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_KANCELARIA_PREZYDENTA\271_UBEZPIECZENIA\2020_Przetarg_mienie_2021_2023\BIP\"/>
    </mc:Choice>
  </mc:AlternateContent>
  <bookViews>
    <workbookView xWindow="0" yWindow="0" windowWidth="20490" windowHeight="7620" tabRatio="606"/>
  </bookViews>
  <sheets>
    <sheet name="informacje ogólne" sheetId="95" r:id="rId1"/>
    <sheet name="budynki" sheetId="89" r:id="rId2"/>
    <sheet name="drogi" sheetId="101" r:id="rId3"/>
    <sheet name="elektronika " sheetId="83" r:id="rId4"/>
    <sheet name="środki trwałe" sheetId="92" r:id="rId5"/>
    <sheet name="maszyny" sheetId="94" r:id="rId6"/>
    <sheet name="lokalizacje" sheetId="93" r:id="rId7"/>
    <sheet name="lokale TBS Lokum Sp. z o.o." sheetId="104" r:id="rId8"/>
    <sheet name="lokale we WM - Gmina" sheetId="110" r:id="rId9"/>
    <sheet name="szkody" sheetId="111" r:id="rId10"/>
  </sheets>
  <definedNames>
    <definedName name="_xlnm._FilterDatabase" localSheetId="1" hidden="1">budynki!$A$5:$EN$547</definedName>
    <definedName name="_xlnm._FilterDatabase" localSheetId="3" hidden="1">'elektronika '!$A$987:$P$1476</definedName>
    <definedName name="_xlnm._FilterDatabase" localSheetId="0" hidden="1">'informacje ogólne'!$A$3:$O$38</definedName>
    <definedName name="_xlnm._FilterDatabase" localSheetId="7" hidden="1">'lokale TBS Lokum Sp. z o.o.'!$A$4:$L$574</definedName>
    <definedName name="_xlnm._FilterDatabase" localSheetId="8" hidden="1">'lokale we WM - Gmina'!$A$5:$J$210</definedName>
    <definedName name="_xlnm.Print_Area" localSheetId="1">budynki!$A$1:$Z$550</definedName>
    <definedName name="_xlnm.Print_Area" localSheetId="2">drogi!$A$1:$D$215</definedName>
    <definedName name="_xlnm.Print_Area" localSheetId="3">'elektronika '!$A$1:$D$1521</definedName>
    <definedName name="_xlnm.Print_Area" localSheetId="0">'informacje ogólne'!$A$1:$O$38</definedName>
    <definedName name="_xlnm.Print_Area" localSheetId="7">'lokale TBS Lokum Sp. z o.o.'!$A$1:$J$584</definedName>
    <definedName name="_xlnm.Print_Area" localSheetId="8">'lokale we WM - Gmina'!$A$1:$J$208</definedName>
    <definedName name="_xlnm.Print_Area" localSheetId="6">lokalizacje!$A$1:$C$235</definedName>
    <definedName name="_xlnm.Print_Area" localSheetId="5">maszyny!$A$1:$J$23</definedName>
    <definedName name="_xlnm.Print_Area" localSheetId="9">szkody!$A$1:$F$153</definedName>
  </definedNames>
  <calcPr calcId="162913"/>
</workbook>
</file>

<file path=xl/calcChain.xml><?xml version="1.0" encoding="utf-8"?>
<calcChain xmlns="http://schemas.openxmlformats.org/spreadsheetml/2006/main">
  <c r="E134" i="111" l="1"/>
  <c r="C134" i="111"/>
  <c r="D133" i="111"/>
  <c r="F132" i="111"/>
  <c r="E132" i="111"/>
  <c r="D132" i="111"/>
  <c r="C132" i="111"/>
  <c r="C131" i="111"/>
  <c r="F130" i="111"/>
  <c r="C130" i="111"/>
  <c r="E129" i="111"/>
  <c r="D129" i="111"/>
  <c r="C129" i="111"/>
  <c r="F122" i="111"/>
  <c r="F121" i="111"/>
  <c r="F129" i="111" s="1"/>
  <c r="F119" i="111"/>
  <c r="F116" i="111"/>
  <c r="F133" i="111"/>
  <c r="A106" i="111"/>
  <c r="A107" i="111" s="1"/>
  <c r="A108" i="111" s="1"/>
  <c r="A109" i="111" s="1"/>
  <c r="A110" i="111" s="1"/>
  <c r="A111" i="111" s="1"/>
  <c r="A112" i="111" s="1"/>
  <c r="A113" i="111" s="1"/>
  <c r="A114" i="111" s="1"/>
  <c r="A115" i="111" s="1"/>
  <c r="A116" i="111" s="1"/>
  <c r="A117" i="111" s="1"/>
  <c r="A118" i="111" s="1"/>
  <c r="A119" i="111" s="1"/>
  <c r="A120" i="111" s="1"/>
  <c r="A121" i="111" s="1"/>
  <c r="A122" i="111" s="1"/>
  <c r="A123" i="111" s="1"/>
  <c r="A124" i="111" s="1"/>
  <c r="F85" i="111"/>
  <c r="E130" i="111" s="1"/>
  <c r="F84" i="111"/>
  <c r="E131" i="111" s="1"/>
  <c r="F76" i="111"/>
  <c r="A71" i="111"/>
  <c r="A72" i="111" s="1"/>
  <c r="A73" i="111" s="1"/>
  <c r="A74" i="111" s="1"/>
  <c r="A75" i="111" s="1"/>
  <c r="A76" i="111" s="1"/>
  <c r="A77" i="111" s="1"/>
  <c r="A78" i="111" s="1"/>
  <c r="A79" i="111" s="1"/>
  <c r="A80" i="111" s="1"/>
  <c r="A81" i="111" s="1"/>
  <c r="A82" i="111" s="1"/>
  <c r="A83" i="111" s="1"/>
  <c r="A84" i="111" s="1"/>
  <c r="A85" i="111" s="1"/>
  <c r="A86" i="111" s="1"/>
  <c r="A87" i="111" s="1"/>
  <c r="A88" i="111" s="1"/>
  <c r="A89" i="111" s="1"/>
  <c r="A90" i="111" s="1"/>
  <c r="A91" i="111" s="1"/>
  <c r="A92" i="111" s="1"/>
  <c r="A93" i="111" s="1"/>
  <c r="A94" i="111" s="1"/>
  <c r="A95" i="111" s="1"/>
  <c r="A96" i="111" s="1"/>
  <c r="A97" i="111" s="1"/>
  <c r="A98" i="111" s="1"/>
  <c r="A99" i="111" s="1"/>
  <c r="A100" i="111" s="1"/>
  <c r="A101" i="111" s="1"/>
  <c r="A102" i="111" s="1"/>
  <c r="F63" i="111"/>
  <c r="F49" i="111"/>
  <c r="D130" i="111" s="1"/>
  <c r="F46" i="111"/>
  <c r="D131" i="111" s="1"/>
  <c r="A41" i="111"/>
  <c r="A42" i="111" s="1"/>
  <c r="A43" i="111" s="1"/>
  <c r="A44" i="111" s="1"/>
  <c r="A45" i="111" s="1"/>
  <c r="A46" i="111" s="1"/>
  <c r="A47" i="111" s="1"/>
  <c r="A48" i="111" s="1"/>
  <c r="A49" i="111" s="1"/>
  <c r="A50" i="111" s="1"/>
  <c r="A51" i="111" s="1"/>
  <c r="A52" i="111" s="1"/>
  <c r="A53" i="111" s="1"/>
  <c r="A54" i="111" s="1"/>
  <c r="A55" i="111" s="1"/>
  <c r="A56" i="111" s="1"/>
  <c r="A57" i="111" s="1"/>
  <c r="A58" i="111" s="1"/>
  <c r="A59" i="111" s="1"/>
  <c r="A60" i="111" s="1"/>
  <c r="A61" i="111" s="1"/>
  <c r="A62" i="111" s="1"/>
  <c r="A63" i="111" s="1"/>
  <c r="A64" i="111" s="1"/>
  <c r="A65" i="111" s="1"/>
  <c r="A66" i="111" s="1"/>
  <c r="A67" i="111" s="1"/>
  <c r="F38" i="111"/>
  <c r="A5" i="111"/>
  <c r="A6" i="111" s="1"/>
  <c r="A7" i="111" s="1"/>
  <c r="A8" i="111" s="1"/>
  <c r="A9" i="111" s="1"/>
  <c r="A10" i="111" s="1"/>
  <c r="A11" i="111" s="1"/>
  <c r="A12" i="111" s="1"/>
  <c r="A13" i="111" s="1"/>
  <c r="A14" i="111" s="1"/>
  <c r="A15" i="111" s="1"/>
  <c r="A16" i="111" s="1"/>
  <c r="A17" i="111" s="1"/>
  <c r="A18" i="111" s="1"/>
  <c r="A19" i="111" s="1"/>
  <c r="A20" i="111" s="1"/>
  <c r="A21" i="111" s="1"/>
  <c r="A22" i="111" s="1"/>
  <c r="A23" i="111" s="1"/>
  <c r="A24" i="111" s="1"/>
  <c r="A25" i="111" s="1"/>
  <c r="A26" i="111" s="1"/>
  <c r="A27" i="111" s="1"/>
  <c r="A28" i="111" s="1"/>
  <c r="A29" i="111" s="1"/>
  <c r="A30" i="111" s="1"/>
  <c r="A31" i="111" s="1"/>
  <c r="A32" i="111" s="1"/>
  <c r="A33" i="111" s="1"/>
  <c r="A34" i="111" s="1"/>
  <c r="A35" i="111" s="1"/>
  <c r="A36" i="111" s="1"/>
  <c r="A37" i="111" s="1"/>
  <c r="C23" i="92"/>
  <c r="H77" i="89"/>
  <c r="C31" i="92"/>
  <c r="D1160" i="83"/>
  <c r="H247" i="89"/>
  <c r="H208" i="110"/>
  <c r="H5" i="104"/>
  <c r="A6" i="104"/>
  <c r="A7" i="104" s="1"/>
  <c r="A8" i="104" s="1"/>
  <c r="A9" i="104" s="1"/>
  <c r="A10" i="104" s="1"/>
  <c r="A11" i="104" s="1"/>
  <c r="A12" i="104" s="1"/>
  <c r="A13" i="104" s="1"/>
  <c r="A14" i="104" s="1"/>
  <c r="A15" i="104" s="1"/>
  <c r="A16" i="104" s="1"/>
  <c r="A17" i="104" s="1"/>
  <c r="A18" i="104" s="1"/>
  <c r="A19" i="104" s="1"/>
  <c r="A20" i="104" s="1"/>
  <c r="A21" i="104" s="1"/>
  <c r="A22" i="104" s="1"/>
  <c r="A23" i="104" s="1"/>
  <c r="A24" i="104" s="1"/>
  <c r="A25" i="104" s="1"/>
  <c r="A26" i="104" s="1"/>
  <c r="A27" i="104" s="1"/>
  <c r="A28" i="104" s="1"/>
  <c r="A29" i="104" s="1"/>
  <c r="A30" i="104" s="1"/>
  <c r="A31" i="104" s="1"/>
  <c r="A32" i="104" s="1"/>
  <c r="A33" i="104" s="1"/>
  <c r="A34" i="104" s="1"/>
  <c r="A35" i="104" s="1"/>
  <c r="A36" i="104" s="1"/>
  <c r="A37" i="104" s="1"/>
  <c r="A38" i="104" s="1"/>
  <c r="A39" i="104" s="1"/>
  <c r="A40" i="104" s="1"/>
  <c r="A41" i="104" s="1"/>
  <c r="A42" i="104" s="1"/>
  <c r="A43" i="104" s="1"/>
  <c r="A44" i="104" s="1"/>
  <c r="A45" i="104" s="1"/>
  <c r="A46" i="104" s="1"/>
  <c r="A47" i="104" s="1"/>
  <c r="A48" i="104" s="1"/>
  <c r="A49" i="104" s="1"/>
  <c r="A50" i="104" s="1"/>
  <c r="A51" i="104" s="1"/>
  <c r="A52" i="104" s="1"/>
  <c r="A53" i="104" s="1"/>
  <c r="A54" i="104" s="1"/>
  <c r="A55" i="104" s="1"/>
  <c r="A56" i="104" s="1"/>
  <c r="A57" i="104" s="1"/>
  <c r="A58" i="104" s="1"/>
  <c r="A59" i="104" s="1"/>
  <c r="A60" i="104" s="1"/>
  <c r="A61" i="104" s="1"/>
  <c r="A62" i="104" s="1"/>
  <c r="A63" i="104" s="1"/>
  <c r="A64" i="104" s="1"/>
  <c r="A65" i="104" s="1"/>
  <c r="A66" i="104" s="1"/>
  <c r="A67" i="104" s="1"/>
  <c r="A68" i="104" s="1"/>
  <c r="A69" i="104" s="1"/>
  <c r="A70" i="104" s="1"/>
  <c r="A71" i="104" s="1"/>
  <c r="A72" i="104" s="1"/>
  <c r="A73" i="104" s="1"/>
  <c r="A74" i="104" s="1"/>
  <c r="A75" i="104" s="1"/>
  <c r="A76" i="104" s="1"/>
  <c r="A77" i="104" s="1"/>
  <c r="A78" i="104" s="1"/>
  <c r="A79" i="104" s="1"/>
  <c r="A80" i="104" s="1"/>
  <c r="A81" i="104" s="1"/>
  <c r="A82" i="104" s="1"/>
  <c r="A83" i="104" s="1"/>
  <c r="A84" i="104" s="1"/>
  <c r="A85" i="104" s="1"/>
  <c r="A86" i="104" s="1"/>
  <c r="A87" i="104" s="1"/>
  <c r="A88" i="104" s="1"/>
  <c r="A89" i="104" s="1"/>
  <c r="A90" i="104" s="1"/>
  <c r="A91" i="104" s="1"/>
  <c r="A92" i="104" s="1"/>
  <c r="A93" i="104" s="1"/>
  <c r="A94" i="104" s="1"/>
  <c r="A95" i="104" s="1"/>
  <c r="A96" i="104" s="1"/>
  <c r="A97" i="104" s="1"/>
  <c r="A98" i="104" s="1"/>
  <c r="A99" i="104" s="1"/>
  <c r="A100" i="104" s="1"/>
  <c r="A101" i="104" s="1"/>
  <c r="A102" i="104" s="1"/>
  <c r="A103" i="104" s="1"/>
  <c r="A104" i="104" s="1"/>
  <c r="A105" i="104" s="1"/>
  <c r="A106" i="104" s="1"/>
  <c r="A107" i="104" s="1"/>
  <c r="A108" i="104" s="1"/>
  <c r="A109" i="104" s="1"/>
  <c r="A110" i="104" s="1"/>
  <c r="A111" i="104" s="1"/>
  <c r="A112" i="104" s="1"/>
  <c r="A113" i="104" s="1"/>
  <c r="A114" i="104" s="1"/>
  <c r="A115" i="104" s="1"/>
  <c r="A116" i="104" s="1"/>
  <c r="A117" i="104" s="1"/>
  <c r="A118" i="104" s="1"/>
  <c r="A119" i="104" s="1"/>
  <c r="A120" i="104" s="1"/>
  <c r="A121" i="104" s="1"/>
  <c r="A122" i="104" s="1"/>
  <c r="A123" i="104" s="1"/>
  <c r="A124" i="104" s="1"/>
  <c r="A125" i="104" s="1"/>
  <c r="A126" i="104" s="1"/>
  <c r="A127" i="104" s="1"/>
  <c r="A128" i="104" s="1"/>
  <c r="A129" i="104" s="1"/>
  <c r="A130" i="104" s="1"/>
  <c r="A131" i="104" s="1"/>
  <c r="A132" i="104" s="1"/>
  <c r="A133" i="104" s="1"/>
  <c r="A134" i="104" s="1"/>
  <c r="A135" i="104" s="1"/>
  <c r="A136" i="104" s="1"/>
  <c r="A137" i="104" s="1"/>
  <c r="A138" i="104" s="1"/>
  <c r="A139" i="104" s="1"/>
  <c r="A140" i="104" s="1"/>
  <c r="A141" i="104" s="1"/>
  <c r="A142" i="104" s="1"/>
  <c r="A143" i="104" s="1"/>
  <c r="A144" i="104" s="1"/>
  <c r="A145" i="104" s="1"/>
  <c r="A146" i="104" s="1"/>
  <c r="A147" i="104" s="1"/>
  <c r="A148" i="104" s="1"/>
  <c r="A149" i="104" s="1"/>
  <c r="A150" i="104" s="1"/>
  <c r="A151" i="104" s="1"/>
  <c r="A152" i="104" s="1"/>
  <c r="A153" i="104" s="1"/>
  <c r="A154" i="104" s="1"/>
  <c r="A155" i="104" s="1"/>
  <c r="A156" i="104" s="1"/>
  <c r="A157" i="104" s="1"/>
  <c r="A158" i="104" s="1"/>
  <c r="A159" i="104" s="1"/>
  <c r="A160" i="104" s="1"/>
  <c r="A161" i="104" s="1"/>
  <c r="A162" i="104" s="1"/>
  <c r="A163" i="104" s="1"/>
  <c r="A164" i="104" s="1"/>
  <c r="A165" i="104" s="1"/>
  <c r="A166" i="104" s="1"/>
  <c r="A167" i="104" s="1"/>
  <c r="A168" i="104" s="1"/>
  <c r="A169" i="104" s="1"/>
  <c r="A170" i="104" s="1"/>
  <c r="A171" i="104" s="1"/>
  <c r="A172" i="104" s="1"/>
  <c r="A173" i="104" s="1"/>
  <c r="A174" i="104" s="1"/>
  <c r="A175" i="104" s="1"/>
  <c r="A176" i="104" s="1"/>
  <c r="A177" i="104" s="1"/>
  <c r="A178" i="104" s="1"/>
  <c r="A179" i="104" s="1"/>
  <c r="A180" i="104" s="1"/>
  <c r="A181" i="104" s="1"/>
  <c r="A182" i="104" s="1"/>
  <c r="A183" i="104" s="1"/>
  <c r="A184" i="104" s="1"/>
  <c r="A185" i="104" s="1"/>
  <c r="A186" i="104" s="1"/>
  <c r="A187" i="104" s="1"/>
  <c r="A188" i="104" s="1"/>
  <c r="A189" i="104" s="1"/>
  <c r="A190" i="104" s="1"/>
  <c r="A191" i="104" s="1"/>
  <c r="A192" i="104" s="1"/>
  <c r="A193" i="104" s="1"/>
  <c r="A194" i="104" s="1"/>
  <c r="A195" i="104" s="1"/>
  <c r="A196" i="104" s="1"/>
  <c r="A197" i="104" s="1"/>
  <c r="A198" i="104" s="1"/>
  <c r="A199" i="104" s="1"/>
  <c r="A200" i="104" s="1"/>
  <c r="A201" i="104" s="1"/>
  <c r="A202" i="104" s="1"/>
  <c r="A203" i="104" s="1"/>
  <c r="A204" i="104" s="1"/>
  <c r="A205" i="104" s="1"/>
  <c r="A206" i="104" s="1"/>
  <c r="A207" i="104" s="1"/>
  <c r="A208" i="104" s="1"/>
  <c r="A209" i="104" s="1"/>
  <c r="A210" i="104" s="1"/>
  <c r="A211" i="104" s="1"/>
  <c r="A212" i="104" s="1"/>
  <c r="A213" i="104" s="1"/>
  <c r="A214" i="104" s="1"/>
  <c r="A215" i="104" s="1"/>
  <c r="A216" i="104" s="1"/>
  <c r="A217" i="104" s="1"/>
  <c r="A218" i="104" s="1"/>
  <c r="A219" i="104" s="1"/>
  <c r="A220" i="104" s="1"/>
  <c r="A221" i="104" s="1"/>
  <c r="A222" i="104" s="1"/>
  <c r="A223" i="104" s="1"/>
  <c r="A224" i="104" s="1"/>
  <c r="A225" i="104" s="1"/>
  <c r="A226" i="104" s="1"/>
  <c r="A227" i="104" s="1"/>
  <c r="A228" i="104" s="1"/>
  <c r="A229" i="104" s="1"/>
  <c r="A230" i="104" s="1"/>
  <c r="A231" i="104" s="1"/>
  <c r="A232" i="104" s="1"/>
  <c r="A233" i="104" s="1"/>
  <c r="A234" i="104" s="1"/>
  <c r="A235" i="104" s="1"/>
  <c r="A236" i="104" s="1"/>
  <c r="A237" i="104" s="1"/>
  <c r="A238" i="104" s="1"/>
  <c r="A239" i="104" s="1"/>
  <c r="A240" i="104" s="1"/>
  <c r="A241" i="104" s="1"/>
  <c r="A242" i="104" s="1"/>
  <c r="A243" i="104" s="1"/>
  <c r="A244" i="104" s="1"/>
  <c r="A245" i="104" s="1"/>
  <c r="A246" i="104" s="1"/>
  <c r="A247" i="104" s="1"/>
  <c r="A248" i="104" s="1"/>
  <c r="A249" i="104" s="1"/>
  <c r="A250" i="104" s="1"/>
  <c r="A251" i="104" s="1"/>
  <c r="A252" i="104" s="1"/>
  <c r="A253" i="104" s="1"/>
  <c r="A254" i="104" s="1"/>
  <c r="A255" i="104" s="1"/>
  <c r="A256" i="104" s="1"/>
  <c r="A257" i="104" s="1"/>
  <c r="A258" i="104" s="1"/>
  <c r="A259" i="104" s="1"/>
  <c r="A260" i="104" s="1"/>
  <c r="A261" i="104" s="1"/>
  <c r="A262" i="104" s="1"/>
  <c r="A263" i="104" s="1"/>
  <c r="A264" i="104" s="1"/>
  <c r="A265" i="104" s="1"/>
  <c r="A266" i="104" s="1"/>
  <c r="A267" i="104" s="1"/>
  <c r="A268" i="104" s="1"/>
  <c r="A269" i="104" s="1"/>
  <c r="A270" i="104" s="1"/>
  <c r="A271" i="104" s="1"/>
  <c r="A272" i="104" s="1"/>
  <c r="A273" i="104" s="1"/>
  <c r="A274" i="104" s="1"/>
  <c r="A275" i="104" s="1"/>
  <c r="A276" i="104" s="1"/>
  <c r="A277" i="104" s="1"/>
  <c r="A278" i="104" s="1"/>
  <c r="A279" i="104" s="1"/>
  <c r="A280" i="104" s="1"/>
  <c r="A281" i="104" s="1"/>
  <c r="A282" i="104" s="1"/>
  <c r="A283" i="104" s="1"/>
  <c r="A284" i="104" s="1"/>
  <c r="A285" i="104" s="1"/>
  <c r="A286" i="104" s="1"/>
  <c r="A287" i="104" s="1"/>
  <c r="A288" i="104" s="1"/>
  <c r="A289" i="104" s="1"/>
  <c r="A290" i="104" s="1"/>
  <c r="A291" i="104" s="1"/>
  <c r="A292" i="104" s="1"/>
  <c r="A293" i="104" s="1"/>
  <c r="A294" i="104" s="1"/>
  <c r="A295" i="104" s="1"/>
  <c r="A296" i="104" s="1"/>
  <c r="A297" i="104" s="1"/>
  <c r="A298" i="104" s="1"/>
  <c r="A299" i="104" s="1"/>
  <c r="A300" i="104" s="1"/>
  <c r="A301" i="104" s="1"/>
  <c r="A302" i="104" s="1"/>
  <c r="A303" i="104" s="1"/>
  <c r="A304" i="104" s="1"/>
  <c r="A305" i="104" s="1"/>
  <c r="A306" i="104" s="1"/>
  <c r="A307" i="104" s="1"/>
  <c r="A308" i="104" s="1"/>
  <c r="A309" i="104" s="1"/>
  <c r="A310" i="104" s="1"/>
  <c r="A311" i="104" s="1"/>
  <c r="A312" i="104" s="1"/>
  <c r="A313" i="104" s="1"/>
  <c r="A314" i="104" s="1"/>
  <c r="A315" i="104" s="1"/>
  <c r="A316" i="104" s="1"/>
  <c r="A317" i="104" s="1"/>
  <c r="A318" i="104" s="1"/>
  <c r="A319" i="104" s="1"/>
  <c r="A320" i="104" s="1"/>
  <c r="A321" i="104" s="1"/>
  <c r="A322" i="104" s="1"/>
  <c r="A323" i="104" s="1"/>
  <c r="A324" i="104" s="1"/>
  <c r="A325" i="104" s="1"/>
  <c r="A326" i="104" s="1"/>
  <c r="A327" i="104" s="1"/>
  <c r="A328" i="104" s="1"/>
  <c r="A329" i="104" s="1"/>
  <c r="A330" i="104" s="1"/>
  <c r="A331" i="104" s="1"/>
  <c r="A332" i="104" s="1"/>
  <c r="A333" i="104" s="1"/>
  <c r="A334" i="104" s="1"/>
  <c r="A335" i="104" s="1"/>
  <c r="A336" i="104" s="1"/>
  <c r="A337" i="104" s="1"/>
  <c r="A338" i="104" s="1"/>
  <c r="A339" i="104" s="1"/>
  <c r="A340" i="104" s="1"/>
  <c r="A341" i="104" s="1"/>
  <c r="A342" i="104" s="1"/>
  <c r="A343" i="104" s="1"/>
  <c r="A344" i="104" s="1"/>
  <c r="A345" i="104" s="1"/>
  <c r="A346" i="104" s="1"/>
  <c r="A347" i="104" s="1"/>
  <c r="A348" i="104" s="1"/>
  <c r="A349" i="104" s="1"/>
  <c r="A350" i="104" s="1"/>
  <c r="A351" i="104" s="1"/>
  <c r="A352" i="104" s="1"/>
  <c r="A353" i="104" s="1"/>
  <c r="A354" i="104" s="1"/>
  <c r="A355" i="104" s="1"/>
  <c r="A356" i="104" s="1"/>
  <c r="A357" i="104" s="1"/>
  <c r="A358" i="104" s="1"/>
  <c r="A359" i="104" s="1"/>
  <c r="A360" i="104" s="1"/>
  <c r="A361" i="104" s="1"/>
  <c r="A362" i="104" s="1"/>
  <c r="A363" i="104" s="1"/>
  <c r="A364" i="104" s="1"/>
  <c r="A365" i="104" s="1"/>
  <c r="A366" i="104" s="1"/>
  <c r="A367" i="104" s="1"/>
  <c r="A368" i="104" s="1"/>
  <c r="A369" i="104" s="1"/>
  <c r="A370" i="104" s="1"/>
  <c r="A371" i="104" s="1"/>
  <c r="A372" i="104" s="1"/>
  <c r="A373" i="104" s="1"/>
  <c r="A374" i="104" s="1"/>
  <c r="A375" i="104" s="1"/>
  <c r="A376" i="104" s="1"/>
  <c r="A377" i="104" s="1"/>
  <c r="A378" i="104" s="1"/>
  <c r="A379" i="104" s="1"/>
  <c r="A380" i="104" s="1"/>
  <c r="A381" i="104" s="1"/>
  <c r="A382" i="104" s="1"/>
  <c r="A383" i="104" s="1"/>
  <c r="A384" i="104" s="1"/>
  <c r="A385" i="104" s="1"/>
  <c r="A386" i="104" s="1"/>
  <c r="A387" i="104" s="1"/>
  <c r="A388" i="104" s="1"/>
  <c r="A389" i="104" s="1"/>
  <c r="A390" i="104" s="1"/>
  <c r="A391" i="104" s="1"/>
  <c r="A392" i="104" s="1"/>
  <c r="A393" i="104" s="1"/>
  <c r="A394" i="104" s="1"/>
  <c r="A395" i="104" s="1"/>
  <c r="A396" i="104" s="1"/>
  <c r="A397" i="104" s="1"/>
  <c r="A398" i="104" s="1"/>
  <c r="A399" i="104" s="1"/>
  <c r="A400" i="104" s="1"/>
  <c r="A401" i="104" s="1"/>
  <c r="A402" i="104" s="1"/>
  <c r="A403" i="104" s="1"/>
  <c r="A404" i="104" s="1"/>
  <c r="A405" i="104" s="1"/>
  <c r="A406" i="104" s="1"/>
  <c r="A407" i="104" s="1"/>
  <c r="A408" i="104" s="1"/>
  <c r="A409" i="104" s="1"/>
  <c r="A410" i="104" s="1"/>
  <c r="A411" i="104" s="1"/>
  <c r="A412" i="104" s="1"/>
  <c r="A413" i="104" s="1"/>
  <c r="A414" i="104" s="1"/>
  <c r="A415" i="104" s="1"/>
  <c r="A416" i="104" s="1"/>
  <c r="A417" i="104" s="1"/>
  <c r="A418" i="104" s="1"/>
  <c r="A419" i="104" s="1"/>
  <c r="A420" i="104" s="1"/>
  <c r="A421" i="104" s="1"/>
  <c r="A422" i="104" s="1"/>
  <c r="A423" i="104" s="1"/>
  <c r="A424" i="104" s="1"/>
  <c r="A425" i="104" s="1"/>
  <c r="A426" i="104" s="1"/>
  <c r="A427" i="104" s="1"/>
  <c r="A428" i="104" s="1"/>
  <c r="A429" i="104" s="1"/>
  <c r="A430" i="104" s="1"/>
  <c r="A431" i="104" s="1"/>
  <c r="A432" i="104" s="1"/>
  <c r="A433" i="104" s="1"/>
  <c r="A434" i="104" s="1"/>
  <c r="A435" i="104" s="1"/>
  <c r="A436" i="104" s="1"/>
  <c r="A437" i="104" s="1"/>
  <c r="A438" i="104" s="1"/>
  <c r="A439" i="104" s="1"/>
  <c r="A440" i="104" s="1"/>
  <c r="A441" i="104" s="1"/>
  <c r="A442" i="104" s="1"/>
  <c r="A443" i="104" s="1"/>
  <c r="A444" i="104" s="1"/>
  <c r="A445" i="104" s="1"/>
  <c r="A446" i="104" s="1"/>
  <c r="A447" i="104" s="1"/>
  <c r="A448" i="104" s="1"/>
  <c r="A449" i="104" s="1"/>
  <c r="A450" i="104" s="1"/>
  <c r="A451" i="104" s="1"/>
  <c r="A452" i="104" s="1"/>
  <c r="A453" i="104" s="1"/>
  <c r="A454" i="104" s="1"/>
  <c r="A455" i="104" s="1"/>
  <c r="A456" i="104" s="1"/>
  <c r="A457" i="104" s="1"/>
  <c r="A458" i="104" s="1"/>
  <c r="A459" i="104" s="1"/>
  <c r="A460" i="104" s="1"/>
  <c r="A461" i="104" s="1"/>
  <c r="A462" i="104" s="1"/>
  <c r="A463" i="104" s="1"/>
  <c r="A464" i="104" s="1"/>
  <c r="A465" i="104" s="1"/>
  <c r="A466" i="104" s="1"/>
  <c r="A467" i="104" s="1"/>
  <c r="A468" i="104" s="1"/>
  <c r="A469" i="104" s="1"/>
  <c r="A470" i="104" s="1"/>
  <c r="A471" i="104" s="1"/>
  <c r="A472" i="104" s="1"/>
  <c r="A473" i="104" s="1"/>
  <c r="A474" i="104" s="1"/>
  <c r="A475" i="104" s="1"/>
  <c r="A476" i="104" s="1"/>
  <c r="A477" i="104" s="1"/>
  <c r="A478" i="104" s="1"/>
  <c r="A479" i="104" s="1"/>
  <c r="A480" i="104" s="1"/>
  <c r="A481" i="104" s="1"/>
  <c r="A482" i="104" s="1"/>
  <c r="A483" i="104" s="1"/>
  <c r="A484" i="104" s="1"/>
  <c r="A485" i="104" s="1"/>
  <c r="A486" i="104" s="1"/>
  <c r="A487" i="104" s="1"/>
  <c r="A488" i="104" s="1"/>
  <c r="A489" i="104" s="1"/>
  <c r="A490" i="104" s="1"/>
  <c r="A491" i="104" s="1"/>
  <c r="A492" i="104" s="1"/>
  <c r="A493" i="104" s="1"/>
  <c r="A494" i="104" s="1"/>
  <c r="A495" i="104" s="1"/>
  <c r="A496" i="104" s="1"/>
  <c r="A497" i="104" s="1"/>
  <c r="A498" i="104" s="1"/>
  <c r="A499" i="104" s="1"/>
  <c r="A500" i="104" s="1"/>
  <c r="A501" i="104" s="1"/>
  <c r="A502" i="104" s="1"/>
  <c r="A503" i="104" s="1"/>
  <c r="A504" i="104" s="1"/>
  <c r="A505" i="104" s="1"/>
  <c r="A506" i="104" s="1"/>
  <c r="A507" i="104" s="1"/>
  <c r="A508" i="104" s="1"/>
  <c r="A509" i="104" s="1"/>
  <c r="A510" i="104" s="1"/>
  <c r="A511" i="104" s="1"/>
  <c r="A512" i="104" s="1"/>
  <c r="A513" i="104" s="1"/>
  <c r="A514" i="104" s="1"/>
  <c r="A515" i="104" s="1"/>
  <c r="A516" i="104" s="1"/>
  <c r="A517" i="104" s="1"/>
  <c r="A518" i="104" s="1"/>
  <c r="A519" i="104" s="1"/>
  <c r="A520" i="104" s="1"/>
  <c r="A521" i="104" s="1"/>
  <c r="A522" i="104" s="1"/>
  <c r="A523" i="104" s="1"/>
  <c r="A524" i="104" s="1"/>
  <c r="A525" i="104" s="1"/>
  <c r="A526" i="104" s="1"/>
  <c r="A527" i="104" s="1"/>
  <c r="A528" i="104" s="1"/>
  <c r="A529" i="104" s="1"/>
  <c r="A530" i="104" s="1"/>
  <c r="A531" i="104" s="1"/>
  <c r="A532" i="104" s="1"/>
  <c r="A533" i="104" s="1"/>
  <c r="A534" i="104" s="1"/>
  <c r="A535" i="104" s="1"/>
  <c r="A536" i="104" s="1"/>
  <c r="A537" i="104" s="1"/>
  <c r="A538" i="104" s="1"/>
  <c r="A539" i="104" s="1"/>
  <c r="A540" i="104" s="1"/>
  <c r="A541" i="104" s="1"/>
  <c r="A542" i="104" s="1"/>
  <c r="A543" i="104" s="1"/>
  <c r="A544" i="104" s="1"/>
  <c r="A545" i="104" s="1"/>
  <c r="A546" i="104" s="1"/>
  <c r="A547" i="104" s="1"/>
  <c r="A548" i="104" s="1"/>
  <c r="A549" i="104" s="1"/>
  <c r="A550" i="104" s="1"/>
  <c r="A551" i="104" s="1"/>
  <c r="A552" i="104" s="1"/>
  <c r="A553" i="104" s="1"/>
  <c r="A554" i="104" s="1"/>
  <c r="A555" i="104" s="1"/>
  <c r="A556" i="104" s="1"/>
  <c r="A557" i="104" s="1"/>
  <c r="A558" i="104" s="1"/>
  <c r="A559" i="104" s="1"/>
  <c r="A560" i="104" s="1"/>
  <c r="A561" i="104" s="1"/>
  <c r="A562" i="104" s="1"/>
  <c r="A563" i="104" s="1"/>
  <c r="A564" i="104" s="1"/>
  <c r="A565" i="104" s="1"/>
  <c r="A566" i="104" s="1"/>
  <c r="A567" i="104" s="1"/>
  <c r="A568" i="104" s="1"/>
  <c r="A569" i="104" s="1"/>
  <c r="A570" i="104" s="1"/>
  <c r="A571" i="104" s="1"/>
  <c r="A572" i="104" s="1"/>
  <c r="A573" i="104" s="1"/>
  <c r="H6" i="104"/>
  <c r="H7" i="104"/>
  <c r="H8" i="104"/>
  <c r="J8" i="104" s="1"/>
  <c r="H9" i="104"/>
  <c r="H10" i="104"/>
  <c r="H11" i="104"/>
  <c r="J11" i="104" s="1"/>
  <c r="H12" i="104"/>
  <c r="H13" i="104"/>
  <c r="H14" i="104"/>
  <c r="H15" i="104"/>
  <c r="H16" i="104"/>
  <c r="H17" i="104"/>
  <c r="H18" i="104"/>
  <c r="H19" i="104"/>
  <c r="H20" i="104"/>
  <c r="H21" i="104"/>
  <c r="H22" i="104"/>
  <c r="H23" i="104"/>
  <c r="H24" i="104"/>
  <c r="H25" i="104"/>
  <c r="H26" i="104"/>
  <c r="H27" i="104"/>
  <c r="F28" i="104"/>
  <c r="H28" i="104" s="1"/>
  <c r="J28" i="104" s="1"/>
  <c r="H29" i="104"/>
  <c r="H30" i="104"/>
  <c r="H31" i="104"/>
  <c r="H32" i="104"/>
  <c r="H33" i="104"/>
  <c r="H34" i="104"/>
  <c r="H35" i="104"/>
  <c r="H36" i="104"/>
  <c r="H37" i="104"/>
  <c r="H38" i="104"/>
  <c r="H39" i="104"/>
  <c r="H40" i="104"/>
  <c r="H41" i="104"/>
  <c r="H42" i="104"/>
  <c r="H43" i="104"/>
  <c r="H44" i="104"/>
  <c r="H45" i="104"/>
  <c r="H46" i="104"/>
  <c r="H47" i="104"/>
  <c r="H48" i="104"/>
  <c r="H49" i="104"/>
  <c r="H50" i="104"/>
  <c r="H51" i="104"/>
  <c r="H52" i="104"/>
  <c r="H53" i="104"/>
  <c r="H54" i="104"/>
  <c r="H55" i="104"/>
  <c r="H56" i="104"/>
  <c r="H57" i="104"/>
  <c r="H58" i="104"/>
  <c r="H59" i="104"/>
  <c r="H60" i="104"/>
  <c r="H61" i="104"/>
  <c r="J61" i="104" s="1"/>
  <c r="H62" i="104"/>
  <c r="H63" i="104"/>
  <c r="H64" i="104"/>
  <c r="J64" i="104"/>
  <c r="H65" i="104"/>
  <c r="H66" i="104"/>
  <c r="H67" i="104"/>
  <c r="J67" i="104" s="1"/>
  <c r="H68" i="104"/>
  <c r="J68" i="104" s="1"/>
  <c r="H69" i="104"/>
  <c r="H70" i="104"/>
  <c r="J69" i="104" s="1"/>
  <c r="H71" i="104"/>
  <c r="J71" i="104" s="1"/>
  <c r="H72" i="104"/>
  <c r="H73" i="104"/>
  <c r="H74" i="104"/>
  <c r="H75" i="104"/>
  <c r="H76" i="104"/>
  <c r="H77" i="104"/>
  <c r="H78" i="104"/>
  <c r="H79" i="104"/>
  <c r="H80" i="104"/>
  <c r="H81" i="104"/>
  <c r="H82" i="104"/>
  <c r="H83" i="104"/>
  <c r="H84" i="104"/>
  <c r="H85" i="104"/>
  <c r="J85" i="104" s="1"/>
  <c r="H86" i="104"/>
  <c r="H87" i="104"/>
  <c r="H88" i="104"/>
  <c r="H89" i="104"/>
  <c r="H90" i="104"/>
  <c r="H91" i="104"/>
  <c r="H92" i="104"/>
  <c r="H93" i="104"/>
  <c r="H94" i="104"/>
  <c r="H95" i="104"/>
  <c r="H96" i="104"/>
  <c r="H97" i="104"/>
  <c r="H98" i="104"/>
  <c r="H99" i="104"/>
  <c r="H100" i="104"/>
  <c r="J100" i="104" s="1"/>
  <c r="H101" i="104"/>
  <c r="H102" i="104"/>
  <c r="J101" i="104" s="1"/>
  <c r="H103" i="104"/>
  <c r="H104" i="104"/>
  <c r="H105" i="104"/>
  <c r="H106" i="104"/>
  <c r="H107" i="104"/>
  <c r="H108" i="104"/>
  <c r="H109" i="104"/>
  <c r="H110" i="104"/>
  <c r="H111" i="104"/>
  <c r="H112" i="104"/>
  <c r="H113" i="104"/>
  <c r="H114" i="104"/>
  <c r="H115" i="104"/>
  <c r="H116" i="104"/>
  <c r="H117" i="104"/>
  <c r="H118" i="104"/>
  <c r="H119" i="104"/>
  <c r="H120" i="104"/>
  <c r="H121" i="104"/>
  <c r="J121" i="104"/>
  <c r="H122" i="104"/>
  <c r="H123" i="104"/>
  <c r="H124" i="104"/>
  <c r="H125" i="104"/>
  <c r="H126" i="104"/>
  <c r="H127" i="104"/>
  <c r="H128" i="104"/>
  <c r="H129" i="104"/>
  <c r="H130" i="104"/>
  <c r="H131" i="104"/>
  <c r="H132" i="104"/>
  <c r="H133" i="104"/>
  <c r="H134" i="104"/>
  <c r="H135" i="104"/>
  <c r="H136" i="104"/>
  <c r="H137" i="104"/>
  <c r="H138" i="104"/>
  <c r="H139" i="104"/>
  <c r="H140" i="104"/>
  <c r="H141" i="104"/>
  <c r="H142" i="104"/>
  <c r="H143" i="104"/>
  <c r="H144" i="104"/>
  <c r="H145" i="104"/>
  <c r="H146" i="104"/>
  <c r="H147" i="104"/>
  <c r="J147" i="104" s="1"/>
  <c r="H148" i="104"/>
  <c r="J148" i="104" s="1"/>
  <c r="H149" i="104"/>
  <c r="H150" i="104"/>
  <c r="H151" i="104"/>
  <c r="H152" i="104"/>
  <c r="H153" i="104"/>
  <c r="H154" i="104"/>
  <c r="H155" i="104"/>
  <c r="H156" i="104"/>
  <c r="H157" i="104"/>
  <c r="H158" i="104"/>
  <c r="H159" i="104"/>
  <c r="J158" i="104" s="1"/>
  <c r="H160" i="104"/>
  <c r="H161" i="104"/>
  <c r="J161" i="104" s="1"/>
  <c r="H162" i="104"/>
  <c r="H163" i="104"/>
  <c r="H164" i="104"/>
  <c r="H165" i="104"/>
  <c r="J165" i="104" s="1"/>
  <c r="H166" i="104"/>
  <c r="H167" i="104"/>
  <c r="H168" i="104"/>
  <c r="H169" i="104"/>
  <c r="H170" i="104"/>
  <c r="H171" i="104"/>
  <c r="H172" i="104"/>
  <c r="H173" i="104"/>
  <c r="H174" i="104"/>
  <c r="H175" i="104"/>
  <c r="H176" i="104"/>
  <c r="H177" i="104"/>
  <c r="H178" i="104"/>
  <c r="H179" i="104"/>
  <c r="H180" i="104"/>
  <c r="H181" i="104"/>
  <c r="H182" i="104"/>
  <c r="H183" i="104"/>
  <c r="H184" i="104"/>
  <c r="H185" i="104"/>
  <c r="H186" i="104"/>
  <c r="H187" i="104"/>
  <c r="H188" i="104"/>
  <c r="H189" i="104"/>
  <c r="H190" i="104"/>
  <c r="H191" i="104"/>
  <c r="H192" i="104"/>
  <c r="H193" i="104"/>
  <c r="H194" i="104"/>
  <c r="J194" i="104" s="1"/>
  <c r="H195" i="104"/>
  <c r="H196" i="104"/>
  <c r="H197" i="104"/>
  <c r="H198" i="104"/>
  <c r="H199" i="104"/>
  <c r="H200" i="104"/>
  <c r="H201" i="104"/>
  <c r="H202" i="104"/>
  <c r="H203" i="104"/>
  <c r="H204" i="104"/>
  <c r="H205" i="104"/>
  <c r="J205" i="104" s="1"/>
  <c r="H206" i="104"/>
  <c r="J206" i="104" s="1"/>
  <c r="H207" i="104"/>
  <c r="H208" i="104"/>
  <c r="H209" i="104"/>
  <c r="J207" i="104" s="1"/>
  <c r="H210" i="104"/>
  <c r="H211" i="104"/>
  <c r="H212" i="104"/>
  <c r="H213" i="104"/>
  <c r="H214" i="104"/>
  <c r="H215" i="104"/>
  <c r="H216" i="104"/>
  <c r="H217" i="104"/>
  <c r="H218" i="104"/>
  <c r="H219" i="104"/>
  <c r="H220" i="104"/>
  <c r="H221" i="104"/>
  <c r="H222" i="104"/>
  <c r="H223" i="104"/>
  <c r="H224" i="104"/>
  <c r="H225" i="104"/>
  <c r="J225" i="104" s="1"/>
  <c r="H226" i="104"/>
  <c r="H227" i="104"/>
  <c r="H228" i="104"/>
  <c r="H229" i="104"/>
  <c r="H230" i="104"/>
  <c r="H231" i="104"/>
  <c r="H232" i="104"/>
  <c r="H233" i="104"/>
  <c r="H234" i="104"/>
  <c r="H235" i="104"/>
  <c r="H236" i="104"/>
  <c r="H237" i="104"/>
  <c r="H238" i="104"/>
  <c r="H239" i="104"/>
  <c r="H240" i="104"/>
  <c r="H241" i="104"/>
  <c r="H242" i="104"/>
  <c r="H243" i="104"/>
  <c r="H244" i="104"/>
  <c r="H245" i="104"/>
  <c r="H246" i="104"/>
  <c r="H247" i="104"/>
  <c r="H248" i="104"/>
  <c r="H249" i="104"/>
  <c r="H250" i="104"/>
  <c r="H251" i="104"/>
  <c r="H252" i="104"/>
  <c r="H253" i="104"/>
  <c r="J253" i="104"/>
  <c r="H254" i="104"/>
  <c r="H255" i="104"/>
  <c r="H256" i="104"/>
  <c r="H257" i="104"/>
  <c r="H258" i="104"/>
  <c r="H259" i="104"/>
  <c r="H260" i="104"/>
  <c r="H261" i="104"/>
  <c r="H262" i="104"/>
  <c r="H263" i="104"/>
  <c r="H264" i="104"/>
  <c r="H265" i="104"/>
  <c r="H266" i="104"/>
  <c r="H267" i="104"/>
  <c r="H268" i="104"/>
  <c r="H269" i="104"/>
  <c r="H270" i="104"/>
  <c r="H271" i="104"/>
  <c r="H272" i="104"/>
  <c r="H273" i="104"/>
  <c r="H274" i="104"/>
  <c r="H275" i="104"/>
  <c r="H276" i="104"/>
  <c r="H277" i="104"/>
  <c r="H278" i="104"/>
  <c r="H279" i="104"/>
  <c r="H280" i="104"/>
  <c r="H281" i="104"/>
  <c r="H282" i="104"/>
  <c r="H283" i="104"/>
  <c r="H284" i="104"/>
  <c r="H285" i="104"/>
  <c r="H286" i="104"/>
  <c r="H287" i="104"/>
  <c r="H288" i="104"/>
  <c r="H289" i="104"/>
  <c r="H290" i="104"/>
  <c r="H291" i="104"/>
  <c r="H292" i="104"/>
  <c r="H293" i="104"/>
  <c r="H294" i="104"/>
  <c r="H295" i="104"/>
  <c r="H296" i="104"/>
  <c r="H297" i="104"/>
  <c r="H298" i="104"/>
  <c r="H299" i="104"/>
  <c r="H300" i="104"/>
  <c r="H301" i="104"/>
  <c r="H302" i="104"/>
  <c r="H303" i="104"/>
  <c r="H304" i="104"/>
  <c r="H305" i="104"/>
  <c r="H306" i="104"/>
  <c r="H307" i="104"/>
  <c r="H308" i="104"/>
  <c r="H309" i="104"/>
  <c r="H310" i="104"/>
  <c r="H311" i="104"/>
  <c r="H312" i="104"/>
  <c r="H313" i="104"/>
  <c r="H314" i="104"/>
  <c r="H315" i="104"/>
  <c r="H316" i="104"/>
  <c r="H317" i="104"/>
  <c r="H318" i="104"/>
  <c r="H319" i="104"/>
  <c r="H320" i="104"/>
  <c r="H321" i="104"/>
  <c r="H322" i="104"/>
  <c r="H323" i="104"/>
  <c r="H324" i="104"/>
  <c r="H325" i="104"/>
  <c r="H326" i="104"/>
  <c r="H327" i="104"/>
  <c r="H328" i="104"/>
  <c r="H329" i="104"/>
  <c r="H330" i="104"/>
  <c r="H331" i="104"/>
  <c r="H332" i="104"/>
  <c r="H333" i="104"/>
  <c r="J332" i="104" s="1"/>
  <c r="H334" i="104"/>
  <c r="H335" i="104"/>
  <c r="J335" i="104"/>
  <c r="H336" i="104"/>
  <c r="H337" i="104"/>
  <c r="H338" i="104"/>
  <c r="J338" i="104" s="1"/>
  <c r="H339" i="104"/>
  <c r="H340" i="104"/>
  <c r="H341" i="104"/>
  <c r="H342" i="104"/>
  <c r="J342" i="104" s="1"/>
  <c r="H343" i="104"/>
  <c r="J343" i="104"/>
  <c r="H344" i="104"/>
  <c r="H345" i="104"/>
  <c r="H346" i="104"/>
  <c r="H347" i="104"/>
  <c r="H348" i="104"/>
  <c r="J348" i="104"/>
  <c r="H349" i="104"/>
  <c r="J349" i="104"/>
  <c r="H350" i="104"/>
  <c r="H351" i="104"/>
  <c r="H352" i="104"/>
  <c r="J352" i="104"/>
  <c r="H353" i="104"/>
  <c r="H354" i="104"/>
  <c r="H355" i="104"/>
  <c r="H356" i="104"/>
  <c r="H357" i="104"/>
  <c r="H358" i="104"/>
  <c r="H359" i="104"/>
  <c r="H360" i="104"/>
  <c r="H361" i="104"/>
  <c r="H362" i="104"/>
  <c r="H363" i="104"/>
  <c r="H364" i="104"/>
  <c r="H365" i="104"/>
  <c r="H366" i="104"/>
  <c r="H367" i="104"/>
  <c r="H368" i="104"/>
  <c r="H369" i="104"/>
  <c r="H370" i="104"/>
  <c r="H371" i="104"/>
  <c r="H372" i="104"/>
  <c r="H373" i="104"/>
  <c r="H374" i="104"/>
  <c r="H375" i="104"/>
  <c r="H376" i="104"/>
  <c r="J376" i="104" s="1"/>
  <c r="H377" i="104"/>
  <c r="J377" i="104"/>
  <c r="H378" i="104"/>
  <c r="H379" i="104"/>
  <c r="H380" i="104"/>
  <c r="H381" i="104"/>
  <c r="H382" i="104"/>
  <c r="H383" i="104"/>
  <c r="H384" i="104"/>
  <c r="J384" i="104" s="1"/>
  <c r="H385" i="104"/>
  <c r="J385" i="104" s="1"/>
  <c r="H386" i="104"/>
  <c r="J386" i="104" s="1"/>
  <c r="H387" i="104"/>
  <c r="H388" i="104"/>
  <c r="H389" i="104"/>
  <c r="H390" i="104"/>
  <c r="H391" i="104"/>
  <c r="J391" i="104" s="1"/>
  <c r="H392" i="104"/>
  <c r="J392" i="104" s="1"/>
  <c r="H393" i="104"/>
  <c r="H394" i="104"/>
  <c r="H395" i="104"/>
  <c r="H396" i="104"/>
  <c r="J395" i="104" s="1"/>
  <c r="H397" i="104"/>
  <c r="J397" i="104" s="1"/>
  <c r="H398" i="104"/>
  <c r="H399" i="104"/>
  <c r="H401" i="104"/>
  <c r="H402" i="104"/>
  <c r="H403" i="104"/>
  <c r="H404" i="104"/>
  <c r="H405" i="104"/>
  <c r="J405" i="104" s="1"/>
  <c r="H406" i="104"/>
  <c r="H407" i="104"/>
  <c r="H408" i="104"/>
  <c r="H409" i="104"/>
  <c r="H410" i="104"/>
  <c r="H411" i="104"/>
  <c r="H412" i="104"/>
  <c r="H413" i="104"/>
  <c r="H414" i="104"/>
  <c r="H415" i="104"/>
  <c r="H416" i="104"/>
  <c r="H417" i="104"/>
  <c r="H418" i="104"/>
  <c r="H419" i="104"/>
  <c r="H420" i="104"/>
  <c r="H421" i="104"/>
  <c r="H422" i="104"/>
  <c r="H423" i="104"/>
  <c r="H424" i="104"/>
  <c r="H425" i="104"/>
  <c r="H426" i="104"/>
  <c r="H427" i="104"/>
  <c r="H428" i="104"/>
  <c r="J427" i="104" s="1"/>
  <c r="H429" i="104"/>
  <c r="H430" i="104"/>
  <c r="H431" i="104"/>
  <c r="H432" i="104"/>
  <c r="H433" i="104"/>
  <c r="J432" i="104" s="1"/>
  <c r="H434" i="104"/>
  <c r="H435" i="104"/>
  <c r="H436" i="104"/>
  <c r="H437" i="104"/>
  <c r="H438" i="104"/>
  <c r="H439" i="104"/>
  <c r="H440" i="104"/>
  <c r="H441" i="104"/>
  <c r="H442" i="104"/>
  <c r="H443" i="104"/>
  <c r="H444" i="104"/>
  <c r="J444" i="104" s="1"/>
  <c r="H445" i="104"/>
  <c r="H446" i="104"/>
  <c r="H447" i="104"/>
  <c r="H448" i="104"/>
  <c r="H449" i="104"/>
  <c r="H450" i="104"/>
  <c r="H451" i="104"/>
  <c r="H452" i="104"/>
  <c r="J452" i="104" s="1"/>
  <c r="H453" i="104"/>
  <c r="H454" i="104"/>
  <c r="H455" i="104"/>
  <c r="H456" i="104"/>
  <c r="H457" i="104"/>
  <c r="H458" i="104"/>
  <c r="H459" i="104"/>
  <c r="H460" i="104"/>
  <c r="H461" i="104"/>
  <c r="H462" i="104"/>
  <c r="H463" i="104"/>
  <c r="H464" i="104"/>
  <c r="H465" i="104"/>
  <c r="H466" i="104"/>
  <c r="H467" i="104"/>
  <c r="H468" i="104"/>
  <c r="H469" i="104"/>
  <c r="H470" i="104"/>
  <c r="H471" i="104"/>
  <c r="H472" i="104"/>
  <c r="H473" i="104"/>
  <c r="H474" i="104"/>
  <c r="H475" i="104"/>
  <c r="H476" i="104"/>
  <c r="H477" i="104"/>
  <c r="H478" i="104"/>
  <c r="H479" i="104"/>
  <c r="H480" i="104"/>
  <c r="H481" i="104"/>
  <c r="H482" i="104"/>
  <c r="H483" i="104"/>
  <c r="H484" i="104"/>
  <c r="H485" i="104"/>
  <c r="H486" i="104"/>
  <c r="H487" i="104"/>
  <c r="J487" i="104" s="1"/>
  <c r="H488" i="104"/>
  <c r="H489" i="104"/>
  <c r="H490" i="104"/>
  <c r="H491" i="104"/>
  <c r="H492" i="104"/>
  <c r="H493" i="104"/>
  <c r="H494" i="104"/>
  <c r="H495" i="104"/>
  <c r="H496" i="104"/>
  <c r="J496" i="104" s="1"/>
  <c r="H497" i="104"/>
  <c r="J498" i="104" s="1"/>
  <c r="H499" i="104"/>
  <c r="H500" i="104"/>
  <c r="H501" i="104"/>
  <c r="H502" i="104"/>
  <c r="H503" i="104"/>
  <c r="H504" i="104"/>
  <c r="H505" i="104"/>
  <c r="H506" i="104"/>
  <c r="H507" i="104"/>
  <c r="H508" i="104"/>
  <c r="H509" i="104"/>
  <c r="H510" i="104"/>
  <c r="H511" i="104"/>
  <c r="H512" i="104"/>
  <c r="H513" i="104"/>
  <c r="H514" i="104"/>
  <c r="H515" i="104"/>
  <c r="H516" i="104"/>
  <c r="H517" i="104"/>
  <c r="H518" i="104"/>
  <c r="H519" i="104"/>
  <c r="H520" i="104"/>
  <c r="H521" i="104"/>
  <c r="H522" i="104"/>
  <c r="H523" i="104"/>
  <c r="H524" i="104"/>
  <c r="H525" i="104"/>
  <c r="H526" i="104"/>
  <c r="H527" i="104"/>
  <c r="J527" i="104" s="1"/>
  <c r="H528" i="104"/>
  <c r="H529" i="104"/>
  <c r="J529" i="104" s="1"/>
  <c r="H531" i="104"/>
  <c r="H532" i="104"/>
  <c r="H533" i="104"/>
  <c r="H534" i="104"/>
  <c r="H535" i="104"/>
  <c r="H536" i="104"/>
  <c r="H537" i="104"/>
  <c r="H538" i="104"/>
  <c r="H539" i="104"/>
  <c r="H540" i="104"/>
  <c r="H541" i="104"/>
  <c r="H542" i="104"/>
  <c r="H543" i="104"/>
  <c r="H544" i="104"/>
  <c r="H545" i="104"/>
  <c r="H546" i="104"/>
  <c r="H547" i="104"/>
  <c r="H548" i="104"/>
  <c r="J548" i="104" s="1"/>
  <c r="H549" i="104"/>
  <c r="J549" i="104" s="1"/>
  <c r="H550" i="104"/>
  <c r="H551" i="104"/>
  <c r="H552" i="104"/>
  <c r="H553" i="104"/>
  <c r="J553" i="104" s="1"/>
  <c r="H554" i="104"/>
  <c r="J554" i="104" s="1"/>
  <c r="H555" i="104"/>
  <c r="H556" i="104"/>
  <c r="H557" i="104"/>
  <c r="H558" i="104"/>
  <c r="H559" i="104"/>
  <c r="H560" i="104"/>
  <c r="H561" i="104"/>
  <c r="H562" i="104"/>
  <c r="H563" i="104"/>
  <c r="H564" i="104"/>
  <c r="H565" i="104"/>
  <c r="H566" i="104"/>
  <c r="H567" i="104"/>
  <c r="H568" i="104"/>
  <c r="H569" i="104"/>
  <c r="H570" i="104"/>
  <c r="H571" i="104"/>
  <c r="H572" i="104"/>
  <c r="H573" i="104"/>
  <c r="I574" i="104"/>
  <c r="J581" i="104"/>
  <c r="H584" i="104"/>
  <c r="A25" i="93"/>
  <c r="A26" i="93" s="1"/>
  <c r="A27" i="93" s="1"/>
  <c r="A28" i="93" s="1"/>
  <c r="A29" i="93" s="1"/>
  <c r="A30" i="93" s="1"/>
  <c r="A31" i="93" s="1"/>
  <c r="A32" i="93" s="1"/>
  <c r="A33" i="93" s="1"/>
  <c r="A34" i="93" s="1"/>
  <c r="A35" i="93" s="1"/>
  <c r="A36" i="93" s="1"/>
  <c r="A72" i="93"/>
  <c r="A73" i="93" s="1"/>
  <c r="A74" i="93" s="1"/>
  <c r="A75" i="93" s="1"/>
  <c r="A76" i="93" s="1"/>
  <c r="A77" i="93" s="1"/>
  <c r="A78" i="93" s="1"/>
  <c r="A79" i="93" s="1"/>
  <c r="A80" i="93" s="1"/>
  <c r="A81" i="93" s="1"/>
  <c r="A82" i="93" s="1"/>
  <c r="A83" i="93" s="1"/>
  <c r="A84" i="93" s="1"/>
  <c r="A85" i="93" s="1"/>
  <c r="A86" i="93" s="1"/>
  <c r="A87" i="93" s="1"/>
  <c r="A88" i="93" s="1"/>
  <c r="A89" i="93" s="1"/>
  <c r="A90" i="93" s="1"/>
  <c r="A91" i="93" s="1"/>
  <c r="A92" i="93" s="1"/>
  <c r="A93" i="93" s="1"/>
  <c r="A94" i="93" s="1"/>
  <c r="A95" i="93" s="1"/>
  <c r="A96" i="93" s="1"/>
  <c r="A97" i="93" s="1"/>
  <c r="A98" i="93" s="1"/>
  <c r="A99" i="93" s="1"/>
  <c r="A100" i="93" s="1"/>
  <c r="A101" i="93" s="1"/>
  <c r="A102" i="93" s="1"/>
  <c r="A103" i="93" s="1"/>
  <c r="A104" i="93" s="1"/>
  <c r="A105" i="93" s="1"/>
  <c r="A106" i="93" s="1"/>
  <c r="A107" i="93" s="1"/>
  <c r="A108" i="93" s="1"/>
  <c r="A109" i="93" s="1"/>
  <c r="A110" i="93" s="1"/>
  <c r="A111" i="93" s="1"/>
  <c r="A112" i="93" s="1"/>
  <c r="A113" i="93" s="1"/>
  <c r="A114" i="93" s="1"/>
  <c r="A115" i="93" s="1"/>
  <c r="A116" i="93" s="1"/>
  <c r="A117" i="93" s="1"/>
  <c r="A118" i="93" s="1"/>
  <c r="A119" i="93" s="1"/>
  <c r="A120" i="93" s="1"/>
  <c r="A121" i="93" s="1"/>
  <c r="A122" i="93" s="1"/>
  <c r="A123" i="93" s="1"/>
  <c r="G8" i="94"/>
  <c r="G11" i="94"/>
  <c r="G14" i="94"/>
  <c r="G22" i="94"/>
  <c r="C5" i="92"/>
  <c r="C6" i="92"/>
  <c r="C7" i="92"/>
  <c r="C8" i="92"/>
  <c r="C12" i="92"/>
  <c r="C15" i="92"/>
  <c r="C19" i="92"/>
  <c r="C20" i="92"/>
  <c r="C22" i="92"/>
  <c r="D22" i="92"/>
  <c r="C24" i="92"/>
  <c r="C34" i="92"/>
  <c r="C36" i="92"/>
  <c r="D16" i="83"/>
  <c r="A19" i="83"/>
  <c r="A20" i="83" s="1"/>
  <c r="A21" i="83" s="1"/>
  <c r="A22" i="83" s="1"/>
  <c r="A23" i="83" s="1"/>
  <c r="A24" i="83" s="1"/>
  <c r="A25" i="83" s="1"/>
  <c r="A26" i="83" s="1"/>
  <c r="A27" i="83" s="1"/>
  <c r="A28" i="83" s="1"/>
  <c r="A29" i="83" s="1"/>
  <c r="A30" i="83" s="1"/>
  <c r="A31" i="83" s="1"/>
  <c r="A32" i="83" s="1"/>
  <c r="A33" i="83" s="1"/>
  <c r="A34" i="83" s="1"/>
  <c r="A35" i="83" s="1"/>
  <c r="A36" i="83" s="1"/>
  <c r="A37" i="83" s="1"/>
  <c r="A38" i="83" s="1"/>
  <c r="A39" i="83" s="1"/>
  <c r="A40" i="83" s="1"/>
  <c r="A41" i="83" s="1"/>
  <c r="A42" i="83" s="1"/>
  <c r="A43" i="83" s="1"/>
  <c r="A44" i="83" s="1"/>
  <c r="A45" i="83" s="1"/>
  <c r="A46" i="83" s="1"/>
  <c r="A47" i="83" s="1"/>
  <c r="A48" i="83" s="1"/>
  <c r="A49" i="83" s="1"/>
  <c r="A50" i="83" s="1"/>
  <c r="A51" i="83" s="1"/>
  <c r="A52" i="83" s="1"/>
  <c r="A53" i="83" s="1"/>
  <c r="A54" i="83" s="1"/>
  <c r="A55" i="83" s="1"/>
  <c r="A56" i="83" s="1"/>
  <c r="A57" i="83" s="1"/>
  <c r="A58" i="83" s="1"/>
  <c r="A59" i="83" s="1"/>
  <c r="A60" i="83" s="1"/>
  <c r="A61" i="83" s="1"/>
  <c r="A62" i="83" s="1"/>
  <c r="A63" i="83" s="1"/>
  <c r="A64" i="83" s="1"/>
  <c r="A65" i="83" s="1"/>
  <c r="A66" i="83" s="1"/>
  <c r="A67" i="83" s="1"/>
  <c r="A68" i="83" s="1"/>
  <c r="A69" i="83" s="1"/>
  <c r="A70" i="83" s="1"/>
  <c r="A71" i="83" s="1"/>
  <c r="A72" i="83" s="1"/>
  <c r="A73" i="83" s="1"/>
  <c r="A74" i="83" s="1"/>
  <c r="A75" i="83" s="1"/>
  <c r="A76" i="83" s="1"/>
  <c r="A77" i="83" s="1"/>
  <c r="A78" i="83" s="1"/>
  <c r="A79" i="83" s="1"/>
  <c r="A80" i="83" s="1"/>
  <c r="A81" i="83" s="1"/>
  <c r="A82" i="83" s="1"/>
  <c r="A83" i="83" s="1"/>
  <c r="A84" i="83" s="1"/>
  <c r="A85" i="83" s="1"/>
  <c r="A86" i="83" s="1"/>
  <c r="A87" i="83" s="1"/>
  <c r="A88" i="83" s="1"/>
  <c r="A89" i="83" s="1"/>
  <c r="A90" i="83" s="1"/>
  <c r="A91" i="83" s="1"/>
  <c r="A92" i="83" s="1"/>
  <c r="A93" i="83" s="1"/>
  <c r="A94" i="83" s="1"/>
  <c r="A95" i="83" s="1"/>
  <c r="A96" i="83" s="1"/>
  <c r="A97" i="83" s="1"/>
  <c r="A98" i="83" s="1"/>
  <c r="A99" i="83" s="1"/>
  <c r="A100" i="83" s="1"/>
  <c r="A101" i="83" s="1"/>
  <c r="A102" i="83" s="1"/>
  <c r="A103" i="83" s="1"/>
  <c r="A104" i="83" s="1"/>
  <c r="A105" i="83" s="1"/>
  <c r="A106" i="83" s="1"/>
  <c r="A107" i="83" s="1"/>
  <c r="A108" i="83" s="1"/>
  <c r="A109" i="83" s="1"/>
  <c r="A110" i="83" s="1"/>
  <c r="A111" i="83" s="1"/>
  <c r="A112" i="83" s="1"/>
  <c r="A113" i="83" s="1"/>
  <c r="A114" i="83" s="1"/>
  <c r="A115" i="83" s="1"/>
  <c r="A116" i="83" s="1"/>
  <c r="A117" i="83" s="1"/>
  <c r="A118" i="83" s="1"/>
  <c r="A119" i="83" s="1"/>
  <c r="A120" i="83" s="1"/>
  <c r="A121" i="83" s="1"/>
  <c r="A122" i="83" s="1"/>
  <c r="A123" i="83" s="1"/>
  <c r="A124" i="83" s="1"/>
  <c r="A125" i="83" s="1"/>
  <c r="A126" i="83" s="1"/>
  <c r="A127" i="83" s="1"/>
  <c r="A128" i="83" s="1"/>
  <c r="A129" i="83" s="1"/>
  <c r="A130" i="83" s="1"/>
  <c r="A131" i="83" s="1"/>
  <c r="A132" i="83" s="1"/>
  <c r="A133" i="83" s="1"/>
  <c r="A134" i="83" s="1"/>
  <c r="A135" i="83" s="1"/>
  <c r="A136" i="83" s="1"/>
  <c r="A137" i="83" s="1"/>
  <c r="A138" i="83" s="1"/>
  <c r="A139" i="83" s="1"/>
  <c r="A140" i="83" s="1"/>
  <c r="A141" i="83" s="1"/>
  <c r="A142" i="83" s="1"/>
  <c r="A143" i="83" s="1"/>
  <c r="A144" i="83" s="1"/>
  <c r="A145" i="83" s="1"/>
  <c r="A146" i="83" s="1"/>
  <c r="A147" i="83" s="1"/>
  <c r="A148" i="83" s="1"/>
  <c r="A149" i="83" s="1"/>
  <c r="A150" i="83" s="1"/>
  <c r="A151" i="83" s="1"/>
  <c r="A152" i="83" s="1"/>
  <c r="A153" i="83" s="1"/>
  <c r="A154" i="83" s="1"/>
  <c r="A155" i="83" s="1"/>
  <c r="A156" i="83" s="1"/>
  <c r="A157" i="83" s="1"/>
  <c r="A158" i="83" s="1"/>
  <c r="A159" i="83" s="1"/>
  <c r="A160" i="83" s="1"/>
  <c r="A161" i="83" s="1"/>
  <c r="A162" i="83" s="1"/>
  <c r="A163" i="83" s="1"/>
  <c r="A164" i="83" s="1"/>
  <c r="A165" i="83" s="1"/>
  <c r="A166" i="83" s="1"/>
  <c r="A167" i="83" s="1"/>
  <c r="A168" i="83" s="1"/>
  <c r="A169" i="83" s="1"/>
  <c r="A170" i="83" s="1"/>
  <c r="A171" i="83" s="1"/>
  <c r="A172" i="83" s="1"/>
  <c r="A173" i="83" s="1"/>
  <c r="A174" i="83" s="1"/>
  <c r="A175" i="83" s="1"/>
  <c r="A176" i="83" s="1"/>
  <c r="A177" i="83" s="1"/>
  <c r="A178" i="83" s="1"/>
  <c r="A179" i="83" s="1"/>
  <c r="A180" i="83" s="1"/>
  <c r="A181" i="83" s="1"/>
  <c r="A182" i="83" s="1"/>
  <c r="A183" i="83" s="1"/>
  <c r="A184" i="83" s="1"/>
  <c r="A185" i="83" s="1"/>
  <c r="A186" i="83" s="1"/>
  <c r="A187" i="83" s="1"/>
  <c r="A188" i="83" s="1"/>
  <c r="A189" i="83" s="1"/>
  <c r="A190" i="83" s="1"/>
  <c r="A191" i="83" s="1"/>
  <c r="A192" i="83" s="1"/>
  <c r="A193" i="83" s="1"/>
  <c r="A194" i="83" s="1"/>
  <c r="A195" i="83" s="1"/>
  <c r="A196" i="83" s="1"/>
  <c r="A197" i="83" s="1"/>
  <c r="A198" i="83" s="1"/>
  <c r="A199" i="83" s="1"/>
  <c r="A200" i="83" s="1"/>
  <c r="A201" i="83" s="1"/>
  <c r="A202" i="83" s="1"/>
  <c r="A203" i="83" s="1"/>
  <c r="A204" i="83" s="1"/>
  <c r="A205" i="83" s="1"/>
  <c r="A206" i="83" s="1"/>
  <c r="A207" i="83" s="1"/>
  <c r="A208" i="83" s="1"/>
  <c r="A209" i="83" s="1"/>
  <c r="A210" i="83" s="1"/>
  <c r="A211" i="83" s="1"/>
  <c r="A212" i="83" s="1"/>
  <c r="A213" i="83" s="1"/>
  <c r="A214" i="83" s="1"/>
  <c r="A215" i="83" s="1"/>
  <c r="A216" i="83" s="1"/>
  <c r="A217" i="83" s="1"/>
  <c r="A218" i="83" s="1"/>
  <c r="A219" i="83" s="1"/>
  <c r="A220" i="83" s="1"/>
  <c r="A221" i="83" s="1"/>
  <c r="A222" i="83" s="1"/>
  <c r="A223" i="83" s="1"/>
  <c r="A224" i="83" s="1"/>
  <c r="A225" i="83" s="1"/>
  <c r="A226" i="83" s="1"/>
  <c r="A227" i="83" s="1"/>
  <c r="A228" i="83" s="1"/>
  <c r="A229" i="83" s="1"/>
  <c r="A230" i="83" s="1"/>
  <c r="A231" i="83" s="1"/>
  <c r="A232" i="83" s="1"/>
  <c r="A233" i="83" s="1"/>
  <c r="A234" i="83" s="1"/>
  <c r="A235" i="83" s="1"/>
  <c r="A236" i="83" s="1"/>
  <c r="A237" i="83" s="1"/>
  <c r="A238" i="83" s="1"/>
  <c r="A239" i="83" s="1"/>
  <c r="A240" i="83" s="1"/>
  <c r="A241" i="83" s="1"/>
  <c r="A242" i="83" s="1"/>
  <c r="A243" i="83" s="1"/>
  <c r="A244" i="83" s="1"/>
  <c r="A245" i="83" s="1"/>
  <c r="A246" i="83" s="1"/>
  <c r="A247" i="83" s="1"/>
  <c r="A248" i="83" s="1"/>
  <c r="A249" i="83" s="1"/>
  <c r="A250" i="83" s="1"/>
  <c r="A251" i="83" s="1"/>
  <c r="A252" i="83" s="1"/>
  <c r="A253" i="83" s="1"/>
  <c r="A254" i="83" s="1"/>
  <c r="A255" i="83" s="1"/>
  <c r="A256" i="83" s="1"/>
  <c r="A257" i="83" s="1"/>
  <c r="A258" i="83" s="1"/>
  <c r="A259" i="83" s="1"/>
  <c r="A260" i="83" s="1"/>
  <c r="A261" i="83" s="1"/>
  <c r="A262" i="83" s="1"/>
  <c r="A263" i="83" s="1"/>
  <c r="A264" i="83" s="1"/>
  <c r="A265" i="83" s="1"/>
  <c r="A266" i="83" s="1"/>
  <c r="A267" i="83" s="1"/>
  <c r="A268" i="83" s="1"/>
  <c r="A269" i="83" s="1"/>
  <c r="A270" i="83" s="1"/>
  <c r="A271" i="83" s="1"/>
  <c r="A272" i="83" s="1"/>
  <c r="A273" i="83" s="1"/>
  <c r="A274" i="83" s="1"/>
  <c r="A275" i="83" s="1"/>
  <c r="A276" i="83" s="1"/>
  <c r="A277" i="83" s="1"/>
  <c r="A278" i="83" s="1"/>
  <c r="A279" i="83" s="1"/>
  <c r="A280" i="83" s="1"/>
  <c r="A281" i="83" s="1"/>
  <c r="A282" i="83" s="1"/>
  <c r="A283" i="83" s="1"/>
  <c r="A284" i="83" s="1"/>
  <c r="A285" i="83" s="1"/>
  <c r="A286" i="83" s="1"/>
  <c r="A287" i="83" s="1"/>
  <c r="A288" i="83" s="1"/>
  <c r="A289" i="83" s="1"/>
  <c r="A290" i="83" s="1"/>
  <c r="A291" i="83" s="1"/>
  <c r="A292" i="83" s="1"/>
  <c r="A293" i="83" s="1"/>
  <c r="A294" i="83" s="1"/>
  <c r="A295" i="83" s="1"/>
  <c r="A296" i="83" s="1"/>
  <c r="A297" i="83" s="1"/>
  <c r="A298" i="83" s="1"/>
  <c r="A299" i="83" s="1"/>
  <c r="A300" i="83" s="1"/>
  <c r="A301" i="83" s="1"/>
  <c r="A302" i="83" s="1"/>
  <c r="A303" i="83" s="1"/>
  <c r="A304" i="83" s="1"/>
  <c r="A305" i="83" s="1"/>
  <c r="A306" i="83" s="1"/>
  <c r="A307" i="83" s="1"/>
  <c r="A308" i="83" s="1"/>
  <c r="A309" i="83" s="1"/>
  <c r="A310" i="83" s="1"/>
  <c r="A311" i="83" s="1"/>
  <c r="A312" i="83" s="1"/>
  <c r="A313" i="83" s="1"/>
  <c r="A314" i="83" s="1"/>
  <c r="A315" i="83" s="1"/>
  <c r="A316" i="83" s="1"/>
  <c r="A317" i="83" s="1"/>
  <c r="A318" i="83" s="1"/>
  <c r="A319" i="83" s="1"/>
  <c r="A320" i="83" s="1"/>
  <c r="A321" i="83" s="1"/>
  <c r="A322" i="83" s="1"/>
  <c r="A323" i="83" s="1"/>
  <c r="A324" i="83" s="1"/>
  <c r="A325" i="83" s="1"/>
  <c r="A326" i="83" s="1"/>
  <c r="A327" i="83" s="1"/>
  <c r="A328" i="83" s="1"/>
  <c r="A329" i="83" s="1"/>
  <c r="A330" i="83" s="1"/>
  <c r="A331" i="83" s="1"/>
  <c r="A332" i="83" s="1"/>
  <c r="A333" i="83" s="1"/>
  <c r="A334" i="83" s="1"/>
  <c r="A335" i="83" s="1"/>
  <c r="A336" i="83" s="1"/>
  <c r="A337" i="83" s="1"/>
  <c r="A338" i="83" s="1"/>
  <c r="A339" i="83" s="1"/>
  <c r="A340" i="83" s="1"/>
  <c r="A341" i="83" s="1"/>
  <c r="A342" i="83" s="1"/>
  <c r="A343" i="83" s="1"/>
  <c r="A344" i="83" s="1"/>
  <c r="A345" i="83" s="1"/>
  <c r="A346" i="83" s="1"/>
  <c r="A347" i="83" s="1"/>
  <c r="A348" i="83" s="1"/>
  <c r="A349" i="83" s="1"/>
  <c r="A350" i="83" s="1"/>
  <c r="A351" i="83" s="1"/>
  <c r="A352" i="83" s="1"/>
  <c r="A353" i="83" s="1"/>
  <c r="A354" i="83" s="1"/>
  <c r="A355" i="83" s="1"/>
  <c r="A356" i="83" s="1"/>
  <c r="A357" i="83" s="1"/>
  <c r="A358" i="83" s="1"/>
  <c r="A359" i="83" s="1"/>
  <c r="A360" i="83" s="1"/>
  <c r="A361" i="83" s="1"/>
  <c r="A362" i="83" s="1"/>
  <c r="A363" i="83" s="1"/>
  <c r="A364" i="83" s="1"/>
  <c r="A365" i="83" s="1"/>
  <c r="A366" i="83" s="1"/>
  <c r="A367" i="83" s="1"/>
  <c r="A368" i="83" s="1"/>
  <c r="A369" i="83" s="1"/>
  <c r="A370" i="83" s="1"/>
  <c r="A371" i="83" s="1"/>
  <c r="A372" i="83" s="1"/>
  <c r="A373" i="83" s="1"/>
  <c r="A374" i="83" s="1"/>
  <c r="A375" i="83" s="1"/>
  <c r="A376" i="83" s="1"/>
  <c r="A377" i="83" s="1"/>
  <c r="A378" i="83" s="1"/>
  <c r="A379" i="83" s="1"/>
  <c r="A380" i="83" s="1"/>
  <c r="A381" i="83" s="1"/>
  <c r="A382" i="83" s="1"/>
  <c r="A383" i="83" s="1"/>
  <c r="A384" i="83" s="1"/>
  <c r="A385" i="83" s="1"/>
  <c r="A386" i="83" s="1"/>
  <c r="A387" i="83" s="1"/>
  <c r="A388" i="83" s="1"/>
  <c r="A389" i="83" s="1"/>
  <c r="A390" i="83" s="1"/>
  <c r="A391" i="83" s="1"/>
  <c r="A392" i="83" s="1"/>
  <c r="A393" i="83" s="1"/>
  <c r="A394" i="83" s="1"/>
  <c r="A395" i="83" s="1"/>
  <c r="A396" i="83" s="1"/>
  <c r="A397" i="83" s="1"/>
  <c r="A398" i="83" s="1"/>
  <c r="A399" i="83" s="1"/>
  <c r="A400" i="83" s="1"/>
  <c r="D401" i="83"/>
  <c r="D412" i="83"/>
  <c r="D416" i="83"/>
  <c r="D434" i="83"/>
  <c r="D438" i="83"/>
  <c r="D450" i="83"/>
  <c r="D459" i="83"/>
  <c r="D464" i="83"/>
  <c r="A467" i="83"/>
  <c r="A468" i="83" s="1"/>
  <c r="A469" i="83" s="1"/>
  <c r="A470" i="83" s="1"/>
  <c r="A471" i="83" s="1"/>
  <c r="A472" i="83" s="1"/>
  <c r="A473" i="83" s="1"/>
  <c r="A474" i="83" s="1"/>
  <c r="A475" i="83" s="1"/>
  <c r="A476" i="83" s="1"/>
  <c r="A477" i="83" s="1"/>
  <c r="A478" i="83" s="1"/>
  <c r="A479" i="83" s="1"/>
  <c r="A480" i="83" s="1"/>
  <c r="A481" i="83" s="1"/>
  <c r="A482" i="83" s="1"/>
  <c r="A483" i="83" s="1"/>
  <c r="A484" i="83" s="1"/>
  <c r="A485" i="83" s="1"/>
  <c r="A486" i="83" s="1"/>
  <c r="A487" i="83" s="1"/>
  <c r="A488" i="83" s="1"/>
  <c r="A489" i="83" s="1"/>
  <c r="A490" i="83" s="1"/>
  <c r="A491" i="83" s="1"/>
  <c r="A492" i="83" s="1"/>
  <c r="A493" i="83" s="1"/>
  <c r="A494" i="83" s="1"/>
  <c r="A495" i="83" s="1"/>
  <c r="A496" i="83" s="1"/>
  <c r="A497" i="83" s="1"/>
  <c r="A498" i="83" s="1"/>
  <c r="A499" i="83" s="1"/>
  <c r="A500" i="83" s="1"/>
  <c r="A501" i="83" s="1"/>
  <c r="A502" i="83" s="1"/>
  <c r="A503" i="83" s="1"/>
  <c r="A504" i="83" s="1"/>
  <c r="A505" i="83" s="1"/>
  <c r="A506" i="83" s="1"/>
  <c r="A507" i="83" s="1"/>
  <c r="A508" i="83" s="1"/>
  <c r="A509" i="83" s="1"/>
  <c r="D510" i="83"/>
  <c r="A513" i="83"/>
  <c r="A514" i="83" s="1"/>
  <c r="A515" i="83" s="1"/>
  <c r="A516" i="83" s="1"/>
  <c r="A517" i="83" s="1"/>
  <c r="A518" i="83" s="1"/>
  <c r="A519" i="83" s="1"/>
  <c r="A520" i="83" s="1"/>
  <c r="A521" i="83" s="1"/>
  <c r="A522" i="83" s="1"/>
  <c r="A523" i="83" s="1"/>
  <c r="A524" i="83" s="1"/>
  <c r="A525" i="83" s="1"/>
  <c r="A526" i="83" s="1"/>
  <c r="A527" i="83" s="1"/>
  <c r="A528" i="83" s="1"/>
  <c r="A529" i="83" s="1"/>
  <c r="A530" i="83" s="1"/>
  <c r="A531" i="83" s="1"/>
  <c r="A532" i="83" s="1"/>
  <c r="A533" i="83" s="1"/>
  <c r="D534" i="83"/>
  <c r="D558" i="83"/>
  <c r="A561" i="83"/>
  <c r="A562" i="83"/>
  <c r="A563" i="83" s="1"/>
  <c r="A564" i="83" s="1"/>
  <c r="A565" i="83" s="1"/>
  <c r="A566" i="83" s="1"/>
  <c r="A567" i="83" s="1"/>
  <c r="A568" i="83" s="1"/>
  <c r="A569" i="83" s="1"/>
  <c r="A570" i="83" s="1"/>
  <c r="A571" i="83" s="1"/>
  <c r="A572" i="83" s="1"/>
  <c r="A573" i="83" s="1"/>
  <c r="A574" i="83" s="1"/>
  <c r="A575" i="83" s="1"/>
  <c r="A576" i="83" s="1"/>
  <c r="A577" i="83" s="1"/>
  <c r="A578" i="83" s="1"/>
  <c r="A579" i="83" s="1"/>
  <c r="A580" i="83"/>
  <c r="A581" i="83"/>
  <c r="A582" i="83" s="1"/>
  <c r="A583" i="83" s="1"/>
  <c r="A584" i="83" s="1"/>
  <c r="A585" i="83" s="1"/>
  <c r="A586" i="83" s="1"/>
  <c r="A587" i="83" s="1"/>
  <c r="A588" i="83" s="1"/>
  <c r="A589" i="83" s="1"/>
  <c r="A590" i="83" s="1"/>
  <c r="A591" i="83" s="1"/>
  <c r="A592" i="83" s="1"/>
  <c r="A593" i="83" s="1"/>
  <c r="A594" i="83" s="1"/>
  <c r="A595" i="83" s="1"/>
  <c r="A596" i="83" s="1"/>
  <c r="A597" i="83" s="1"/>
  <c r="A598" i="83" s="1"/>
  <c r="A599" i="83" s="1"/>
  <c r="A600" i="83" s="1"/>
  <c r="A601" i="83" s="1"/>
  <c r="D602" i="83"/>
  <c r="A605" i="83"/>
  <c r="A606" i="83" s="1"/>
  <c r="A607" i="83" s="1"/>
  <c r="A608" i="83" s="1"/>
  <c r="A609" i="83" s="1"/>
  <c r="A610" i="83" s="1"/>
  <c r="A611" i="83" s="1"/>
  <c r="A612" i="83" s="1"/>
  <c r="A613" i="83" s="1"/>
  <c r="A614" i="83" s="1"/>
  <c r="A615" i="83" s="1"/>
  <c r="A616" i="83" s="1"/>
  <c r="A617" i="83" s="1"/>
  <c r="A618" i="83" s="1"/>
  <c r="A619" i="83" s="1"/>
  <c r="D620" i="83"/>
  <c r="D632" i="83"/>
  <c r="D651" i="83"/>
  <c r="D668" i="83"/>
  <c r="D711" i="83"/>
  <c r="D727" i="83"/>
  <c r="D732" i="83"/>
  <c r="D754" i="83"/>
  <c r="D769" i="83"/>
  <c r="A772" i="83"/>
  <c r="A773" i="83" s="1"/>
  <c r="A774" i="83" s="1"/>
  <c r="A775" i="83" s="1"/>
  <c r="A776" i="83" s="1"/>
  <c r="A777" i="83" s="1"/>
  <c r="A778" i="83" s="1"/>
  <c r="A779" i="83" s="1"/>
  <c r="A780" i="83" s="1"/>
  <c r="A781" i="83" s="1"/>
  <c r="A782" i="83" s="1"/>
  <c r="A783" i="83" s="1"/>
  <c r="A784" i="83" s="1"/>
  <c r="A785" i="83" s="1"/>
  <c r="A786" i="83" s="1"/>
  <c r="A787" i="83" s="1"/>
  <c r="A788" i="83" s="1"/>
  <c r="A789" i="83" s="1"/>
  <c r="A790" i="83" s="1"/>
  <c r="A791" i="83" s="1"/>
  <c r="A792" i="83" s="1"/>
  <c r="A793" i="83" s="1"/>
  <c r="A794" i="83" s="1"/>
  <c r="A795" i="83" s="1"/>
  <c r="A796" i="83" s="1"/>
  <c r="A797" i="83" s="1"/>
  <c r="A798" i="83" s="1"/>
  <c r="A799" i="83" s="1"/>
  <c r="A800" i="83" s="1"/>
  <c r="A801" i="83" s="1"/>
  <c r="A802" i="83" s="1"/>
  <c r="A803" i="83" s="1"/>
  <c r="A804" i="83" s="1"/>
  <c r="A805" i="83" s="1"/>
  <c r="A806" i="83" s="1"/>
  <c r="A807" i="83" s="1"/>
  <c r="A808" i="83" s="1"/>
  <c r="A809" i="83" s="1"/>
  <c r="A810" i="83" s="1"/>
  <c r="A811" i="83" s="1"/>
  <c r="A812" i="83" s="1"/>
  <c r="A813" i="83" s="1"/>
  <c r="A814" i="83" s="1"/>
  <c r="A815" i="83" s="1"/>
  <c r="A816" i="83" s="1"/>
  <c r="A817" i="83" s="1"/>
  <c r="A818" i="83" s="1"/>
  <c r="A819" i="83" s="1"/>
  <c r="A820" i="83" s="1"/>
  <c r="A821" i="83" s="1"/>
  <c r="A822" i="83" s="1"/>
  <c r="A823" i="83" s="1"/>
  <c r="A824" i="83" s="1"/>
  <c r="A825" i="83" s="1"/>
  <c r="A826" i="83" s="1"/>
  <c r="A827" i="83" s="1"/>
  <c r="A828" i="83" s="1"/>
  <c r="A829" i="83" s="1"/>
  <c r="A830" i="83" s="1"/>
  <c r="A831" i="83" s="1"/>
  <c r="A832" i="83" s="1"/>
  <c r="A833" i="83" s="1"/>
  <c r="A834" i="83" s="1"/>
  <c r="A835" i="83" s="1"/>
  <c r="A836" i="83" s="1"/>
  <c r="A837" i="83" s="1"/>
  <c r="A838" i="83" s="1"/>
  <c r="A839" i="83" s="1"/>
  <c r="A840" i="83" s="1"/>
  <c r="A841" i="83" s="1"/>
  <c r="A842" i="83" s="1"/>
  <c r="A843" i="83" s="1"/>
  <c r="A844" i="83" s="1"/>
  <c r="A845" i="83" s="1"/>
  <c r="A846" i="83" s="1"/>
  <c r="A847" i="83" s="1"/>
  <c r="A848" i="83" s="1"/>
  <c r="A849" i="83" s="1"/>
  <c r="A850" i="83" s="1"/>
  <c r="A851" i="83" s="1"/>
  <c r="A852" i="83" s="1"/>
  <c r="A853" i="83" s="1"/>
  <c r="A854" i="83" s="1"/>
  <c r="A855" i="83" s="1"/>
  <c r="A856" i="83" s="1"/>
  <c r="A857" i="83" s="1"/>
  <c r="A858" i="83" s="1"/>
  <c r="A859" i="83" s="1"/>
  <c r="A860" i="83" s="1"/>
  <c r="A861" i="83" s="1"/>
  <c r="A862" i="83" s="1"/>
  <c r="A863" i="83" s="1"/>
  <c r="A864" i="83" s="1"/>
  <c r="A865" i="83" s="1"/>
  <c r="A866" i="83" s="1"/>
  <c r="A867" i="83" s="1"/>
  <c r="A868" i="83" s="1"/>
  <c r="A869" i="83" s="1"/>
  <c r="A870" i="83" s="1"/>
  <c r="A871" i="83" s="1"/>
  <c r="A872" i="83" s="1"/>
  <c r="A873" i="83" s="1"/>
  <c r="A874" i="83" s="1"/>
  <c r="A875" i="83" s="1"/>
  <c r="A876" i="83" s="1"/>
  <c r="A877" i="83" s="1"/>
  <c r="A878" i="83" s="1"/>
  <c r="A879" i="83" s="1"/>
  <c r="A880" i="83" s="1"/>
  <c r="A881" i="83" s="1"/>
  <c r="A882" i="83" s="1"/>
  <c r="A883" i="83" s="1"/>
  <c r="A884" i="83" s="1"/>
  <c r="A885" i="83" s="1"/>
  <c r="A886" i="83" s="1"/>
  <c r="A887" i="83" s="1"/>
  <c r="A888" i="83" s="1"/>
  <c r="A889" i="83" s="1"/>
  <c r="A890" i="83" s="1"/>
  <c r="A891" i="83" s="1"/>
  <c r="A892" i="83" s="1"/>
  <c r="A893" i="83" s="1"/>
  <c r="A894" i="83" s="1"/>
  <c r="A895" i="83" s="1"/>
  <c r="A896" i="83" s="1"/>
  <c r="A897" i="83" s="1"/>
  <c r="A898" i="83" s="1"/>
  <c r="A899" i="83" s="1"/>
  <c r="A900" i="83" s="1"/>
  <c r="D902" i="83"/>
  <c r="A905" i="83"/>
  <c r="A906" i="83" s="1"/>
  <c r="A907" i="83" s="1"/>
  <c r="A908" i="83" s="1"/>
  <c r="A909" i="83" s="1"/>
  <c r="A910" i="83" s="1"/>
  <c r="A911" i="83" s="1"/>
  <c r="A912" i="83" s="1"/>
  <c r="A913" i="83" s="1"/>
  <c r="A914" i="83" s="1"/>
  <c r="A915" i="83" s="1"/>
  <c r="A916" i="83" s="1"/>
  <c r="A917" i="83" s="1"/>
  <c r="A918" i="83" s="1"/>
  <c r="A919" i="83" s="1"/>
  <c r="A920" i="83" s="1"/>
  <c r="A921" i="83" s="1"/>
  <c r="A922" i="83" s="1"/>
  <c r="A923" i="83" s="1"/>
  <c r="A924" i="83" s="1"/>
  <c r="A925" i="83" s="1"/>
  <c r="D926" i="83"/>
  <c r="A929" i="83"/>
  <c r="A930" i="83" s="1"/>
  <c r="A931" i="83" s="1"/>
  <c r="A932" i="83" s="1"/>
  <c r="A933" i="83" s="1"/>
  <c r="A934" i="83" s="1"/>
  <c r="A935" i="83" s="1"/>
  <c r="A936" i="83" s="1"/>
  <c r="A937" i="83" s="1"/>
  <c r="A938" i="83" s="1"/>
  <c r="A939" i="83" s="1"/>
  <c r="A940" i="83" s="1"/>
  <c r="A941" i="83" s="1"/>
  <c r="A942" i="83" s="1"/>
  <c r="A943" i="83" s="1"/>
  <c r="A944" i="83" s="1"/>
  <c r="A945" i="83" s="1"/>
  <c r="A946" i="83" s="1"/>
  <c r="A947" i="83" s="1"/>
  <c r="A948" i="83" s="1"/>
  <c r="A949" i="83" s="1"/>
  <c r="A950" i="83" s="1"/>
  <c r="A951" i="83" s="1"/>
  <c r="A952" i="83" s="1"/>
  <c r="A953" i="83" s="1"/>
  <c r="A954" i="83" s="1"/>
  <c r="A955" i="83" s="1"/>
  <c r="A956" i="83" s="1"/>
  <c r="A957" i="83" s="1"/>
  <c r="A958" i="83" s="1"/>
  <c r="A959" i="83" s="1"/>
  <c r="A960" i="83" s="1"/>
  <c r="A961" i="83" s="1"/>
  <c r="A962" i="83" s="1"/>
  <c r="A963" i="83" s="1"/>
  <c r="A964" i="83" s="1"/>
  <c r="A965" i="83" s="1"/>
  <c r="A966" i="83" s="1"/>
  <c r="A967" i="83" s="1"/>
  <c r="A968" i="83" s="1"/>
  <c r="A969" i="83" s="1"/>
  <c r="A970" i="83" s="1"/>
  <c r="A971" i="83" s="1"/>
  <c r="A972" i="83" s="1"/>
  <c r="A973" i="83" s="1"/>
  <c r="D974" i="83"/>
  <c r="D981" i="83"/>
  <c r="D984" i="83"/>
  <c r="A990" i="83"/>
  <c r="A991" i="83" s="1"/>
  <c r="A992" i="83" s="1"/>
  <c r="A993" i="83" s="1"/>
  <c r="A994" i="83" s="1"/>
  <c r="A995" i="83" s="1"/>
  <c r="A996" i="83" s="1"/>
  <c r="A997" i="83" s="1"/>
  <c r="A998" i="83" s="1"/>
  <c r="A999" i="83" s="1"/>
  <c r="A1000" i="83" s="1"/>
  <c r="A1001" i="83" s="1"/>
  <c r="A1002" i="83" s="1"/>
  <c r="A1003" i="83" s="1"/>
  <c r="A1004" i="83" s="1"/>
  <c r="A1005" i="83" s="1"/>
  <c r="A1006" i="83" s="1"/>
  <c r="A1007" i="83" s="1"/>
  <c r="A1008" i="83" s="1"/>
  <c r="A1009" i="83" s="1"/>
  <c r="A1010" i="83" s="1"/>
  <c r="A1011" i="83" s="1"/>
  <c r="A1012" i="83" s="1"/>
  <c r="A1013" i="83" s="1"/>
  <c r="A1014" i="83" s="1"/>
  <c r="A1015" i="83" s="1"/>
  <c r="A1016" i="83" s="1"/>
  <c r="A1017" i="83" s="1"/>
  <c r="A1018" i="83" s="1"/>
  <c r="A1019" i="83" s="1"/>
  <c r="A1020" i="83" s="1"/>
  <c r="A1021" i="83" s="1"/>
  <c r="A1022" i="83" s="1"/>
  <c r="A1023" i="83" s="1"/>
  <c r="A1024" i="83" s="1"/>
  <c r="A1025" i="83" s="1"/>
  <c r="A1026" i="83" s="1"/>
  <c r="A1027" i="83" s="1"/>
  <c r="A1028" i="83" s="1"/>
  <c r="A1029" i="83" s="1"/>
  <c r="A1030" i="83" s="1"/>
  <c r="A1031" i="83" s="1"/>
  <c r="A1032" i="83" s="1"/>
  <c r="A1033" i="83" s="1"/>
  <c r="A1034" i="83" s="1"/>
  <c r="A1035" i="83" s="1"/>
  <c r="A1036" i="83" s="1"/>
  <c r="A1037" i="83" s="1"/>
  <c r="A1038" i="83" s="1"/>
  <c r="A1039" i="83" s="1"/>
  <c r="A1040" i="83" s="1"/>
  <c r="A1041" i="83" s="1"/>
  <c r="A1042" i="83" s="1"/>
  <c r="A1043" i="83" s="1"/>
  <c r="A1044" i="83" s="1"/>
  <c r="A1045" i="83" s="1"/>
  <c r="A1046" i="83" s="1"/>
  <c r="A1047" i="83" s="1"/>
  <c r="A1048" i="83" s="1"/>
  <c r="A1049" i="83" s="1"/>
  <c r="A1050" i="83" s="1"/>
  <c r="A1051" i="83" s="1"/>
  <c r="A1052" i="83" s="1"/>
  <c r="A1053" i="83" s="1"/>
  <c r="A1054" i="83" s="1"/>
  <c r="A1055" i="83" s="1"/>
  <c r="A1056" i="83" s="1"/>
  <c r="A1057" i="83" s="1"/>
  <c r="A1058" i="83" s="1"/>
  <c r="A1059" i="83" s="1"/>
  <c r="A1060" i="83" s="1"/>
  <c r="A1061" i="83" s="1"/>
  <c r="A1062" i="83" s="1"/>
  <c r="A1063" i="83" s="1"/>
  <c r="A1064" i="83" s="1"/>
  <c r="A1065" i="83" s="1"/>
  <c r="A1066" i="83" s="1"/>
  <c r="A1067" i="83" s="1"/>
  <c r="A1068" i="83" s="1"/>
  <c r="A1069" i="83" s="1"/>
  <c r="A1070" i="83" s="1"/>
  <c r="A1071" i="83" s="1"/>
  <c r="A1072" i="83" s="1"/>
  <c r="A1073" i="83" s="1"/>
  <c r="A1074" i="83" s="1"/>
  <c r="A1075" i="83" s="1"/>
  <c r="A1076" i="83" s="1"/>
  <c r="A1077" i="83" s="1"/>
  <c r="A1078" i="83" s="1"/>
  <c r="A1079" i="83" s="1"/>
  <c r="A1080" i="83" s="1"/>
  <c r="A1081" i="83" s="1"/>
  <c r="A1082" i="83" s="1"/>
  <c r="A1083" i="83" s="1"/>
  <c r="A1084" i="83" s="1"/>
  <c r="A1085" i="83" s="1"/>
  <c r="A1086" i="83" s="1"/>
  <c r="A1087" i="83" s="1"/>
  <c r="A1088" i="83" s="1"/>
  <c r="A1089" i="83" s="1"/>
  <c r="A1090" i="83" s="1"/>
  <c r="A1091" i="83" s="1"/>
  <c r="A1092" i="83" s="1"/>
  <c r="A1093" i="83" s="1"/>
  <c r="A1094" i="83" s="1"/>
  <c r="A1095" i="83" s="1"/>
  <c r="A1096" i="83" s="1"/>
  <c r="A1097" i="83" s="1"/>
  <c r="A1098" i="83" s="1"/>
  <c r="A1099" i="83" s="1"/>
  <c r="A1100" i="83" s="1"/>
  <c r="A1101" i="83" s="1"/>
  <c r="A1102" i="83" s="1"/>
  <c r="A1103" i="83" s="1"/>
  <c r="A1104" i="83" s="1"/>
  <c r="A1105" i="83" s="1"/>
  <c r="A1106" i="83" s="1"/>
  <c r="A1107" i="83" s="1"/>
  <c r="A1108" i="83" s="1"/>
  <c r="A1109" i="83" s="1"/>
  <c r="A1110" i="83" s="1"/>
  <c r="A1111" i="83" s="1"/>
  <c r="A1112" i="83" s="1"/>
  <c r="A1113" i="83" s="1"/>
  <c r="A1114" i="83" s="1"/>
  <c r="A1115" i="83" s="1"/>
  <c r="A1116" i="83" s="1"/>
  <c r="A1117" i="83" s="1"/>
  <c r="A1118" i="83" s="1"/>
  <c r="A1119" i="83" s="1"/>
  <c r="A1120" i="83" s="1"/>
  <c r="A1121" i="83" s="1"/>
  <c r="A1122" i="83" s="1"/>
  <c r="A1123" i="83" s="1"/>
  <c r="A1124" i="83" s="1"/>
  <c r="A1125" i="83" s="1"/>
  <c r="A1126" i="83" s="1"/>
  <c r="A1127" i="83" s="1"/>
  <c r="A1128" i="83" s="1"/>
  <c r="A1129" i="83" s="1"/>
  <c r="A1130" i="83" s="1"/>
  <c r="A1131" i="83" s="1"/>
  <c r="A1132" i="83" s="1"/>
  <c r="A1133" i="83" s="1"/>
  <c r="A1134" i="83" s="1"/>
  <c r="A1135" i="83" s="1"/>
  <c r="A1136" i="83" s="1"/>
  <c r="A1137" i="83" s="1"/>
  <c r="A1138" i="83" s="1"/>
  <c r="A1139" i="83" s="1"/>
  <c r="A1140" i="83" s="1"/>
  <c r="A1141" i="83" s="1"/>
  <c r="A1142" i="83" s="1"/>
  <c r="A1143" i="83" s="1"/>
  <c r="A1144" i="83" s="1"/>
  <c r="A1145" i="83" s="1"/>
  <c r="A1146" i="83" s="1"/>
  <c r="A1147" i="83" s="1"/>
  <c r="A1148" i="83" s="1"/>
  <c r="A1149" i="83" s="1"/>
  <c r="A1150" i="83" s="1"/>
  <c r="A1151" i="83" s="1"/>
  <c r="A1152" i="83" s="1"/>
  <c r="A1153" i="83" s="1"/>
  <c r="A1154" i="83" s="1"/>
  <c r="A1155" i="83" s="1"/>
  <c r="A1156" i="83" s="1"/>
  <c r="A1157" i="83" s="1"/>
  <c r="A1158" i="83" s="1"/>
  <c r="A1159" i="83" s="1"/>
  <c r="D1175" i="83"/>
  <c r="D1179" i="83"/>
  <c r="D1192" i="83"/>
  <c r="D1196" i="83"/>
  <c r="A1199" i="83"/>
  <c r="A1200" i="83" s="1"/>
  <c r="A1201" i="83" s="1"/>
  <c r="A1202" i="83" s="1"/>
  <c r="A1203" i="83" s="1"/>
  <c r="A1204" i="83"/>
  <c r="A1205" i="83" s="1"/>
  <c r="A1206" i="83" s="1"/>
  <c r="A1207" i="83" s="1"/>
  <c r="A1208" i="83" s="1"/>
  <c r="A1209" i="83" s="1"/>
  <c r="A1210" i="83" s="1"/>
  <c r="A1211" i="83" s="1"/>
  <c r="A1212" i="83" s="1"/>
  <c r="A1213" i="83" s="1"/>
  <c r="A1214" i="83" s="1"/>
  <c r="A1215" i="83" s="1"/>
  <c r="A1216" i="83" s="1"/>
  <c r="A1217" i="83" s="1"/>
  <c r="A1218" i="83" s="1"/>
  <c r="A1219" i="83" s="1"/>
  <c r="A1220" i="83" s="1"/>
  <c r="A1221" i="83" s="1"/>
  <c r="A1222" i="83" s="1"/>
  <c r="A1223" i="83" s="1"/>
  <c r="A1224" i="83" s="1"/>
  <c r="A1225" i="83" s="1"/>
  <c r="A1226" i="83" s="1"/>
  <c r="A1227" i="83" s="1"/>
  <c r="A1228" i="83" s="1"/>
  <c r="A1229" i="83" s="1"/>
  <c r="A1230" i="83" s="1"/>
  <c r="A1231" i="83" s="1"/>
  <c r="A1232" i="83" s="1"/>
  <c r="A1233" i="83" s="1"/>
  <c r="A1234" i="83" s="1"/>
  <c r="A1235" i="83" s="1"/>
  <c r="A1236" i="83" s="1"/>
  <c r="A1237" i="83" s="1"/>
  <c r="A1238" i="83" s="1"/>
  <c r="A1239" i="83" s="1"/>
  <c r="A1240" i="83" s="1"/>
  <c r="A1241" i="83" s="1"/>
  <c r="A1242" i="83" s="1"/>
  <c r="D1243" i="83"/>
  <c r="D1247" i="83"/>
  <c r="D1255" i="83"/>
  <c r="D1261" i="83"/>
  <c r="D1264" i="83"/>
  <c r="D1272" i="83"/>
  <c r="D1284" i="83"/>
  <c r="A1288" i="83"/>
  <c r="D1299" i="83"/>
  <c r="D1316" i="83"/>
  <c r="D1332" i="83"/>
  <c r="D1349" i="83"/>
  <c r="D1366" i="83"/>
  <c r="D1373" i="83"/>
  <c r="A1376" i="83"/>
  <c r="A1377" i="83" s="1"/>
  <c r="A1378" i="83" s="1"/>
  <c r="A1379" i="83" s="1"/>
  <c r="A1380" i="83" s="1"/>
  <c r="A1381" i="83" s="1"/>
  <c r="A1382" i="83" s="1"/>
  <c r="A1383" i="83" s="1"/>
  <c r="A1384" i="83" s="1"/>
  <c r="A1385" i="83" s="1"/>
  <c r="A1386" i="83" s="1"/>
  <c r="A1387" i="83" s="1"/>
  <c r="A1388" i="83" s="1"/>
  <c r="A1389" i="83" s="1"/>
  <c r="A1390" i="83" s="1"/>
  <c r="A1391" i="83" s="1"/>
  <c r="A1392" i="83" s="1"/>
  <c r="A1393" i="83" s="1"/>
  <c r="A1394" i="83" s="1"/>
  <c r="A1395" i="83" s="1"/>
  <c r="A1396" i="83" s="1"/>
  <c r="A1397" i="83" s="1"/>
  <c r="D1398" i="83"/>
  <c r="D1407" i="83"/>
  <c r="D1410" i="83"/>
  <c r="D1425" i="83"/>
  <c r="D1436" i="83"/>
  <c r="D1444" i="83"/>
  <c r="D1460" i="83"/>
  <c r="D1468" i="83"/>
  <c r="D1476" i="83"/>
  <c r="D1484" i="83"/>
  <c r="D1487" i="83"/>
  <c r="D1490" i="83"/>
  <c r="D1493" i="83"/>
  <c r="D1497" i="83"/>
  <c r="D1500" i="83"/>
  <c r="D1503" i="83"/>
  <c r="D1506" i="83"/>
  <c r="D1510" i="83"/>
  <c r="D1517" i="83"/>
  <c r="D13" i="101"/>
  <c r="D49" i="101"/>
  <c r="D210" i="101"/>
  <c r="D215" i="101"/>
  <c r="H10" i="89"/>
  <c r="A18" i="89"/>
  <c r="A19" i="89"/>
  <c r="A20" i="89" s="1"/>
  <c r="A21" i="89" s="1"/>
  <c r="A22" i="89" s="1"/>
  <c r="A23" i="89" s="1"/>
  <c r="A24" i="89" s="1"/>
  <c r="A25" i="89" s="1"/>
  <c r="A26" i="89" s="1"/>
  <c r="A27" i="89" s="1"/>
  <c r="A28" i="89" s="1"/>
  <c r="A29" i="89" s="1"/>
  <c r="A30" i="89" s="1"/>
  <c r="A31" i="89" s="1"/>
  <c r="A32" i="89" s="1"/>
  <c r="A33" i="89" s="1"/>
  <c r="A34" i="89" s="1"/>
  <c r="A35" i="89" s="1"/>
  <c r="A36" i="89" s="1"/>
  <c r="A37" i="89" s="1"/>
  <c r="A38" i="89" s="1"/>
  <c r="A39" i="89" s="1"/>
  <c r="A40" i="89" s="1"/>
  <c r="A41" i="89" s="1"/>
  <c r="A42" i="89" s="1"/>
  <c r="A43" i="89" s="1"/>
  <c r="A44" i="89" s="1"/>
  <c r="A45" i="89" s="1"/>
  <c r="A46" i="89" s="1"/>
  <c r="A47" i="89" s="1"/>
  <c r="A48" i="89" s="1"/>
  <c r="A49" i="89" s="1"/>
  <c r="A50" i="89" s="1"/>
  <c r="A51" i="89" s="1"/>
  <c r="A52" i="89" s="1"/>
  <c r="A53" i="89" s="1"/>
  <c r="A54" i="89" s="1"/>
  <c r="A55" i="89" s="1"/>
  <c r="A56" i="89" s="1"/>
  <c r="A57" i="89" s="1"/>
  <c r="A58" i="89" s="1"/>
  <c r="A59" i="89" s="1"/>
  <c r="A60" i="89" s="1"/>
  <c r="A61" i="89" s="1"/>
  <c r="A62" i="89" s="1"/>
  <c r="A63" i="89" s="1"/>
  <c r="A64" i="89" s="1"/>
  <c r="A65" i="89" s="1"/>
  <c r="A66" i="89" s="1"/>
  <c r="A67" i="89" s="1"/>
  <c r="A68" i="89" s="1"/>
  <c r="A69" i="89" s="1"/>
  <c r="A70" i="89" s="1"/>
  <c r="A71" i="89" s="1"/>
  <c r="A72" i="89" s="1"/>
  <c r="A73" i="89" s="1"/>
  <c r="A74" i="89" s="1"/>
  <c r="A75" i="89" s="1"/>
  <c r="A76" i="89" s="1"/>
  <c r="H84" i="89"/>
  <c r="H88" i="89"/>
  <c r="H100" i="89"/>
  <c r="H108" i="89"/>
  <c r="H114" i="89"/>
  <c r="H117" i="89"/>
  <c r="A129" i="89"/>
  <c r="A130" i="89" s="1"/>
  <c r="A131" i="89" s="1"/>
  <c r="H137" i="89"/>
  <c r="H148" i="89"/>
  <c r="H159" i="89"/>
  <c r="H165" i="89"/>
  <c r="H175" i="89"/>
  <c r="H178" i="89"/>
  <c r="H181" i="89"/>
  <c r="H192" i="89"/>
  <c r="H195" i="89"/>
  <c r="H199" i="89"/>
  <c r="H202" i="89"/>
  <c r="H205" i="89"/>
  <c r="H208" i="89"/>
  <c r="H211" i="89"/>
  <c r="H216" i="89"/>
  <c r="H224" i="89"/>
  <c r="H230" i="89"/>
  <c r="H251" i="89"/>
  <c r="H261" i="89"/>
  <c r="H265" i="89"/>
  <c r="H269" i="89"/>
  <c r="H280" i="89"/>
  <c r="H286" i="89"/>
  <c r="A374" i="89"/>
  <c r="A375" i="89" s="1"/>
  <c r="A376" i="89" s="1"/>
  <c r="A377" i="89" s="1"/>
  <c r="A378" i="89" s="1"/>
  <c r="A379" i="89" s="1"/>
  <c r="A380" i="89" s="1"/>
  <c r="A381" i="89" s="1"/>
  <c r="A382" i="89" s="1"/>
  <c r="A383" i="89" s="1"/>
  <c r="A384" i="89" s="1"/>
  <c r="A385" i="89" s="1"/>
  <c r="A386" i="89" s="1"/>
  <c r="A387" i="89" s="1"/>
  <c r="A388" i="89" s="1"/>
  <c r="H389" i="89"/>
  <c r="A392" i="89"/>
  <c r="A393" i="89" s="1"/>
  <c r="A394" i="89" s="1"/>
  <c r="A395" i="89" s="1"/>
  <c r="A396" i="89" s="1"/>
  <c r="A397" i="89" s="1"/>
  <c r="A398" i="89" s="1"/>
  <c r="A399" i="89" s="1"/>
  <c r="A400" i="89" s="1"/>
  <c r="A401" i="89" s="1"/>
  <c r="A402" i="89" s="1"/>
  <c r="A403" i="89" s="1"/>
  <c r="A404" i="89" s="1"/>
  <c r="A405" i="89" s="1"/>
  <c r="A406" i="89" s="1"/>
  <c r="A407" i="89" s="1"/>
  <c r="A408" i="89" s="1"/>
  <c r="A409" i="89" s="1"/>
  <c r="A410" i="89" s="1"/>
  <c r="A411" i="89" s="1"/>
  <c r="A412" i="89" s="1"/>
  <c r="A413" i="89" s="1"/>
  <c r="A414" i="89" s="1"/>
  <c r="A415" i="89" s="1"/>
  <c r="A416" i="89" s="1"/>
  <c r="A417" i="89" s="1"/>
  <c r="A418" i="89" s="1"/>
  <c r="A419" i="89" s="1"/>
  <c r="A420" i="89" s="1"/>
  <c r="A421" i="89" s="1"/>
  <c r="A422" i="89" s="1"/>
  <c r="A423" i="89" s="1"/>
  <c r="A424" i="89" s="1"/>
  <c r="A425" i="89" s="1"/>
  <c r="A426" i="89" s="1"/>
  <c r="A427" i="89" s="1"/>
  <c r="A428" i="89" s="1"/>
  <c r="A429" i="89" s="1"/>
  <c r="A430" i="89" s="1"/>
  <c r="A431" i="89" s="1"/>
  <c r="A432" i="89" s="1"/>
  <c r="A433" i="89" s="1"/>
  <c r="A434" i="89" s="1"/>
  <c r="A435" i="89" s="1"/>
  <c r="A436" i="89" s="1"/>
  <c r="A437" i="89" s="1"/>
  <c r="A438" i="89" s="1"/>
  <c r="A439" i="89" s="1"/>
  <c r="A440" i="89" s="1"/>
  <c r="H441" i="89"/>
  <c r="H445" i="89"/>
  <c r="H536" i="89"/>
  <c r="H544" i="89"/>
  <c r="H547" i="89"/>
  <c r="J151" i="104"/>
  <c r="J492" i="104" l="1"/>
  <c r="J174" i="104"/>
  <c r="F125" i="111"/>
  <c r="J490" i="104"/>
  <c r="J393" i="104"/>
  <c r="J382" i="104"/>
  <c r="D135" i="111"/>
  <c r="J203" i="104"/>
  <c r="J488" i="104"/>
  <c r="J166" i="104"/>
  <c r="J65" i="104"/>
  <c r="J31" i="104"/>
  <c r="J445" i="104"/>
  <c r="J328" i="104"/>
  <c r="D1521" i="83"/>
  <c r="J111" i="104"/>
  <c r="J434" i="104"/>
  <c r="J200" i="104"/>
  <c r="J186" i="104"/>
  <c r="J168" i="104"/>
  <c r="F131" i="111"/>
  <c r="F135" i="111" s="1"/>
  <c r="C37" i="92"/>
  <c r="J557" i="104"/>
  <c r="J505" i="104"/>
  <c r="J378" i="104"/>
  <c r="J319" i="104"/>
  <c r="J219" i="104"/>
  <c r="J449" i="104"/>
  <c r="J83" i="104"/>
  <c r="D1520" i="83"/>
  <c r="J546" i="104"/>
  <c r="J516" i="104"/>
  <c r="J447" i="104"/>
  <c r="J419" i="104"/>
  <c r="J372" i="104"/>
  <c r="J354" i="104"/>
  <c r="J149" i="104"/>
  <c r="J109" i="104"/>
  <c r="J81" i="104"/>
  <c r="J555" i="104"/>
  <c r="J423" i="104"/>
  <c r="J540" i="104"/>
  <c r="J326" i="104"/>
  <c r="J211" i="104"/>
  <c r="J72" i="104"/>
  <c r="J525" i="104"/>
  <c r="J89" i="104"/>
  <c r="D1519" i="83"/>
  <c r="J5" i="104"/>
  <c r="F68" i="111"/>
  <c r="J560" i="104"/>
  <c r="J512" i="104"/>
  <c r="J462" i="104"/>
  <c r="J415" i="104"/>
  <c r="F103" i="111"/>
  <c r="J453" i="104"/>
  <c r="J406" i="104"/>
  <c r="J179" i="104"/>
  <c r="J46" i="104"/>
  <c r="G550" i="89"/>
  <c r="J507" i="104"/>
  <c r="J409" i="104"/>
  <c r="J139" i="104"/>
  <c r="J44" i="104"/>
  <c r="J466" i="104"/>
  <c r="J459" i="104"/>
  <c r="J429" i="104"/>
  <c r="J412" i="104"/>
  <c r="J369" i="104"/>
  <c r="J104" i="104"/>
  <c r="J54" i="104"/>
  <c r="J35" i="104"/>
  <c r="J29" i="104"/>
  <c r="C135" i="111"/>
  <c r="J398" i="104"/>
  <c r="J563" i="104"/>
  <c r="J531" i="104"/>
  <c r="J257" i="104"/>
  <c r="J344" i="104"/>
  <c r="G23" i="94"/>
  <c r="J481" i="104"/>
  <c r="J499" i="104"/>
  <c r="J521" i="104"/>
  <c r="J442" i="104"/>
  <c r="J436" i="104"/>
  <c r="J388" i="104"/>
  <c r="J417" i="104"/>
  <c r="J195" i="104"/>
  <c r="E133" i="111"/>
  <c r="J239" i="104"/>
  <c r="J226" i="104"/>
  <c r="J190" i="104"/>
  <c r="J107" i="104"/>
  <c r="J41" i="104"/>
  <c r="J12" i="104"/>
  <c r="J86" i="104"/>
  <c r="J16" i="104"/>
  <c r="J143" i="104"/>
  <c r="J78" i="104"/>
  <c r="J62" i="104"/>
  <c r="E135" i="111"/>
</calcChain>
</file>

<file path=xl/sharedStrings.xml><?xml version="1.0" encoding="utf-8"?>
<sst xmlns="http://schemas.openxmlformats.org/spreadsheetml/2006/main" count="12406" uniqueCount="3912">
  <si>
    <t>Karsiborska 12</t>
  </si>
  <si>
    <t>Suwnica jednodźwigowa</t>
  </si>
  <si>
    <t>Klimatyzator</t>
  </si>
  <si>
    <t>ul.Szkolna 1, 72-600 Świnoujście</t>
  </si>
  <si>
    <t>Budynek zasadniczy</t>
  </si>
  <si>
    <t>gaśnice, alarmy, monitoring</t>
  </si>
  <si>
    <t>72-600 Świnoujście ul.Szkolna 1</t>
  </si>
  <si>
    <t xml:space="preserve">Magazynek sportowy </t>
  </si>
  <si>
    <t>Skrzydło dobudowane-Pawilon D</t>
  </si>
  <si>
    <t>Plac zabaw przed szkołą</t>
  </si>
  <si>
    <t xml:space="preserve">Urządzenia na placu zabaw </t>
  </si>
  <si>
    <t>bloczki betonowe i cegła silikatowa</t>
  </si>
  <si>
    <t xml:space="preserve">stropodach płaski, wentylowany na stropie typu DMS </t>
  </si>
  <si>
    <t>bloczki betonowe i cegła ceramiczna, pełna</t>
  </si>
  <si>
    <t xml:space="preserve">strop typu WPS </t>
  </si>
  <si>
    <t>gasnica proszkowa 6 kg ABC - 3szt., system SAP, system alarmowy</t>
  </si>
  <si>
    <t xml:space="preserve">gaśnica proszkowa 6 kg ABC - 2szt., gaśnice  2kg CO2 szt.1 do gaszenia sprzętu elektronicznego, dozór pracowniczy całodobowy </t>
  </si>
  <si>
    <t>gaśnica proszkowa 6 kg ABC - 1szt., gaśnice  2kg CO2  do gaszenia sprzętu elektronicznego</t>
  </si>
  <si>
    <t>instalacja gaśnicza - hydranty wewnetrzne 19 sztuk, gaśnica proszkowa 6 kg ABC-27szt., gaśnice CO2 do gaszenia sprzętu elektronicznego 2x2kg i 1x 5kg, agencja ochrony ,,Sekret", od godziny 21:00 do 6:00, dozór pracowniczy całodobowy</t>
  </si>
  <si>
    <t>rodzaj wartości (księgowa brutto - KB / odtworzeniowa - O)</t>
  </si>
  <si>
    <t>KB</t>
  </si>
  <si>
    <t xml:space="preserve">gaśnica 1 szt., hydrant </t>
  </si>
  <si>
    <t>500 m - kanał</t>
  </si>
  <si>
    <t>Kołłątaja 4 - biurowiec</t>
  </si>
  <si>
    <t>9 szt hydrantów wewnętrznych bezpośrednio w budynkach w tym: 5 szt. w budynku przy ul. Matejki 11, 4 szt w budynku przy ul. W. Polskiego 1/1.</t>
  </si>
  <si>
    <t>ok. 10m od hydrantów zewnetrznych, 2 hydranty wewnętrzne bezpośrednio w budynku.</t>
  </si>
  <si>
    <t>hydrant wewnetrzny bezpośrednio w budynku</t>
  </si>
  <si>
    <t>hydrant wewnetrzny bezpośredino w budynku</t>
  </si>
  <si>
    <t>remont i modernizacja dachu budynku przy ul. Wojska Polskiego 1/1 przeprowadzony w 2011r. Na kwotę 318.462,80zł</t>
  </si>
  <si>
    <t>remont i modernizacja budynku w pełnym zakresie - 2009r, Na kwotę: 751.163,00zł</t>
  </si>
  <si>
    <t>remont budynku w zakresie robót budowlanych i  instalacji elektrycznej w 2014r za kwotę 199.186,99zł</t>
  </si>
  <si>
    <t xml:space="preserve">remont I piętra i Sali teatralnej w 2002r na kwotę 210.000,00zł, ocieplenie budynku w 2006r na kwotę 218.734,86zł, modernizacja kotłowni gazowej w 2004r na kwotę 148.405,20zł, </t>
  </si>
  <si>
    <t>1) budynek przy ul.W. Polskiego 1/1 - bardzo dobry 2) budynek przy ul. Matejki 11 - dobry</t>
  </si>
  <si>
    <t>1) budynek przy ul.W. Polskiego 1/1 - bardzo dobry 2) budynek przy ul. Matejki 11 - bardzo dobry</t>
  </si>
  <si>
    <t>1) budynek przy ul.W. Polskiego 1/1 - bardzo dobry 2) budynek przy ul. Matejki 11 - nie dotyczy</t>
  </si>
  <si>
    <t>1) budynek przy ul.W. Polskiego 1/1 - bardzo dobry 2) budynek przy ul. Matejki 11 - bardzo dobra</t>
  </si>
  <si>
    <t>239,09m2</t>
  </si>
  <si>
    <t>6. Szkoła Podstawowa Nr 2</t>
  </si>
  <si>
    <t>5705Z</t>
  </si>
  <si>
    <t>Konstytucji 3-go Maja</t>
  </si>
  <si>
    <t>5706Z</t>
  </si>
  <si>
    <t>Krzywa</t>
  </si>
  <si>
    <t>5707Z</t>
  </si>
  <si>
    <t>Ludzi Morza</t>
  </si>
  <si>
    <t>5708Z</t>
  </si>
  <si>
    <t>Matejki Jana</t>
  </si>
  <si>
    <t>5709Z</t>
  </si>
  <si>
    <t>Moniuszki Stanisława</t>
  </si>
  <si>
    <t>5710Z</t>
  </si>
  <si>
    <t>Mostowa</t>
  </si>
  <si>
    <t>5712Z</t>
  </si>
  <si>
    <t>Odrzańska</t>
  </si>
  <si>
    <t>5713Z</t>
  </si>
  <si>
    <t>Piłsudskiego Józefa</t>
  </si>
  <si>
    <t>5714Z</t>
  </si>
  <si>
    <t>Plac Wolności</t>
  </si>
  <si>
    <t>5715Z</t>
  </si>
  <si>
    <t>Poznańska</t>
  </si>
  <si>
    <t>5716Z</t>
  </si>
  <si>
    <t>Prusa Bolesława</t>
  </si>
  <si>
    <t>5717Z</t>
  </si>
  <si>
    <t>Rycerska</t>
  </si>
  <si>
    <t>5718Z</t>
  </si>
  <si>
    <t>Sąsiedzka</t>
  </si>
  <si>
    <t>5719Z</t>
  </si>
  <si>
    <t>Słowackiego Juliusza</t>
  </si>
  <si>
    <t>5720Z</t>
  </si>
  <si>
    <t>Staszica Stanisława</t>
  </si>
  <si>
    <t>5721Z</t>
  </si>
  <si>
    <t>Szkolna</t>
  </si>
  <si>
    <t>5722Z</t>
  </si>
  <si>
    <t>Wielkopolska</t>
  </si>
  <si>
    <t>5723Z</t>
  </si>
  <si>
    <t>Wojska Polskiego</t>
  </si>
  <si>
    <t>5724Z</t>
  </si>
  <si>
    <t>Wybrzeże Władysława IV</t>
  </si>
  <si>
    <t>pozostała pomoc społeczna z zakwaterowaniem</t>
  </si>
  <si>
    <t>Liczba uczniów/ wychowanków w placówkach oświatowo-wychowawczych / Liczba pensjonariuszy w DPS-ach</t>
  </si>
  <si>
    <t>8560Z</t>
  </si>
  <si>
    <t>4; 200 uczestników;festyny szkolne, zakończenie roku szkolnego i festiwal piosenki</t>
  </si>
  <si>
    <t>nad piwnicą ceramiczny – odcinkowy, nad parterem żelbetowy, nad piętrem drewniany wypełniony polepą</t>
  </si>
  <si>
    <t>Konstrukcja – drewniana, pokrycie dachu stromego – dachówka ceramiczna, pokrycie dachu płaskiego – papa bitumiczna</t>
  </si>
  <si>
    <t>nd</t>
  </si>
  <si>
    <t>oczyszczalnia ścieków - ul. Karsiborska</t>
  </si>
  <si>
    <t>O</t>
  </si>
  <si>
    <t>Pływalnia</t>
  </si>
  <si>
    <t>sportowo-rekreacyjne</t>
  </si>
  <si>
    <t>użyteczność publiczna</t>
  </si>
  <si>
    <t>TAK-sezon</t>
  </si>
  <si>
    <t>Budynek ratowników</t>
  </si>
  <si>
    <t>Promenada I</t>
  </si>
  <si>
    <t>ciąg pieszy -chodnik</t>
  </si>
  <si>
    <t>Promenada II</t>
  </si>
  <si>
    <t>Promenada III</t>
  </si>
  <si>
    <t>Przyłącze z natryskami</t>
  </si>
  <si>
    <t>urządzenie infrastruktury technicznej-użyteczność publiczna</t>
  </si>
  <si>
    <t>Przepompownia ścieków</t>
  </si>
  <si>
    <t>Przyłącze wody z natryskami</t>
  </si>
  <si>
    <t>zajęcia rekreacyjno-sportowe, częściowo pow.mieszkalna i biurowa</t>
  </si>
  <si>
    <t>Administracyjny</t>
  </si>
  <si>
    <t>biura, zaplecze sanitarne</t>
  </si>
  <si>
    <t>Trybuny 10 sektorów</t>
  </si>
  <si>
    <t>użyteczność publiczna - siedziska na stadionie</t>
  </si>
  <si>
    <t>Płyta boiska trawiastego z infrastrukturą</t>
  </si>
  <si>
    <t>zajęcia rekreacyjno-sportowe</t>
  </si>
  <si>
    <t>Kasa stadionowa wraz z infrastrukturą</t>
  </si>
  <si>
    <t>użyteczności publicznej</t>
  </si>
  <si>
    <t>Ogrodzenie stadionu i płyty</t>
  </si>
  <si>
    <t>ściany zewnętrzne – żelbetowe grubość 25-35cm, ściany wewnętrzne żelbetowe grubość 25cm i murowane z cegły pełnej</t>
  </si>
  <si>
    <t>Park Zdrojowy przy ul. Chopina</t>
  </si>
  <si>
    <t>Plac zabaw edukacyjny ul. Mieszka I 9 (w parku zdrojowym), 72-600 Swinoujscie</t>
  </si>
  <si>
    <t>Plac zabaw sprawnościowy, ul. Mieszka I 9 (w parku zdrojowym), 72-600 Świnoujście</t>
  </si>
  <si>
    <t>hydrant naziemny - 1szt., 2 gaśnice proszkowe, ochrona całodobowa</t>
  </si>
  <si>
    <t xml:space="preserve">1; 400 uczesników; Piknik Rodzinny  </t>
  </si>
  <si>
    <t>Przedszkole Miejskie nr 10 „Kolorowy Świat”</t>
  </si>
  <si>
    <r>
      <t>Lokal o pow. 200,96 m2 (w trwałym zarządzie) +50 %udział w klatce schodowej, tj.18,90m2 - pierwsze piętro w budynku intern</t>
    </r>
    <r>
      <rPr>
        <sz val="10"/>
        <color indexed="81"/>
        <rFont val="Arial"/>
        <family val="2"/>
        <charset val="238"/>
      </rPr>
      <t>atu chłopców, budynek zgłoszony do ubezpieczenia przez Specjalny Ośrodek Szkolno-Wychowawczy przy ul. Piastowskiej 55</t>
    </r>
  </si>
  <si>
    <t>przebieg przewodów prawidłowy, instalacja drożna stan dobry</t>
  </si>
  <si>
    <t>8411Z</t>
  </si>
  <si>
    <t>dziełalność bibliotek</t>
  </si>
  <si>
    <t>Żłobek Miejski "Kubuś Puchatek"</t>
  </si>
  <si>
    <t>opieka dzienna nad dziećmi</t>
  </si>
  <si>
    <t>Warszawska 13, 72-600 Świnoujście</t>
  </si>
  <si>
    <t>Sosnowa 16, 72-602 Świnoujście</t>
  </si>
  <si>
    <t>8520Z</t>
  </si>
  <si>
    <t>szkoły podstawowe</t>
  </si>
  <si>
    <t>działalność wspomagająca edukację</t>
  </si>
  <si>
    <t>techniczne</t>
  </si>
  <si>
    <t xml:space="preserve">17 gasnic/GP(2 i 6)*ABC;GS5;GP4;dozór- agencja ochrony, alarmy </t>
  </si>
  <si>
    <t>Świnoujście ul. Kołłątaja 4</t>
  </si>
  <si>
    <t>4 gaśnice/GS5 I GP6zBC/hydrant.Nadzór elektroniczny,agencja ochrony, kraty.</t>
  </si>
  <si>
    <t>Chrobrego (bn) - przepompownia</t>
  </si>
  <si>
    <t>7 gaśnice/GS5 I GP6zBC/hydrant.Nadzór elektroniczny,agencja ochrony, kraty.</t>
  </si>
  <si>
    <t>Grunwaldzka 41 - przepompownia</t>
  </si>
  <si>
    <t>5 gaśnic /GP(2 i 6)*ABC;GS5;GP6/hydranty.dozór - całodobowy pracowników,</t>
  </si>
  <si>
    <t>Wrzosowa (bn) SUW "Odra"</t>
  </si>
  <si>
    <t xml:space="preserve"> 005473105</t>
  </si>
  <si>
    <t>Specjalny Ośrodek Szkolno-Wychowawczy</t>
  </si>
  <si>
    <t>000190390</t>
  </si>
  <si>
    <t>321136188</t>
  </si>
  <si>
    <t>Poradnia Psychologiczno - Pedagogiczna</t>
  </si>
  <si>
    <t>000703150</t>
  </si>
  <si>
    <t>72-600 Swinoujście, ul. Szkolna 1</t>
  </si>
  <si>
    <t>Liceum Ogólnokształcące z Oddziałami Integracyjnymi im. Mieszka I</t>
  </si>
  <si>
    <t>zajęcia edukacyjne</t>
  </si>
  <si>
    <t>zajęcia sportowe</t>
  </si>
  <si>
    <t xml:space="preserve"> 72-600 Świnoujście ul. Niedziałkowskiego 2</t>
  </si>
  <si>
    <t>cegła pełna</t>
  </si>
  <si>
    <t>strop pod piwnicą typu kleina,nad pozostałymi drewniany</t>
  </si>
  <si>
    <t>wiezba drewniana dwuspadowa,pokryta blachą</t>
  </si>
  <si>
    <t>zły (do remontu)</t>
  </si>
  <si>
    <t>Świnoujście, ul. Prusa przejście na plażę</t>
  </si>
  <si>
    <t>monitoring sygnalizacji wlamania i wizyjny, czujniki p-poż</t>
  </si>
  <si>
    <t>ul Piastowska 54, 72-600 Świnoujście</t>
  </si>
  <si>
    <t>Witosa 7 Świnoujście</t>
  </si>
  <si>
    <t>Wielofunkcyjna Placówka Opiekuńczo-Wychowawcza</t>
  </si>
  <si>
    <t>Barlickiego Norberta i cz. Fińskiej</t>
  </si>
  <si>
    <t>DROGI GMINNE</t>
  </si>
  <si>
    <t>Nowy nr drogi</t>
  </si>
  <si>
    <t>930141Z</t>
  </si>
  <si>
    <t>Witosa Wincentego</t>
  </si>
  <si>
    <t>930001Z</t>
  </si>
  <si>
    <t>Bałtycka</t>
  </si>
  <si>
    <t>930003Z</t>
  </si>
  <si>
    <t>Batalionów Chłopskich</t>
  </si>
  <si>
    <t>930004Z</t>
  </si>
  <si>
    <t>Bema Józefa</t>
  </si>
  <si>
    <t>930005Z</t>
  </si>
  <si>
    <t>Beniowskiego Maurycego</t>
  </si>
  <si>
    <t>930007Z</t>
  </si>
  <si>
    <t>Bogusławskiego Wojciecha</t>
  </si>
  <si>
    <t>930016Z</t>
  </si>
  <si>
    <t>Chrobrego Bolesława</t>
  </si>
  <si>
    <t>930060Z</t>
  </si>
  <si>
    <t>Krzywoustego Bolesława</t>
  </si>
  <si>
    <t>930009Z</t>
  </si>
  <si>
    <t>Broniewskiego Bolesława</t>
  </si>
  <si>
    <t>930011Z</t>
  </si>
  <si>
    <t>Bursztynowa</t>
  </si>
  <si>
    <t>930012Z</t>
  </si>
  <si>
    <t>Bydgoska</t>
  </si>
  <si>
    <t>930014Z</t>
  </si>
  <si>
    <t>Chełmska</t>
  </si>
  <si>
    <t>930015Z</t>
  </si>
  <si>
    <t>Szopena Fryderyka</t>
  </si>
  <si>
    <t>930019Z</t>
  </si>
  <si>
    <t>Daszyńskiego Ignacego</t>
  </si>
  <si>
    <t>930020Z</t>
  </si>
  <si>
    <t>Dąbrowskiego Jarosława</t>
  </si>
  <si>
    <t>930022Z</t>
  </si>
  <si>
    <t>Drzymały Michała</t>
  </si>
  <si>
    <t>930083Z</t>
  </si>
  <si>
    <t>Monte Cassino</t>
  </si>
  <si>
    <t>930023Z</t>
  </si>
  <si>
    <t>Energetyków</t>
  </si>
  <si>
    <t>930025Z</t>
  </si>
  <si>
    <t>Fredry Aleksandra</t>
  </si>
  <si>
    <t>930027Z</t>
  </si>
  <si>
    <t>Gałczyńskiego Konstantego Ildefonsa</t>
  </si>
  <si>
    <t>930028Z</t>
  </si>
  <si>
    <t>Gdańska</t>
  </si>
  <si>
    <t>930029Z</t>
  </si>
  <si>
    <t>Gdyńska</t>
  </si>
  <si>
    <t>930030Z</t>
  </si>
  <si>
    <t>Gierczak Emilii</t>
  </si>
  <si>
    <t>930033Z</t>
  </si>
  <si>
    <t>Graniczna</t>
  </si>
  <si>
    <t>930034Z</t>
  </si>
  <si>
    <t>Grodzka</t>
  </si>
  <si>
    <t>930035Z</t>
  </si>
  <si>
    <t>Grottgera Artura</t>
  </si>
  <si>
    <t>930036Z</t>
  </si>
  <si>
    <t>Grudziądzka</t>
  </si>
  <si>
    <t>930041Z</t>
  </si>
  <si>
    <t>Hołdu Pruskiego</t>
  </si>
  <si>
    <t>930044Z</t>
  </si>
  <si>
    <t>Promenada</t>
  </si>
  <si>
    <t>ul. Piastowska</t>
  </si>
  <si>
    <t>Plac wolności</t>
  </si>
  <si>
    <t>cały teren targowiska miejskiego wraz z kontenerami i infrstrukturą</t>
  </si>
  <si>
    <t xml:space="preserve">handel </t>
  </si>
  <si>
    <t>gaśnice,monitoring, hydranty</t>
  </si>
  <si>
    <t>stal</t>
  </si>
  <si>
    <t>ul. J.Dąbrowskiego 4, 72-600  Świnoujście</t>
  </si>
  <si>
    <t>ul. Modrzejewska 20, 72-600  Świnoujście</t>
  </si>
  <si>
    <t>ul. Wojska Polskiego 1/2a, 72-600  Świnoujście - budynek siedziby PUP</t>
  </si>
  <si>
    <t>basen OSiR ,,Wyspiarz", ul. Żeromskiego 48, Świnoujście</t>
  </si>
  <si>
    <t>basen OW-R KRUS ,,Sasanka", ul. Marii Konopnickiej 17, ŚwinoujŚcie</t>
  </si>
  <si>
    <t>hala sportowa OSiR, ul. Matejki, Świnoujście</t>
  </si>
  <si>
    <t>boisko sportowe OSiR, ul. Matejki 22, Świnoujście</t>
  </si>
  <si>
    <t>boisko ORLIK przy GP 2, ul. T. Kościuszki 11, Świnoujście</t>
  </si>
  <si>
    <t>Tabela nr 1 - Informacje ogólne</t>
  </si>
  <si>
    <t>administracja samorządowa</t>
  </si>
  <si>
    <t>Tabela nr 2 - Wykaz budynków i budowli</t>
  </si>
  <si>
    <t>Razem sprzęt stacjonarny</t>
  </si>
  <si>
    <t>Razem sprzęt przenośny</t>
  </si>
  <si>
    <t xml:space="preserve">drewniany kopertowy o konstrukcji krokwiowo-jętkowej </t>
  </si>
  <si>
    <t>200m od brzegu morza</t>
  </si>
  <si>
    <t>ściany szkieletowe drewniane, ocieplone wewnętrznie wełną mineralną, od wewnątrz plyta GKB, na palach z tworzywa Relumat 2000</t>
  </si>
  <si>
    <t>drewniany, pokrycie dachu blacha trapezowa na plytach OSB</t>
  </si>
  <si>
    <t>100m od brzegu morskiego</t>
  </si>
  <si>
    <t>zaplecze -żelbetowe</t>
  </si>
  <si>
    <t>zaplecze - żelbetowe, hala - stalowe. Pokrycie papa termozgrzewalna.</t>
  </si>
  <si>
    <t>bloczki z betonu komórkowego, cegła ceramiczna</t>
  </si>
  <si>
    <t>płyty WPS na belkach stalowych</t>
  </si>
  <si>
    <t>płaski, płyty korytkowe, ocieplone płyta plisniową i pokryty papą</t>
  </si>
  <si>
    <t>600m od brzegu morza</t>
  </si>
  <si>
    <t xml:space="preserve">bloczki z betonu komórkowego, </t>
  </si>
  <si>
    <t>płyty WPS na belkach stalowych dwuteowych</t>
  </si>
  <si>
    <t>płaski, płyty korytkowe,  pokryty papą</t>
  </si>
  <si>
    <t>800m od morza</t>
  </si>
  <si>
    <t>konstrukcja stalowa nośna</t>
  </si>
  <si>
    <t>stalowe</t>
  </si>
  <si>
    <t>stalowa</t>
  </si>
  <si>
    <t>nawierzchnia ceglana</t>
  </si>
  <si>
    <t>nawierzchnia syntetycna</t>
  </si>
  <si>
    <t>boisko asfaltowe z wyposażeniem</t>
  </si>
  <si>
    <t>łaty drewniane, dachówka</t>
  </si>
  <si>
    <t>5m od zalewu</t>
  </si>
  <si>
    <t>żelbetonowe płyty prefabrykowane</t>
  </si>
  <si>
    <t>500m - Zalew Szczeciński</t>
  </si>
  <si>
    <t>Tabela nr 4 - Wykaz środków trwałych i wyposażenia</t>
  </si>
  <si>
    <t>"Droga na wiadukt" Barlickiego</t>
  </si>
  <si>
    <t>1912 (przebudowa 1960, remonty: 2003-2008</t>
  </si>
  <si>
    <t>WYKAZ LOKALIZACJI, W KTÓRYCH PROWADZONA JEST DZIAŁALNOŚĆ ORAZ LOKALIZACJI, GDZIE ZNAJDUJE SIĘ MIENIE NALEŻĄCE DO MIASTA ŚWINOUJŚCIE</t>
  </si>
  <si>
    <t>Sieć energetyczna</t>
  </si>
  <si>
    <t>Drogi i place</t>
  </si>
  <si>
    <t>Sieć wysokiego napięcia</t>
  </si>
  <si>
    <t>Droga jednokierunkowa</t>
  </si>
  <si>
    <t>Ogrodzenie</t>
  </si>
  <si>
    <t>Rycerska  11-13</t>
  </si>
  <si>
    <t>B.DPBRY</t>
  </si>
  <si>
    <t>ul. Białoruska 2, 72-602 Świnoujście</t>
  </si>
  <si>
    <t>ul. Staszica 17, 72-600 Świnoujście</t>
  </si>
  <si>
    <t>SZKOŁA</t>
  </si>
  <si>
    <t>ŚWINOUJŚCIE UL. STASZICA 17</t>
  </si>
  <si>
    <t>DOSTATECZNA</t>
  </si>
  <si>
    <t>DROGI KRAJOWE</t>
  </si>
  <si>
    <t>Lp</t>
  </si>
  <si>
    <t>Przebieg drogi</t>
  </si>
  <si>
    <t>Świnoujście – Promenada Nadmorska</t>
  </si>
  <si>
    <t>Świnoujście-Warszów ul. Sosnowa 18</t>
  </si>
  <si>
    <t>956,20m2</t>
  </si>
  <si>
    <t>357,43m2</t>
  </si>
  <si>
    <t>447,80m2</t>
  </si>
  <si>
    <t>ściany nośne z cegły ceramicznej  na zaprawie cementowo wapiennej, elewacja - cegła klinkierowa</t>
  </si>
  <si>
    <t>Grunwaldzka 62/A</t>
  </si>
  <si>
    <t>Grunwaldzka 62b</t>
  </si>
  <si>
    <t>Łużycka 4</t>
  </si>
  <si>
    <t>Łuzycka 5</t>
  </si>
  <si>
    <t>Armii Krajowej 1/3</t>
  </si>
  <si>
    <t>Piłsudskiego 11/I</t>
  </si>
  <si>
    <t>Monte Cassino 19</t>
  </si>
  <si>
    <t>Wyszyńskiego 2/II</t>
  </si>
  <si>
    <t>0,5 km kanał</t>
  </si>
  <si>
    <t>Konstytucji 3 Maja 54/II</t>
  </si>
  <si>
    <t>Wyszyńskiego 11A/II</t>
  </si>
  <si>
    <t>Łużycka 1</t>
  </si>
  <si>
    <t>użytk.magazyn</t>
  </si>
  <si>
    <t>Ogrodzenie betonowe</t>
  </si>
  <si>
    <t>Przyłącze wodociągowe</t>
  </si>
  <si>
    <t>Przyłącze kanalizacyjne</t>
  </si>
  <si>
    <t>Ogrodzenie stalowe</t>
  </si>
  <si>
    <t>Lutycka 5A</t>
  </si>
  <si>
    <t>Przyłącze kanalizacyjno-sanitarne</t>
  </si>
  <si>
    <t>Plac betonowy</t>
  </si>
  <si>
    <t>Oświetlenie</t>
  </si>
  <si>
    <t>Odrowców 7 i 9</t>
  </si>
  <si>
    <t>Przyłącza wodne</t>
  </si>
  <si>
    <t>Przyłącza kanalizacyjne</t>
  </si>
  <si>
    <t>Nawierzchnia</t>
  </si>
  <si>
    <t>Sosnowa 2</t>
  </si>
  <si>
    <t>Sieć cieplna</t>
  </si>
  <si>
    <t>Węgierska-Holenderska</t>
  </si>
  <si>
    <t>Droga osiedlowa,chodniki</t>
  </si>
  <si>
    <t>Zbiornik - szambo</t>
  </si>
  <si>
    <t>Aparat cyfrowy</t>
  </si>
  <si>
    <t>Projektor</t>
  </si>
  <si>
    <t>60 gaśnic/GP(2 i 6)*ABC;GS5;GP6;TG12;AP25/czujniki dymu, hydranty.Dozór - całodobowy pracowników,telewizja przemysłowa-monitoring obiektu</t>
  </si>
  <si>
    <t>Karsiborska 33- oczyszczalnia ścieków</t>
  </si>
  <si>
    <t>17 gaśnic /GP(2 i 6)*ABC;GS5;GP6/, hydranty.dozór - całodobowy pracowników, alarmy, kraty</t>
  </si>
  <si>
    <t>Karsiborska (bn) - SUW "Wydrzany"</t>
  </si>
  <si>
    <t xml:space="preserve">18 gaśnic /GP(2 i 6)*ABC;GS5;GP6/,hydranty.dozór - całodobowy pracowników, </t>
  </si>
  <si>
    <t>Rycerska (bn) - SUW "Granica"</t>
  </si>
  <si>
    <t>8 gaśnic/GP(2 i 6)*ABC;GS5;GP6/, hydranty.dozór - całodobowy pracowników, alarmy, kraty</t>
  </si>
  <si>
    <t>Ludzi Morza 14 -baza techniczna+podczyszczalnia+pom socjalne</t>
  </si>
  <si>
    <t xml:space="preserve">ul. Karsiborska </t>
  </si>
  <si>
    <t>Ul. Krzywa i Grunwaldzka</t>
  </si>
  <si>
    <t>ul. Chełmońskiego</t>
  </si>
  <si>
    <t>ul. Karsiborska</t>
  </si>
  <si>
    <t>ul. Zalewowa  - Przytór</t>
  </si>
  <si>
    <t>LATA 60- TE PRZEBUDOWA</t>
  </si>
  <si>
    <t xml:space="preserve">1. Ściany nośne zewnętrzne z cegły pełnej gr. 51,38,25 cm.        2. Ściany nośne wewnętrzne z cegły pełnej gr. 25 cm i 38 cm. 3. Ściany piwnic z cegły ceramicznej pełnej gr. 25, 38 i 51 cm. </t>
  </si>
  <si>
    <t>1. Stropy nad piwnicą, parterem i I piętrem Kleina na belkach stalowych, grubości 12 cm. 2. Strop nad II piętrem drewniany bezklasowy, SRO.</t>
  </si>
  <si>
    <t>Konstrukcja nośna dachu drewniana, pokrycie dachowe - dachówka ceramiczna.</t>
  </si>
  <si>
    <t xml:space="preserve">100 m od morza </t>
  </si>
  <si>
    <t>okna i drzwi w 95% wymienione na nowe</t>
  </si>
  <si>
    <t>Świnoujście ul. Chopina 30</t>
  </si>
  <si>
    <t>Świnoujście-Przytór ul. Zalewowa 40</t>
  </si>
  <si>
    <t>Filia Nr 4, ul. Grunwaldzka 47, 72-600 Świnoujście - w budynku Fundacji "LOGOS"</t>
  </si>
  <si>
    <t>Grunwaldzka 64</t>
  </si>
  <si>
    <t>Łużycka 5</t>
  </si>
  <si>
    <t>Piastowska 61</t>
  </si>
  <si>
    <t>Toruńska 5</t>
  </si>
  <si>
    <t>Warsztat+ magazyn</t>
  </si>
  <si>
    <t>Urządzenia wodno-kanalizacyjn</t>
  </si>
  <si>
    <t>Oświetlenie, sieci kablowe</t>
  </si>
  <si>
    <t>Droga wewnętrzne</t>
  </si>
  <si>
    <t>Ogrodzenie terenu</t>
  </si>
  <si>
    <t>8 gaśnic proszkowych, 1 hydrant</t>
  </si>
  <si>
    <t>Świnoujscie ul. Żeromskiego 62</t>
  </si>
  <si>
    <t>Świnoujście, ul. Nowowiejskiego, przejście na plażę</t>
  </si>
  <si>
    <t>Świnoujście, ul.Powstańców Śl. przejście na plażę</t>
  </si>
  <si>
    <t>ul. Zamkowa - Świnoujście</t>
  </si>
  <si>
    <t>ul. Okólna</t>
  </si>
  <si>
    <t xml:space="preserve"> z cegły nceramicznej pełnej </t>
  </si>
  <si>
    <t xml:space="preserve"> ceramiczne gęstol żebrowane typu Ackermana</t>
  </si>
  <si>
    <t xml:space="preserve">dwuspadowy konstrukcji drewnianej pławiowo-kleszczowy, nie ocieplony, kryty dachówka ceramiczną </t>
  </si>
  <si>
    <t>Pułaskiego Kazimierza</t>
  </si>
  <si>
    <t>930099Z</t>
  </si>
  <si>
    <t>Plac Kościelny</t>
  </si>
  <si>
    <t>930100Z</t>
  </si>
  <si>
    <t>Plac Rybaka</t>
  </si>
  <si>
    <t>rekreacja</t>
  </si>
  <si>
    <t>ul. Jachtowa</t>
  </si>
  <si>
    <t>Pl. Centralny - Park Zdrojowy</t>
  </si>
  <si>
    <t>Pl. Chrobrego - Park Zdrojowy</t>
  </si>
  <si>
    <t>zestaw komputerowy</t>
  </si>
  <si>
    <t>72-600  Świnoujście, Piastowska 55</t>
  </si>
  <si>
    <t>Jednostka</t>
  </si>
  <si>
    <t>Razem</t>
  </si>
  <si>
    <t>Lp.</t>
  </si>
  <si>
    <t xml:space="preserve">Nazwa  </t>
  </si>
  <si>
    <t>odległość od najbliższej rzeki lub innego zbiornika wodnego (proszę podać od czego)</t>
  </si>
  <si>
    <t>informacja o przeprowadzonych remontach i modernizacji budynków starszych niż 50 lat (data remontu, czego dotyczy remont, wielkość poniesionych nakladów na remont)</t>
  </si>
  <si>
    <t>kanał - 3 km</t>
  </si>
  <si>
    <t>bardzo dobry</t>
  </si>
  <si>
    <t>dobry</t>
  </si>
  <si>
    <t>dostateczny</t>
  </si>
  <si>
    <t>nie dotyczy</t>
  </si>
  <si>
    <t>ul. Trentowskiego, 72-600 Świnoujście</t>
  </si>
  <si>
    <t>ul. Krzywoustego, 72-600 Świnoujście</t>
  </si>
  <si>
    <t>ul. Żeromskiego, 72-600 Świnoujście</t>
  </si>
  <si>
    <t>ul. Niecała, 72-602 Świnoujście</t>
  </si>
  <si>
    <t>ul. Zarzecze, 72-603 Świnoujście</t>
  </si>
  <si>
    <t>kotłownia</t>
  </si>
  <si>
    <t>3 boksy bytowe dla zwierząt</t>
  </si>
  <si>
    <t>zagospodarowanie terenu wraz z ogrodzeniem</t>
  </si>
  <si>
    <t>ul. Karsiborska, 72-600 Świnoujście</t>
  </si>
  <si>
    <t>drewniany pokryty papą</t>
  </si>
  <si>
    <t>bud. Parterowy</t>
  </si>
  <si>
    <t>kontener</t>
  </si>
  <si>
    <t>blacha</t>
  </si>
  <si>
    <t>NIE DOTYCZY</t>
  </si>
  <si>
    <t>budynek administracyjno-socjalno-techniczny</t>
  </si>
  <si>
    <t>9101A</t>
  </si>
  <si>
    <t xml:space="preserve"> w tym zbiory biblioteczne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</si>
  <si>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</si>
  <si>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</si>
  <si>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</si>
  <si>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</si>
  <si>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</si>
  <si>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</si>
  <si>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</si>
  <si>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</si>
  <si>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</si>
  <si>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</si>
  <si>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</si>
  <si>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</si>
  <si>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</si>
  <si>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Urząd Miasta Świnoujście, Wydział Organizacyjny</t>
  </si>
  <si>
    <t>000591900</t>
  </si>
  <si>
    <t>Urząd Miasta Świnoujście, Wydział Ewidencji i Obrotu Nieruchomościami</t>
  </si>
  <si>
    <t>Urząd Miasta Świnoujście, Biuro Technoligii Informacyjnych</t>
  </si>
  <si>
    <t>000281045</t>
  </si>
  <si>
    <t>Muzeum Rybołówstwa Morskiego</t>
  </si>
  <si>
    <t>000669648</t>
  </si>
  <si>
    <t>Miejski Dom Kultury</t>
  </si>
  <si>
    <t>000282501</t>
  </si>
  <si>
    <t>Przedszkole Miejskie Nr 1 ,,Perełki Bałtyku"</t>
  </si>
  <si>
    <t>Przedszkole Miejskie Nr 5 "Bajka"</t>
  </si>
  <si>
    <t>Przedszkole Miejskie Nr 10 "Kolorowy Świat"</t>
  </si>
  <si>
    <t>8551577805</t>
  </si>
  <si>
    <t>Przedszkole Miejskie Nr 11 z Oddziałami Integracyjnymi "Tęcza"</t>
  </si>
  <si>
    <t>000211151</t>
  </si>
  <si>
    <t>000211518</t>
  </si>
  <si>
    <t>Szkoła Podstawowa Nr 6 im. Mieszka I</t>
  </si>
  <si>
    <t>000212423</t>
  </si>
  <si>
    <t>Zespół Szkolno - Przedszkolny</t>
  </si>
  <si>
    <t>320711905</t>
  </si>
  <si>
    <t>000207712</t>
  </si>
  <si>
    <t>Centrum Edukacji Zawodowej i Turystyki w Świnoujściu</t>
  </si>
  <si>
    <t>000189339</t>
  </si>
  <si>
    <t>1.Urząd Miasta Świnoujście, Wydział Organizacyjny</t>
  </si>
  <si>
    <t>Stacja transformatorowa zlokalizowana w budynku MDK CAM Ś-cia ul. Wojska Polskiego 1/1</t>
  </si>
  <si>
    <t xml:space="preserve">MmKb-20/630 </t>
  </si>
  <si>
    <t>Fabryka Transformatorów i Aparatury Trakcyjnej ELTA</t>
  </si>
  <si>
    <t>72-600 Świnoujście ul. Wojska Polskiego 1/1</t>
  </si>
  <si>
    <t>Transformator stanowiący wyposażenie stacji CAM TR-1</t>
  </si>
  <si>
    <t>numer fabr. 1117474                    typ TAOfhc-630/20</t>
  </si>
  <si>
    <t>630 kVA</t>
  </si>
  <si>
    <t>8531B</t>
  </si>
  <si>
    <t>ul. Gdyńska 26, 72-600 Świnoujście</t>
  </si>
  <si>
    <t>ul. Piastowska 54, 72-600 Świnoujście</t>
  </si>
  <si>
    <t>place zabaw, szatnia, stołówka, boisko</t>
  </si>
  <si>
    <t>Plac zabaw</t>
  </si>
  <si>
    <t>14 gaśnic proszkowych, 2 gaśnice śniegowe, 5 hydrantów, system alarmowy- czujki alarmowe, kamery wizyjne,(agencja ochrony - SEKRET), kraty okienne: kasa, księgowość, czytelnia, sala informatyczna</t>
  </si>
  <si>
    <t>TAK- cześciowo</t>
  </si>
  <si>
    <t>kanałowe</t>
  </si>
  <si>
    <t>płyty prefabrykowane korytkowe oparte na wieńcach dla płyt, dach ze scianami ażurowymi, pokryty papą, płaski</t>
  </si>
  <si>
    <t>cegla</t>
  </si>
  <si>
    <t>place zabaw, stołówka, szatnia</t>
  </si>
  <si>
    <t>place zabaw, szatnia, stołówka, bisko do piłki nożnej</t>
  </si>
  <si>
    <t>Mostowa 4</t>
  </si>
  <si>
    <t>Miodowa 8</t>
  </si>
  <si>
    <t>Modrzejewskiej 20</t>
  </si>
  <si>
    <t>Mag materiałow Karsiborska 12  (formierskie)</t>
  </si>
  <si>
    <t>Mag materiałow Karsiborska 12  (łatwopalnych)</t>
  </si>
  <si>
    <t>Wiata Karsiborska 12</t>
  </si>
  <si>
    <t>Magazyn Jachtowa 2</t>
  </si>
  <si>
    <t>Bud Gosp-magaz Jachtowa 2</t>
  </si>
  <si>
    <t>Bud biurowy Jachtowa 2</t>
  </si>
  <si>
    <t>Bud Gosp-warszt Jachtowa 2</t>
  </si>
  <si>
    <t>Bud Pom węzła Sikorskiego 2</t>
  </si>
  <si>
    <t xml:space="preserve">nie </t>
  </si>
  <si>
    <t>gęstożebrowe monolityczne betonowe</t>
  </si>
  <si>
    <t>dachówka</t>
  </si>
  <si>
    <t>blacha falista, wełna mineralna, płyta paździeżowa</t>
  </si>
  <si>
    <t>blacha falista</t>
  </si>
  <si>
    <t>Cmentarze Komunalne</t>
  </si>
  <si>
    <t>Kaplica - dom pogrzebowy</t>
  </si>
  <si>
    <t>budynek biurowy-przedwojenny</t>
  </si>
  <si>
    <t>biuro</t>
  </si>
  <si>
    <t>gaśnice proszkowe-2szt.,gaśnice pianowe-2szt.</t>
  </si>
  <si>
    <t>gaśnice pianowe-2szt., gaśnice proszkowe-2szt.</t>
  </si>
  <si>
    <t>ul. Karsiborska 11, 72-600 Świnoujście</t>
  </si>
  <si>
    <t>drewniany</t>
  </si>
  <si>
    <t>konstrukcja drewniana, dachowka</t>
  </si>
  <si>
    <t>Budynek przedszkola</t>
  </si>
  <si>
    <t>72-600 Świnoujście, ul. Gdyńska 27b</t>
  </si>
  <si>
    <t>gaśnice GS5 - 2 szt, gasnice GT5 - 2 szt, gasnice proszkowe GP - 6 szt, hydranty, żaluzje antywłamaniowe - 4 szt, monitoring Konwój Security</t>
  </si>
  <si>
    <t>ściany z wielopłytowych elementów prefabrykowanych</t>
  </si>
  <si>
    <t>2 km (Zalew Szczeciński)</t>
  </si>
  <si>
    <t xml:space="preserve">ul. Narutowicza 10, 72-600 Świnoujście </t>
  </si>
  <si>
    <t>oświata</t>
  </si>
  <si>
    <t>Narutowicza 10</t>
  </si>
  <si>
    <t>drewno, stropy monolityczne</t>
  </si>
  <si>
    <t>komputer</t>
  </si>
  <si>
    <t>Szkoła Podstawowa Nr 2  z dwoma mieszkaniami służbowymi</t>
  </si>
  <si>
    <t>szkoła</t>
  </si>
  <si>
    <t>Świnoujście, ul. Białoruska 2</t>
  </si>
  <si>
    <t>cegła pelna</t>
  </si>
  <si>
    <t>płyta żelbetowa</t>
  </si>
  <si>
    <t>dach płaski, wylewka, pokrycie papą termozgrzewalną</t>
  </si>
  <si>
    <t>ławy fundamentowe z kamienia polnego oraz cegły pełnej murowane na zaprawie cementowej,ściany zewnetrzne z cegły pełnej na zaprawie cementowo wapiennej</t>
  </si>
  <si>
    <t>kolumbarium ul. Karsiborska, 11 72-600 Świnoujście</t>
  </si>
  <si>
    <t>Park im. F.Chopina przy ul. Chopina w Świnoujsciu</t>
  </si>
  <si>
    <t>Miejska Biblioteka Publiczna im Stefana Flukowskiego w Świnoujściu</t>
  </si>
  <si>
    <t>Biblioteka Główna</t>
  </si>
  <si>
    <t>gromadzenie i udostępnianie zbiorów</t>
  </si>
  <si>
    <t>budynek poniemiecki</t>
  </si>
  <si>
    <t>gaśnice: proszkowe-16 szt., hydranty-6 szt., kraty na oknach, czujki alarmu - agencja ochrony całodobowej "Konwój-Security R.&amp;D.Wielgoliński, czujniki systemu p.poż. - Komenda Miejska Państwowej Straży Pożarnej</t>
  </si>
  <si>
    <t>cegła ceramiczna</t>
  </si>
  <si>
    <t>drewniane + betonowe</t>
  </si>
  <si>
    <t>gonty + płaski + papa termozgrzewalna</t>
  </si>
  <si>
    <t>od Morza Bałtyckiego około 1800 m</t>
  </si>
  <si>
    <t>trzy (3): piwnica, parter, piętro</t>
  </si>
  <si>
    <t>1 km</t>
  </si>
  <si>
    <t>p.poż. gaśnice proszkowe 6 szt. hydranty -po 1 na każdej kondygnacji budynku, ochrona elektroniczna ruchowa przez agencję ochrony.</t>
  </si>
  <si>
    <t xml:space="preserve">dobry </t>
  </si>
  <si>
    <t>3.850,80 m2</t>
  </si>
  <si>
    <t>3 +poddasze i piwnice</t>
  </si>
  <si>
    <t>3 +piwnice</t>
  </si>
  <si>
    <t>więźba dachowa drewniana,dach wielospadowy krytty blachą miedzianą,konstrukcja płaszczowo kleszczowa,w centralnym punkcie dachu wieżyczka</t>
  </si>
  <si>
    <t>2005 r -  remont generalny wieżyczki,2012 r, remont elewacji i wymaiana stolarki okiennej i drzwi wejściowych,wymiana blacharki/ rynny,parapety zew.,rury spustowe /wymiana instalacji odgromowej</t>
  </si>
  <si>
    <t xml:space="preserve">Wiata z boksami </t>
  </si>
  <si>
    <t>Świnoujscie, ul. Matejki 22</t>
  </si>
  <si>
    <t>Dms</t>
  </si>
  <si>
    <t>dachówka karpiówka</t>
  </si>
  <si>
    <t>DOBRA</t>
  </si>
  <si>
    <t>72-603 Świnoujście, ul. 1 Maja 40 Filia</t>
  </si>
  <si>
    <t>cegła Porotherm 25 z ociepleniem</t>
  </si>
  <si>
    <t>ul. Kołłątaja, 72-600 Swinoujście</t>
  </si>
  <si>
    <t>Toaleta publiczna samoobsługowa, automatyczna</t>
  </si>
  <si>
    <t>Urząd Miasta Świnoujście, Wydział Promocji, Turystyki, Kultury i Sportu Biuro Informacji Turystycznej</t>
  </si>
  <si>
    <t xml:space="preserve">ściany wewnętrzne od parteru murowane z bloczków gazobetonowych na ruszcie z profili stalowych, obite obustronnie płytą  gipsowo-kartonową. </t>
  </si>
  <si>
    <t>Ceramiczne – odcinkowe typy Kleina na belkach stalowych</t>
  </si>
  <si>
    <t>konstrukcja drewniana, poddana impregnacji i środkom ognioochronnym</t>
  </si>
  <si>
    <t>ul. Gdyńska 27b, 72-600 Świnoujście</t>
  </si>
  <si>
    <t>place zabaw, stołówka</t>
  </si>
  <si>
    <t>konstrukcja drewniana, dachówka</t>
  </si>
  <si>
    <t>185 m2</t>
  </si>
  <si>
    <t>jedna</t>
  </si>
  <si>
    <t>dostateczna (do remontu)</t>
  </si>
  <si>
    <t>dostateczna(do remontu)</t>
  </si>
  <si>
    <t>dostateczne( do remontu)</t>
  </si>
  <si>
    <t>dostateczna</t>
  </si>
  <si>
    <t>183,69 m2</t>
  </si>
  <si>
    <t>dwie</t>
  </si>
  <si>
    <t>ul. Sąsiedzka, 72-605 Świnoujście</t>
  </si>
  <si>
    <t>Parki</t>
  </si>
  <si>
    <t>Schronisko dla Bezdomnych Zwierząt</t>
  </si>
  <si>
    <t>Targowisko Miejskie</t>
  </si>
  <si>
    <t>Place Zabaw</t>
  </si>
  <si>
    <t xml:space="preserve">Szkoła Podstawowa nr 1 w Świnoujściu </t>
  </si>
  <si>
    <t>siedziska dla zawodników</t>
  </si>
  <si>
    <t>urządzenie infrastruktury technicznej</t>
  </si>
  <si>
    <t>Przyłącze energetyczne</t>
  </si>
  <si>
    <t>Dom nolcegowy</t>
  </si>
  <si>
    <t>funkcja noclegowa</t>
  </si>
  <si>
    <t>Hala tenisowa</t>
  </si>
  <si>
    <t>zajęcia rekreacyjno-sportowe, częściowo pow. biurowa</t>
  </si>
  <si>
    <t>Boisko piłkarskie z nawierzchnią syntetyczną</t>
  </si>
  <si>
    <t xml:space="preserve">Skatepark </t>
  </si>
  <si>
    <t>urządzenie do jazdy na deskorolkach</t>
  </si>
  <si>
    <t>Budynek warsztatowy nr 10</t>
  </si>
  <si>
    <t>magazynowy z funk. kulturalnymi</t>
  </si>
  <si>
    <t>socjalny z sanitariatami</t>
  </si>
  <si>
    <t>Wieżyczka</t>
  </si>
  <si>
    <t>punkt informacyjny</t>
  </si>
  <si>
    <t>Wieża ciśnień</t>
  </si>
  <si>
    <t>Pomosty cumownicze 16szt</t>
  </si>
  <si>
    <t>Pomosty cumownicze 10 zestawów</t>
  </si>
  <si>
    <t>biura+kawiarnia</t>
  </si>
  <si>
    <t>Sanitariat nr 1 z kotłownią gaz.</t>
  </si>
  <si>
    <t>sanitarne</t>
  </si>
  <si>
    <t>Sanitariat nr 2 z kotłownią gaz.</t>
  </si>
  <si>
    <t>inne mieszkalne</t>
  </si>
  <si>
    <t>Domek turystyczny 3 segment 6 szt.</t>
  </si>
  <si>
    <t>Domek turystyczny 4 segment Bielsko</t>
  </si>
  <si>
    <t>Domek apartamentowy</t>
  </si>
  <si>
    <t>Domek"Przerzeczyn"</t>
  </si>
  <si>
    <t>Domek "Gil"</t>
  </si>
  <si>
    <t>Domek "Deda"</t>
  </si>
  <si>
    <t>Domek "Fala" 5 segm.</t>
  </si>
  <si>
    <t>Domek Kostrzyn 2 szt.</t>
  </si>
  <si>
    <t>Budynek szkoły</t>
  </si>
  <si>
    <t>Boisko szkolne</t>
  </si>
  <si>
    <t>Ogrodzenie boiska</t>
  </si>
  <si>
    <t>Szkoła Podstawowa Nr 2 w Świnoujściu</t>
  </si>
  <si>
    <t>gaśnice</t>
  </si>
  <si>
    <t>dozór całodobowy</t>
  </si>
  <si>
    <t>300 mb</t>
  </si>
  <si>
    <t>stan dobry</t>
  </si>
  <si>
    <t>Budynek prod-magazynowy</t>
  </si>
  <si>
    <t>Budynek-przychodnia</t>
  </si>
  <si>
    <t>Budynek -przychodnia</t>
  </si>
  <si>
    <t xml:space="preserve">Pawilon handlowy </t>
  </si>
  <si>
    <t xml:space="preserve">Budynek </t>
  </si>
  <si>
    <t>Bol.Chrobrego 26-28</t>
  </si>
  <si>
    <t>Grunwaldzka 62A</t>
  </si>
  <si>
    <t>1,5 km -kanał</t>
  </si>
  <si>
    <t>2,0 km -kanał</t>
  </si>
  <si>
    <t>2,0 km -morze</t>
  </si>
  <si>
    <t>papa/blacha</t>
  </si>
  <si>
    <t>monitoring, alarm właczony cała dobe</t>
  </si>
  <si>
    <t>ul.Kościuszki 11, 72-600 Świnoujście</t>
  </si>
  <si>
    <t>ogrodzenie murowane</t>
  </si>
  <si>
    <t>boiska sportowe z bieżnią lekkoatletyczną</t>
  </si>
  <si>
    <t>gaśnice, monitoring</t>
  </si>
  <si>
    <t>ogrodzenie boisk sportowych</t>
  </si>
  <si>
    <t>boisko</t>
  </si>
  <si>
    <t>zaplecze socjalne boisk spotrowych</t>
  </si>
  <si>
    <t>droga</t>
  </si>
  <si>
    <t>3800 m2</t>
  </si>
  <si>
    <t>Świnoujście, wejście z ul. Nowowiejskiego do wejścia z ul. Gierczak, wydmy na plaży</t>
  </si>
  <si>
    <t>Świnoujście, wejście z ul. Gierczak do wejścia z ul. Powstańców Śl., wydmy na plaży</t>
  </si>
  <si>
    <t>Świnoujście, wejście z ul. Nowowiejskiego do wejścia z ul. Prusa, wydmy na plaży</t>
  </si>
  <si>
    <t>Świnoujście - plaża ul. Nowowiejskiego</t>
  </si>
  <si>
    <t>Świnoujście - plaża ul. Prusa</t>
  </si>
  <si>
    <t>5 szt. gaśnic, 4 szt. hydranty, dozór pracowniczy całodobowy, drogi ewakuacyjne</t>
  </si>
  <si>
    <t>Świnoujście, ul. Piłsudskiego 9</t>
  </si>
  <si>
    <t>Świnoujście, ul. Matejki 22</t>
  </si>
  <si>
    <t>dozór pracowniczy część doby</t>
  </si>
  <si>
    <t>działalność dydaktyczno - wychowawcza</t>
  </si>
  <si>
    <t>portiernia</t>
  </si>
  <si>
    <t>garaż 5-cio boksowy</t>
  </si>
  <si>
    <t>nad piwnicami – konstrukcji drewnianej, opartej na ścianach ceglanych. W częśći północnej dodatkowe stropy podwieszone z płyt GK. Strop nad parterem – lany żelbetowy</t>
  </si>
  <si>
    <t>dach nad sceną konstrukcji żelbetowej, pokryty papą bitumiczną.</t>
  </si>
  <si>
    <t>z cegły ceramicznej na zaprawie cementowo – wapiennej</t>
  </si>
  <si>
    <t>boisko szkolne</t>
  </si>
  <si>
    <t>gry i zabawy</t>
  </si>
  <si>
    <t>agencja ochrony, kamery</t>
  </si>
  <si>
    <t>Bud.mag-warszt.Jachtowa 2</t>
  </si>
  <si>
    <t>Grunwaldzka 71 A (GARTZ)</t>
  </si>
  <si>
    <t>3,0 km-kanał</t>
  </si>
  <si>
    <t>1,0 km-kanał</t>
  </si>
  <si>
    <t>Paderewskiego</t>
  </si>
  <si>
    <t>Chopina 18</t>
  </si>
  <si>
    <t>1,5 km-morze</t>
  </si>
  <si>
    <t>Piłsudskiego 11</t>
  </si>
  <si>
    <t>1,0 km-morze</t>
  </si>
  <si>
    <t>Monte Cassino 18</t>
  </si>
  <si>
    <t>Garaż nr 617</t>
  </si>
  <si>
    <t>Paderewskiego 2</t>
  </si>
  <si>
    <t>Sikorskiego 2</t>
  </si>
  <si>
    <t>gospodarczy</t>
  </si>
  <si>
    <t>Kołłątaja 6/II</t>
  </si>
  <si>
    <t>Armii Krajowej 1</t>
  </si>
  <si>
    <t>sprzed 1945 r.</t>
  </si>
  <si>
    <t>72-605 Świnoujście, ul. Sąsiedzka 13A</t>
  </si>
  <si>
    <t>projektor</t>
  </si>
  <si>
    <t>Wyspiańskiego 2, 72-600 Świnoujście</t>
  </si>
  <si>
    <t>8891Z</t>
  </si>
  <si>
    <t>place zabaw, szatnia</t>
  </si>
  <si>
    <t>budynek murowany 1 piętrowy</t>
  </si>
  <si>
    <t>żłobek</t>
  </si>
  <si>
    <t>1956-60</t>
  </si>
  <si>
    <r>
      <t>Przeciwpożarowe:</t>
    </r>
    <r>
      <rPr>
        <i/>
        <sz val="10"/>
        <rFont val="Arial"/>
        <family val="2"/>
        <charset val="238"/>
      </rPr>
      <t xml:space="preserve">
-gaśnica GP-6    -szt. 9
-gaśnica GS-5x  -szt. 2
-dźwiękowa sygnalizacja alarmowa
-hydranty    szt. 4
</t>
    </r>
    <r>
      <rPr>
        <b/>
        <i/>
        <sz val="10"/>
        <rFont val="Arial"/>
        <family val="2"/>
        <charset val="238"/>
      </rPr>
      <t>Przeciwkradzieżowe:</t>
    </r>
    <r>
      <rPr>
        <i/>
        <sz val="10"/>
        <rFont val="Arial"/>
        <family val="2"/>
        <charset val="238"/>
      </rPr>
      <t xml:space="preserve">
-kraty na oknach i w podpiwniczeniu
-dozór pracowniczy całodobowy
- pomiesz.administracyjne na parterze zabezpi.w system alarmowy(czujki ruchu, sygnalizator dźwieku)</t>
    </r>
  </si>
  <si>
    <t>Urząd Miasta Świnoujście budynek nr 5</t>
  </si>
  <si>
    <t xml:space="preserve"> administracyjno-biurowy</t>
  </si>
  <si>
    <t>TAK</t>
  </si>
  <si>
    <t>Świnoujście ul. Wojska Polskiego 1/5</t>
  </si>
  <si>
    <t>Urząd Miasta Świnoujścia budynek nr 3</t>
  </si>
  <si>
    <t>Świnoujście ul. Wojska Polskiego 1/3, tylko piwnice, 2 i 3 kondygnacja ( parter - Poczta Polska)</t>
  </si>
  <si>
    <t>Urząd Miasta Świnoujścia budynek nr 2</t>
  </si>
  <si>
    <t>gaśnica/GP4/hydrant.Nadzór elektroniczny,agencja ochrony, kraty.</t>
  </si>
  <si>
    <t>Sołtana- teren WOC - przepompownia</t>
  </si>
  <si>
    <t>syfon pod Świną</t>
  </si>
  <si>
    <t>gaśnica/GP6*ABC/hydrant.Nadzór elektroniczny,agencja ochrony, kraty.</t>
  </si>
  <si>
    <t>Krzywa (bn) BKŚ-przepompownia</t>
  </si>
  <si>
    <t>27 gasnic/GP(2 i 6)*ABC;GS5;GP6/; hydrant. Dozór -agencja ochrony,kraty, alarm</t>
  </si>
  <si>
    <t>Daszynskiego 38 - baza techniczna+pom biurowe i socjalne</t>
  </si>
  <si>
    <t>Nowy numer drogi</t>
  </si>
  <si>
    <t>5700Z</t>
  </si>
  <si>
    <t>1 Maja</t>
  </si>
  <si>
    <t>5701Z</t>
  </si>
  <si>
    <t>Armii Krajowej; Plac Słowiański</t>
  </si>
  <si>
    <t>5702Z</t>
  </si>
  <si>
    <t>Barlickiego Norberta - przedłużenie</t>
  </si>
  <si>
    <t>5703Z</t>
  </si>
  <si>
    <t>5704Z</t>
  </si>
  <si>
    <t>Kołłątaja Hugona</t>
  </si>
  <si>
    <t>monitoring, gaśnice</t>
  </si>
  <si>
    <t>Świnoujście – Karsibór ul. 1-go Maja 40</t>
  </si>
  <si>
    <t>ul. J. Dąbrowskiego 4, 72-600 Świnoujście</t>
  </si>
  <si>
    <t>8899Z</t>
  </si>
  <si>
    <t>LOKAL MIESZKALNY</t>
  </si>
  <si>
    <t>MIESZKANIE CHRONIONE</t>
  </si>
  <si>
    <t>ŚWINOUJŚCIE,                       UL.PADEREWSKIEGO 11/5</t>
  </si>
  <si>
    <t>CEGŁA</t>
  </si>
  <si>
    <t>DACHÓWKA CERAMICZNA</t>
  </si>
  <si>
    <t>żelbetonowe płyty prefabrykowane pokryte papą bitumiczną</t>
  </si>
  <si>
    <t>700m od brzegu morza</t>
  </si>
  <si>
    <t xml:space="preserve">place zabaw, stołówka </t>
  </si>
  <si>
    <t>tak (piwnica zaadaptowana na szatnie dziecięcą</t>
  </si>
  <si>
    <t xml:space="preserve">Przedszkole Miejskie nr 3 "Pod Żaglami" </t>
  </si>
  <si>
    <t>plac zabaw, 2 szatnie pracownicze i 5 szatnie dziecięce</t>
  </si>
  <si>
    <t>gaśnice proszkowe,gaśnice śniegowe, hydrant y wewnętrzne, wewnnętrzny dzwonek alarmu p-poż, całodobowy monitoring pomieszczeń budynku przez agencję ochrony, czujniki, kraty w oknach w magazynie spożywczym, monitoring zewnętrzny (kamery, rejestratory)</t>
  </si>
  <si>
    <t xml:space="preserve">budynek z cegły </t>
  </si>
  <si>
    <t>wylewane betonowe</t>
  </si>
  <si>
    <t>DOBRY</t>
  </si>
  <si>
    <t>BRAK</t>
  </si>
  <si>
    <t xml:space="preserve">8510Z </t>
  </si>
  <si>
    <t>przedszkole</t>
  </si>
  <si>
    <t>DREWNIANE</t>
  </si>
  <si>
    <t>ul. Batalionów Chłopskich 5, 72-600 Świnoujście</t>
  </si>
  <si>
    <t>8510Z</t>
  </si>
  <si>
    <t>ogrodzenie</t>
  </si>
  <si>
    <t>ul. Batalionów Chłopskich 5, Świnoujście</t>
  </si>
  <si>
    <t>stropodach</t>
  </si>
  <si>
    <t>żelbetowe</t>
  </si>
  <si>
    <t>papa</t>
  </si>
  <si>
    <t>dobra</t>
  </si>
  <si>
    <t>Witosa 7, 72-600 Świnoujście</t>
  </si>
  <si>
    <t>Rodzaj prowadzonej działalności</t>
  </si>
  <si>
    <t>Czy od 1997 r. wystąpiły w Państwa mieniu szkody powodziowe? Jeśli tak, to kiedy i jaka była wysokość szkód.</t>
  </si>
  <si>
    <t xml:space="preserve">Zakres terytorialny prowadzonej działalności (Polska, zagranica) </t>
  </si>
  <si>
    <t>5725Z</t>
  </si>
  <si>
    <t>Zalewowa</t>
  </si>
  <si>
    <t>5727Z</t>
  </si>
  <si>
    <t>11-go Listopada</t>
  </si>
  <si>
    <t>5728Z</t>
  </si>
  <si>
    <t>Wodna</t>
  </si>
  <si>
    <t>5729Z</t>
  </si>
  <si>
    <t>Nadbrzeżna</t>
  </si>
  <si>
    <t>5730Z</t>
  </si>
  <si>
    <t>Dworcowa</t>
  </si>
  <si>
    <t>część ulicy Dworcowej przebiegajacej po terenach PŻB</t>
  </si>
  <si>
    <t>ul. Sąsiedzka 13A, 72-605 Świnoujście</t>
  </si>
  <si>
    <t>Zespół Szkolno-Przedszkolny w Świnoujściu</t>
  </si>
  <si>
    <t>nauczanie</t>
  </si>
  <si>
    <t>2000/2001</t>
  </si>
  <si>
    <t>porotherm</t>
  </si>
  <si>
    <t>płyty stropowe</t>
  </si>
  <si>
    <t xml:space="preserve">tak </t>
  </si>
  <si>
    <t>EKD/PKD</t>
  </si>
  <si>
    <t xml:space="preserve">zabezpieczenia
(znane zabiezpieczenia p-poż i przeciw kradzieżowe)                                </t>
  </si>
  <si>
    <t>Tabela nr 3 - Wykaz sprzętu elektronicznego</t>
  </si>
  <si>
    <t>hydranty, gaśnice, przez część doby i w dni wolne od pracy dozór monitorowany przez agencję ochrony; zamek gerda oraz dodatkowy zamek w drzwiach główych wejściowych, w innych drzwiach po dwa zamki</t>
  </si>
  <si>
    <t>Warszawska13; 72-600 Świnoujście</t>
  </si>
  <si>
    <t>2; 800 osób jednorazowo; jesienny piknik rodzinny, piknik rodzinny z okazji Dnia Matki i Dnia Dziecka</t>
  </si>
  <si>
    <t>Witosa 7, Świnoujście</t>
  </si>
  <si>
    <t>2; 250 uczestników; impreza przedszkolna - piknik, bal karnawałowy</t>
  </si>
  <si>
    <t>nie</t>
  </si>
  <si>
    <t>Łączna długość dróg, za które Ubezpieczający ponosi odpowiedzialność /dotyczy tylko zarządcy dróg/</t>
  </si>
  <si>
    <t>przeciwkradzieżowe: całodobowy dozór agencji ochrony, monitoring</t>
  </si>
  <si>
    <t>przeciwpożarowe: gaśnice szt.2</t>
  </si>
  <si>
    <t>ul. Wojska Polskiego 1/2a</t>
  </si>
  <si>
    <t>8413Z</t>
  </si>
  <si>
    <t>kierowanie w zakresie efektywności gospodarowania</t>
  </si>
  <si>
    <t>hydranty - 3 szt</t>
  </si>
  <si>
    <t>czujki alarmowe - 8 szt</t>
  </si>
  <si>
    <t>kraty w oknach - 18 szt</t>
  </si>
  <si>
    <t>kraty na drzwiach wewnętrznych - 1 szt</t>
  </si>
  <si>
    <t>kraty na drzwiach zewnętrznych - 2 szt</t>
  </si>
  <si>
    <t>system alarmowy</t>
  </si>
  <si>
    <t>ul. Niedziałkowskiego 2, 72-600 Świnoujście</t>
  </si>
  <si>
    <t>ul. Karsiborska 33a, 72-600 Świnoujście</t>
  </si>
  <si>
    <t>4931Z</t>
  </si>
  <si>
    <t>transport lądowy pasażerski, miejski i podmiejski</t>
  </si>
  <si>
    <t>Polska, Niemcy</t>
  </si>
  <si>
    <t>1; 300-400 uczestników; piknik dla dzieci i rodziców na boisku szkolnym</t>
  </si>
  <si>
    <t>cegła pełna, bloczki z autoklawizowanego betonu komórkowego, cegła kratówka</t>
  </si>
  <si>
    <t>żelbetonowe</t>
  </si>
  <si>
    <t>stropodach z plyt korytkowych niewentylowanych kryty papą</t>
  </si>
  <si>
    <t>500m od morza</t>
  </si>
  <si>
    <t>z bloczków gazobetonowych gr.24cm na zaprawie cementowo-wapiennej, izolacja termiczna ścian z wełny mineralnej gr.8cm.</t>
  </si>
  <si>
    <t>ul. Wojska Polskiego 1/1,  72-600 Świnoujście</t>
  </si>
  <si>
    <t>Planowane imprezy</t>
  </si>
  <si>
    <t>Budynek Miejskiego  Domu Kultury oraz sala widowiskowo sportowa</t>
  </si>
  <si>
    <t>działalnośc kulturalna i oświatowa</t>
  </si>
  <si>
    <t>Lata 30 XX wieku</t>
  </si>
  <si>
    <t>Amfiteatr</t>
  </si>
  <si>
    <t>działalność kulturalna</t>
  </si>
  <si>
    <t>1972r.</t>
  </si>
  <si>
    <t>Filia MDK Nr 1 Przytór</t>
  </si>
  <si>
    <t>lata 50-te XX wieku</t>
  </si>
  <si>
    <t>Filia MDK Nr 3 Karsibór</t>
  </si>
  <si>
    <t>2005r.</t>
  </si>
  <si>
    <t>Muszla Koncertowa</t>
  </si>
  <si>
    <t>brak danych</t>
  </si>
  <si>
    <t>Filia MDK Nr 2 Warszów</t>
  </si>
  <si>
    <t>1958r.</t>
  </si>
  <si>
    <t>1.</t>
  </si>
  <si>
    <t>Wykaz maszyn i urządzeń (Miasto Świnoujście)</t>
  </si>
  <si>
    <t>ul. Wojska Polskiego 1/5, 72-600 Świnoujscie</t>
  </si>
  <si>
    <t>Adres</t>
  </si>
  <si>
    <t xml:space="preserve">ul. W. Witosa 12, 72-600 Świnoujście </t>
  </si>
  <si>
    <t>Filia Nr 6, ul. Konstytucji 3 Maja 47, 72-600 Świnoujście - w budynku Spółdzielni Mieszkaniowej LW "Słowianin"</t>
  </si>
  <si>
    <t>Filia Nr 7, ul. Sosnowa 18, 72-602 Świnoujście (Warszów) - w budynku Miejskiego Domu Kultury</t>
  </si>
  <si>
    <t>Plac Rybaka 1, 72-600 Świnoujście</t>
  </si>
  <si>
    <t>9102Z</t>
  </si>
  <si>
    <t>Stary Ratusz - budynek wpisany do rejestru zabytków</t>
  </si>
  <si>
    <t>Siedziba Muzeum Rybołówstwa Morskiego</t>
  </si>
  <si>
    <t>drewniane</t>
  </si>
  <si>
    <t>szatnia, stołówka</t>
  </si>
  <si>
    <t>budynek szkoły</t>
  </si>
  <si>
    <t xml:space="preserve"> gaśnica/GP4/hydrant.Nadzór elektroniczny,agencja ochrony, kraty.</t>
  </si>
  <si>
    <t>Rejestr zabytków:A-1177 teren</t>
  </si>
  <si>
    <t>Piastowska 55, 72-600 Świnoujście</t>
  </si>
  <si>
    <t>350m Kanał Piastowski</t>
  </si>
  <si>
    <t>200,96m (LOKAL)</t>
  </si>
  <si>
    <t xml:space="preserve">Budynek - 3,5, lokal 1 </t>
  </si>
  <si>
    <t>brak</t>
  </si>
  <si>
    <t>remiza OSP Przytór</t>
  </si>
  <si>
    <t>remiza OSP Karsibór</t>
  </si>
  <si>
    <t>OSP</t>
  </si>
  <si>
    <t>ul. Zalewowa 40c, 72-605 Świnoujście</t>
  </si>
  <si>
    <t>beton</t>
  </si>
  <si>
    <t>stropodach-izolacja bitumiczna</t>
  </si>
  <si>
    <t>2005 modernizacja budynku, wykonanie ocieplenia elewacji oraz wykonanie remontu jego wnętrza</t>
  </si>
  <si>
    <t>miedziana</t>
  </si>
  <si>
    <t>okna plastikowe, drzwi metalowe</t>
  </si>
  <si>
    <t>istnieje</t>
  </si>
  <si>
    <t>stan bardzo dobry</t>
  </si>
  <si>
    <t>4. Urząd Miasta Świnoujście, Wydział Spraw Obywatelskich i Urząd Stanu Cywilnego</t>
  </si>
  <si>
    <t>przedłużenie ul. Rycerskiej</t>
  </si>
  <si>
    <t>ul. Matejki 22, 72-600 Świnoujście</t>
  </si>
  <si>
    <t>działalność obiektów sportowych</t>
  </si>
  <si>
    <t>pozostała pomoc społeczna bez zakwaterowania, gdzie indziej niesklasyfikowana</t>
  </si>
  <si>
    <t>pobór,uzdatnianie i dostarczanie wody</t>
  </si>
  <si>
    <t>Komunikacja Autobusowa Sp. z o.o.</t>
  </si>
  <si>
    <t>działalność szpitali</t>
  </si>
  <si>
    <t>ul. Mieszka I 7, 72-600 Świnoujście</t>
  </si>
  <si>
    <t>ul. Wyb. Władysława IV 12, 72-600 Świnoujście</t>
  </si>
  <si>
    <t>5030Z</t>
  </si>
  <si>
    <t>transport wodny śródlądowy pasażerski</t>
  </si>
  <si>
    <t>Bud Prod-magaz Lutycka 5 A</t>
  </si>
  <si>
    <t>Bud Dąbrowskiego 4-przychodnia</t>
  </si>
  <si>
    <t>Budynek Sosnowa 2-przychodnia</t>
  </si>
  <si>
    <t>Pawilon handlowy Grunwaldzka 1A</t>
  </si>
  <si>
    <t>Steyera</t>
  </si>
  <si>
    <t>Dąbrowskiego 4</t>
  </si>
  <si>
    <t>Rycerska 11</t>
  </si>
  <si>
    <t>Rycerska 11-13</t>
  </si>
  <si>
    <t>Odrowców 7</t>
  </si>
  <si>
    <t>Odrowców 9</t>
  </si>
  <si>
    <t>pustaki</t>
  </si>
  <si>
    <t>0,3 km -kanał</t>
  </si>
  <si>
    <t>drewniany/KLAINE</t>
  </si>
  <si>
    <t>1,0 km -kanał</t>
  </si>
  <si>
    <t>2. Urząd Miasta Świnoujście, Wydział Ewidencji i Obrotu Nieruchomościami</t>
  </si>
  <si>
    <t>Lokal użytkowy nr 1</t>
  </si>
  <si>
    <t>Centrum Informacji Turystycznej</t>
  </si>
  <si>
    <t>tak</t>
  </si>
  <si>
    <t>Tak</t>
  </si>
  <si>
    <t>Nie</t>
  </si>
  <si>
    <t>Plac Słowiański 6</t>
  </si>
  <si>
    <t>użytkowy</t>
  </si>
  <si>
    <t>gaśnice 3 szt. Proszkowe</t>
  </si>
  <si>
    <t>żelbeton</t>
  </si>
  <si>
    <t>Dzwig towarowy</t>
  </si>
  <si>
    <t>nr  75961</t>
  </si>
  <si>
    <t xml:space="preserve">2553 VA  </t>
  </si>
  <si>
    <t>Schmersal</t>
  </si>
  <si>
    <t>konstukcja -stan techniczny dobry, pokrycie dachu - stan techniczny dostateczny</t>
  </si>
  <si>
    <t>istnieje, CO gazowe</t>
  </si>
  <si>
    <t>brak, CO elektryczne</t>
  </si>
  <si>
    <t>biurowy</t>
  </si>
  <si>
    <t>2 połowa XX w</t>
  </si>
  <si>
    <t>Wyspiańskiego 35 C</t>
  </si>
  <si>
    <t>Schron</t>
  </si>
  <si>
    <t>schron</t>
  </si>
  <si>
    <t>Wyspiańskiego 51A</t>
  </si>
  <si>
    <t>Ciąg komunikacyjny</t>
  </si>
  <si>
    <t>Grunwaldzka/Konstytucji</t>
  </si>
  <si>
    <t>Wiata rowerowa</t>
  </si>
  <si>
    <t>wiata</t>
  </si>
  <si>
    <t>Odrowców 7,9</t>
  </si>
  <si>
    <t>ul. Monte Cassino 24-25, 72-600 Świnoujście</t>
  </si>
  <si>
    <t>Polska</t>
  </si>
  <si>
    <t>Adaptacja 1984</t>
  </si>
  <si>
    <t>RAZEM</t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</si>
  <si>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stacjonarnego</t>
    </r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</si>
  <si>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przenośnego</t>
    </r>
    <r>
      <rPr>
        <b/>
        <i/>
        <sz val="10"/>
        <rFont val="Arial"/>
        <family val="2"/>
        <charset val="238"/>
      </rPr>
      <t xml:space="preserve"> </t>
    </r>
  </si>
  <si>
    <t>SUMA:</t>
  </si>
  <si>
    <t>NIP</t>
  </si>
  <si>
    <t>REGON</t>
  </si>
  <si>
    <t>Liczba pracowników</t>
  </si>
  <si>
    <t>lokalizacja (adres)</t>
  </si>
  <si>
    <t>Miejski Ośrodek Pomocy Rodzinie</t>
  </si>
  <si>
    <t>Żelbetowe, monolityczne, krzyżowo zbrojone. Gr 15 i 24 cm</t>
  </si>
  <si>
    <t>Płatwiowo-kleszczowa drewniana, dachówka – ceramiczna</t>
  </si>
  <si>
    <t>z cegły pełnej na zaprawie cementowej</t>
  </si>
  <si>
    <t>nad pokojami i kawiarnią – płyty kanałowe żerańskie, nad holem i korytarzami – płyty żelbetowe typu WPS</t>
  </si>
  <si>
    <t>drewniany belkowy w układzie poprzecznym</t>
  </si>
  <si>
    <t>dwuspadowy, stromy, kryty dachówką ceramiczną</t>
  </si>
  <si>
    <t>930138Z</t>
  </si>
  <si>
    <t>Węgierska</t>
  </si>
  <si>
    <t>930143Z</t>
  </si>
  <si>
    <t>Wrzosowa</t>
  </si>
  <si>
    <t>930146Z</t>
  </si>
  <si>
    <t>Wyspowa</t>
  </si>
  <si>
    <t>930122Z</t>
  </si>
  <si>
    <t>Szmaragdowa</t>
  </si>
  <si>
    <t>930058Z</t>
  </si>
  <si>
    <t>Kręta</t>
  </si>
  <si>
    <t>930032Z</t>
  </si>
  <si>
    <t>Gradowa</t>
  </si>
  <si>
    <t>930121Z</t>
  </si>
  <si>
    <t>Sucha</t>
  </si>
  <si>
    <t>930151Z</t>
  </si>
  <si>
    <t>Zarzecze</t>
  </si>
  <si>
    <t>930123Z</t>
  </si>
  <si>
    <t>Sztormowa</t>
  </si>
  <si>
    <t>930026Z</t>
  </si>
  <si>
    <t>Gajowa</t>
  </si>
  <si>
    <t>930103Z</t>
  </si>
  <si>
    <t>Pogodna</t>
  </si>
  <si>
    <t>930010Z</t>
  </si>
  <si>
    <t>Brzozowa</t>
  </si>
  <si>
    <t>930031Z</t>
  </si>
  <si>
    <t>Głęboka</t>
  </si>
  <si>
    <t>930043Z</t>
  </si>
  <si>
    <t>I Armii Wojska Polskiego</t>
  </si>
  <si>
    <t>930063Z</t>
  </si>
  <si>
    <t>Kwiatowa</t>
  </si>
  <si>
    <t>930048Z</t>
  </si>
  <si>
    <t>Kanałowa</t>
  </si>
  <si>
    <t>930068Z</t>
  </si>
  <si>
    <t>Łęgowa</t>
  </si>
  <si>
    <t>930081Z</t>
  </si>
  <si>
    <t>Miodowa</t>
  </si>
  <si>
    <t>930096Z</t>
  </si>
  <si>
    <t>Owocowa</t>
  </si>
  <si>
    <t>930095Z</t>
  </si>
  <si>
    <t>Osadników Wojskowych</t>
  </si>
  <si>
    <t>930090Z</t>
  </si>
  <si>
    <t>Ogrodowa</t>
  </si>
  <si>
    <t>930106Z</t>
  </si>
  <si>
    <t>Promowa</t>
  </si>
  <si>
    <t>930107Z</t>
  </si>
  <si>
    <t>Prosta</t>
  </si>
  <si>
    <t>930129Z</t>
  </si>
  <si>
    <t>Trzcinowa</t>
  </si>
  <si>
    <t>930136Z</t>
  </si>
  <si>
    <t>Warzywna</t>
  </si>
  <si>
    <t>930139Z</t>
  </si>
  <si>
    <t>Wierzbowa</t>
  </si>
  <si>
    <t>930137Z</t>
  </si>
  <si>
    <t>Wąska</t>
  </si>
  <si>
    <t>930061Z</t>
  </si>
  <si>
    <t>Ku Morzu</t>
  </si>
  <si>
    <t>930073Z</t>
  </si>
  <si>
    <t>Markiewicza Juliana</t>
  </si>
  <si>
    <t>930104Z</t>
  </si>
  <si>
    <t>Portowa</t>
  </si>
  <si>
    <t>930102Z</t>
  </si>
  <si>
    <t>930013Z</t>
  </si>
  <si>
    <t>Józefa Chełmońskiego</t>
  </si>
  <si>
    <t>930070Z</t>
  </si>
  <si>
    <t>Jacka Malczewskiego</t>
  </si>
  <si>
    <t>930149Z</t>
  </si>
  <si>
    <t>Zamkowa</t>
  </si>
  <si>
    <t>Basztowa</t>
  </si>
  <si>
    <t>930079Z</t>
  </si>
  <si>
    <t>Mieczowa</t>
  </si>
  <si>
    <t>930120Z</t>
  </si>
  <si>
    <t>Strzelecka</t>
  </si>
  <si>
    <t>930133Z</t>
  </si>
  <si>
    <t>Ułańska</t>
  </si>
  <si>
    <t>930042Z</t>
  </si>
  <si>
    <t>Husarska</t>
  </si>
  <si>
    <t>930130Z</t>
  </si>
  <si>
    <t>Turniejowa</t>
  </si>
  <si>
    <t>930038Z</t>
  </si>
  <si>
    <t>Herbowa</t>
  </si>
  <si>
    <t>930039Z</t>
  </si>
  <si>
    <t>Hetmańska</t>
  </si>
  <si>
    <t>930017Z</t>
  </si>
  <si>
    <t>Cieszkowskiego Augusta</t>
  </si>
  <si>
    <t>930094Z</t>
  </si>
  <si>
    <t>Elizy Orzeszkowej</t>
  </si>
  <si>
    <t>930116Z</t>
  </si>
  <si>
    <t>930148Z</t>
  </si>
  <si>
    <t>Zacisze</t>
  </si>
  <si>
    <t>930045Z</t>
  </si>
  <si>
    <t>Jana Pawła II</t>
  </si>
  <si>
    <t>930152Z</t>
  </si>
  <si>
    <t>Zdrojowa</t>
  </si>
  <si>
    <t>RAZEM:</t>
  </si>
  <si>
    <t>Legionów</t>
  </si>
  <si>
    <t>Rondo Róży Wiatrów</t>
  </si>
  <si>
    <t>Nr</t>
  </si>
  <si>
    <t>930002Z</t>
  </si>
  <si>
    <t>ul. Marszałka Józefa Piłsudkiego 15, 72-600 Świnoujście</t>
  </si>
  <si>
    <t>ul. Marszałka Józefa Piłsudskiego 15, 72-600 Świnoujście</t>
  </si>
  <si>
    <t>Urząd Miasta Świnoujście, Wydział Promocji, Turystyki, Kultury i Sportu (Biuro Informacji Turystycznej)</t>
  </si>
  <si>
    <t xml:space="preserve"> Plac Rybaka 1, 72-600 Świnoujście </t>
  </si>
  <si>
    <t>4246,90 m2</t>
  </si>
  <si>
    <t>1001m2</t>
  </si>
  <si>
    <t>811160530</t>
  </si>
  <si>
    <t>dobry i miejscowo średni</t>
  </si>
  <si>
    <t>place zabaw w ogrodzie przedszkolnym, szatnia</t>
  </si>
  <si>
    <t>Rok produkcji</t>
  </si>
  <si>
    <t>Filia Nr 1, ul. Zalewowa 40, 72-605 Świnoujście (Przytór) - w budynku Miejskiego Domu Kultury</t>
  </si>
  <si>
    <t>Jachtowa</t>
  </si>
  <si>
    <t>930046Z</t>
  </si>
  <si>
    <t>Jana z Kolna</t>
  </si>
  <si>
    <t>930049Z</t>
  </si>
  <si>
    <t>Kapitańska</t>
  </si>
  <si>
    <t>930050Z</t>
  </si>
  <si>
    <t>Karsiborska (część- od Grunwaldzkiej do Nowokarsiborskiej)</t>
  </si>
  <si>
    <t>930051Z</t>
  </si>
  <si>
    <t>Kasprowicza Jana</t>
  </si>
  <si>
    <t>930053Z</t>
  </si>
  <si>
    <t>Kochanowskiego Jana</t>
  </si>
  <si>
    <t>930054Z</t>
  </si>
  <si>
    <t>Komandorska</t>
  </si>
  <si>
    <t>930055Z</t>
  </si>
  <si>
    <t>Konopnickiej Marii</t>
  </si>
  <si>
    <t>930065Z</t>
  </si>
  <si>
    <t>Leśmiana Bolesława</t>
  </si>
  <si>
    <t>930062Z</t>
  </si>
  <si>
    <t>Kujawska</t>
  </si>
  <si>
    <t>930059Z</t>
  </si>
  <si>
    <t>Kruczkowskiego Leona</t>
  </si>
  <si>
    <t>930064Z</t>
  </si>
  <si>
    <t>Lechicka</t>
  </si>
  <si>
    <t>930066Z</t>
  </si>
  <si>
    <t>Lutycka</t>
  </si>
  <si>
    <t>930071Z</t>
  </si>
  <si>
    <t>Małachowskiego Stanisława</t>
  </si>
  <si>
    <t>930072Z</t>
  </si>
  <si>
    <t>Małopolska</t>
  </si>
  <si>
    <t>930147Z</t>
  </si>
  <si>
    <t>Wyszyńskiego Stefana Kardynała</t>
  </si>
  <si>
    <t>Zaułek Kościelny</t>
  </si>
  <si>
    <t>930075Z</t>
  </si>
  <si>
    <t>Marynarzy</t>
  </si>
  <si>
    <t>930076Z</t>
  </si>
  <si>
    <t>Mazowiecka</t>
  </si>
  <si>
    <t>930078Z</t>
  </si>
  <si>
    <t>Miarki Karola</t>
  </si>
  <si>
    <t>930080Z</t>
  </si>
  <si>
    <t>Mieszka I</t>
  </si>
  <si>
    <t>930084Z</t>
  </si>
  <si>
    <t xml:space="preserve">Narutowicza Gabriela </t>
  </si>
  <si>
    <t>930086Z</t>
  </si>
  <si>
    <t>Niedziałkowskiego Mieczysława</t>
  </si>
  <si>
    <t>930088Z</t>
  </si>
  <si>
    <t>Norwida Cypriana Kamila</t>
  </si>
  <si>
    <t>930089Z</t>
  </si>
  <si>
    <t>Nowowiejskiego Feliksa</t>
  </si>
  <si>
    <t>930092Z</t>
  </si>
  <si>
    <t>Olsztyńska</t>
  </si>
  <si>
    <t>930093Z</t>
  </si>
  <si>
    <t>Orkana Władysława</t>
  </si>
  <si>
    <t>930097Z</t>
  </si>
  <si>
    <t>Paderewskiego Ignacego</t>
  </si>
  <si>
    <t>930098Z</t>
  </si>
  <si>
    <t>Piastowska</t>
  </si>
  <si>
    <t>930056Z</t>
  </si>
  <si>
    <t>Kossaków</t>
  </si>
  <si>
    <t>930105Z</t>
  </si>
  <si>
    <t>Powstańców Śląskich</t>
  </si>
  <si>
    <t>930108Z</t>
  </si>
  <si>
    <t>ul. Kołłątaja 4, 72- 600 Świnoujscie</t>
  </si>
  <si>
    <t>3600 Z</t>
  </si>
  <si>
    <t>ul. Uzdrowiskowa</t>
  </si>
  <si>
    <t>Stropy żelbetonowe</t>
  </si>
  <si>
    <t xml:space="preserve">dachówka </t>
  </si>
  <si>
    <t>1000m od morza</t>
  </si>
  <si>
    <t>1200m od morza</t>
  </si>
  <si>
    <t>1500m od morza</t>
  </si>
  <si>
    <t>600m od rzeki Świny</t>
  </si>
  <si>
    <t>300m od rzeki Świny</t>
  </si>
  <si>
    <t>100m do morza</t>
  </si>
  <si>
    <t>plac zabaw w ogrodzie przedszkolnym, Sosnowa 16 - 3 szatnie, ul. 1 Maja 40 - 1 szatnia</t>
  </si>
  <si>
    <t>2005 wymiana drzwi 5 985 ; 2013 obliczenie bilansu ciepln.  3 690</t>
  </si>
  <si>
    <t>2005 remont klatki schodowej 32 847;  2005 wymiana okien na PCV  24 901 ;  2013 obliczenie bilansu ciepln.  3690</t>
  </si>
  <si>
    <t>budynek biurowy i garażowo-magazynowy</t>
  </si>
  <si>
    <t>przed 1939</t>
  </si>
  <si>
    <t>techniczny</t>
  </si>
  <si>
    <t>konstrukcja drewniana, pokrycie ceramiczne</t>
  </si>
  <si>
    <t>konstrukcja drewniana, pokrycie ceramiczne (karpiówka podwójna)</t>
  </si>
  <si>
    <t>Wartość księgowa brutto</t>
  </si>
  <si>
    <t>INFORMACJA O MAJĄTKU TRWAŁYM/OBROTOWYM</t>
  </si>
  <si>
    <t>Wilków Morskich</t>
  </si>
  <si>
    <t>930144Z</t>
  </si>
  <si>
    <t>Wyspiańskiego Stanisława</t>
  </si>
  <si>
    <t>930150Z</t>
  </si>
  <si>
    <t>Zapolskiej Gabrieli</t>
  </si>
  <si>
    <t>930153Z</t>
  </si>
  <si>
    <t>Żeglarska</t>
  </si>
  <si>
    <t>930154Z</t>
  </si>
  <si>
    <t>Żeromskiego Stefana</t>
  </si>
  <si>
    <t>930069Z</t>
  </si>
  <si>
    <t>Łużucka</t>
  </si>
  <si>
    <t>930021Z</t>
  </si>
  <si>
    <t>Drawska</t>
  </si>
  <si>
    <t>930077Z</t>
  </si>
  <si>
    <t>Mazurska</t>
  </si>
  <si>
    <t>Kaszubska</t>
  </si>
  <si>
    <t>930145Z</t>
  </si>
  <si>
    <t>Wyspiańskiego Stanisława - bis</t>
  </si>
  <si>
    <t>930006Z</t>
  </si>
  <si>
    <t>Białoruska</t>
  </si>
  <si>
    <t>930087Z</t>
  </si>
  <si>
    <t>Norweska</t>
  </si>
  <si>
    <t>930018Z</t>
  </si>
  <si>
    <t>Czeska</t>
  </si>
  <si>
    <t>930024Z</t>
  </si>
  <si>
    <t>Fińska</t>
  </si>
  <si>
    <t>930047Z</t>
  </si>
  <si>
    <t>Jaracza Stefana</t>
  </si>
  <si>
    <t>930067Z</t>
  </si>
  <si>
    <t>Łąkowa</t>
  </si>
  <si>
    <t>930082Z</t>
  </si>
  <si>
    <t>Modrzejewskiej Heleny</t>
  </si>
  <si>
    <t>930085Z</t>
  </si>
  <si>
    <t>Niecała</t>
  </si>
  <si>
    <t>930091Z</t>
  </si>
  <si>
    <t>Okólna</t>
  </si>
  <si>
    <t>930117Z</t>
  </si>
  <si>
    <t>Sosnowa</t>
  </si>
  <si>
    <t>930124Z</t>
  </si>
  <si>
    <t>Szwedzka</t>
  </si>
  <si>
    <t>930040Z</t>
  </si>
  <si>
    <t>Holenderska</t>
  </si>
  <si>
    <t>Wyszyńskiego 2</t>
  </si>
  <si>
    <t>Wyszyńskiego 7</t>
  </si>
  <si>
    <t>Wyszyńskiego 8</t>
  </si>
  <si>
    <t>Bunkrowa 2</t>
  </si>
  <si>
    <t>Jaracza 65</t>
  </si>
  <si>
    <t>Norweska 1</t>
  </si>
  <si>
    <t>Holenderska 2A</t>
  </si>
  <si>
    <t>Holenderska 2</t>
  </si>
  <si>
    <t>Węgierska 3</t>
  </si>
  <si>
    <t>2 + piwnice (parter własność Poczta Polska)</t>
  </si>
  <si>
    <t>1. Urząd Miasta Świnoujście, Wydział Organizacyjny</t>
  </si>
  <si>
    <t>monitoring</t>
  </si>
  <si>
    <t>drewno</t>
  </si>
  <si>
    <t>sprawna</t>
  </si>
  <si>
    <t>nie wystepuje</t>
  </si>
  <si>
    <t>Skandynawska (bn) - przepompownia</t>
  </si>
  <si>
    <t>Ludzi Morza 13A -baza techniczna+podczyszczalnia+pom socjalne</t>
  </si>
  <si>
    <t>Norweska (bn) - przepompownia</t>
  </si>
  <si>
    <t xml:space="preserve"> gaśnica/GS5 /hydrant.Nadzór elektroniczny,agencja ochrony, kraty.</t>
  </si>
  <si>
    <t>Wojska Polskiego (bn) - przepompownia</t>
  </si>
  <si>
    <t>Sołtana-  - przepompownia</t>
  </si>
  <si>
    <t>standartowe zabezpieczenia przed dostepem osób postronnych</t>
  </si>
  <si>
    <t xml:space="preserve"> gaśnica/GP6*ABC/hydrant.Nadzór elektroniczny,agencja ochrony, kraty.</t>
  </si>
  <si>
    <t>Miasto Świnoujście - teren Miasta/ infrastruktura techniczna/</t>
  </si>
  <si>
    <t>Poletko osadów posciekowych ul. Pomorska 10</t>
  </si>
  <si>
    <t>Samodzielny Publiczny Zakład Opieki Zdrowotnej, Zakład Pielęgnacyjno – Opiekuńczy w Świnoujsciu</t>
  </si>
  <si>
    <t>72-600 Świnoujście, ul. Żeromskiego 21</t>
  </si>
  <si>
    <t>ul. Żeromskiego 21, 72-600 Świnoujście</t>
  </si>
  <si>
    <t>8610Z</t>
  </si>
  <si>
    <t>Budynek "FREGATA"</t>
  </si>
  <si>
    <t>stacjonarne i całodobowe świadczenia zdrowotne-świadczenia pielegnacyjno- opiekuńcze</t>
  </si>
  <si>
    <t>Budynek murowany</t>
  </si>
  <si>
    <t>Grunwaldzka 62B</t>
  </si>
  <si>
    <t>wewn.nośne żelbetowe,prefabrykowane gr 14 cm</t>
  </si>
  <si>
    <t>kanałowe prefabrykowane, typu Żerań gr 24 cm</t>
  </si>
  <si>
    <t>stropdach wentylowany z płyt dachowych korytkowych</t>
  </si>
  <si>
    <t>Dodatkowe elementy mające wpływ na ocenę ryzyka</t>
  </si>
  <si>
    <t>930101Z</t>
  </si>
  <si>
    <t>Plac Slowiański</t>
  </si>
  <si>
    <t>930109Z</t>
  </si>
  <si>
    <t>Reja Mikołaja</t>
  </si>
  <si>
    <t>930110Z</t>
  </si>
  <si>
    <t>Rogożińskiego Stefana</t>
  </si>
  <si>
    <t>930111Z</t>
  </si>
  <si>
    <t>Roosevelta F.D.</t>
  </si>
  <si>
    <t>930112Z</t>
  </si>
  <si>
    <t>Rybaki</t>
  </si>
  <si>
    <t>930113Z</t>
  </si>
  <si>
    <t>Siemiradzkiego Henryka</t>
  </si>
  <si>
    <t>930114Z</t>
  </si>
  <si>
    <t>Sienkiewicza Henryka</t>
  </si>
  <si>
    <t>930115Z</t>
  </si>
  <si>
    <t>Sikorskiego Władysława</t>
  </si>
  <si>
    <t>930118Z</t>
  </si>
  <si>
    <t>Staffa Leopolda</t>
  </si>
  <si>
    <t>930119Z</t>
  </si>
  <si>
    <t>Steyera Włodzimierza</t>
  </si>
  <si>
    <t>930037Z</t>
  </si>
  <si>
    <t>Herberta Zbigniewa</t>
  </si>
  <si>
    <t>930125Z</t>
  </si>
  <si>
    <t>Śląska</t>
  </si>
  <si>
    <t>930008Z</t>
  </si>
  <si>
    <t>Bohaterów Września</t>
  </si>
  <si>
    <t>930127Z</t>
  </si>
  <si>
    <t>Toruńska</t>
  </si>
  <si>
    <t>930126Z</t>
  </si>
  <si>
    <t>Teligi Leona</t>
  </si>
  <si>
    <t>930128Z</t>
  </si>
  <si>
    <t>Trentowskiego</t>
  </si>
  <si>
    <t>930131Z</t>
  </si>
  <si>
    <t>Tuwima Juliana</t>
  </si>
  <si>
    <t>930132Z</t>
  </si>
  <si>
    <t>Ujejskiego Kornela</t>
  </si>
  <si>
    <t>930134Z</t>
  </si>
  <si>
    <t>Uzdrowiskowa</t>
  </si>
  <si>
    <t>930057Z</t>
  </si>
  <si>
    <t>Kościuszki Tadeusza</t>
  </si>
  <si>
    <t>930135Z</t>
  </si>
  <si>
    <t>Warszawska</t>
  </si>
  <si>
    <t>930140Z</t>
  </si>
  <si>
    <t>4 gaśnice 6kg i 2 gasnice 2kg proszkowe, dozór całodobowy</t>
  </si>
  <si>
    <t>Świnoujscie, ul. Matejki 17A</t>
  </si>
  <si>
    <t>Świnoujście, ul. Matejki 17A</t>
  </si>
  <si>
    <t>Świnoujście ul. Jachtowa</t>
  </si>
  <si>
    <t>Świnoujście ul.Wybrzeże Władysława IV</t>
  </si>
  <si>
    <t>dozór całodobowy, monitoring</t>
  </si>
  <si>
    <t>Świnoujście, ul. Słowackiego 1</t>
  </si>
  <si>
    <t xml:space="preserve"> drewno i metal pokryte płyta poliestrową</t>
  </si>
  <si>
    <t>stalowa pokryta papą</t>
  </si>
  <si>
    <t>płyta wiórowo-cementowa</t>
  </si>
  <si>
    <t>drewniany pokryty papą tremozgrzewalną</t>
  </si>
  <si>
    <t>dobre</t>
  </si>
  <si>
    <t xml:space="preserve">NIE </t>
  </si>
  <si>
    <t>ul.Zalewowa - Przytór</t>
  </si>
  <si>
    <t>ul. Sąsiedzka - Przytór</t>
  </si>
  <si>
    <t>ul. Sucha  - Przytór</t>
  </si>
  <si>
    <t>ul.Gradowa -Przytór</t>
  </si>
  <si>
    <t>ul.Szmaragdowa -Przytór</t>
  </si>
  <si>
    <t>ul. Gajowa - Przytór</t>
  </si>
  <si>
    <t>ul. Sztormowa - Przytór</t>
  </si>
  <si>
    <t>ul. Odrzańska - Przytór</t>
  </si>
  <si>
    <t>ul. Zalewowa 3- Przytór</t>
  </si>
  <si>
    <t>ul. Mostowa -Ognica</t>
  </si>
  <si>
    <t>skladowosko odpadów Przytór</t>
  </si>
  <si>
    <t>ul. Basztowa</t>
  </si>
  <si>
    <t>Czy w konstrukcji Państwa budynków występuje płyta warstwowa? Jeśli tak, to proszę podać, w którym budynku/budynkach oraz rodzaj wypelnienia.</t>
  </si>
  <si>
    <t>Przedszkole</t>
  </si>
  <si>
    <t>działalność oświatowa</t>
  </si>
  <si>
    <t>beton ,papa</t>
  </si>
  <si>
    <t>ok 1500 m</t>
  </si>
  <si>
    <t>bardzo dobra</t>
  </si>
  <si>
    <t>place zabaw</t>
  </si>
  <si>
    <t>place zabaw, szatnia, stołówka</t>
  </si>
  <si>
    <t>budynek Przedszkola Miejskiego Nr 9 w Świnoujściu</t>
  </si>
  <si>
    <t>ul. Sosnowa 16, 72-602 Świnoujście</t>
  </si>
  <si>
    <t>Powiatowy Urząd Pracy</t>
  </si>
  <si>
    <t>811937526</t>
  </si>
  <si>
    <t>810561303</t>
  </si>
  <si>
    <t>320024091</t>
  </si>
  <si>
    <t>Samodzielny Publiczny Zakład Opieki Zdrowotnej, Zakład Pielęgnacyjno – Opiekuńczy</t>
  </si>
  <si>
    <t>812012078</t>
  </si>
  <si>
    <t>812046670</t>
  </si>
  <si>
    <t>Żegluga Świnoujska</t>
  </si>
  <si>
    <t>810504943</t>
  </si>
  <si>
    <t>Wykaz budynków i budowli w Mieście Świnoujście</t>
  </si>
  <si>
    <t>ul. Piastowska  55, 72-600 Świnoujście</t>
  </si>
  <si>
    <t>8790Z</t>
  </si>
  <si>
    <t>boisko szkolne, kuchnia (śniadania, kolacje)</t>
  </si>
  <si>
    <t>oświaty, nauki i kultury oraz budynki sportowe</t>
  </si>
  <si>
    <t>cegła klinkierowa</t>
  </si>
  <si>
    <t>Działalność oświatowa</t>
  </si>
  <si>
    <t>Budynek biurowy</t>
  </si>
  <si>
    <t>zabytkowy, ale nie podlega konserwatorowi zabytków</t>
  </si>
  <si>
    <t>budynek przedwojenny</t>
  </si>
  <si>
    <t>Cegła</t>
  </si>
  <si>
    <t>Drewniane</t>
  </si>
  <si>
    <t>Drewno i dachówka</t>
  </si>
  <si>
    <t>300 m  / kanał piastowski/</t>
  </si>
  <si>
    <t>p.poż. gaśnice proszkowe 9 szt. hydranty -po 1 na każdej kondygnacji budynku, ochrona elektroniczna ruchowa i uderzeniowa przez agencję ochrony.</t>
  </si>
  <si>
    <t>Świnoujście ul. Wojska Polskiego 1/2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</si>
  <si>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</si>
  <si>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</si>
  <si>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</si>
  <si>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</si>
  <si>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czy budynek jest przeznaczony do rozbiórki? (TAK/NIE)</t>
  </si>
  <si>
    <t>NIE</t>
  </si>
  <si>
    <t>czy jest to budynkek zabytkowy, podlegający nadzorowi konserwatora zabytków?</t>
  </si>
  <si>
    <t>suma ubezpieczenia (wartość)</t>
  </si>
  <si>
    <t>Rodzaj materiałów budowlanych, z jakich wykonano budynek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</si>
  <si>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</si>
  <si>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</si>
  <si>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</si>
  <si>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</si>
  <si>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</si>
  <si>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</si>
  <si>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</si>
  <si>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</si>
  <si>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</si>
  <si>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</si>
  <si>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</si>
  <si>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</si>
  <si>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</si>
  <si>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</si>
  <si>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cegła</t>
  </si>
  <si>
    <t>ceramiczne, zbrojone prętami stalowymi</t>
  </si>
  <si>
    <t>nad piwnicami ceramiczny, kondygnacje stropy drewniane</t>
  </si>
  <si>
    <t>konstrukcja drewniana, pokrycie ceramiczne, zakładkowe na łatach drewnianych</t>
  </si>
  <si>
    <t>od rzeli Świny 2 km</t>
  </si>
  <si>
    <t>bieżące naprawy w celu utrzymania dobrego stanu</t>
  </si>
  <si>
    <t>zły</t>
  </si>
  <si>
    <t>2 +poddasze nieużytkowe</t>
  </si>
  <si>
    <t>Zakład Wodociągów i Kanalizacji</t>
  </si>
  <si>
    <t>ul. Malczewskiego, 72-600 Swinoujscie</t>
  </si>
  <si>
    <t>ul. Chopina, 72-600 Swinoujscie</t>
  </si>
  <si>
    <t>fontanna wielorzędowa</t>
  </si>
  <si>
    <t>długości</t>
  </si>
  <si>
    <t>Duńska</t>
  </si>
  <si>
    <t>Skandynawska</t>
  </si>
  <si>
    <t>Wolińska</t>
  </si>
  <si>
    <t>Grunwaldzka</t>
  </si>
  <si>
    <t>Nowokarsiborska</t>
  </si>
  <si>
    <t>Karsiborska</t>
  </si>
  <si>
    <t>Pomorska</t>
  </si>
  <si>
    <t>DROGI POWIATOWE</t>
  </si>
  <si>
    <t>Aleja Interferie</t>
  </si>
  <si>
    <t>22 imprezy po ok. 50 osób (czytanie dzieciom, spotkania autorskie, wernisaże)</t>
  </si>
  <si>
    <t>rozbudowa zakończona w 1994 roku; X.2013 - VIII.2014 modernizacja - 803.301,85</t>
  </si>
  <si>
    <t>tak - platforma</t>
  </si>
  <si>
    <t>drukarka - 1 szt.</t>
  </si>
  <si>
    <t>aparat cyfrowy - 1 szt.</t>
  </si>
  <si>
    <t>gaśnica: proszkowa - 1 szt., agencja ochrony - całodobowa</t>
  </si>
  <si>
    <t>31.12.2013</t>
  </si>
  <si>
    <t>3, 450 uczestników, impreza przedszkolna - piknik; rajd; bal karnawałowy</t>
  </si>
  <si>
    <t xml:space="preserve"> W LINII PROSTEJ OKOŁO 3 KM - KANAŁ PIASTOWSKI, RZEKA ŚWINA, MORZE BAŁTYCKIE</t>
  </si>
  <si>
    <t>1.SALA ZABAW - REMONT PO AWARII WODOCIĄGOWEJ - 38.764,11ZŁ. 2.REMONT SALI ZABAW - 28.500 ZŁ.</t>
  </si>
  <si>
    <t>DOBRY I MIEJSCOWO ŚREDNI</t>
  </si>
  <si>
    <t>JEDNOPIĘTROWY Z PODDASZEM UZYTKOWYM</t>
  </si>
  <si>
    <t>Łącznie</t>
  </si>
  <si>
    <t>3,0 km -morze</t>
  </si>
  <si>
    <t>1,0 km -morze</t>
  </si>
  <si>
    <t>3,5 km -kanał</t>
  </si>
  <si>
    <t xml:space="preserve">ceramiczny </t>
  </si>
  <si>
    <t>0,4 km -rzeka</t>
  </si>
  <si>
    <t>dachówka/papa</t>
  </si>
  <si>
    <t>0,6 km -rzeka</t>
  </si>
  <si>
    <t>żelbeton/drewn</t>
  </si>
  <si>
    <t>6,0 km -kanał</t>
  </si>
  <si>
    <t>cegła/blacha</t>
  </si>
  <si>
    <t>korytkowy</t>
  </si>
  <si>
    <t>wielka płyta</t>
  </si>
  <si>
    <t>2,5 km -morze</t>
  </si>
  <si>
    <t>murowany</t>
  </si>
  <si>
    <t>0,6 km -kanał</t>
  </si>
  <si>
    <t>0,5km -kanał</t>
  </si>
  <si>
    <t>1,5km -kanał</t>
  </si>
  <si>
    <t>metal</t>
  </si>
  <si>
    <t>3,0 km -kanał</t>
  </si>
  <si>
    <t>DOSTAT.</t>
  </si>
  <si>
    <t>B.DOBRY</t>
  </si>
  <si>
    <t>ZŁY</t>
  </si>
  <si>
    <t>ŚREDNI</t>
  </si>
  <si>
    <t>CZĘŚCIOWA</t>
  </si>
  <si>
    <t>CZĘŚCIOWO</t>
  </si>
  <si>
    <t>Komputer</t>
  </si>
  <si>
    <t>Tabela nr 2a - Wykaz dróg</t>
  </si>
  <si>
    <t>Urząd Miasta Świnoujście, Wydział Spraw Obywatelskich i Urząd Stanu Cywilnego</t>
  </si>
  <si>
    <t>nazwa jednostki</t>
  </si>
  <si>
    <t>Przedszkole Miejskie nr 1 ,,Perełki Bałtyku"</t>
  </si>
  <si>
    <t>Przedszkole Miejskie nr 3 "Pod Żaglami"</t>
  </si>
  <si>
    <t>Przedszkole Miejskie nr 5 "Bajka" z oddziałami integracyjnymi</t>
  </si>
  <si>
    <t>Przedszkole Miejskie nr 10 "Kolorowy Świat"</t>
  </si>
  <si>
    <t>Przedszkole Miejskie nr 11 z Oddziałami Integracyjnymi "Tęcza"</t>
  </si>
  <si>
    <t xml:space="preserve">Szkoła Podstawowa nr 2 </t>
  </si>
  <si>
    <t>Szkoła Podstawowa nr 6 im. Mieszka I</t>
  </si>
  <si>
    <t>Tabela nr 5 - Wykaz maszyn i urządzeń</t>
  </si>
  <si>
    <t>Tabela nr 6</t>
  </si>
  <si>
    <t>Szkoła</t>
  </si>
  <si>
    <t>Szkolne schronisko mlodziezowe</t>
  </si>
  <si>
    <t>działalność związana z krótkotrwałym zakwaterowaniem dzieci i młodzieży</t>
  </si>
  <si>
    <t>72-600 Świnoujście, ul. Gdyńska 26</t>
  </si>
  <si>
    <t>Płaska-papa</t>
  </si>
  <si>
    <t>Budynek</t>
  </si>
  <si>
    <t>mieszkalny</t>
  </si>
  <si>
    <t xml:space="preserve">Bud. magazynowy materiałow </t>
  </si>
  <si>
    <t>Wiata</t>
  </si>
  <si>
    <t xml:space="preserve">Wiata </t>
  </si>
  <si>
    <t>Budynek gosp-magazynowy</t>
  </si>
  <si>
    <t>Budynek  gosp-magazynowy</t>
  </si>
  <si>
    <t xml:space="preserve">Budynek biurowy </t>
  </si>
  <si>
    <t>Budynek  gosp-warsztatowy</t>
  </si>
  <si>
    <t>Budynek pomocniczy węzła CO</t>
  </si>
  <si>
    <t>Ośrodek Sportu i Rekreacji "Wyspiarz"</t>
  </si>
  <si>
    <t>000330944</t>
  </si>
  <si>
    <t>-</t>
  </si>
  <si>
    <t xml:space="preserve">ul. Wyspowa-  Ognica w Świnoujściu </t>
  </si>
  <si>
    <t>ul. Sosnowa 18 - Warszów Świnoujscie</t>
  </si>
  <si>
    <t>kolumbarium</t>
  </si>
  <si>
    <t>mury 400 nisz</t>
  </si>
  <si>
    <t>108 m3</t>
  </si>
  <si>
    <t>3. Urząd Miasta Świnoujście, Wydział Promocji, Turystyki, Kultury i Sportu (Biuro Informacji Turystycznej)</t>
  </si>
  <si>
    <t>tablica drewniana na drewnianym stelażu 1 sztuka</t>
  </si>
  <si>
    <t>tablice drewniane na drewnianym stelażu 3 sztuki</t>
  </si>
  <si>
    <t>tablice z planami miasta wraz ze stelażami 18 sztuk</t>
  </si>
  <si>
    <t xml:space="preserve">Wyspa Karsibór, przed kościołem pw. Niepokolanego Poczęcia najswietszej Marii Panny </t>
  </si>
  <si>
    <t xml:space="preserve">wyspa Uznam, ul. Zamkowa i ścieżka leśna w kier. na Korstwandt 2 szt., Wyspa Karsibór, przed wejściem na cmentarz ewangelicki 1 szt. </t>
  </si>
  <si>
    <t>Zejście na plażę z murkami oporowymi</t>
  </si>
  <si>
    <t>Świnoujscie Al. Interferie</t>
  </si>
  <si>
    <t>płyta żelbetonowa, kostk betonowa</t>
  </si>
  <si>
    <t>Zadaszenie trybuny południowo-zachodniej</t>
  </si>
  <si>
    <t>Budynek techniczny</t>
  </si>
  <si>
    <t>Trybuny przenośne  wraz z utwardzeniem terenu</t>
  </si>
  <si>
    <t xml:space="preserve">Budynek nr 15 </t>
  </si>
  <si>
    <t>Zasilanie elektroenergetyczne</t>
  </si>
  <si>
    <t>Instalacja wodociągowa</t>
  </si>
  <si>
    <t>Urządzenie do odbioru nieczystości</t>
  </si>
  <si>
    <t>Urządzenie kanal.wód zęzowych</t>
  </si>
  <si>
    <t>Urządzenie kanaliazacji sanitarnej</t>
  </si>
  <si>
    <t>Kanalizacja deszczowa</t>
  </si>
  <si>
    <t>Urządzenie do slipowania jednostek plywających</t>
  </si>
  <si>
    <t>5. Miejska Biblioteka Publiczna im Stefana Flukowskiego w Świnoujściu</t>
  </si>
  <si>
    <t>-------------</t>
  </si>
  <si>
    <t>---------------------</t>
  </si>
  <si>
    <t xml:space="preserve">1. Przejście graniczne Świnoujście - Ahlbeck,              2. Promenada - pomiędzy ul. Energatyków / ul. Nowowiejskiego, 
3. Ul. Słowackiego,                    4. Ul. Trentowskiego,             
 5. Ul. Matejki,                              6. Ul. Chopina,                            7. Ul. Chrobrego,                        8. Basen Połnocny (port jachtowy),                              
9. Ul. Jachtowa,                         10. Camping Relax,                    11. Pl. Słowiański,                      12. Pl. Kościelny,                        13. ul. Wojska Polskiego,            14. ul. 11 Listopada,                15. wyspa Wolin - przy przeprawie promowej Centrum,
16. wyspa Wolin - przed Latarnią Morską,                        17. wyspa Wolin - przy przeprawie promowej Warszów,
18. wyspa Karsibór - przy Marinie Karsibór.  </t>
  </si>
  <si>
    <t>Plac Słowiański 6, 72-600 Świnoujście</t>
  </si>
  <si>
    <t>Wiata magazynowa- Przeprawa Karsibór</t>
  </si>
  <si>
    <t>Budynek zarządu- Wybrzeże Władysława IV 12</t>
  </si>
  <si>
    <t xml:space="preserve">Budynek wielofunkcyjny str. zach.- Wybrzeże Władysława IV </t>
  </si>
  <si>
    <t>Budynek wielofunkcyjny str. wsch.- Dworocwa</t>
  </si>
  <si>
    <t>Baza magazynowo-warsztatowa - Rogozińskiego 4</t>
  </si>
  <si>
    <t>Przystań Centrum str. wsch. Stan 1 i 2 - Dworcowa</t>
  </si>
  <si>
    <t xml:space="preserve">Przystań Centrum str. zach. stan. 3 i 4 - Wybrzeże Władysława IV </t>
  </si>
  <si>
    <t>Przystań prom.Nr 1 str.wsch. Karsibór - Przeprawa Karsibór</t>
  </si>
  <si>
    <t>Przystań prom.Nr 4 str.zach.. Karsibór - Przeprawa Karsibór</t>
  </si>
  <si>
    <t>Przystań prom.Nr 3 str.zach..Karsibór - Przeprawa Karsibór</t>
  </si>
  <si>
    <t>Przystań prom.Nr 2 str.wsch.Karsibór - Przeprawa Karsibór</t>
  </si>
  <si>
    <t>gaśnica GP2 2kg - 2szt., kraty</t>
  </si>
  <si>
    <t>gaśnica GP2 2kg - 3szt., kraty,dozór pr. 24h</t>
  </si>
  <si>
    <t>gaśnica GP2 2kg. - 5 szt., dozór pr. 24 h.</t>
  </si>
  <si>
    <t>gaśnica GP2 2 kg. - 5 szt.</t>
  </si>
  <si>
    <t>gaśnica GP2 2 kg. - 5 szt., dozór 24 h.</t>
  </si>
  <si>
    <t>gaśnica GP2 2 kg. - 20 szt.,hydrant 3 szt. Alarm, dozór prac.24 h</t>
  </si>
  <si>
    <t>hydrant 2 szt.</t>
  </si>
  <si>
    <t>Przeprawa Warszów</t>
  </si>
  <si>
    <t>Przeprawa Centrum</t>
  </si>
  <si>
    <t>Szpital Miejski w Świnoujściu im. Jana Garduły Sp. z o.o.</t>
  </si>
  <si>
    <t xml:space="preserve"> Szpital Miejski ul. Mieszka I 7, Świnoujscie</t>
  </si>
  <si>
    <t>Budynek OTU, Jana z Kolna 12, Świnoujscie</t>
  </si>
  <si>
    <t>Pomieszczenie RTG, ul. Dąbrowskiego 4, Świnoujscie</t>
  </si>
  <si>
    <t>Teren Gminy Miasto Świnoujście</t>
  </si>
  <si>
    <t>Uwagi</t>
  </si>
  <si>
    <t>Laboratorium, ul. Mieszka I 4, Świnoujscie</t>
  </si>
  <si>
    <t>gaśnice proszkowe - 2 szt., agencja ochrony - całodobowo</t>
  </si>
  <si>
    <t>gaśnica: proszkowa - 2 szt.</t>
  </si>
  <si>
    <t>gaśnica: proszkowa: - 1 szt., dozór pracowniczy</t>
  </si>
  <si>
    <t>boisko do koszykówki ( były skatepark)</t>
  </si>
  <si>
    <t>Niszczarka</t>
  </si>
  <si>
    <t>Świnoujście ul. Wybrzeże Wł IV (punkt regulatorski)</t>
  </si>
  <si>
    <t>Gaśnica proszkowa 1 szt.x 6 kg</t>
  </si>
  <si>
    <t>Świnoujście ul. Dworcowa (punkt regulatorski)</t>
  </si>
  <si>
    <t>Gaśnica proszkowa 1 szt.x 6 kg, dozór pracowniczy przez część doby.</t>
  </si>
  <si>
    <t xml:space="preserve">Wiaty usytuowane są w pasach drogowych ulic na terenie miasta Świnoujścia i podlegają kontroli Policji i Straży Miejskiej. Warszów, Karsibór,Przytór i Ognica są dzielnicami miasta Świnoujście usytuowanymi w jego prawobrzeżnej części. </t>
  </si>
  <si>
    <t xml:space="preserve">sztania, place zabaw ul. 1-go Maja 40, Świnoujście Karsibórul.ul. Sosnowa18 Świnoujscie Warszów   </t>
  </si>
  <si>
    <t>650, ok. 500000 osób ogółem na wszystkie imprezy, imprezy rekreacyjne i masowe (Sylwester Miejski, Wielka Orkiestra Świątecznej Pomocy, Dni Morza, Dni Rybaka, Koncerty Promenadowe)</t>
  </si>
  <si>
    <r>
      <t>w tym namioty na kwotę:</t>
    </r>
    <r>
      <rPr>
        <b/>
        <sz val="10"/>
        <rFont val="Arial"/>
        <family val="2"/>
        <charset val="238"/>
      </rPr>
      <t xml:space="preserve"> 6 337,20 zł,</t>
    </r>
    <r>
      <rPr>
        <sz val="10"/>
        <rFont val="Arial"/>
        <family val="2"/>
        <charset val="238"/>
      </rPr>
      <t xml:space="preserve"> używane podczas imprez na terenie Miasta Świnoujscie</t>
    </r>
  </si>
  <si>
    <t>Miejsce Sztuki  44 (lokal)</t>
  </si>
  <si>
    <t xml:space="preserve">     TAK</t>
  </si>
  <si>
    <t xml:space="preserve">       NIE</t>
  </si>
  <si>
    <t xml:space="preserve">       TAK</t>
  </si>
  <si>
    <t xml:space="preserve">około 1900 </t>
  </si>
  <si>
    <t>Świnoujscie ul. Armii Krajowej 13,13a,13b</t>
  </si>
  <si>
    <t xml:space="preserve">     nie dotyczy</t>
  </si>
  <si>
    <t xml:space="preserve">      bardzo dobry</t>
  </si>
  <si>
    <t xml:space="preserve">       bardzo dobry</t>
  </si>
  <si>
    <t xml:space="preserve">  TAK</t>
  </si>
  <si>
    <t>Świnoujście ul. Wojska Polskiego 1/1 oraz Jana Matejki 11</t>
  </si>
  <si>
    <t>gasnice śniegowe 12 szt;gasnica pianowa - 1 szt.;kraty w oknach na parterze;monitoring wizyjny,; alarm antywłamaniowt; dozór agencji ochrony; zamki w drzwiach wejściowych z certyfikatami</t>
  </si>
  <si>
    <t>stan dostateczny</t>
  </si>
  <si>
    <t>Parking wraz z drogą dojazdową</t>
  </si>
  <si>
    <t>Świnoujscie ul. Ku Morzu</t>
  </si>
  <si>
    <t>Port dla skuterów</t>
  </si>
  <si>
    <t>Szlaban</t>
  </si>
  <si>
    <t>Świnoujście ul.Jachtowa</t>
  </si>
  <si>
    <t>GAŚNICA 2 SZT. HYDRANT 2 SZT. MONITORING WEWWNĘTRZNY, SYSTEM ALARMOWY</t>
  </si>
  <si>
    <t>4; 30 uczestników</t>
  </si>
  <si>
    <t>2 km - rzeka Świna</t>
  </si>
  <si>
    <t>częciowo tak</t>
  </si>
  <si>
    <t>garaż</t>
  </si>
  <si>
    <t>Świnoujście ul. Staszica 15a</t>
  </si>
  <si>
    <t>dach płaski pokryty papą na lepiku</t>
  </si>
  <si>
    <t>p.poż. gaśnice proszkowe 24 szt. hydranty -po 2 na każdej kondygnacji budynku, szyby przeciwłamaniowe, kraty w przyziemiu, dozór pracowniczy, ochrona elektroniczna obiektu przez agencję ochrony.</t>
  </si>
  <si>
    <t>Niszczarka Wallner C8A0 ARGO</t>
  </si>
  <si>
    <t>kb</t>
  </si>
  <si>
    <t>ul. 1 go Maja 34A, 72-603 Świnoujście</t>
  </si>
  <si>
    <t>żelbet</t>
  </si>
  <si>
    <t>bloczki silikatowe</t>
  </si>
  <si>
    <t>1 km- Zalew Szczeciński</t>
  </si>
  <si>
    <t>stropodach- izolacja bitumiczna</t>
  </si>
  <si>
    <t>Steyera 51</t>
  </si>
  <si>
    <t>bloczki bet.komórk</t>
  </si>
  <si>
    <t>1,5 km-kanał</t>
  </si>
  <si>
    <t>Kołłątaja</t>
  </si>
  <si>
    <t>Łuzycka 9</t>
  </si>
  <si>
    <t>Zewnetrzna instalacja gazowa</t>
  </si>
  <si>
    <t>Zewnętrzna instal.kanaliz.deszczowa</t>
  </si>
  <si>
    <t>Przyłącze wodociagowe</t>
  </si>
  <si>
    <t>5; 1000 uczestników; festiwal piosenki żeglarskiej, piknik rodzinny</t>
  </si>
  <si>
    <t>Szkolny Ośrodek Żeglarski</t>
  </si>
  <si>
    <t>budynek dydaktyczny</t>
  </si>
  <si>
    <t>2014/2015</t>
  </si>
  <si>
    <t>72-605 Świnoujście, ul. Zalewowa 26</t>
  </si>
  <si>
    <t>żelbetonowe oraz wykonane z bloczków wapienno-piaskowych</t>
  </si>
  <si>
    <t>Gęsto-żebrowe Teriva oraz płyty żelbetowe</t>
  </si>
  <si>
    <t>blacha tytan-cynk</t>
  </si>
  <si>
    <t>40 m – Zalew Szczeciński</t>
  </si>
  <si>
    <t>kanał Piastowski 700m</t>
  </si>
  <si>
    <t>1512 m²</t>
  </si>
  <si>
    <t>2008 wymiana rynien i ur spustowych 2011, październik wymiana okien , 2014 wymiana drzwi wejściowych przeciwpozarowe. Usunięcie awarii inasytalacji wodnej</t>
  </si>
  <si>
    <t>1449 m²</t>
  </si>
  <si>
    <t xml:space="preserve">2008 wymiana rynien i rur spustowych, 2014 częściowy ramont dachu nad wejsciem </t>
  </si>
  <si>
    <t>427m²</t>
  </si>
  <si>
    <t>631 m²</t>
  </si>
  <si>
    <t xml:space="preserve">2007 remont dachu i wymisns rynieni rur spustowych, 2010 kontrola stanu technicznego </t>
  </si>
  <si>
    <t>2003 elewacja budynku, klinkier, wymiana okien rynien i rur spustowych, wymiana okien na pcv</t>
  </si>
  <si>
    <t>nir dotyczy</t>
  </si>
  <si>
    <t>50 m²</t>
  </si>
  <si>
    <t xml:space="preserve">2002 konserwacja dachu, 2003 wymana stolarki okeinnej 2006 wymiana stolarki drzwiowej,2011 częciowe wylanie posadzki, </t>
  </si>
  <si>
    <t xml:space="preserve"> -</t>
  </si>
  <si>
    <t>tak (towarowa) ujęta w wartości budynku</t>
  </si>
  <si>
    <t xml:space="preserve">Garaż nr 1 (lokal niemieszkalny) w budynku położonym na działce nr 186, obręb 8 Miasta Świnoujscie, w którym zlokalizowane jest 6 garaży </t>
  </si>
  <si>
    <t xml:space="preserve">      234,19 m2</t>
  </si>
  <si>
    <t>magazyn spożywczy</t>
  </si>
  <si>
    <t>budynek internatu dziewcząt</t>
  </si>
  <si>
    <t>budynek internatu chłopców</t>
  </si>
  <si>
    <t>gaśnice 4x, hydrant 1x, czujniki urządzeń alarmowych na korytarzu, alarm, dozór pracowniczy, monitoring</t>
  </si>
  <si>
    <t xml:space="preserve">gaśnice 5x, czujniki, urzadzenia alarmowe- sygnał przekazywany  na korytarzach, dozór pracowniczy, monitoring </t>
  </si>
  <si>
    <t>gaśnice 13x, czujnikiprzeciw pożarowena korytarzach sygał przekazywany na korytarzach i na  zewnątrz szkoły orza na budynku na placu szkoły, alarm, dozór</t>
  </si>
  <si>
    <t>ul. Wyspiańskiego 35C, 72-600 Świnoujście</t>
  </si>
  <si>
    <t xml:space="preserve">Miejski Ośrodek Pomocy Rodzinie </t>
  </si>
  <si>
    <t xml:space="preserve">Wielofunkcyjna Placówka Opiekuńczo-Wychowawcza  </t>
  </si>
  <si>
    <t>falochron centralny, wyspa Wolin</t>
  </si>
  <si>
    <t>tablica informacyjna  dwustronna wolnostojąca na stelażu 1 sztuka</t>
  </si>
  <si>
    <t>Drukarka HPLJProm125nw</t>
  </si>
  <si>
    <t>Kserokopiarka CanonMf229dw</t>
  </si>
  <si>
    <t>Kserokopiarka Canon iRC2380i</t>
  </si>
  <si>
    <t>piec konwekcyjno-parowy</t>
  </si>
  <si>
    <t>MOD OV4E-G, 4-0007</t>
  </si>
  <si>
    <t>6600Vatt, 16 Amper. 400-3N Volt</t>
  </si>
  <si>
    <t>ROK 2013</t>
  </si>
  <si>
    <t>IMPERIUM</t>
  </si>
  <si>
    <t>ul. Sąsiedzka 13a, Świnoujście</t>
  </si>
  <si>
    <t>Niszczarka Opus</t>
  </si>
  <si>
    <t>Modernizacja systemu tv przemysłowej, wymiana kamer, montaż nowej kamery</t>
  </si>
  <si>
    <t>Komputer stacjonarny</t>
  </si>
  <si>
    <t xml:space="preserve">Monitor LED </t>
  </si>
  <si>
    <t>Drukarka</t>
  </si>
  <si>
    <t>Radioodtwarzacz x2</t>
  </si>
  <si>
    <t>Laptop</t>
  </si>
  <si>
    <t>Router</t>
  </si>
  <si>
    <t>Budynek połozony na działce 155 obreb 2</t>
  </si>
  <si>
    <t>zbiorniki silosy budynki magazynowe</t>
  </si>
  <si>
    <t>pozostałe budynki niemieszkalne</t>
  </si>
  <si>
    <t>Świnoujście ul.Jachtowa 4</t>
  </si>
  <si>
    <t>Świnoujście ul.Komandorska 6</t>
  </si>
  <si>
    <t>Świnoujście ul. Karsiborska (Mulnik)</t>
  </si>
  <si>
    <t>Komputer KNTTGAME/zestaw/</t>
  </si>
  <si>
    <t>Ogrodzenie  z betonu</t>
  </si>
  <si>
    <t>Domek drewniany</t>
  </si>
  <si>
    <t>gontem bitumicznym  na płycie osb</t>
  </si>
  <si>
    <t>Świnoujście ul. Białoruska dz.Warszów</t>
  </si>
  <si>
    <t>Kasa fiskalna mała Plus E (Pływalnia)</t>
  </si>
  <si>
    <t>telefon komórkowy Hamer</t>
  </si>
  <si>
    <t>kamera zewnętrzna</t>
  </si>
  <si>
    <t>kamera zewnętrzna 2 szt.</t>
  </si>
  <si>
    <t>2 szt. gaśnica CO2, proszkowa,dozór- całodobowy pracowników</t>
  </si>
  <si>
    <t>1 szt. gaśnica CO2, ,dozór- całodobowy pracowników</t>
  </si>
  <si>
    <t>2 szt. gaśnica ABC, dozór- całodobowy pracowników</t>
  </si>
  <si>
    <t xml:space="preserve">ul. Sąsiedzka -Świnoujuście - Przytór </t>
  </si>
  <si>
    <t>ul. Steyera Dz. nr. 188/139, 190/5, 201/3 ob. 10 w Świnoujściu</t>
  </si>
  <si>
    <t>NOWY  CMENTARZ ul. Steyera</t>
  </si>
  <si>
    <t xml:space="preserve">CMENTARZ ul. Sąsiedzka </t>
  </si>
  <si>
    <t>teren ogrodzony zamykany</t>
  </si>
  <si>
    <t>Fontanna pływajaca</t>
  </si>
  <si>
    <t>Fontanna pływająca</t>
  </si>
  <si>
    <t>Fontanna żródełko</t>
  </si>
  <si>
    <t>Fontanny 2 szt</t>
  </si>
  <si>
    <t>fomtanna okrągła kamienna</t>
  </si>
  <si>
    <t>Fontanna śruba</t>
  </si>
  <si>
    <t>Fontanna wielorzdowa wraz z ciekami wodnymi</t>
  </si>
  <si>
    <t>Fontanna kula</t>
  </si>
  <si>
    <t>ul. Jachtowa w Świnoujsciu - Park Zdrojowy - zbiornik melioracyjny</t>
  </si>
  <si>
    <t>ul. Wyb.Władysława IV Świnoujście, kanał portowy</t>
  </si>
  <si>
    <t>Park Zdrokowy w Świnoujsciu - Pl. Centralny</t>
  </si>
  <si>
    <t>Park Zsdrojowy w Świnoujsciu po obu stronach ul. Chrobrego</t>
  </si>
  <si>
    <t>Promenada ul. Uzdrowiskowa w Świnoujsciu</t>
  </si>
  <si>
    <t>ul. Piastowska, Świnoujście</t>
  </si>
  <si>
    <t>Pl. Wolnosci, Świnoujscie</t>
  </si>
  <si>
    <t>ul. Slowackiego w Świnoujsciu</t>
  </si>
  <si>
    <t>PLAC ZABAW (kolo Muszli)</t>
  </si>
  <si>
    <t>PLAC ZABAW (kolo Policji)</t>
  </si>
  <si>
    <t>PLAC  ZABAW -Sprwanościowy</t>
  </si>
  <si>
    <t>PLAC ZABAW edukacyjny (koło szpitala)</t>
  </si>
  <si>
    <t>PLAC ZABAW (kolo basenu)</t>
  </si>
  <si>
    <t>PLAC ZABAW (Przytór)</t>
  </si>
  <si>
    <t>PLAC  ZABAW (Platan)</t>
  </si>
  <si>
    <t>PLAC ZABAW (w paku Chpina)i siłownia  oraz mała architektura</t>
  </si>
  <si>
    <t>PLAC SPRAWNOŚCIOW ( w parku Chopina)</t>
  </si>
  <si>
    <t>PLAC ZABAW (Ognica)</t>
  </si>
  <si>
    <t>PLAC REKREACYJNO-ZABAWOWY(Piracka przygoda)</t>
  </si>
  <si>
    <t>SIŁOWNIA ZEWNĘTRZNA ( Platan)</t>
  </si>
  <si>
    <t xml:space="preserve">teren ogrodzony, </t>
  </si>
  <si>
    <t>teren ogrodzony, pożarowy wyłacznik prądu, gasnice Gp6t ABC, 3 szt. hydrant</t>
  </si>
  <si>
    <t>ul. Krzywoustego, 72-600 Świnoujście w Parku Zdrojowym</t>
  </si>
  <si>
    <t xml:space="preserve">ul. Chrobrego, 72-600 Świnoujście, w Parku Zdrojowym </t>
  </si>
  <si>
    <t>ul. Mieszka I, 72-600 Świnoujście</t>
  </si>
  <si>
    <t>ul. Zarzecze, 72-602 Świnoujście</t>
  </si>
  <si>
    <t>ul. Malczewskiego, 72-600 Świnoujście</t>
  </si>
  <si>
    <t>ul. Chopina, 72-600 Świnoujście</t>
  </si>
  <si>
    <t>ul. Chopna, 72-600 Świnoujście</t>
  </si>
  <si>
    <t>ul. Mostowa, Ognica Świnoujscie</t>
  </si>
  <si>
    <t>ul. Sosnowa 18, Warszów Świnoujście Miejski Dom Kultury na Warszowie</t>
  </si>
  <si>
    <t>Przepompownie</t>
  </si>
  <si>
    <t xml:space="preserve">Przepompownia wód gruntowych Park Zdrojowy </t>
  </si>
  <si>
    <t>melioracja szcegółowa - odwodnienie terenu</t>
  </si>
  <si>
    <t>dozór osoby fizycznej</t>
  </si>
  <si>
    <t>ul.Jachtowa w Świnoujsciu Park Zdrojowy</t>
  </si>
  <si>
    <t xml:space="preserve">Przepompownia wód gruntowych dla obszaru zlewni nr 2 w dzielnicy Łunowo </t>
  </si>
  <si>
    <t>obiekt ogrodzony i zamkniety, dozór osoby fizycznej</t>
  </si>
  <si>
    <t>ul. Zalewowa w Świnoujściu Łunowo-Przytór</t>
  </si>
  <si>
    <t xml:space="preserve">Przepompownia wód gruntowych dla obszaru zlewni nr 4 w dzielnicy Przytór </t>
  </si>
  <si>
    <t>ul. Tęczowa w Świnoujściu Przytór</t>
  </si>
  <si>
    <t>Przepompownia wód gruntowych Warszów</t>
  </si>
  <si>
    <t>ul. Sołtana w Świnoujściu Warszów</t>
  </si>
  <si>
    <t>Toaleta Publiczna</t>
  </si>
  <si>
    <t>potrzeby fizjoloficzne</t>
  </si>
  <si>
    <t>Kontener Sanitarny-WC (typ BAMOR)</t>
  </si>
  <si>
    <t xml:space="preserve">Kontener sanitarny-WC </t>
  </si>
  <si>
    <t>Toaleta publiczna</t>
  </si>
  <si>
    <t>Toaleta publiczna automatyczna, samoobsługowa</t>
  </si>
  <si>
    <t>gaśnica falonowa, okratowane okna, obsługa fizyczna, drzwi zamykane na dwa zamki patentowe</t>
  </si>
  <si>
    <t>gaśnica falonowa, okratowane okna, obsługa fizyczna, drzwi zamykane na zamek patentowe</t>
  </si>
  <si>
    <t xml:space="preserve">gaśnica halonowa, otworów okiennych brak, drzwi wyposażone w dwa zamki, otwieranie drzwi - automat wrzutowy  </t>
  </si>
  <si>
    <t>gaśnica halonowa, okien brak, drzwi wyposażone w jeden zamek, obsługa fizyczna</t>
  </si>
  <si>
    <t>gaśnica proszkowa GP 6X- 2 szt. instalacja odgromowa, wyłacznik prądu przeziwpożarowy, drzwi zewnetrzne antywłamaniowe z podwójnym zamkiem, obsługa fizyczna</t>
  </si>
  <si>
    <t>Park Zdrojowy - teren edukacyjnego placu zabaw u zbiegu ulic Chrobrego i Mieszka I w Świnoujsciu</t>
  </si>
  <si>
    <t>Park Zdrojowy ul. Chrobrego</t>
  </si>
  <si>
    <t>ul. Wojska Polskiego/Siemiradzkiego w Świnoujsciu</t>
  </si>
  <si>
    <t xml:space="preserve">ul. Matejki , Świnoujscie (koło kortów tenisowych)  </t>
  </si>
  <si>
    <t>ul. Piłsudskiego, Świnoujście</t>
  </si>
  <si>
    <t>Pl. Małkowskich, Świnoujscie</t>
  </si>
  <si>
    <t>ul. Wojska Polskiego przy Granicy Panstwa</t>
  </si>
  <si>
    <t>Park Chopina ul. Chopina w Świnoujsciu</t>
  </si>
  <si>
    <t>ul. Malczewskiego , Świnoujscie (Skwer Platan)</t>
  </si>
  <si>
    <t>blacha nierdzewna, beton</t>
  </si>
  <si>
    <t xml:space="preserve">blacha </t>
  </si>
  <si>
    <t>pustaki ceramiczne</t>
  </si>
  <si>
    <t>24,84 m2</t>
  </si>
  <si>
    <t>dostateczny (do remontu)</t>
  </si>
  <si>
    <t>dostateczny ( do remontu)</t>
  </si>
  <si>
    <t>17,28 m2</t>
  </si>
  <si>
    <t>20 m2</t>
  </si>
  <si>
    <t>dostateczny (do remi\ontu)</t>
  </si>
  <si>
    <t>126,41 m2</t>
  </si>
  <si>
    <t>dostateczny(do remontu)</t>
  </si>
  <si>
    <t>Komputer Dell</t>
  </si>
  <si>
    <t xml:space="preserve">Monitor AOC E2260 </t>
  </si>
  <si>
    <t>Monitor AOC E2261</t>
  </si>
  <si>
    <t>Monitor AOC E2262</t>
  </si>
  <si>
    <t>Monitor AOC E2263</t>
  </si>
  <si>
    <t>Monitor AOC E2264</t>
  </si>
  <si>
    <t>Monitor AOC E2265</t>
  </si>
  <si>
    <t>Monitor AOC E2266</t>
  </si>
  <si>
    <t>Monitor AOC E2267</t>
  </si>
  <si>
    <t>Monitor AOC E2268</t>
  </si>
  <si>
    <t>Monitor AOC E2269</t>
  </si>
  <si>
    <t>Monitor AOC E2270</t>
  </si>
  <si>
    <t>Monitor AOC E2271</t>
  </si>
  <si>
    <t>Monitor AOC E2272</t>
  </si>
  <si>
    <t>Monitor AOC E2273</t>
  </si>
  <si>
    <t>Monitor AOC E2274</t>
  </si>
  <si>
    <t>Monitor AOC E2275</t>
  </si>
  <si>
    <t>Monitor AOC E2276</t>
  </si>
  <si>
    <t>Monitor AOC E2277</t>
  </si>
  <si>
    <t>Monitor AOC E2278</t>
  </si>
  <si>
    <t>Monitor AOC E2279</t>
  </si>
  <si>
    <t>Monitor AOC E2280</t>
  </si>
  <si>
    <t>Monitor AOC E2281</t>
  </si>
  <si>
    <t>Monitor AOC E2282</t>
  </si>
  <si>
    <t>Monitor AOC E2283</t>
  </si>
  <si>
    <t>Monitor AOC E2284</t>
  </si>
  <si>
    <t>Monitor AOC E2285</t>
  </si>
  <si>
    <t>Monitor AOC E2286</t>
  </si>
  <si>
    <t>Monitor AOC E2287</t>
  </si>
  <si>
    <t>Monitor AOC E2288</t>
  </si>
  <si>
    <t>Monitor AOC E2289</t>
  </si>
  <si>
    <t>Monitor AOC E2290</t>
  </si>
  <si>
    <t>Monitor AOC E2291</t>
  </si>
  <si>
    <t>Monitor AOC E2292</t>
  </si>
  <si>
    <t>Monitor AOC E2293</t>
  </si>
  <si>
    <t>Monitor AOC E2294</t>
  </si>
  <si>
    <t>Monitor AOC E2295</t>
  </si>
  <si>
    <t>Monitor AOC E2296</t>
  </si>
  <si>
    <t>Monitor AOC E2297</t>
  </si>
  <si>
    <t>Monitor AOC E2298</t>
  </si>
  <si>
    <t>Monitor AOC E2299</t>
  </si>
  <si>
    <t>Komputer Vidawa Entry</t>
  </si>
  <si>
    <t>Monitor AOC E2301</t>
  </si>
  <si>
    <t>Monitor AOC E2302</t>
  </si>
  <si>
    <t>Monitor AOC E2303</t>
  </si>
  <si>
    <t>Monitor AOC E2304</t>
  </si>
  <si>
    <t>Monitor AOC E2305</t>
  </si>
  <si>
    <t>Monitor AOC E2306</t>
  </si>
  <si>
    <t>Monitor AOC E2307</t>
  </si>
  <si>
    <t>Monitor AOC E2308</t>
  </si>
  <si>
    <t>Monitor AOC E2309</t>
  </si>
  <si>
    <t>Monitor AOC E2310</t>
  </si>
  <si>
    <t>Monitor AOC E2311</t>
  </si>
  <si>
    <t>Monitor AOC E2312</t>
  </si>
  <si>
    <t>Monitor AOC E2313</t>
  </si>
  <si>
    <t>Monitor AOC E2314</t>
  </si>
  <si>
    <t>Monitor AOC E2315</t>
  </si>
  <si>
    <t>Monitor AOC E2316</t>
  </si>
  <si>
    <t>Monitor AOC E2317</t>
  </si>
  <si>
    <t>Monitor AOC E2318</t>
  </si>
  <si>
    <t>Monitor AOC E2319</t>
  </si>
  <si>
    <t>Monitor AOC E2320</t>
  </si>
  <si>
    <t>Monitor AOC E2321</t>
  </si>
  <si>
    <t>Monitor AOC E2322</t>
  </si>
  <si>
    <t>Monitor AOC E2323</t>
  </si>
  <si>
    <t>Monitor AOC E2324</t>
  </si>
  <si>
    <t>Monitor AOC E2325</t>
  </si>
  <si>
    <t>Monitor AOC E2326</t>
  </si>
  <si>
    <t>Monitor AOC E2327</t>
  </si>
  <si>
    <t>Monitor AOC E2328</t>
  </si>
  <si>
    <t>Monitor AOC E2329</t>
  </si>
  <si>
    <t>Monitor AOC E2330</t>
  </si>
  <si>
    <t>Monitor AOC E2331</t>
  </si>
  <si>
    <t>Monitor AOC E2332</t>
  </si>
  <si>
    <t>Monitor AOC E2333</t>
  </si>
  <si>
    <t>Monitor AOC E2334</t>
  </si>
  <si>
    <t>Monitor AOC E2335</t>
  </si>
  <si>
    <t>Monitor AOC E2336</t>
  </si>
  <si>
    <t>Monitor AOC E2337</t>
  </si>
  <si>
    <t>Monitor AOC E2338</t>
  </si>
  <si>
    <t>Monitor AOC E2339</t>
  </si>
  <si>
    <t>Router Mikrotik RB951</t>
  </si>
  <si>
    <t>Router OS Mikrotik RG750</t>
  </si>
  <si>
    <t>UPS APC Back BX500CI</t>
  </si>
  <si>
    <t xml:space="preserve">Komputer Fujitsu Esprimo </t>
  </si>
  <si>
    <t>Drukarka HP MFP LaserJet Pro M521</t>
  </si>
  <si>
    <t>Drukarka MFP PageWide Pro 477</t>
  </si>
  <si>
    <t>Kopiarka Xerox WorkCentre 5325</t>
  </si>
  <si>
    <t>Drukarka Kyocera FS-2100</t>
  </si>
  <si>
    <t xml:space="preserve">Dysk HDD Seagate 2 TB 2,5" </t>
  </si>
  <si>
    <t>Notebook Lenovo E50-80</t>
  </si>
  <si>
    <t>Notebook Lenovo E50-81</t>
  </si>
  <si>
    <t>Notebook Lenovo E50-82</t>
  </si>
  <si>
    <t>Notebook Lenovo E50-83</t>
  </si>
  <si>
    <t>Notebook Lenovo E50-84</t>
  </si>
  <si>
    <t xml:space="preserve">Laptop HP Spectre Pro x360 </t>
  </si>
  <si>
    <t>Węzeł monitorujacy przy ul Wyszyńskiego/Padarewskiego oraz przy uil Monte Cassino/Hołdu Pruskiego w Świnoujsciu</t>
  </si>
  <si>
    <t>Drukarka BROTHER DCP-J100</t>
  </si>
  <si>
    <t>KOMPUTER DELL V3902T</t>
  </si>
  <si>
    <t>MONITOR AOC</t>
  </si>
  <si>
    <t>KOPIARKA RICOH MP 301</t>
  </si>
  <si>
    <t>NISZCZARKA HSM SECURIO</t>
  </si>
  <si>
    <t>DYSK TWARDY 6TB, 1XDDR3-4GB</t>
  </si>
  <si>
    <t>KOPIARKA RICOH MP2852</t>
  </si>
  <si>
    <t>KOPIARKA RICOH MPC3002</t>
  </si>
  <si>
    <t>LAPTOP  14,1'' ASUS</t>
  </si>
  <si>
    <t>Niszczarka Kobra</t>
  </si>
  <si>
    <t>Fax Panasonic Kx-FT 988 PD-B</t>
  </si>
  <si>
    <t>Ekran projekcyjny</t>
  </si>
  <si>
    <t>notebook Asus</t>
  </si>
  <si>
    <t>1. Urząd Miasta, Wydział Organizacyjny</t>
  </si>
  <si>
    <t>ul. Mateki 12,  72-600 Świnoujście</t>
  </si>
  <si>
    <t>2. Urząd Miasta, Wydział Promocji, Turystyki, Kultury i Sportu (Biuro Informacji Turystycznej)</t>
  </si>
  <si>
    <t>Łużycka 3</t>
  </si>
  <si>
    <t>gaśnice,inst.ośw.awaryjnego</t>
  </si>
  <si>
    <t>DOSTAT</t>
  </si>
  <si>
    <t>system oddymiania+gasnice</t>
  </si>
  <si>
    <t>T</t>
  </si>
  <si>
    <t>syst.oddym+gaśnice</t>
  </si>
  <si>
    <t>2,0 km-kanał</t>
  </si>
  <si>
    <t>Garaż nr 103  213/11</t>
  </si>
  <si>
    <t>Garaż nr 212 176/3</t>
  </si>
  <si>
    <t>Garaż nr 256 179/27</t>
  </si>
  <si>
    <t>Garaż nr 609 309.1</t>
  </si>
  <si>
    <t>Garaż nr 610 227/37</t>
  </si>
  <si>
    <t>Garaż nr 612 330.2</t>
  </si>
  <si>
    <t>DOSYT</t>
  </si>
  <si>
    <t>Garaż nr 614 51.2</t>
  </si>
  <si>
    <t>Garaż  348/13</t>
  </si>
  <si>
    <t>3,0 km-morze</t>
  </si>
  <si>
    <t>3,5 km-- kanał</t>
  </si>
  <si>
    <t>Basen p.pożarowy</t>
  </si>
  <si>
    <t>Ścieżka zdrowia Holenderska-Węgierska</t>
  </si>
  <si>
    <t>Miejsca postojowe</t>
  </si>
  <si>
    <t>Holenderska-Węgierska</t>
  </si>
  <si>
    <t>Okręgowa Stacja Kontroli Pojazdów, Zajezdnia Autobusowa - ul. Karsiborska, Serwis wymiany ogumienia</t>
  </si>
  <si>
    <t>kraty, 2 x gaśnica proszkowa 6 kg GP-6xABC</t>
  </si>
  <si>
    <t>monitoring, drzwi antywłamaniowe, szyby antywłamaniowe, 2 x gaśnica proszkowa 6 kg GP-6xABC</t>
  </si>
  <si>
    <t>Sanitariat (w wartosci budynku ujete są również solary)</t>
  </si>
  <si>
    <t>W BUDYNKU</t>
  </si>
  <si>
    <t>BLACHA</t>
  </si>
  <si>
    <t>NIEDOT</t>
  </si>
  <si>
    <t>Międzyzdroje ul. Niepodległości 10A-Poradnia ginekologiczno-położnicza</t>
  </si>
  <si>
    <t>system alarmowy podłaczony do firmy świadczącej usługi w zakresie ochrony mienia , monitoring systemu prowadzony całodobowo gasnica Abc 4 kg -4 szt., gdwa hydranty wewnetrzne oraz jeden hydrant zewnetrzny przy ulicy</t>
  </si>
  <si>
    <t>bydynek posadowiony na fundamentach betonowych; posadzki cementowe</t>
  </si>
  <si>
    <t>stropy drewniane</t>
  </si>
  <si>
    <t>dach konstrukcji drewnanej, dwu spadowy, kryty papą bitumiczną</t>
  </si>
  <si>
    <t>fundamenty betonowe, wykonane w technologii tradycyjnej</t>
  </si>
  <si>
    <t>układ ścian konstrukcyjnych podłużny;ściany zewnętrzne i przegrody działowe murowane z cegły ceramicznej</t>
  </si>
  <si>
    <t>stropodach żelbetowy jednospadowy pokryty papą bitumiczną</t>
  </si>
  <si>
    <t>układ ścian konstrukcyjnych podłużny;ściany zewnętrzne i przegrody działowe murowane z cegły ceramicznej; strop nad częścią piwniczną żelbetowy</t>
  </si>
  <si>
    <t>stropodach żelbetowy jednospadowy pokryty papą bitumiczną i folią polipropylenową</t>
  </si>
  <si>
    <t>ZŁY (do remontu)</t>
  </si>
  <si>
    <t>DOSTATECZNY</t>
  </si>
  <si>
    <t>Zakład Wodociągów i Kanalizacji Sp. z o.o.</t>
  </si>
  <si>
    <t xml:space="preserve">Miejski Dom Kultury </t>
  </si>
  <si>
    <t>Szkoła Podstawowa nr 1</t>
  </si>
  <si>
    <t>Szkoła Podstawowa nr 4 z Oddziałami Integracyjnymi</t>
  </si>
  <si>
    <t>Wiata przystankowa</t>
  </si>
  <si>
    <t>ul. Grotgera Świnoujscie</t>
  </si>
  <si>
    <t>skrzyżowanie ul Matejki i Witosa Świnoujscie</t>
  </si>
  <si>
    <t>skrzyżowanie ul Grunwaldzkiej i Nowokrasiborskiej Świnoujscie</t>
  </si>
  <si>
    <t>ul Kołłataja Świnoujscie</t>
  </si>
  <si>
    <t>ul Sąsiedzka Świnoujscie</t>
  </si>
  <si>
    <t>ul Odrzańska Świnoujscie</t>
  </si>
  <si>
    <t>Plac Wolności Świnoujscie</t>
  </si>
  <si>
    <t>ul Roosvelta Świnoujscie</t>
  </si>
  <si>
    <t>Kompletnie wyposażony węzeł monitorujący nr I/III, przy ul.Malczewskiego wraz z przyłączem telekomunikacyjnym (światłowód i studnia przyobiektowa) oraz elektromagnetycznym</t>
  </si>
  <si>
    <t>budynek główny zajezdni autobusowej  (składa się z hali OSKP z pomieszczenia diagnosty, hali myjni samochodowej  z pomieszczeniem technologicznym,hali serwisowej 4 - stanowiskowej z pomieszczenia mistrza, pomieszczenia spawacza, sprężarkownia, tokarnia, pomieszczenie na opony nowe, pomieszczenie elektryka, pomieszczenie na opony zużyte, pomieszczenie na zużyte akumulatory,pomieszczenie dystrybucji olejów i kotłownia gazowa dla całego obiektu; hali garażowej 7 - stanowiskowej ,części magazynowej, części socjalnej- szatnie,umywalnia, natryski, jadalnia, kuchnia, ubikacja, palarnia; części biurowej- dyspozytornia, kasa, pomieszczenia kierowców z szatnią, umywalnia, natryskami, ubikacjami, węzeł sanitarny dla kobiet, pomieszczenie dla sprzątaczki, pomieszczenia przyłącza elektrycznego- na parterze,a na 1-szym piętrze 6 pomieszczeń biurowych, pomieszczenia archiwum, sala narad i sanitariaty)</t>
  </si>
  <si>
    <t>budynek użytkowy na potrzeby zakładu</t>
  </si>
  <si>
    <t>wiata garażowa</t>
  </si>
  <si>
    <t>budowla użytkowa na potrzeby zakładu</t>
  </si>
  <si>
    <t xml:space="preserve">punkt socjalny z wiatą 2 modułową </t>
  </si>
  <si>
    <t>budowla-punkt socjalny dla kierowców</t>
  </si>
  <si>
    <t xml:space="preserve">punkt socjalny z wiatą 4 modułową </t>
  </si>
  <si>
    <t>Diesel Stacja DMS (zbiornik 2 płaszczowy 5 m3) - stacja mobilna na olej napędowy</t>
  </si>
  <si>
    <t>budowla</t>
  </si>
  <si>
    <t>Budynek posiada 16 szt. x 6 kg gaśnic proszkowych,1 szt. x 2 kg gaśnicę proszkową, 1 szt. gaśnice płynowa F, 1 szt.x 12 kg gaśnicę śniegową, 5 szt. hydrantów  ściennych wewnętrznych i 2 hydranty zewnętrzne.Budynek monitorowany 14 kamerami ,dozór pracowniczy całodobowo, system alarmowy połączony z systemem firmy ochroniarskiej.</t>
  </si>
  <si>
    <t>jak wyżej</t>
  </si>
  <si>
    <t>budowla wyposażona w 1 szt. x 6 kg gaśnicy proszkowej</t>
  </si>
  <si>
    <t>zabezpieczenia jak w poz.1</t>
  </si>
  <si>
    <t>72-600 Świnoujście ul. Karsiborska 33a</t>
  </si>
  <si>
    <t>72-600 Świnoujście ul. Wybrzeże Wł. IV (przy Kapitanacie Portu)</t>
  </si>
  <si>
    <t>72-600 Świnoujście ul. Dworcowa (w pobliżu dworca PKP)</t>
  </si>
  <si>
    <t>72-600 Świnoujście ul. Karsiborska 33a (pod wiatą garażową)</t>
  </si>
  <si>
    <t>ściany murowane i żelbetowe</t>
  </si>
  <si>
    <t xml:space="preserve">1. Hala: dźwigary z drewna klejonego, blacha trapezowa (z funkcją konstrukcyjną) + paraizolacja+ ocieplenie (styropian) + pokrycie dachowe papą termozgrzewalną                                   2. Część  magazynowa, socjalna i biurowa: strop  żelbetowy+paraizolacja+ocieplenie (styropian)+ papa termozgrzewalna </t>
  </si>
  <si>
    <t xml:space="preserve">ściany murowane </t>
  </si>
  <si>
    <t>jednospadowy, płaski; dźwigary drewniane z drewna klejonego, blacha trapezowa z funkcją konstrukcyjną (paraizolacja+ styropian + pokrycie papą termozgrzewalną)</t>
  </si>
  <si>
    <t>konstrukcja: ogrodzenie systemowe</t>
  </si>
  <si>
    <t>kontener blaszany-konstrukcja stalowa,poszycie z blachy stalowej</t>
  </si>
  <si>
    <t>dach z blachy stalowej</t>
  </si>
  <si>
    <t>zbiornik bezciśnieniowy stanowiący zwartą bryłę wykonany z polietylenu</t>
  </si>
  <si>
    <t>budynek nowy wybudowany w 2011r.</t>
  </si>
  <si>
    <t>wiata nowa wybudowana w 2011r.</t>
  </si>
  <si>
    <t>ogrodzenie nowe zamontowane w 2011r.</t>
  </si>
  <si>
    <t>punkt nowy posadowiony w 2013r.</t>
  </si>
  <si>
    <t>nowy zbiornik posadowiony w 2017r.</t>
  </si>
  <si>
    <t>instalacja w pełni sprawna, stan dobry</t>
  </si>
  <si>
    <t>instalacje sprawne, stan dobry</t>
  </si>
  <si>
    <t>w pełni sprawna, stan dobry</t>
  </si>
  <si>
    <t>instalacje sprawne, stan dobry, ogrzewanie elektryczne</t>
  </si>
  <si>
    <t>1. Hala: jedna kondygnacja                 2. Częśc biurowa, socjalna,magazynowa: dwie kondygnacje</t>
  </si>
  <si>
    <t>jedna kondygnacja</t>
  </si>
  <si>
    <t>Komunikacja Autobusowa Sp.z o.o.</t>
  </si>
  <si>
    <t>zajecia sportowe</t>
  </si>
  <si>
    <t>Niszczarka  x</t>
  </si>
  <si>
    <t>FAX</t>
  </si>
  <si>
    <t>kasa fiskalna</t>
  </si>
  <si>
    <t xml:space="preserve">telefon  </t>
  </si>
  <si>
    <t>UPS 2 szt</t>
  </si>
  <si>
    <t>Oświetlenie tereu boiska</t>
  </si>
  <si>
    <t>Bieżnia lekkoatlet.z infrastruk.</t>
  </si>
  <si>
    <t>Korty tenisowe ziemne 4 szt wraz z infrastrukturą i ogrodzeniem</t>
  </si>
  <si>
    <t>urządzenie infrastruktury techn.</t>
  </si>
  <si>
    <t>Instal.elektr.zasilająca pole CAR</t>
  </si>
  <si>
    <t>urządzenia infrastruktury techn.,</t>
  </si>
  <si>
    <t>urządzenie infrastruktury techni.</t>
  </si>
  <si>
    <t xml:space="preserve">Serwerownia-wyposażenie (Administracja) </t>
  </si>
  <si>
    <t>Komputer zestaw (Administracja)</t>
  </si>
  <si>
    <t>Drukarka laserowa HP LJP1102W (Basen Północny)</t>
  </si>
  <si>
    <t>Drukarka fiskalna BONO E 2 szt.(Basen Północny)</t>
  </si>
  <si>
    <t>Komputer stcjonarny  PRIME (Pływalnia)</t>
  </si>
  <si>
    <t>System ESOK (Pływalnia)</t>
  </si>
  <si>
    <t>Komputer stacjonarny PRIME (Relax)</t>
  </si>
  <si>
    <t>Centrala telefoniczna IPU -14(Relax)</t>
  </si>
  <si>
    <t>Telewizor GOGN LED 24' 34 szt. (Relax)</t>
  </si>
  <si>
    <t>Drukarka fiskalna BONO E (Relax)</t>
  </si>
  <si>
    <t>Kasa fiskalna Mała Plus E (Basen Północny)</t>
  </si>
  <si>
    <t>Kasa Fiskalna Mała Plus (Hala tenisowa)</t>
  </si>
  <si>
    <t>Radiotelefon DP4600E VHF- 2 szt (Kąpielisko)</t>
  </si>
  <si>
    <t>Zestaw komputerowy 4991</t>
  </si>
  <si>
    <t>Zestaw komputerowy 4992</t>
  </si>
  <si>
    <t>Zestaw komputerowy 4993</t>
  </si>
  <si>
    <t>Zestaw komputerowy 4994</t>
  </si>
  <si>
    <t>Zestaw komputerowy 4409</t>
  </si>
  <si>
    <t>Zestaw komputerowy 4654</t>
  </si>
  <si>
    <t>Zestaw komputerowy 4882</t>
  </si>
  <si>
    <t>Zestaw komputerowy 4156</t>
  </si>
  <si>
    <t>Zestaw komputerowy 4605</t>
  </si>
  <si>
    <t>Komputer 5029</t>
  </si>
  <si>
    <t>Zestaw komputerowy 4252</t>
  </si>
  <si>
    <t>Jednostka centralna wraz z oprogramowaniem 5039</t>
  </si>
  <si>
    <t>SAMSUNG GALAXY J5 Black (J500)</t>
  </si>
  <si>
    <t>SAMSUNG GALAXY J5  Black (J500)</t>
  </si>
  <si>
    <t>Komputer LENOWO ( Koralewski)</t>
  </si>
  <si>
    <t>Urządz.wodno-kanalizacyjne</t>
  </si>
  <si>
    <t>Zagospodarowanie terenu</t>
  </si>
  <si>
    <t>Parking Dąbrowskiego</t>
  </si>
  <si>
    <t>Ogrodzenie Sosnowa 2</t>
  </si>
  <si>
    <t>Ogrodzenie Łużycka 9</t>
  </si>
  <si>
    <t>Łużycka 9</t>
  </si>
  <si>
    <t>Ogrodzenie Grunwaldzka 62A</t>
  </si>
  <si>
    <t>118</t>
  </si>
  <si>
    <t>nawierzchnia placu apelowego z płytek betonowych</t>
  </si>
  <si>
    <t>Projektor stacjonarny</t>
  </si>
  <si>
    <t>Projektor + ekran</t>
  </si>
  <si>
    <t>Komputery PC 2 szt</t>
  </si>
  <si>
    <t>Kasa fiskalna</t>
  </si>
  <si>
    <t>monitor komputerowy LCD LG 24” 4 szt</t>
  </si>
  <si>
    <t>monitor komputerowy LG 20MP47A</t>
  </si>
  <si>
    <t>monitor komputerowy LG 18,519M38A   2szt</t>
  </si>
  <si>
    <t>monitor komputerowy MONB241LED ACER 24C</t>
  </si>
  <si>
    <t xml:space="preserve">drukarka HP LJP1102 </t>
  </si>
  <si>
    <t>projektor DIGITAL PROJECTOR BENQ</t>
  </si>
  <si>
    <t>projektor BENQMS527  2SZT</t>
  </si>
  <si>
    <t>telewizorLG 49LX540S 49LED  3 szt</t>
  </si>
  <si>
    <t>telewizor manta LED4207</t>
  </si>
  <si>
    <t>komputer LENOVO pent.QUAD/4G/500GB+WIN10</t>
  </si>
  <si>
    <t>komputer LENOVO 4x2, 4GHZ</t>
  </si>
  <si>
    <t>komputer LENOVO S200 PENTIUM</t>
  </si>
  <si>
    <t>komputer CORE173770 8G</t>
  </si>
  <si>
    <t>laptop</t>
  </si>
  <si>
    <t>Radio CB President</t>
  </si>
  <si>
    <t>UPC APC Bach PX 500CI</t>
  </si>
  <si>
    <t>Nawigacja samochodowa Garmin Drive 50</t>
  </si>
  <si>
    <t>Ploter Canon image iPF 670</t>
  </si>
  <si>
    <t>Mysz komputerowa Logitech M325</t>
  </si>
  <si>
    <t>Modem ZTE MF823 USB</t>
  </si>
  <si>
    <t>HP Active pen</t>
  </si>
  <si>
    <t>Komputer iCOD PC Garm i5-4460"</t>
  </si>
  <si>
    <t>Monitor AOC E2275SWJ</t>
  </si>
  <si>
    <t>Komputer stacjonarny (procesor I5-7400, 8GB RAM, HDD 500GB, Win10 Pro</t>
  </si>
  <si>
    <t>Monitor Philips 226V4LAB</t>
  </si>
  <si>
    <t>Laptop Lenovo V310-15IKB</t>
  </si>
  <si>
    <t>47</t>
  </si>
  <si>
    <t>telewizor Manta</t>
  </si>
  <si>
    <t>Notbuk ASUS</t>
  </si>
  <si>
    <t>WINDA TOWAROWA MAŁA ujęta w wartości budynku</t>
  </si>
  <si>
    <t>tak - towarowa ujęta w wartości budynku</t>
  </si>
  <si>
    <t>Zestaw komputerowy</t>
  </si>
  <si>
    <t>Laptop HP 15-au051nw W7X43EA</t>
  </si>
  <si>
    <t>Drukarka BROTHER DCP-J105</t>
  </si>
  <si>
    <t>FAX PANASONIK</t>
  </si>
  <si>
    <t>2003 R. WYMIANA OKIEN 11.200,-2005 R. WYMIANA OKIEN 12.800,- 2007 R. GŁADŹ, MALOWANIE ITP. 38.000,- 2008 R. WYMIANA DRZWI WEJŚCIOWYCH 2.390,- 2013 R.WYMIANA POKRYCIA DACHU60.000,- 2014 R. CZĘŚCIOWA WYMIANA RUR KANALIZACYJNYCH 1.650,-</t>
  </si>
  <si>
    <t>BARDZO DOBRY</t>
  </si>
  <si>
    <t>UPS CS 650 VA</t>
  </si>
  <si>
    <t>DRUKARKA XEROX PHASER 3320V</t>
  </si>
  <si>
    <t>KOMPUTER DELL 3250</t>
  </si>
  <si>
    <t>KOMPUTER DELL 3251</t>
  </si>
  <si>
    <t>MONITOR LED 21,5'' PHILIPS</t>
  </si>
  <si>
    <t>UPS ACTIVE JET ACP 626</t>
  </si>
  <si>
    <t>UPS ACTIVE JET ACP 627</t>
  </si>
  <si>
    <t>KOMPUTER DELL VOSTRO 3250</t>
  </si>
  <si>
    <t>MONITOR LED 22'' PHILIPS</t>
  </si>
  <si>
    <t>UPS 650 APC BACK</t>
  </si>
  <si>
    <t>ZESTAW DO EWIDENCJI I INWENTARYZACJI</t>
  </si>
  <si>
    <t xml:space="preserve">DRUKARKA XEROX PHASER 3320 </t>
  </si>
  <si>
    <t>UPS LEGRAND 1000VA 600W</t>
  </si>
  <si>
    <t>Dysk przenośny 1 Tb Intenso Memory</t>
  </si>
  <si>
    <t>Świnoujście, ul. Wojska Polskiego 1/3 - Archiwum, wynajmowane od Gminy Miasto Świnoujście</t>
  </si>
  <si>
    <t>gaśnica - 1 szt.</t>
  </si>
  <si>
    <t>zestaw komputerowy - 2 szt.</t>
  </si>
  <si>
    <t>zestaw komputerowy - 3 szt.</t>
  </si>
  <si>
    <t>telefon Sony XPERIA - 1 szt.</t>
  </si>
  <si>
    <t>telefon HUAWEI - 1 szt.</t>
  </si>
  <si>
    <t>laptop -  1 szt.</t>
  </si>
  <si>
    <t>czytnik kodów kreskowych - 10 szt.</t>
  </si>
  <si>
    <t>Filia Nr 3, ul. 1 Maja 40, 72-602 Świnoujście (Karsibór) - w budynku Centrum Edukacyjno-Kulturalnego</t>
  </si>
  <si>
    <t>MONITOR INTERAKTYWNY</t>
  </si>
  <si>
    <t>17</t>
  </si>
  <si>
    <t xml:space="preserve">myjnia dezynfektor </t>
  </si>
  <si>
    <t>koncentrator tlenu</t>
  </si>
  <si>
    <t>kabina ugul z osprzętem</t>
  </si>
  <si>
    <t>ssak mercus</t>
  </si>
  <si>
    <t>ergometr ketler</t>
  </si>
  <si>
    <t>serwer fujtsu</t>
  </si>
  <si>
    <t>ul . K.W. Steyera.działki 428/3 i 428/2 i 428/7 , 72-600 Świnoujście</t>
  </si>
  <si>
    <t>Projektor Vivitek</t>
  </si>
  <si>
    <t>Monitor interaktywny</t>
  </si>
  <si>
    <t xml:space="preserve">Telewizor 1 szt. </t>
  </si>
  <si>
    <t>54</t>
  </si>
  <si>
    <t>Projektor Optoma</t>
  </si>
  <si>
    <t>Tablica interaktywna z głośnikami</t>
  </si>
  <si>
    <t>Laptop Dell Laticude</t>
  </si>
  <si>
    <t>48</t>
  </si>
  <si>
    <t>Pływalnia miejska, ul. Żeromskiego 48, 72-600 Świnoujście</t>
  </si>
  <si>
    <t>136</t>
  </si>
  <si>
    <t>19.10.2009-30.12.2009 "Adaptacja internatu Specjalnego Ośrodka Szkolno-Wychowawczego przy Piastowskiej 55 w Świnoujściu na placówkę opiekuńczo-wychowawczą typu interwencyjnego" (remont dokonany przed przejęciem lokalu przez WPOW w Świnoujściu</t>
  </si>
  <si>
    <t>NOTEBOOK LENOWO THINKPAD 13</t>
  </si>
  <si>
    <t>rzeczywista</t>
  </si>
  <si>
    <t>bd</t>
  </si>
  <si>
    <t>komputer DELL Optiflex 790d - 7 szt</t>
  </si>
  <si>
    <t xml:space="preserve"> - </t>
  </si>
  <si>
    <t>laptop Lenovo</t>
  </si>
  <si>
    <t>laptop HP 15</t>
  </si>
  <si>
    <t>SERWER X3550M5</t>
  </si>
  <si>
    <t>UPS LEGRAND NIKY 800</t>
  </si>
  <si>
    <t>URZĄDZENIE WIELOFUNKCYJNE XEROX</t>
  </si>
  <si>
    <t>DRUKARKA SAMSUNG</t>
  </si>
  <si>
    <t>MONITOR AOC 24''</t>
  </si>
  <si>
    <t>MONITOR LCD AOC 23,6''</t>
  </si>
  <si>
    <t>KOMPUTER OPTIMUS</t>
  </si>
  <si>
    <t>NISZCZARKA KOBRA</t>
  </si>
  <si>
    <t>MONITOR LED AOC 23,6''</t>
  </si>
  <si>
    <t>DRUKARKA LASEROWA SAMSUNG</t>
  </si>
  <si>
    <t>KOMPUTER LNV V520 TWR</t>
  </si>
  <si>
    <t>DYSK HDD TOSHIBA</t>
  </si>
  <si>
    <t>DRUKARKA XEROX PHASER 3020</t>
  </si>
  <si>
    <t>UPS LEGRAND NIKY 600</t>
  </si>
  <si>
    <t>SWITCH UBIGUITI EDGE</t>
  </si>
  <si>
    <t>BD</t>
  </si>
  <si>
    <t>częściowo</t>
  </si>
  <si>
    <t>Przyłącze wodno-kanalizacyjne</t>
  </si>
  <si>
    <t>Świnoujście, ul. Pow. Śląskich przejście na plażę</t>
  </si>
  <si>
    <t>Świnoujście -przejście na  plaża ul. Prusa</t>
  </si>
  <si>
    <t>Pole karawaningowe</t>
  </si>
  <si>
    <t>Szlaban z kontrolą wjazdu</t>
  </si>
  <si>
    <t>Dysk zewnętrzny HDD 2TB2,5 USB 3,0 (Hala tenisowa)</t>
  </si>
  <si>
    <t>Telewizor PHILIPS LED 24" ( Relax)</t>
  </si>
  <si>
    <t>Monitoring na plaży - Budynek ratowników</t>
  </si>
  <si>
    <t>Monitoring na Kempingu Relax</t>
  </si>
  <si>
    <t xml:space="preserve">Monitoring na Basenie Północnym </t>
  </si>
  <si>
    <t>PROJEKTOR EPSON</t>
  </si>
  <si>
    <t>kamery zewnętrzne 3 szt</t>
  </si>
  <si>
    <t>budowla rekreacyjna wraz z wyposażeniem</t>
  </si>
  <si>
    <t>2017r.</t>
  </si>
  <si>
    <t>SYSTEM SYGNALIZACJI WIZYJNEJ  HD</t>
  </si>
  <si>
    <t>WARSZAWSKA 13; 72-600 ŚWINOUJŚCIE</t>
  </si>
  <si>
    <t>chodniki z płyt betonowych, nawierzchnia poliretanowa, wyposarzenie placu zestawy rekreacyjno zabawowe</t>
  </si>
  <si>
    <t>Wieża SONY</t>
  </si>
  <si>
    <t>Niszczarka Fellowex</t>
  </si>
  <si>
    <t>komputer-serwer OPTIMUS</t>
  </si>
  <si>
    <t>Tablica INTERAKTYWNA  AVTEK TOUCH SCREEN 65PRO (ŚT gr. IV)</t>
  </si>
  <si>
    <t>Telefon stacjonarny</t>
  </si>
  <si>
    <t xml:space="preserve"> PRZEDSZKOLE MIEJSKIE NR 10 ,,KOLOROWY ŚWIAT”</t>
  </si>
  <si>
    <t>ŚWINOUJŚCIE, ul. Narutowicza 10 (trzy klasy w SP nr1)</t>
  </si>
  <si>
    <t>zamki w drzwiach, w biurkach</t>
  </si>
  <si>
    <t>Laptop 13 4 Gb 256 Gb</t>
  </si>
  <si>
    <t>Drukarka Brother DCP kolor</t>
  </si>
  <si>
    <t>System bezpieczenstwa CCTV HDCVI teren zewnętrzny teren wewnętrzny</t>
  </si>
  <si>
    <t>UPS QOLTEC 1000VA</t>
  </si>
  <si>
    <t>Budynek A / przy ul. Narutowicza 10 /</t>
  </si>
  <si>
    <t>boisko sportowe przy ul. Narutowicza 10</t>
  </si>
  <si>
    <t>stołówka  z łącznikiem przy ul. Witosa 12</t>
  </si>
  <si>
    <t>sala gimnast. Z  zapleczem przy. Ul. Witosa 12</t>
  </si>
  <si>
    <t>budynek Sali sport .Segment A+B przy ul. Witosa 12</t>
  </si>
  <si>
    <t>telefon</t>
  </si>
  <si>
    <t>kserokopiarka</t>
  </si>
  <si>
    <t>tablica interaktywna 6 szt</t>
  </si>
  <si>
    <t>komputery  22 szt</t>
  </si>
  <si>
    <t>Mikrofon</t>
  </si>
  <si>
    <t>kolumna dzwiękowa</t>
  </si>
  <si>
    <t>Tablica interaktywna z projektorem</t>
  </si>
  <si>
    <t>Projektor Vien Sonic</t>
  </si>
  <si>
    <t>Saunabar Lark 2,0 BT (głośniki)</t>
  </si>
  <si>
    <t>Zestaw WGS</t>
  </si>
  <si>
    <t>Zestaw nagłośnieniowy</t>
  </si>
  <si>
    <t>jedno skrzydło ma I piętro, reszta budynku parterowa</t>
  </si>
  <si>
    <t>część tak</t>
  </si>
  <si>
    <t>Tablica multimedialna z projektorem i głośnikami 2x 8750,00</t>
  </si>
  <si>
    <t>Tablica podswietlana Snellena okulistyczna</t>
  </si>
  <si>
    <t>Tablet Lenovo z programem logopedycznym, mikrofonem, adepterem jak</t>
  </si>
  <si>
    <t xml:space="preserve">Kasa fiskalna NANO E </t>
  </si>
  <si>
    <t>Laptop Lenovo 2 szt x 2370,00</t>
  </si>
  <si>
    <t xml:space="preserve">Drukarka Laser Jet HP 227 </t>
  </si>
  <si>
    <t>Niszczarka 2 szt x 670,00</t>
  </si>
  <si>
    <t>Patelnia elektryczna uchylna Lotos 120l</t>
  </si>
  <si>
    <t>8 imprez, ilość uczestników 700 - 1200 os.</t>
  </si>
  <si>
    <t>(agencja ochrony - SEKRET)</t>
  </si>
  <si>
    <t>kraty okienne: kasa, księgowość,</t>
  </si>
  <si>
    <t>droga dojazdowa i ogrodzenie</t>
  </si>
  <si>
    <t>DELL 130WINDOWS SERWER ESSENTIALS</t>
  </si>
  <si>
    <t>PROJEKTOR BENQ MS506</t>
  </si>
  <si>
    <t>TELEWIZOR MANTA</t>
  </si>
  <si>
    <t>PROJEKTOR BENQ MH741(2 SZT)</t>
  </si>
  <si>
    <t>PROJEKTOR BENQ MS506+UCHWYT(10 SZT)</t>
  </si>
  <si>
    <t>pompa infuzyjna strzykawkowa</t>
  </si>
  <si>
    <t xml:space="preserve">lokal użytkowy </t>
  </si>
  <si>
    <t>brak dokumentacji</t>
  </si>
  <si>
    <t>Armii Karjowej 13</t>
  </si>
  <si>
    <t xml:space="preserve">brak dokumentacji </t>
  </si>
  <si>
    <t>135,60m2</t>
  </si>
  <si>
    <t>mikser yamaha mpg</t>
  </si>
  <si>
    <t>epson eb g7905u</t>
  </si>
  <si>
    <t xml:space="preserve">sony dsc rx 100v </t>
  </si>
  <si>
    <t xml:space="preserve">system monitorowy  ld system </t>
  </si>
  <si>
    <t>mikrofon schure</t>
  </si>
  <si>
    <t>mikrofon schure blx</t>
  </si>
  <si>
    <t>mikrofon schure  wbh 54 t</t>
  </si>
  <si>
    <t xml:space="preserve">zestaw  rampy oswietleniowej </t>
  </si>
  <si>
    <t xml:space="preserve">mikr schure blx 24 e </t>
  </si>
  <si>
    <t>mikr. Kine 6 radio mic set xd-v35</t>
  </si>
  <si>
    <t>płaski, papa</t>
  </si>
  <si>
    <t>200 m</t>
  </si>
  <si>
    <t xml:space="preserve">Wiata rowerowa </t>
  </si>
  <si>
    <t xml:space="preserve">wiata </t>
  </si>
  <si>
    <t xml:space="preserve">Garaż </t>
  </si>
  <si>
    <t>Garaż</t>
  </si>
  <si>
    <t>Lutycka 31</t>
  </si>
  <si>
    <t xml:space="preserve">papa </t>
  </si>
  <si>
    <t>2,0 km kanal</t>
  </si>
  <si>
    <t>2,o km kanał</t>
  </si>
  <si>
    <t xml:space="preserve">DOBRY </t>
  </si>
  <si>
    <t>Komputer Dell OptiPlex (Szczepaniak)</t>
  </si>
  <si>
    <t>Zbiornik retencyjny Wydrzany nr inw. 5103</t>
  </si>
  <si>
    <t>Budynek pomocniczy P1-Chrobrego nr. Inw.3526</t>
  </si>
  <si>
    <t>Budynek przpomp.ścieków- Grunwaldzka nr. Inw. 2253</t>
  </si>
  <si>
    <t>Budynek socj.-usługowy- P-3 Grunwaldzka nr. Inw. 2255</t>
  </si>
  <si>
    <t>Zbiornik retencyjny na SUW ODRA nr. Inw.4340</t>
  </si>
  <si>
    <t>Budynek pomocniczy PP Euroterminal nr. Inw.3546</t>
  </si>
  <si>
    <t>Rurociąg tłoczny ścieków  D-508 nr. Inw.3225</t>
  </si>
  <si>
    <t>Budynek przep. Ścieków P-20 "ODRA"nr. Inw.  3657</t>
  </si>
  <si>
    <t>Budynek Kontroli Ścieków-Oczyszczalni nr. Inw.3519</t>
  </si>
  <si>
    <t>Budynek - warsztatowy- Daszyńskiego nr. Inw.2304</t>
  </si>
  <si>
    <t>Budynek główny Daszyńskiego nr. Inw.0603</t>
  </si>
  <si>
    <t>Budynek mag. Ogólnego zast. Ul.Daszyńskiego nr. Inw.0604</t>
  </si>
  <si>
    <t>Budynek-garaż samoch. -ul. Daszyńskiego nr. Inw.0605</t>
  </si>
  <si>
    <t>Dyżurka - Daszyńskiego nr. Inw.0606</t>
  </si>
  <si>
    <t>Budynek -Oczyszczalnia nr. Inw.3439</t>
  </si>
  <si>
    <t>Dyspozytornia  SUW Wydrzany  nr. Inw.3372</t>
  </si>
  <si>
    <t>Budynek - Wydrzany nr. Inw.1393</t>
  </si>
  <si>
    <t>Hala główna SUW Wydrzany, nr. Inw. 3356</t>
  </si>
  <si>
    <t>Budynek maszynowni 1 nr. Inw. 0002</t>
  </si>
  <si>
    <t>Budynek maszynowni 2 nr. Inw.0001</t>
  </si>
  <si>
    <t>Budynek maszynowni 3 nr. Inw. 0003</t>
  </si>
  <si>
    <t>Budynek stacji pomp -Granica nr. Inw. 0004</t>
  </si>
  <si>
    <t>Budynek stacji filtrów - UW-8 Wrzosowa nr. Inw.3650</t>
  </si>
  <si>
    <t>Bud.zaplecza technicznego Wydziału  Sieci P-11 Ludzi Morza nr. Inw.3658</t>
  </si>
  <si>
    <t>Magistrala wodociagowa -Karsiborska nr. Inw.3902</t>
  </si>
  <si>
    <t>Magistrala wodociagowa  z Wydrzan nr. Inw.1373</t>
  </si>
  <si>
    <t>Sieć kalizacyjna z przepompownią ścieków nr. Inw. 4486</t>
  </si>
  <si>
    <t>Przepompownia ścieków- schronisko nr. Inw.4500</t>
  </si>
  <si>
    <t>Przepompownia ścieków nr. Inw. 4512</t>
  </si>
  <si>
    <t>Przepompownia ścieków PS 1 nr. Inw.4517</t>
  </si>
  <si>
    <t>Przepompownia ścieków  PS 2 nr. Inw.4518</t>
  </si>
  <si>
    <t>Przepompownia ścieków PS 2a nr. Inw. 4519</t>
  </si>
  <si>
    <t>Przepompownia ścieków PS 2b nr. Inw. 4520</t>
  </si>
  <si>
    <t>Przepompownia ścieków PS 2c nr. Inw.4521</t>
  </si>
  <si>
    <t>Przepompownia ścieków PS 3 nr. Inw. 4522</t>
  </si>
  <si>
    <t>Przepompownia ścieków PS 3a nr. Inw. 4523</t>
  </si>
  <si>
    <t>Przepompownia ścieków PS 4 nr. Inw. 4524</t>
  </si>
  <si>
    <t>Przepompownia ścieków PS 5 nr. Inw. 4525</t>
  </si>
  <si>
    <t>Przepompownia ścieków PS 5a nr. Inw. 4526</t>
  </si>
  <si>
    <t>Przepompownia ścieków PS 5b nr. Inw.4527</t>
  </si>
  <si>
    <t>Przepompownia ścieków PS 5d nr. Inw. 4528</t>
  </si>
  <si>
    <t>Przepompownia ścieków PS 5e nr. Inw.4529</t>
  </si>
  <si>
    <t>Przepompownia ścieków PPrz nr. Inw.4530</t>
  </si>
  <si>
    <t xml:space="preserve">Przepompownia ścieków Pog nr. Inw.4531  </t>
  </si>
  <si>
    <t>Przepompownia ścieków Pskł -składowisko nr. Inw.4532</t>
  </si>
  <si>
    <t>Przepompownia scieków P-5 ul. Basztowa nr. Inw.4308</t>
  </si>
  <si>
    <t>Przepompownia scieków ul. Uzdrowiskowa nr. Inw.4996</t>
  </si>
  <si>
    <t>Przepompownia ścieków  nr. Inw.4536</t>
  </si>
  <si>
    <t>Zbiornik wodoc.Granica nr. Inw.3176</t>
  </si>
  <si>
    <t>Zbiornik wodoc.Granica nr. Inw.3177</t>
  </si>
  <si>
    <t>Przepompownia ścieków nr. Inw.4683</t>
  </si>
  <si>
    <t>Zbiornik retencyjny na SUW Odra nr. Inw.4842</t>
  </si>
  <si>
    <t>Budynek stacji transformatorowej St-1,St-2,3 Wydrzany nr. Inw.1386</t>
  </si>
  <si>
    <t>Budynek chlorowni Wydrzany nr. Inw.1391</t>
  </si>
  <si>
    <t>Budynek agregatu prądotwórczego Wydrzany nr. Inw.1414</t>
  </si>
  <si>
    <t>Kotłownia Wydrzany nr. Inw. 3375</t>
  </si>
  <si>
    <t>Budynek łącznik Wydrzany nr. Inw. 3373</t>
  </si>
  <si>
    <t>Magazyn chemikaliów Wydrzanynr. Inw. 3380</t>
  </si>
  <si>
    <t>Zestaw komputerowy  EM 5081</t>
  </si>
  <si>
    <t>Zestaw komputerowy 5095</t>
  </si>
  <si>
    <t>kserokopiarka 5102</t>
  </si>
  <si>
    <t>Zasilacz ups 5068</t>
  </si>
  <si>
    <t>komputerek do sczytywania kodów kreskowych 5105</t>
  </si>
  <si>
    <t>komputerek do sczytywania kodów kreskowych 5106</t>
  </si>
  <si>
    <t>komputerek do sczytywania kodów kreskowych 5107</t>
  </si>
  <si>
    <t>Laptop Inspiron 5082</t>
  </si>
  <si>
    <t>Laptop Inspiron 5083</t>
  </si>
  <si>
    <t>Laptop Inspiron 5084</t>
  </si>
  <si>
    <t>Tablet Huawei 5090</t>
  </si>
  <si>
    <t>Tablet Huawei 5091</t>
  </si>
  <si>
    <t>Tablet Huawei 5092</t>
  </si>
  <si>
    <t>Tablet Huawei 5093</t>
  </si>
  <si>
    <t>Tablet Huawei 5094</t>
  </si>
  <si>
    <t>telefon Panasonic KX-TG1611</t>
  </si>
  <si>
    <t xml:space="preserve">LAPTOP HP </t>
  </si>
  <si>
    <t>1) Wybrzeże Wł. IV / Kapitanat Portu</t>
  </si>
  <si>
    <t>2) Wybrzeże Wł. IV / Prom</t>
  </si>
  <si>
    <t>3) Piłsudskiego / Wieża Widokowa</t>
  </si>
  <si>
    <t>4) Słowackiego / Orkana</t>
  </si>
  <si>
    <t>5) Słowackiego / Gierczak</t>
  </si>
  <si>
    <t>6) Sienkiewicza / Grodek</t>
  </si>
  <si>
    <t>7) Graniczna / Posejdon</t>
  </si>
  <si>
    <t>32) Warszów: Sosnowa</t>
  </si>
  <si>
    <t>43) Ognica: Mostowa / Wyspowa</t>
  </si>
  <si>
    <t>44) Ognica: Mostowa / Brzegowa</t>
  </si>
  <si>
    <t>45) Warszów: Ludzi Morza / Łąkowa</t>
  </si>
  <si>
    <t>46) Karsibór: 1-go Maja / Osadników Wojskowych</t>
  </si>
  <si>
    <t>47) Karsibór: 1-go Maja / I Armii Wojska Polskiego</t>
  </si>
  <si>
    <t>48) Karsibór: 1-go Maja / Dom Kultury</t>
  </si>
  <si>
    <t>49) Karsibór: 1-go Maja / Kościół</t>
  </si>
  <si>
    <t>50) Warszów: Ludzi Morza / Odra</t>
  </si>
  <si>
    <t>Wiaty przystankowe (oszklone) należące do "Komunikacji Autobusowej" Sp. z o.o. usytuowane:</t>
  </si>
  <si>
    <t xml:space="preserve">1.406 m2 </t>
  </si>
  <si>
    <t xml:space="preserve">745 m2 </t>
  </si>
  <si>
    <t>400 m- Zalew Szczeciński</t>
  </si>
  <si>
    <t>nie dotyczy, obiekt nowowybudowany</t>
  </si>
  <si>
    <t>Tablica interaktywna MyBoard</t>
  </si>
  <si>
    <t>Monitor Philips 323E7QDAB 32"</t>
  </si>
  <si>
    <t>Drukarka laserowa Kyocera FS-2100DN</t>
  </si>
  <si>
    <t>Drukarka HP PageWide Pro MFP 477dw</t>
  </si>
  <si>
    <t>Drukarka HP LaserJet Pro MFP M521dn</t>
  </si>
  <si>
    <t>Drukarka Epson WorkFoce Pro WF-8590DWF</t>
  </si>
  <si>
    <t>Drukarka atramentowa Canon Pixma IP110</t>
  </si>
  <si>
    <t>Pilot do prewzentacji ze wskaźnikiem laserowym</t>
  </si>
  <si>
    <t>Monitor LG 27UD58</t>
  </si>
  <si>
    <t>Monitor LG 24UD58</t>
  </si>
  <si>
    <t>Sieć komputerowa w części północnej III piętra, ul.Wojska Polskiego 1/5</t>
  </si>
  <si>
    <t>Urządzenie wielofunkcyjne TASkalfa 3050ci</t>
  </si>
  <si>
    <t>Lexmark MS817dn</t>
  </si>
  <si>
    <t>Komputer Dell OptiPlex 3050</t>
  </si>
  <si>
    <t>Monitor ACER 21,5"</t>
  </si>
  <si>
    <t>Urządzenie wielofunkcyjne RICOH MP3055ASP</t>
  </si>
  <si>
    <t>Drukarka laserowa Kyocera Ecosys P3055DN</t>
  </si>
  <si>
    <t>Urządzenie wielofunkcyjne Epson WorkForce Pro WF-8590DWF</t>
  </si>
  <si>
    <t>Urzad Miasta Świnoujście, Wydział Infrastruktury i Zieleni Miejskiej</t>
  </si>
  <si>
    <t>Wiaty przystankowe</t>
  </si>
  <si>
    <t xml:space="preserve">6. Urząd Miasta, Wydział Infrastrukturi i Zieleni Miejskiej </t>
  </si>
  <si>
    <t>5. Urząd Miasta Świnoujście, Wydział Infrastruktury i Zieleni Miejskiej</t>
  </si>
  <si>
    <t>7a</t>
  </si>
  <si>
    <t>7b</t>
  </si>
  <si>
    <t>PLAC ZABAW (Platan)</t>
  </si>
  <si>
    <t>2014/2016</t>
  </si>
  <si>
    <t>PLAC ZABAW (Warszów)</t>
  </si>
  <si>
    <t>SIŁOWNIA ZEWNĘTRZNA 
 (Przytór)</t>
  </si>
  <si>
    <t>PLAC ZABAW - "Świat zabaw"</t>
  </si>
  <si>
    <t>teren ogrodzony</t>
  </si>
  <si>
    <t>ul. Zarzecze, 72-605 Świnoujście</t>
  </si>
  <si>
    <t>ul. Grunwaldzka, 72-600 Świnoujście</t>
  </si>
  <si>
    <t>Urząd Miasta Świnoujście, Wydział Infrastruktury i Zieleni Miejskiej</t>
  </si>
  <si>
    <t>4. Urząd Miasta, Wydział Infrastruktury i Zieleni Miejskiej - Place Zabaw</t>
  </si>
  <si>
    <t>14. Przedszkole Miejskie Nr 9</t>
  </si>
  <si>
    <t>19. Szkoła Podstawowa Nr 6 im. Mieszka I</t>
  </si>
  <si>
    <t>20. Zespół Szkolno-Przedszkolny w Świnoujściu</t>
  </si>
  <si>
    <t>13. Przedszkole Miejskie Nr 5 "Bajka"</t>
  </si>
  <si>
    <t>fortepian yamaha hybrydowy anaygrand</t>
  </si>
  <si>
    <t>zestaw komputerowy (monitor+komputer)</t>
  </si>
  <si>
    <t>system sygnalizacji wizyjnej HD</t>
  </si>
  <si>
    <r>
      <t xml:space="preserve">mienie będące w posiadaniu (użytkowane) :Router CISCO  2901-SEC/K9 na podstawie umowy nieodpłatnego przekazania składników rzeczowych majątku ruchomego Nr U/454/1/2015 z dnia 30.06.2015r.(wykazano wartość rynkową) - </t>
    </r>
    <r>
      <rPr>
        <b/>
        <sz val="10"/>
        <rFont val="Arial"/>
        <family val="2"/>
        <charset val="238"/>
      </rPr>
      <t xml:space="preserve">11 128,09 zł </t>
    </r>
    <r>
      <rPr>
        <sz val="10"/>
        <rFont val="Arial"/>
        <family val="2"/>
        <charset val="238"/>
      </rPr>
      <t>oraz w tym namioty na kwotę</t>
    </r>
    <r>
      <rPr>
        <b/>
        <sz val="10"/>
        <rFont val="Arial"/>
        <family val="2"/>
        <charset val="238"/>
      </rPr>
      <t xml:space="preserve"> 5 870,00 zł </t>
    </r>
    <r>
      <rPr>
        <sz val="10"/>
        <rFont val="Arial"/>
        <family val="2"/>
        <charset val="238"/>
      </rPr>
      <t>używane podczas imprez na terenie Miasta Świnoujscie</t>
    </r>
  </si>
  <si>
    <t>Robot gastronomiczny wielofunkcyjny naped NMK110</t>
  </si>
  <si>
    <t>Dalmierz laserowy</t>
  </si>
  <si>
    <t>ul. Piastowska 55</t>
  </si>
  <si>
    <t>skaner - 1 szt.</t>
  </si>
  <si>
    <t xml:space="preserve">serwer - 1 szt. </t>
  </si>
  <si>
    <t>laptop - 3 szt.</t>
  </si>
  <si>
    <t>czytniki kodów - 6 szt.</t>
  </si>
  <si>
    <t>dysk zewnętrzny - 2 szt.</t>
  </si>
  <si>
    <t>Serwer powerEdge R540</t>
  </si>
  <si>
    <t>Urządzenie wielofunkcyjne Canon iRAC 5535i</t>
  </si>
  <si>
    <t>Serwer Dell Poweredge R240</t>
  </si>
  <si>
    <t>Skaner Plustek Opticslim 2610</t>
  </si>
  <si>
    <t>Kamera do monitoringu CCTV</t>
  </si>
  <si>
    <t>Urządzenie wielofunkcyjne HP LaserJet Pro M521 DN</t>
  </si>
  <si>
    <t>Urządzenie wielofunkcyjne HP PageWide Pro 477DW</t>
  </si>
  <si>
    <t>Drukarka Kyocera Ecosys P3055DN</t>
  </si>
  <si>
    <t>Urządzenie Canon IRA C5535</t>
  </si>
  <si>
    <t>Urządzenie Canon imageRunner Advance 525i III</t>
  </si>
  <si>
    <t>UPS - zasilacz awaryjny 800VA</t>
  </si>
  <si>
    <t>Urządzenie wielofunkcyjne Canon ImageRunner Advance 4525i</t>
  </si>
  <si>
    <t>Drukarka HP LaserJet  Pro M130FN</t>
  </si>
  <si>
    <t>Aparat Sony Cyber-shot DSC-W830</t>
  </si>
  <si>
    <t>Monitor Dell 21.5" SE2216H</t>
  </si>
  <si>
    <t>Dyski Dell 8szt. Do serwera PowerEdge</t>
  </si>
  <si>
    <t>Monitor Samsung 24" S24F352</t>
  </si>
  <si>
    <t>Drukarka HP LJ Pro M28W</t>
  </si>
  <si>
    <t>Drukarka laserowa HP LaserJet Pro M15W</t>
  </si>
  <si>
    <t>UPS - zasilacz awaryjny 600VA</t>
  </si>
  <si>
    <t>Laptop Dell Vostro 5370</t>
  </si>
  <si>
    <t>Niszczarka szt.4</t>
  </si>
  <si>
    <t>Projektor szt.2</t>
  </si>
  <si>
    <t>Komputer szt.36</t>
  </si>
  <si>
    <t>Serwer szt.2</t>
  </si>
  <si>
    <t>Monitory szt. 3</t>
  </si>
  <si>
    <t>Tablica okulistyczna podświetlana</t>
  </si>
  <si>
    <t>Monitory szt. 29</t>
  </si>
  <si>
    <t>Kuchenka idukcyjna szt.2</t>
  </si>
  <si>
    <t>Urządzenie wielofunkcyjne szt.2</t>
  </si>
  <si>
    <t xml:space="preserve">Drukarka </t>
  </si>
  <si>
    <t xml:space="preserve">Zestaw interaktywny </t>
  </si>
  <si>
    <t>koputer Dell 2 szt.</t>
  </si>
  <si>
    <t>monitor Lcd 19'</t>
  </si>
  <si>
    <t>drukarka HPIJ Pro</t>
  </si>
  <si>
    <t>komputer optimus</t>
  </si>
  <si>
    <t>kopmputer Optimus</t>
  </si>
  <si>
    <t>koputer Dell 790D</t>
  </si>
  <si>
    <t>komputer Zetan i5 15 szt.</t>
  </si>
  <si>
    <t>serwer Eterio 120GEI</t>
  </si>
  <si>
    <t>drukarka Brother HL-2352 Dw</t>
  </si>
  <si>
    <t>monitor LED 3 szt.</t>
  </si>
  <si>
    <t xml:space="preserve"> Komputer PCS Aer 10szt.</t>
  </si>
  <si>
    <t>laptop Thosiba 12 szt.</t>
  </si>
  <si>
    <t xml:space="preserve">projektor Vivitek DX263 </t>
  </si>
  <si>
    <t>projektor Vivite DX263</t>
  </si>
  <si>
    <t>projektor InFokus INI 15 szt.</t>
  </si>
  <si>
    <t>notebook HP 2 szt.</t>
  </si>
  <si>
    <t>projektor InFokus INI  3 szt.</t>
  </si>
  <si>
    <t>notebook Lenovo 2 szt.</t>
  </si>
  <si>
    <t xml:space="preserve">Budynek mieszkalno-usługowy </t>
  </si>
  <si>
    <t>mieszkalno-usługowy</t>
  </si>
  <si>
    <t>Budynek gospodarczy</t>
  </si>
  <si>
    <t>magazynowanie,działalność gospodarcza</t>
  </si>
  <si>
    <t xml:space="preserve">kb </t>
  </si>
  <si>
    <t>ul. Grunwaldzka 65, Świnoujście</t>
  </si>
  <si>
    <t>Strop i stropodach nad częścią parterową żelbetowy, dach nad drugą kondygnacją konstrukcji drewnianej, jednospadowy, pokrycie dachu w części parterowej pokryte papą  termozwylaną.</t>
  </si>
  <si>
    <t>dach drewniany jednospadowy, pokryty papą bitumiczną</t>
  </si>
  <si>
    <t>320 m</t>
  </si>
  <si>
    <t>ok. 2003 r. - pokrycie dachu papą termozgrzewalną, wymiana okien na plastikowe, wymian rur na miedziowe, wymiana drzwi zewnętrznych, siding wewnętrzny, PCV w pomieszczeniach;
co 1-2 lata - bieżące odświeżenia (malowanie),
Brak danych dot. wielkości poniesionych nakładów.</t>
  </si>
  <si>
    <t>321 m</t>
  </si>
  <si>
    <t>ok. 2003 r. - pokrycie dachu papą termozgrzewalną, wymiana okien na plastikowe;
Brak danych dot. wielkości poniesionych nakładów.</t>
  </si>
  <si>
    <t>drukarka HP PageWide Pro MFP 477 dw</t>
  </si>
  <si>
    <t>Laptop Asus VivoBook S14</t>
  </si>
  <si>
    <t>Laptop Dell VOSTRO 3568</t>
  </si>
  <si>
    <t>mysz Logitech M560</t>
  </si>
  <si>
    <t>telefon LG M250N K10 2017</t>
  </si>
  <si>
    <t>telefon LG M160 K4 2017</t>
  </si>
  <si>
    <t>mysz Logitech M185</t>
  </si>
  <si>
    <t>router</t>
  </si>
  <si>
    <t>drukarka atramentowa Epson L1300</t>
  </si>
  <si>
    <t>komputer Lenovo Thing Centre M78 A8 4gb</t>
  </si>
  <si>
    <t xml:space="preserve">komputer Fujitsu </t>
  </si>
  <si>
    <t>kopiarka toschiba  e -studio 257</t>
  </si>
  <si>
    <t xml:space="preserve">urzadzenie wielofunkcyjne  brother </t>
  </si>
  <si>
    <t xml:space="preserve">koputer ryzen </t>
  </si>
  <si>
    <t>telefon panasonic</t>
  </si>
  <si>
    <t xml:space="preserve">dysk zewnętrzny </t>
  </si>
  <si>
    <t>LODÓWKA LG</t>
  </si>
  <si>
    <t xml:space="preserve">MIERNIK CYFROWY </t>
  </si>
  <si>
    <t>UPS+ZESTAW BATERII</t>
  </si>
  <si>
    <t>PRALKO-SUSZARKA LG</t>
  </si>
  <si>
    <t>MONITOR PHILIPS</t>
  </si>
  <si>
    <t xml:space="preserve">TELEFON STACJONARNY </t>
  </si>
  <si>
    <t>NISZCZARKA HSMX5</t>
  </si>
  <si>
    <t>KOMPUTER HP</t>
  </si>
  <si>
    <t>MONITOR LED PHILIPS</t>
  </si>
  <si>
    <t>PREZENTER</t>
  </si>
  <si>
    <t>KOMPUTER DELL</t>
  </si>
  <si>
    <t xml:space="preserve">KOMPUTER DELL </t>
  </si>
  <si>
    <t>MONITOR DELL</t>
  </si>
  <si>
    <t>KOMPUTR DELL</t>
  </si>
  <si>
    <t>MONITOR LED</t>
  </si>
  <si>
    <t>DYSK TWARDY</t>
  </si>
  <si>
    <t>E.PIEKARNIK AMICA</t>
  </si>
  <si>
    <t>KLIMATYZATOR MITSUBISHI</t>
  </si>
  <si>
    <t>KLIMATYZATOR GREE</t>
  </si>
  <si>
    <t>KOMPUTER LENOVO</t>
  </si>
  <si>
    <t xml:space="preserve">DRUKARKA SAMSUNG </t>
  </si>
  <si>
    <t>aparat fotograficzny</t>
  </si>
  <si>
    <t>DRUKARKA KOLOR</t>
  </si>
  <si>
    <t>Komputer G 4400 /zestaw/</t>
  </si>
  <si>
    <t>Komputer G 460/ Zestaw/</t>
  </si>
  <si>
    <t>Odtwarzacz</t>
  </si>
  <si>
    <t>Drukarka Rioch SP 150</t>
  </si>
  <si>
    <t>Komputer Dell Optiplex z oprogramowaniem wiz7/10</t>
  </si>
  <si>
    <t>Kuchenka mikrofalowa pod zabudowę</t>
  </si>
  <si>
    <t>Komputer Dell Optiplex z oprogramowaniem</t>
  </si>
  <si>
    <t>Serwer Sygnology DS. 1517</t>
  </si>
  <si>
    <t>Urządzenie wielofunkcyjne SharpMX-M2630N kolor</t>
  </si>
  <si>
    <t>Drukarka Brother MFC-914CDN</t>
  </si>
  <si>
    <t>Klimatyzator ścienny LG Electric</t>
  </si>
  <si>
    <t>Komputer Dell Inspiron 3477 wraz z oprogramowaniem</t>
  </si>
  <si>
    <t>Notebook Delz Inspiron 5558</t>
  </si>
  <si>
    <t>Notebook Delz 5558</t>
  </si>
  <si>
    <t>Notebook Inspiron 5567</t>
  </si>
  <si>
    <t>Notebook</t>
  </si>
  <si>
    <t xml:space="preserve">Dysk twardy </t>
  </si>
  <si>
    <t>Dysk twardy</t>
  </si>
  <si>
    <t xml:space="preserve">Notebook Inspiron </t>
  </si>
  <si>
    <t>Laptop DELL                     2 SZT.</t>
  </si>
  <si>
    <t>Notebook DELL</t>
  </si>
  <si>
    <t>Laptop ASPIRE 313 4GB</t>
  </si>
  <si>
    <t>Urządzenie wielofunkcyjne EPSON -drukarka</t>
  </si>
  <si>
    <t>Kasa fiskalna Elza</t>
  </si>
  <si>
    <t>Tablica multimedialna</t>
  </si>
  <si>
    <t>Drukarka brother DCP</t>
  </si>
  <si>
    <t>Drukarka HPL</t>
  </si>
  <si>
    <t>Tablica multimedialna Silver 95</t>
  </si>
  <si>
    <t>Kserokopiarka MXM 266 W</t>
  </si>
  <si>
    <t>Drukarka Laser jet Pro M 203 DW</t>
  </si>
  <si>
    <t>Komputer Lenowo 710 251 SH</t>
  </si>
  <si>
    <t>Radioodtwarzacz SONY ZSPS50CPB USB MP3 CD</t>
  </si>
  <si>
    <t>Tablica interaktywna MyBoard SILVER 95 DTO-I89C</t>
  </si>
  <si>
    <t xml:space="preserve">Zestaw do tablicy interaktywnych </t>
  </si>
  <si>
    <t>Sprzęt nagłaśniający audio-zestaw</t>
  </si>
  <si>
    <t>Robot planetarny KENWOOD</t>
  </si>
  <si>
    <t xml:space="preserve">Zestaw do tablic interaktywnych </t>
  </si>
  <si>
    <t>Radioodtwarzacz BLAUPUNKT BB11</t>
  </si>
  <si>
    <t>Drukarka HP PRO 7730</t>
  </si>
  <si>
    <t>Komputer Platinum optimus szt 2</t>
  </si>
  <si>
    <t>Monitor PHILIPS 23,6 SZT 2</t>
  </si>
  <si>
    <t xml:space="preserve">Centrala telefoniczna </t>
  </si>
  <si>
    <t>Monitor LED PHIPLIPS 23,6       3 SZT.</t>
  </si>
  <si>
    <t>Komputer DELL 7010D               3 SZT.</t>
  </si>
  <si>
    <t>Drukarka HP J PRO M203DW     2 SZT.</t>
  </si>
  <si>
    <t>UPS QOLTEC 1000VA               6 SZT.</t>
  </si>
  <si>
    <t>Monitor LED 24 AOC                 5 SZT.</t>
  </si>
  <si>
    <t>Komputer HP 6300                    5 SZT.</t>
  </si>
  <si>
    <t>Komputer DELL                        3 SZT.</t>
  </si>
  <si>
    <t>Monitor LED 23,8 Philips           2 SZT.</t>
  </si>
  <si>
    <t>Tablica interaktywna MyBoard SILVER 95 Zestaw</t>
  </si>
  <si>
    <t>Tablica interaktywna MyBoard 82 Zestaw</t>
  </si>
  <si>
    <t>Monitor Dell                             2 SZT.</t>
  </si>
  <si>
    <t xml:space="preserve">Niszczarka </t>
  </si>
  <si>
    <t xml:space="preserve">Monitor Dell                         </t>
  </si>
  <si>
    <t>Bemar trzykomorowy</t>
  </si>
  <si>
    <t xml:space="preserve">Projektor Optoma </t>
  </si>
  <si>
    <t>Projektor Nec UM 301 W</t>
  </si>
  <si>
    <t>Tablica ineteraktywna</t>
  </si>
  <si>
    <t>Monitor 19,5 AOC</t>
  </si>
  <si>
    <t>UPS - EUER DUO 350 AVR</t>
  </si>
  <si>
    <t>Player WGS - tablet</t>
  </si>
  <si>
    <t>Urządzenie Canon Ir 2520 z podajnikiem i podstawą</t>
  </si>
  <si>
    <t xml:space="preserve">Sprzet do nagłąśniania imprez szkolnych </t>
  </si>
  <si>
    <t xml:space="preserve">Lpto Dell 15,6 ' Intel core i7  </t>
  </si>
  <si>
    <t xml:space="preserve">Robot gastronomiczny wielofunkcyjny napęd NMK 110, z przystawkami </t>
  </si>
  <si>
    <t>DRUKARKA BROTHER B2080DW</t>
  </si>
  <si>
    <t>ZMYWARKA EASY-H500 DD</t>
  </si>
  <si>
    <t>SZOROWARKA BD 43/35C</t>
  </si>
  <si>
    <t xml:space="preserve">URZĄDZENIE WIELOF. HP2135 </t>
  </si>
  <si>
    <t>TABLICE INTERAKTYWNE MAC 23M (2 SZT)</t>
  </si>
  <si>
    <t>PROJEKTOR EPSON EB 67022</t>
  </si>
  <si>
    <t>URZĄDZENIE WIELOF. CANON iRA4525i</t>
  </si>
  <si>
    <t>ul. Wyspiańskiego 12, 72-600 Świnoujście</t>
  </si>
  <si>
    <t>Obieraczka do ziemniaków</t>
  </si>
  <si>
    <t>UPS QOLTEC 400VA</t>
  </si>
  <si>
    <t>Telefon Panasonic KX-TGE3210PDN</t>
  </si>
  <si>
    <t>Drukarka BROTHER MFC-L2712DW</t>
  </si>
  <si>
    <t>Notebook ACER E5-575-33BM</t>
  </si>
  <si>
    <t>Budynek krat- oczyszczalnia nr. Inw. 3436</t>
  </si>
  <si>
    <t>Budynek techniczny- Oczyszczalnia - nr inw. 3437</t>
  </si>
  <si>
    <t>Stacja dozowania pixu- Oczyszczalnia- nr inw. 3438</t>
  </si>
  <si>
    <t>pomieszczenia grzewcze i silników gazowych - oczyszczalnia- nr inw. 3440</t>
  </si>
  <si>
    <t>Pompownia ścieków własnych- Oczyszczalnia- nr inw. 3446</t>
  </si>
  <si>
    <t>Budynek pomiarowy na odpływie Oczyszczalni- nr inw.-3441</t>
  </si>
  <si>
    <t>Stacja transformatorowa -P1 Chrobrego- nr inw. 3529</t>
  </si>
  <si>
    <t>Stacja transformatorowa -PP Euroterminal- nr inw. 3549</t>
  </si>
  <si>
    <t>Budynek Energetyczny P7- Norweska nr inw.- 3620</t>
  </si>
  <si>
    <t>Budynek Energetyczny P8- Skandynawska nr inw.- 3627</t>
  </si>
  <si>
    <t>Budynek pompowni wody 8 Wrzosowa- nr inw.-3651</t>
  </si>
  <si>
    <t>Budynek pompowni wody pitnej Odra- nr. Inw.-3661</t>
  </si>
  <si>
    <t>Przepompownia P8- nr inw. 3618</t>
  </si>
  <si>
    <t>Przepompownia P7- nr inw. 3618</t>
  </si>
  <si>
    <t>Przepompownia PH2 - nr inw.- 3639</t>
  </si>
  <si>
    <t>Przepompownia ścieków san. Związana z układem dróg w rej. Ul. Ku Morzu nr inw.- 4965</t>
  </si>
  <si>
    <t>Przepompownia ścieków P4- nr inw.- 5056</t>
  </si>
  <si>
    <t>Chrobrego</t>
  </si>
  <si>
    <t>Modrzejewska</t>
  </si>
  <si>
    <t>komputer 5108</t>
  </si>
  <si>
    <t>komputer 5115</t>
  </si>
  <si>
    <t>komputer 5116</t>
  </si>
  <si>
    <t>komputer 5117</t>
  </si>
  <si>
    <t>dysk sieciowy Synology 5115</t>
  </si>
  <si>
    <t>komputer 5121</t>
  </si>
  <si>
    <t>komputer 4605</t>
  </si>
  <si>
    <t>komputer 5130</t>
  </si>
  <si>
    <t>komputer 5131</t>
  </si>
  <si>
    <t>komputer 5141</t>
  </si>
  <si>
    <t>drukarka 4487</t>
  </si>
  <si>
    <t>drukarka 4476</t>
  </si>
  <si>
    <t>komputer 5143</t>
  </si>
  <si>
    <t>komputer 5144</t>
  </si>
  <si>
    <t>komputer 5146</t>
  </si>
  <si>
    <t>w tym namiot</t>
  </si>
  <si>
    <t xml:space="preserve">Zmywarka Bosch </t>
  </si>
  <si>
    <t>Lodówka</t>
  </si>
  <si>
    <t>Lodówka Indesit</t>
  </si>
  <si>
    <t>Klimatyzator Gorenje</t>
  </si>
  <si>
    <t>lodówka    Amica</t>
  </si>
  <si>
    <t>Lodówka    HTTF - 406S</t>
  </si>
  <si>
    <t>Zmywarka maszyna do mycia</t>
  </si>
  <si>
    <t>Laminator</t>
  </si>
  <si>
    <t>Ploter Canon Image Prograf i PF 670</t>
  </si>
  <si>
    <t>Ciśnieniomierz</t>
  </si>
  <si>
    <t>Tester kabli</t>
  </si>
  <si>
    <t>Niszczarka OPUS</t>
  </si>
  <si>
    <t>Niszczarka KOBRA</t>
  </si>
  <si>
    <t>Latarka diodowa M-fire</t>
  </si>
  <si>
    <t>Projektor przenośny Benq MW 705</t>
  </si>
  <si>
    <t>Zestaw symultaniczny Linx TG 101</t>
  </si>
  <si>
    <t>Ciśnieniowy ekspres do kawy</t>
  </si>
  <si>
    <t>Radiotelefon Kenwood NX 220</t>
  </si>
  <si>
    <t>Moduł sterujący</t>
  </si>
  <si>
    <t>Syrena elektroniczna</t>
  </si>
  <si>
    <t>Ekspres przelewowy PHILIPS</t>
  </si>
  <si>
    <t>Lupa elektroniczna Visolux</t>
  </si>
  <si>
    <t>Ekspres JURA</t>
  </si>
  <si>
    <t>Syrena elektroniczna z wyposażeniem</t>
  </si>
  <si>
    <t>Niszczarka Wallner</t>
  </si>
  <si>
    <t>Dekoracja świetlna LED</t>
  </si>
  <si>
    <t>Niszczarka CS</t>
  </si>
  <si>
    <t>Ploter</t>
  </si>
  <si>
    <t>Telefax Termotransferowy</t>
  </si>
  <si>
    <t>Fax Panasonic</t>
  </si>
  <si>
    <t>Dalmierz laserowy ze statywem</t>
  </si>
  <si>
    <t>Termohiggrometr</t>
  </si>
  <si>
    <t>Termohigrometr</t>
  </si>
  <si>
    <t>Elektryczny konewntor Dimplex</t>
  </si>
  <si>
    <t>Fax Panasonic KX</t>
  </si>
  <si>
    <t>Niszczarka Fellowes</t>
  </si>
  <si>
    <t>Niszczarka Fellowes Automax</t>
  </si>
  <si>
    <t>Telefax KX -FP 207 Panasonic</t>
  </si>
  <si>
    <t>Aparat Fotograficzny</t>
  </si>
  <si>
    <t>Centrala Telefoniczna</t>
  </si>
  <si>
    <t>Czytnik E-Dowód</t>
  </si>
  <si>
    <t>Termometr Testo 720 + czujniki</t>
  </si>
  <si>
    <t>Dalmierz Laserowy BOSH</t>
  </si>
  <si>
    <t>Ogrzewacz elektryczny Biwar</t>
  </si>
  <si>
    <t>Wyłącznik przeciw pozarowy prądu</t>
  </si>
  <si>
    <t xml:space="preserve">Elektryczny poj. Podgrzewacz wody </t>
  </si>
  <si>
    <t>Kamera do monitrringu CCTV</t>
  </si>
  <si>
    <t>Elektryczny przepływowy ogrzewacz wody</t>
  </si>
  <si>
    <t>Sanitariat</t>
  </si>
  <si>
    <t>Świnoujście, ul. Uzdrowiskowa przejście na plażę</t>
  </si>
  <si>
    <t>zewn.instalacj wodociąg. do natrysków</t>
  </si>
  <si>
    <t>infrastruktura sport.rekr. Super plaża Warszów</t>
  </si>
  <si>
    <t>Świnoujście ul. Uzdrowiskowa</t>
  </si>
  <si>
    <t>Budynek hali sportowej</t>
  </si>
  <si>
    <t>Budynek szatniowy zraz z infr. Techniczną</t>
  </si>
  <si>
    <t>Oświetlenie bieżni-lampy parkowe</t>
  </si>
  <si>
    <t>Zagospod terenu, ciągi komunikacyj +parking</t>
  </si>
  <si>
    <t xml:space="preserve">Trybuny segmentowe stalowe </t>
  </si>
  <si>
    <t>Bieżnia+zakolboiska</t>
  </si>
  <si>
    <t>Ogrodzenie panelowe bud</t>
  </si>
  <si>
    <t xml:space="preserve">Boisko syntetyczne </t>
  </si>
  <si>
    <t>Świnoujście ul. Norweska dz.Warszów</t>
  </si>
  <si>
    <t>Świnoujście ul. Bialoruska dz.Warszów</t>
  </si>
  <si>
    <t>monitoring, dozór cz.dobowy 1 hydrant</t>
  </si>
  <si>
    <t>Laptop LENOVO V330 (Administracja)</t>
  </si>
  <si>
    <t>Radio krótkofala ręczne 3 szt (Kąpielisko)</t>
  </si>
  <si>
    <t>Drukarka HONEY PC42 (Basen  Północny)</t>
  </si>
  <si>
    <t>System e-Marines (Basen Pólnocny)</t>
  </si>
  <si>
    <t>System ESOK (Hala tenisowa))</t>
  </si>
  <si>
    <t>Zest.komputerowy (ob.sport.Białoruska)</t>
  </si>
  <si>
    <t>Monitoring+rejestrator - Obiekt sport.ul. Białoruska</t>
  </si>
  <si>
    <t>Budynek( 61.8)</t>
  </si>
  <si>
    <t>Budynek (61,4)</t>
  </si>
  <si>
    <t>Budynek (61,11)</t>
  </si>
  <si>
    <t>Budynek (61.9)</t>
  </si>
  <si>
    <t>warsztat Okólna 15 (61.10)</t>
  </si>
  <si>
    <t xml:space="preserve">Budynek garażowo-wartsztatowy </t>
  </si>
  <si>
    <t xml:space="preserve">Budynek wspinalni </t>
  </si>
  <si>
    <t xml:space="preserve">Budynek gospodarczy </t>
  </si>
  <si>
    <t xml:space="preserve">Budynek biurowo-mieszkalny </t>
  </si>
  <si>
    <t xml:space="preserve">Budynki gospodarcze </t>
  </si>
  <si>
    <t xml:space="preserve">Okólna 15 </t>
  </si>
  <si>
    <t>Ludzi Morza 2</t>
  </si>
  <si>
    <t>Ludzi Morza 4</t>
  </si>
  <si>
    <t>ŻELBET</t>
  </si>
  <si>
    <t>DREWNIANY KRYTY PAPĄ</t>
  </si>
  <si>
    <t>CEGŁA, SCIANY STALOWE Z PRZESZKLENIEM</t>
  </si>
  <si>
    <t xml:space="preserve">CEGŁA </t>
  </si>
  <si>
    <t>STROPODACH / PŁYTY WPS OCIEPLONE ŻUŻLEM.POKRYCIE DACHU PAPA</t>
  </si>
  <si>
    <t>CEGŁA, BETON</t>
  </si>
  <si>
    <t>ŻELBET POKRYTY PA</t>
  </si>
  <si>
    <t>CEGŁA PEŁNA , BETON KOMÓRKOWY</t>
  </si>
  <si>
    <t>ŻELBET KRYTY PAPĄ</t>
  </si>
  <si>
    <t>CEGŁA PEŁNA</t>
  </si>
  <si>
    <t>WIĘŻBA DACHOWA DREWNIANA, POKRYCIE BLACHAĄ POWLEKANĄ</t>
  </si>
  <si>
    <t>345(zabudowy)</t>
  </si>
  <si>
    <t>9(zabudowy)</t>
  </si>
  <si>
    <t>41(zabudowy)</t>
  </si>
  <si>
    <t>121(zabudowy)</t>
  </si>
  <si>
    <t>47(zabudowy)</t>
  </si>
  <si>
    <t>L.p.</t>
  </si>
  <si>
    <t>nazwa budynku/budowli</t>
  </si>
  <si>
    <t>Przeznaczenie budynku/budowli</t>
  </si>
  <si>
    <t>Lokalizacja/ adres budynku</t>
  </si>
  <si>
    <t>Nr lokalu</t>
  </si>
  <si>
    <t>Powierzchnia lokalu</t>
  </si>
  <si>
    <t>Rok budowy</t>
  </si>
  <si>
    <t>Ogółem pow.lokali mieszk.komunalnych</t>
  </si>
  <si>
    <t>lokal</t>
  </si>
  <si>
    <t>ARMII KRAJOWEJ   1</t>
  </si>
  <si>
    <t>lokale</t>
  </si>
  <si>
    <t>użytkowe</t>
  </si>
  <si>
    <t>ARMII KRAJOWEJ   13</t>
  </si>
  <si>
    <t>ARMII KRAJOWEJ   13A</t>
  </si>
  <si>
    <t>ARMII KRAJOWEJ   13B</t>
  </si>
  <si>
    <t>2A-2B</t>
  </si>
  <si>
    <t>ARMII KRAJOWEJ  4</t>
  </si>
  <si>
    <t>ARMII KRAJOWEJ   7-7A</t>
  </si>
  <si>
    <t>7/1</t>
  </si>
  <si>
    <t>7/11</t>
  </si>
  <si>
    <t>7/1A</t>
  </si>
  <si>
    <t>7A/6</t>
  </si>
  <si>
    <t>ARMII KRAJOWEJ 8-8A</t>
  </si>
  <si>
    <t>8/1</t>
  </si>
  <si>
    <t>8/10</t>
  </si>
  <si>
    <t>8/11</t>
  </si>
  <si>
    <t>8/11A</t>
  </si>
  <si>
    <t>8/12</t>
  </si>
  <si>
    <t>8/13A</t>
  </si>
  <si>
    <t>8/2</t>
  </si>
  <si>
    <t>8/4</t>
  </si>
  <si>
    <t>8/5</t>
  </si>
  <si>
    <t>8/7</t>
  </si>
  <si>
    <t>8/8</t>
  </si>
  <si>
    <t>BARLICKIEGO 19</t>
  </si>
  <si>
    <t>1A-1B</t>
  </si>
  <si>
    <t>BARLICKIEGO 23</t>
  </si>
  <si>
    <t>4A</t>
  </si>
  <si>
    <t>BARLICKIEGO 4 (1 lokal)</t>
  </si>
  <si>
    <t>BARLICKIEGO 7</t>
  </si>
  <si>
    <t>1</t>
  </si>
  <si>
    <t>2</t>
  </si>
  <si>
    <t>BAT. CHŁOPSKICH 3</t>
  </si>
  <si>
    <t>BEMA 12-13</t>
  </si>
  <si>
    <t>12/1</t>
  </si>
  <si>
    <t>12/3</t>
  </si>
  <si>
    <t>13/1</t>
  </si>
  <si>
    <t>13/4</t>
  </si>
  <si>
    <t>13/6</t>
  </si>
  <si>
    <t>13/7</t>
  </si>
  <si>
    <t>BOGUSŁAWSKIEGO 2-4</t>
  </si>
  <si>
    <t>2/6</t>
  </si>
  <si>
    <t>2/7</t>
  </si>
  <si>
    <t>4/1</t>
  </si>
  <si>
    <t>BOHATERÓW WRZEŚNIA 10-11</t>
  </si>
  <si>
    <t>11/2</t>
  </si>
  <si>
    <t>BOHATERÓW WRZEŚNIA 2</t>
  </si>
  <si>
    <t>BOHATERÓW WRZEŚNIA 39A-E</t>
  </si>
  <si>
    <t>39A/2</t>
  </si>
  <si>
    <t>39B/3</t>
  </si>
  <si>
    <t>39C/4</t>
  </si>
  <si>
    <t>39C/5</t>
  </si>
  <si>
    <t>39D/3</t>
  </si>
  <si>
    <t>39D/5</t>
  </si>
  <si>
    <t>39D/7</t>
  </si>
  <si>
    <t>BOHATERÓW WRZEŚNIA 75</t>
  </si>
  <si>
    <t>BOHATERÓW WRZEŚNIA 14</t>
  </si>
  <si>
    <t>BURSZTYNOWA 4</t>
  </si>
  <si>
    <t>CHOPINA 10-12-14</t>
  </si>
  <si>
    <t>10/8</t>
  </si>
  <si>
    <t>CHOPINA 16</t>
  </si>
  <si>
    <t>1A</t>
  </si>
  <si>
    <t>2A</t>
  </si>
  <si>
    <t>2B</t>
  </si>
  <si>
    <t>2C</t>
  </si>
  <si>
    <t>CHOPINA 18</t>
  </si>
  <si>
    <t>CHOPINA 22</t>
  </si>
  <si>
    <t>CHOPINA 24</t>
  </si>
  <si>
    <t>CHOPINA 26</t>
  </si>
  <si>
    <t>CHOPINA 3</t>
  </si>
  <si>
    <t>CHROBREGO 4-6</t>
  </si>
  <si>
    <t>GDYŃSKA 29A</t>
  </si>
  <si>
    <t>GDYŃSKA 30</t>
  </si>
  <si>
    <t>GDYŃSKA 32</t>
  </si>
  <si>
    <t>GRANICZNA 11</t>
  </si>
  <si>
    <t>GRANICZNA 12</t>
  </si>
  <si>
    <t>GRUDZIĄDZKA 1-2</t>
  </si>
  <si>
    <t>2/4</t>
  </si>
  <si>
    <t>GRUDZIĄDZKA 3-4</t>
  </si>
  <si>
    <t>3/3</t>
  </si>
  <si>
    <t>3/5</t>
  </si>
  <si>
    <t>4/3</t>
  </si>
  <si>
    <t>GRUNWALDZKA 1</t>
  </si>
  <si>
    <t>GRUNWALDZKA 100</t>
  </si>
  <si>
    <t>GRUNWALDZKA 13-14-15-16</t>
  </si>
  <si>
    <t>13/11</t>
  </si>
  <si>
    <t>13/2</t>
  </si>
  <si>
    <t>GRUNWALDZKA 18</t>
  </si>
  <si>
    <t>GRUNWALDZKA 19</t>
  </si>
  <si>
    <t>GRUNWALDZKA 2-3-4</t>
  </si>
  <si>
    <t>GRUNWALDZKA 20</t>
  </si>
  <si>
    <t>GRUNWALDZKA 23-23A,B,C,D,E,F,G,H,I</t>
  </si>
  <si>
    <t>23A/13</t>
  </si>
  <si>
    <t>23A/2</t>
  </si>
  <si>
    <t>23B/2</t>
  </si>
  <si>
    <t>23C/2</t>
  </si>
  <si>
    <t>23E/2</t>
  </si>
  <si>
    <t>23F/2</t>
  </si>
  <si>
    <t>23F/4</t>
  </si>
  <si>
    <t>23H/8</t>
  </si>
  <si>
    <t>23I/13</t>
  </si>
  <si>
    <t>23I/14</t>
  </si>
  <si>
    <t>GRUNWALDZKA 47</t>
  </si>
  <si>
    <t>101</t>
  </si>
  <si>
    <t>GRUNWALDZKA 55</t>
  </si>
  <si>
    <t>GRUNWALDZKA 9-10-11-12</t>
  </si>
  <si>
    <t>10/5</t>
  </si>
  <si>
    <t>11/1</t>
  </si>
  <si>
    <t>11/4</t>
  </si>
  <si>
    <t>9/2</t>
  </si>
  <si>
    <t>HERBERTA 10-10A</t>
  </si>
  <si>
    <t>10A/5</t>
  </si>
  <si>
    <t>HOŁDU PRUSKIEGO 10-10A-10B</t>
  </si>
  <si>
    <t>10/7</t>
  </si>
  <si>
    <t>10B/15</t>
  </si>
  <si>
    <t>10B/16</t>
  </si>
  <si>
    <t>10B/17</t>
  </si>
  <si>
    <t>HOŁDU PRUSKIEGO 11-11A</t>
  </si>
  <si>
    <t>11/4A</t>
  </si>
  <si>
    <t>11/4B</t>
  </si>
  <si>
    <t>11/5A</t>
  </si>
  <si>
    <t>11A/6</t>
  </si>
  <si>
    <t>HOŁDU PRUSKIEGO 12</t>
  </si>
  <si>
    <t>HOŁDU PRUSKIEGO 13</t>
  </si>
  <si>
    <t>HOŁDU PRUSKIEGO 14</t>
  </si>
  <si>
    <t>HOŁDU PRUSKIEGO 3</t>
  </si>
  <si>
    <t>HOŁDU PRUSKIEGO 5</t>
  </si>
  <si>
    <t>HOŁDU PRUSKIEGO 6</t>
  </si>
  <si>
    <t>HOŁDU PRUSKIEGO 7</t>
  </si>
  <si>
    <t>JARACZA 54</t>
  </si>
  <si>
    <t>JARACZA 56</t>
  </si>
  <si>
    <t>8</t>
  </si>
  <si>
    <t>JARACZA 58</t>
  </si>
  <si>
    <t>JARACZA 67</t>
  </si>
  <si>
    <t>KOCHANOWSKIEGO 4</t>
  </si>
  <si>
    <t>KOŁŁĄTAJA 12-13-14</t>
  </si>
  <si>
    <t>12/2</t>
  </si>
  <si>
    <t>12/6</t>
  </si>
  <si>
    <t>13/3</t>
  </si>
  <si>
    <t>14/4</t>
  </si>
  <si>
    <t>KOŁŁĄTAJA 15-16-17-18</t>
  </si>
  <si>
    <t>15/1</t>
  </si>
  <si>
    <t>16/6</t>
  </si>
  <si>
    <t>17/4</t>
  </si>
  <si>
    <t>18/1</t>
  </si>
  <si>
    <t>18/7-8</t>
  </si>
  <si>
    <t>KOŁŁĄTAJA 20-22-24-26</t>
  </si>
  <si>
    <t>20/10</t>
  </si>
  <si>
    <t>20/24</t>
  </si>
  <si>
    <t>24/19</t>
  </si>
  <si>
    <t>24/27</t>
  </si>
  <si>
    <t>24/28</t>
  </si>
  <si>
    <t>24/3</t>
  </si>
  <si>
    <t>26/8</t>
  </si>
  <si>
    <t>KOŁŁĄTAJA 2C-2D</t>
  </si>
  <si>
    <t>2C/7</t>
  </si>
  <si>
    <t>2D/11</t>
  </si>
  <si>
    <t>2D/6</t>
  </si>
  <si>
    <t>2D/8</t>
  </si>
  <si>
    <t>KOŁŁĄTAJA 2E-2F</t>
  </si>
  <si>
    <t>2E/3</t>
  </si>
  <si>
    <t>2E/4</t>
  </si>
  <si>
    <t>2F/2</t>
  </si>
  <si>
    <t>2F/4</t>
  </si>
  <si>
    <t>KOŁŁĄTAJA 5</t>
  </si>
  <si>
    <t>KOŁŁĄTAJA 6</t>
  </si>
  <si>
    <t>6A/1</t>
  </si>
  <si>
    <t>KONSTYTUCJI 3 MAJA 14</t>
  </si>
  <si>
    <t>KONSTYTUCJI 3 MAJA 15</t>
  </si>
  <si>
    <t>KONSTYTUCJI 3 MAJA 16</t>
  </si>
  <si>
    <t>KONSTYTUCJI 3 MAJA 2</t>
  </si>
  <si>
    <t>KONSTYTUCJI 3 MAJA 25</t>
  </si>
  <si>
    <t>KONSTYTUCJI 3 MAJA 27-27A-27B</t>
  </si>
  <si>
    <t>27/3</t>
  </si>
  <si>
    <t>27/4</t>
  </si>
  <si>
    <t>27/7-7A</t>
  </si>
  <si>
    <t>27B/8</t>
  </si>
  <si>
    <t>KONSTYTUCJI 3 MAJA 28</t>
  </si>
  <si>
    <t>KONSTYTUCJI 3 MAJA 30</t>
  </si>
  <si>
    <t>KONSTYTUCJI 3 MAJA 4</t>
  </si>
  <si>
    <t>KONSTYTUCJI 3 MAJA 5</t>
  </si>
  <si>
    <t>KONSTYTUCJI 3 MAJA 54</t>
  </si>
  <si>
    <t>KONSTYTUCJI 3 MAJA 55</t>
  </si>
  <si>
    <t>KONSTYTUCJI 3 MAJA 59</t>
  </si>
  <si>
    <t>KOŚCIUSZKI 1-1A-1B-1C</t>
  </si>
  <si>
    <t>1/11</t>
  </si>
  <si>
    <t>1/4</t>
  </si>
  <si>
    <t>1/8</t>
  </si>
  <si>
    <t>1A/14</t>
  </si>
  <si>
    <t>1A/8</t>
  </si>
  <si>
    <t>1B/2</t>
  </si>
  <si>
    <t>1B/4</t>
  </si>
  <si>
    <t>1B/6</t>
  </si>
  <si>
    <t>1C/14</t>
  </si>
  <si>
    <t>1C/16</t>
  </si>
  <si>
    <t>1C/18</t>
  </si>
  <si>
    <t>1C/3</t>
  </si>
  <si>
    <t>1C/9</t>
  </si>
  <si>
    <t>KOŚCIUSZKI 3-3A-3B-3C</t>
  </si>
  <si>
    <t>3/1</t>
  </si>
  <si>
    <t>3/18</t>
  </si>
  <si>
    <t>3/4</t>
  </si>
  <si>
    <t>3A/1</t>
  </si>
  <si>
    <t>3A/13</t>
  </si>
  <si>
    <t>3A/17</t>
  </si>
  <si>
    <t>3A/4</t>
  </si>
  <si>
    <t>3A/8</t>
  </si>
  <si>
    <t>3B/1</t>
  </si>
  <si>
    <t>3B/18</t>
  </si>
  <si>
    <t>3B/4</t>
  </si>
  <si>
    <t>3C/14</t>
  </si>
  <si>
    <t>3C/18</t>
  </si>
  <si>
    <t>KOŚCIUSZKI 37-38-39</t>
  </si>
  <si>
    <t>37/5</t>
  </si>
  <si>
    <t>37/8</t>
  </si>
  <si>
    <t>38/2</t>
  </si>
  <si>
    <t>39/4</t>
  </si>
  <si>
    <t>KRZYWA 1A-1B-1C-1D-1E</t>
  </si>
  <si>
    <t>1A/1</t>
  </si>
  <si>
    <t>1A/17</t>
  </si>
  <si>
    <t>1A/26</t>
  </si>
  <si>
    <t>1A/28</t>
  </si>
  <si>
    <t>1A/29</t>
  </si>
  <si>
    <t>1A/30</t>
  </si>
  <si>
    <t>1A/37</t>
  </si>
  <si>
    <t>1A/42</t>
  </si>
  <si>
    <t>1A/45</t>
  </si>
  <si>
    <t>1A/47</t>
  </si>
  <si>
    <t>1A/48</t>
  </si>
  <si>
    <t>1A/5</t>
  </si>
  <si>
    <t>1A/50</t>
  </si>
  <si>
    <t>1A/9</t>
  </si>
  <si>
    <t>1B/13</t>
  </si>
  <si>
    <t>1B/15</t>
  </si>
  <si>
    <t>1B/25</t>
  </si>
  <si>
    <t>1B/29</t>
  </si>
  <si>
    <t>1B/9</t>
  </si>
  <si>
    <t>1C/7</t>
  </si>
  <si>
    <t>1C/28</t>
  </si>
  <si>
    <t>1C/31</t>
  </si>
  <si>
    <t>1C/34</t>
  </si>
  <si>
    <t>1C/38</t>
  </si>
  <si>
    <t>1C/43</t>
  </si>
  <si>
    <t>1C/44</t>
  </si>
  <si>
    <t>1C/48</t>
  </si>
  <si>
    <t>1C/5</t>
  </si>
  <si>
    <t>1C/52</t>
  </si>
  <si>
    <t>1C/54</t>
  </si>
  <si>
    <t>1C/56</t>
  </si>
  <si>
    <t>1C/61</t>
  </si>
  <si>
    <t>1C/62</t>
  </si>
  <si>
    <t>1C/65</t>
  </si>
  <si>
    <t>1D/1</t>
  </si>
  <si>
    <t>1D/11</t>
  </si>
  <si>
    <t>1D/13</t>
  </si>
  <si>
    <t>1D/17</t>
  </si>
  <si>
    <t>1D/18</t>
  </si>
  <si>
    <t>1D/22</t>
  </si>
  <si>
    <t>1D/24</t>
  </si>
  <si>
    <t>1E/12</t>
  </si>
  <si>
    <t>1E/18</t>
  </si>
  <si>
    <t>1E/23</t>
  </si>
  <si>
    <t>1E/30</t>
  </si>
  <si>
    <t>1E/36</t>
  </si>
  <si>
    <t>1E/42</t>
  </si>
  <si>
    <t>1E/43</t>
  </si>
  <si>
    <t>1E/48</t>
  </si>
  <si>
    <t>1E/50</t>
  </si>
  <si>
    <t>1E/51</t>
  </si>
  <si>
    <t>1E/52</t>
  </si>
  <si>
    <t>1E/53</t>
  </si>
  <si>
    <t>1E/58</t>
  </si>
  <si>
    <t>1E/6</t>
  </si>
  <si>
    <t>1E/60</t>
  </si>
  <si>
    <t>1E/61</t>
  </si>
  <si>
    <t>1E/64</t>
  </si>
  <si>
    <t>KUJAWSKA 3-3A,B,C,D,E,F,G,H</t>
  </si>
  <si>
    <t>3D/6</t>
  </si>
  <si>
    <t>LUTYCKA 5</t>
  </si>
  <si>
    <t>3B</t>
  </si>
  <si>
    <t>LUTYCKA 8-9-10-11-12-13-14</t>
  </si>
  <si>
    <t>10/6</t>
  </si>
  <si>
    <t>14/2</t>
  </si>
  <si>
    <t>14/3</t>
  </si>
  <si>
    <t>MARYNARZY 1</t>
  </si>
  <si>
    <t>MARYNARZY 2</t>
  </si>
  <si>
    <t>MARYNARZY 4</t>
  </si>
  <si>
    <t>MARYNARZY 5</t>
  </si>
  <si>
    <t>MARYNARZY 6A-6B-6C</t>
  </si>
  <si>
    <t>6A/14</t>
  </si>
  <si>
    <t>6A/3</t>
  </si>
  <si>
    <t>6C/11</t>
  </si>
  <si>
    <t>6C/15</t>
  </si>
  <si>
    <t>6C/7</t>
  </si>
  <si>
    <t>6C/8</t>
  </si>
  <si>
    <t>6C/9</t>
  </si>
  <si>
    <t>MARYNARZY 7</t>
  </si>
  <si>
    <t>MATEJKI 1C</t>
  </si>
  <si>
    <t>31</t>
  </si>
  <si>
    <t>MATEJKI 14</t>
  </si>
  <si>
    <t>6A</t>
  </si>
  <si>
    <t>MATEJKI 15</t>
  </si>
  <si>
    <t>MATEJKI 6-6A-6B-6C-6D-6E</t>
  </si>
  <si>
    <t>6/2</t>
  </si>
  <si>
    <t>6/20</t>
  </si>
  <si>
    <t>6/8</t>
  </si>
  <si>
    <t>6A/12</t>
  </si>
  <si>
    <t>6A/15</t>
  </si>
  <si>
    <t>6A/18</t>
  </si>
  <si>
    <t>6A/8</t>
  </si>
  <si>
    <t>6B/20</t>
  </si>
  <si>
    <t>6B/8</t>
  </si>
  <si>
    <t>6C/13</t>
  </si>
  <si>
    <t>6C/17</t>
  </si>
  <si>
    <t>6C/2</t>
  </si>
  <si>
    <t>6D/13</t>
  </si>
  <si>
    <t>6D/15</t>
  </si>
  <si>
    <t>6D/16</t>
  </si>
  <si>
    <t>6D/17</t>
  </si>
  <si>
    <t>6D/18</t>
  </si>
  <si>
    <t>6D/19</t>
  </si>
  <si>
    <t>6D/20</t>
  </si>
  <si>
    <t>6D/3</t>
  </si>
  <si>
    <t>6E/1</t>
  </si>
  <si>
    <t>6E/10</t>
  </si>
  <si>
    <t>6E/2</t>
  </si>
  <si>
    <t>6E/8</t>
  </si>
  <si>
    <t>MODRZEJEWSKIEJ 10-12</t>
  </si>
  <si>
    <t>10/4</t>
  </si>
  <si>
    <t>12/5</t>
  </si>
  <si>
    <t>MODRZEJEWSKIEJ 18</t>
  </si>
  <si>
    <t>MODRZEJEWSKIEJ 2</t>
  </si>
  <si>
    <t>MODRZEJEWSKIEJ 6</t>
  </si>
  <si>
    <t>MODRZEJEWSKIEJ 69-71</t>
  </si>
  <si>
    <t>69/2</t>
  </si>
  <si>
    <t>69/4</t>
  </si>
  <si>
    <t>71/10A-10B</t>
  </si>
  <si>
    <t>MODRZEJEWSKIEJ 73</t>
  </si>
  <si>
    <t>73/10</t>
  </si>
  <si>
    <t>MODRZEJEWSKIEJ 75</t>
  </si>
  <si>
    <t>MODRZEJEWSKIEJ 8</t>
  </si>
  <si>
    <t>MONTE CASSINO 1</t>
  </si>
  <si>
    <t>MONTE CASSINO 18-18A</t>
  </si>
  <si>
    <t>18/7</t>
  </si>
  <si>
    <t>18A/3</t>
  </si>
  <si>
    <t>MONTE CASSINO 19</t>
  </si>
  <si>
    <t>4B</t>
  </si>
  <si>
    <t>MONTE CASSINO 22A,B,C,D</t>
  </si>
  <si>
    <t>22A/10</t>
  </si>
  <si>
    <t>22A/13</t>
  </si>
  <si>
    <t>22A/3</t>
  </si>
  <si>
    <t>22A/5</t>
  </si>
  <si>
    <t>22A/6</t>
  </si>
  <si>
    <t>22A/7</t>
  </si>
  <si>
    <t>22B/10</t>
  </si>
  <si>
    <t>22B/9</t>
  </si>
  <si>
    <t>22C/10</t>
  </si>
  <si>
    <t>22C/9</t>
  </si>
  <si>
    <t>22D/10</t>
  </si>
  <si>
    <t>22D/1a</t>
  </si>
  <si>
    <t>22D/8</t>
  </si>
  <si>
    <t>MONTE CASSINO 30-31</t>
  </si>
  <si>
    <t>MONTE CASSINO 32</t>
  </si>
  <si>
    <t>NARUTOWICZA 2-2A</t>
  </si>
  <si>
    <t>2/3</t>
  </si>
  <si>
    <t>NARUTOWICZA 3</t>
  </si>
  <si>
    <t>2A 2B</t>
  </si>
  <si>
    <t>4-5</t>
  </si>
  <si>
    <t>NARUTOWICZA 8</t>
  </si>
  <si>
    <t>NARUTOWICZA 9</t>
  </si>
  <si>
    <t>NIECAŁA 10</t>
  </si>
  <si>
    <t>NIECAŁA 2</t>
  </si>
  <si>
    <t>NIECAŁA 3</t>
  </si>
  <si>
    <t>NIECAŁA 4</t>
  </si>
  <si>
    <t>NIECAŁA 6</t>
  </si>
  <si>
    <t>NIECAŁA 8</t>
  </si>
  <si>
    <t>NIEDZIAŁKOWSKIEGO 29</t>
  </si>
  <si>
    <t>NIEDZIAŁKOWSKIEGO 3</t>
  </si>
  <si>
    <t>NIEDZIAŁKOWSKIEGO 4</t>
  </si>
  <si>
    <t>NIEDZIAŁKOWSKIEGO 7</t>
  </si>
  <si>
    <t>NORWESKA 19</t>
  </si>
  <si>
    <t>NORWESKA 2</t>
  </si>
  <si>
    <t>NORWESKA 7</t>
  </si>
  <si>
    <t>NORWESKA 8</t>
  </si>
  <si>
    <t>NORWESKA 9</t>
  </si>
  <si>
    <t>OLSZTYŃSKA 1</t>
  </si>
  <si>
    <t>PADEREWSKIEGO 10</t>
  </si>
  <si>
    <t>5A</t>
  </si>
  <si>
    <t>PADEREWSKIEGO 11</t>
  </si>
  <si>
    <t>3A-C</t>
  </si>
  <si>
    <t>PADEREWSKIEGO 12</t>
  </si>
  <si>
    <t>PADEREWSKIEGO 13</t>
  </si>
  <si>
    <t>PADEREWSKIEGO 15</t>
  </si>
  <si>
    <t>PADEREWSKIEGO 16</t>
  </si>
  <si>
    <t>PADEREWSKIEGO 18-18A-18B</t>
  </si>
  <si>
    <t>18B/23</t>
  </si>
  <si>
    <t>18B/24</t>
  </si>
  <si>
    <t>PADEREWSKIEGO 2-3-4-5</t>
  </si>
  <si>
    <t>2/2</t>
  </si>
  <si>
    <t>5/2</t>
  </si>
  <si>
    <t>PADEREWSKIEGO 21</t>
  </si>
  <si>
    <t>PADEREWSKIEGO 22-22A-22B</t>
  </si>
  <si>
    <t>22/10</t>
  </si>
  <si>
    <t>22/2</t>
  </si>
  <si>
    <t>22/3</t>
  </si>
  <si>
    <t>22/7</t>
  </si>
  <si>
    <t>PADEREWSKIEGO 23</t>
  </si>
  <si>
    <t>PADEREWSKIEGO 25</t>
  </si>
  <si>
    <t>PADEREWSKIEGO 26</t>
  </si>
  <si>
    <t>PADEREWSKIEGO 9</t>
  </si>
  <si>
    <t>PIASTOWSKA 14-15</t>
  </si>
  <si>
    <t>PIASTOWSKA 2</t>
  </si>
  <si>
    <t>PIŁSUDSKIEGO 10</t>
  </si>
  <si>
    <t>PIŁSUDSKIEGO 10 ( 4 lokale)</t>
  </si>
  <si>
    <t>PIŁSUDSKIEGO 11</t>
  </si>
  <si>
    <t>PIŁSUDSKIEGO 13-13A-13B</t>
  </si>
  <si>
    <t>9A</t>
  </si>
  <si>
    <t>PIŁSUDSKIEGO 17</t>
  </si>
  <si>
    <t>PIŁSUDSKIEGO 19</t>
  </si>
  <si>
    <t>PIŁSUDSKIEGO 23-25</t>
  </si>
  <si>
    <t>25/4</t>
  </si>
  <si>
    <t>25/7</t>
  </si>
  <si>
    <t>PIŁSUDSKIEGO 27-29-31</t>
  </si>
  <si>
    <t>29/1</t>
  </si>
  <si>
    <t>29/2</t>
  </si>
  <si>
    <t>PIŁSUDSKIEGO 33-33A</t>
  </si>
  <si>
    <t>33/1</t>
  </si>
  <si>
    <t>33/10</t>
  </si>
  <si>
    <t>33/11A</t>
  </si>
  <si>
    <t>33/11A-B</t>
  </si>
  <si>
    <t>33/11B</t>
  </si>
  <si>
    <t>33/2A</t>
  </si>
  <si>
    <t>33/2B</t>
  </si>
  <si>
    <t>33/2C</t>
  </si>
  <si>
    <t>33/4</t>
  </si>
  <si>
    <t>33/6</t>
  </si>
  <si>
    <t>33A/14</t>
  </si>
  <si>
    <t>33A/15</t>
  </si>
  <si>
    <t>PIŁSUDSKIEGO 6</t>
  </si>
  <si>
    <t>PLAC SŁOWIAŃSKI 1</t>
  </si>
  <si>
    <t>PLAC SŁOWIAŃSKI 8</t>
  </si>
  <si>
    <t>PLAC WOLNOŚCI 14</t>
  </si>
  <si>
    <t>PLAC WOLNOŚCI 15-15A</t>
  </si>
  <si>
    <t>PLAC WOLNOŚCI 4</t>
  </si>
  <si>
    <t>POZNAŃSKA 1-3-5-7-9-11-13-15</t>
  </si>
  <si>
    <t>1/3</t>
  </si>
  <si>
    <t>1/6</t>
  </si>
  <si>
    <t>1/7</t>
  </si>
  <si>
    <t>3/2</t>
  </si>
  <si>
    <t>5/5</t>
  </si>
  <si>
    <t>5/6</t>
  </si>
  <si>
    <t>7/5</t>
  </si>
  <si>
    <t>7/6</t>
  </si>
  <si>
    <t>9/6</t>
  </si>
  <si>
    <t>POZNAŃSKA 2-4-6-8-10-12</t>
  </si>
  <si>
    <t>10/3</t>
  </si>
  <si>
    <t>4/4</t>
  </si>
  <si>
    <t>4/5</t>
  </si>
  <si>
    <t>4/6</t>
  </si>
  <si>
    <t>RYBAKI 1-2-3</t>
  </si>
  <si>
    <t>3/8</t>
  </si>
  <si>
    <t>RYBAKI 4-5-6</t>
  </si>
  <si>
    <t>SIKORSKIEGO 10</t>
  </si>
  <si>
    <t>SIKORSKIEGO 12</t>
  </si>
  <si>
    <t>SIKORSKIEGO 2A-2B-2C</t>
  </si>
  <si>
    <t>2A/10</t>
  </si>
  <si>
    <t>2A/13</t>
  </si>
  <si>
    <t>2C/2</t>
  </si>
  <si>
    <t>SIKORSKIEGO 2A-2B-2C(3 lokale)</t>
  </si>
  <si>
    <t>SKANDYNAWSKA 3</t>
  </si>
  <si>
    <t>SOSNOWA 15</t>
  </si>
  <si>
    <t>SOSNOWA 22-24</t>
  </si>
  <si>
    <t>24/2</t>
  </si>
  <si>
    <t>uzytkowy</t>
  </si>
  <si>
    <t>SOSNOWA 26-28-30-32</t>
  </si>
  <si>
    <t>26/1</t>
  </si>
  <si>
    <t>26/2</t>
  </si>
  <si>
    <t>26/4</t>
  </si>
  <si>
    <t>28/1</t>
  </si>
  <si>
    <t>32/4</t>
  </si>
  <si>
    <t>32/5</t>
  </si>
  <si>
    <t>SOSNOWA 5</t>
  </si>
  <si>
    <t>STASZICA 10-12</t>
  </si>
  <si>
    <t>10/1</t>
  </si>
  <si>
    <t>10/12</t>
  </si>
  <si>
    <t>STASZICA 14-16-18</t>
  </si>
  <si>
    <t>14/6</t>
  </si>
  <si>
    <t>16/7</t>
  </si>
  <si>
    <t>18/8</t>
  </si>
  <si>
    <t>STASZICA 20-22-24</t>
  </si>
  <si>
    <t>20/9</t>
  </si>
  <si>
    <t>22/5</t>
  </si>
  <si>
    <t>24/4</t>
  </si>
  <si>
    <t>24/6</t>
  </si>
  <si>
    <t>SZKOLNA 13-13A</t>
  </si>
  <si>
    <t>13/21</t>
  </si>
  <si>
    <t>13A/30</t>
  </si>
  <si>
    <t>13A/7</t>
  </si>
  <si>
    <t>SZKOLNA 8-8A-8B</t>
  </si>
  <si>
    <t>8B/2</t>
  </si>
  <si>
    <t>SĄSIEDZKA 4</t>
  </si>
  <si>
    <t>SŁOWACKIEGO 14 (4lokale)</t>
  </si>
  <si>
    <t>WARSZAWSKA 9-10-11</t>
  </si>
  <si>
    <t>WITOSA 3-3A-3B</t>
  </si>
  <si>
    <t>3/14</t>
  </si>
  <si>
    <t>3/9</t>
  </si>
  <si>
    <t>3A/11</t>
  </si>
  <si>
    <t>3A/14</t>
  </si>
  <si>
    <t>3A/5</t>
  </si>
  <si>
    <t>3A/6</t>
  </si>
  <si>
    <t>3B/15</t>
  </si>
  <si>
    <t>WITOSA 5-5A-5B</t>
  </si>
  <si>
    <t>5/11</t>
  </si>
  <si>
    <t>5/15</t>
  </si>
  <si>
    <t>5A/10</t>
  </si>
  <si>
    <t>5A/5</t>
  </si>
  <si>
    <t>5B/2</t>
  </si>
  <si>
    <t>WOJSKA POLSKIEGO 23-25-25A</t>
  </si>
  <si>
    <t>23/1</t>
  </si>
  <si>
    <t>W.POLSKIEGO 23-25-25A(3 lokali)</t>
  </si>
  <si>
    <t>WOJSKA POLSKIEGO 55</t>
  </si>
  <si>
    <t>WYSPIAŃSKIEGO 47</t>
  </si>
  <si>
    <t>WYSPIAŃSKIEGO 6-6A</t>
  </si>
  <si>
    <t>WYSPOWA 2</t>
  </si>
  <si>
    <t>WYSZYŃSKIEGO 1</t>
  </si>
  <si>
    <t>WYSZYŃSKIEGO 11A</t>
  </si>
  <si>
    <t>WYSZYŃSKIEGO 5</t>
  </si>
  <si>
    <t>WYSZYŃSKIEGO 6</t>
  </si>
  <si>
    <t>A.KRAJOWEJ/B.WRZESNIA (29 lokali)</t>
  </si>
  <si>
    <t>razem</t>
  </si>
  <si>
    <t xml:space="preserve"> PRZEDSZKOLE MIEJSKIE NR 11</t>
  </si>
  <si>
    <t xml:space="preserve">ul. Bydgoska 15, 72-600 Świnoujście </t>
  </si>
  <si>
    <t>bud. Administracji</t>
  </si>
  <si>
    <t>72-600 Świnoujście, ul. Bydgoska 15</t>
  </si>
  <si>
    <t xml:space="preserve">ściany  z bloczków  betonu  komórkowego  gr.  24cm  na  zaprawie  cementowo-wapiennej </t>
  </si>
  <si>
    <t xml:space="preserve">Strop żelbetowy o gr. 16cm, STROPODACH NAD SALĄ GIMNASTYCZNĄ -
konstrukcja   z   drewna   klejonego   impregnowanego   i   zabezpieczonego   ppoż.  </t>
  </si>
  <si>
    <t xml:space="preserve">STROPODACH -Strop żelbetowy o gr. 16cm wg rys. konstrukcji, Płyty  spadkowe  z  wełny  mineralnej  lub  styropian, papa podkładowa - papa samoprzylepna  
na niej papa wierzchniego krycia z posypką mineralną w kolorze ciemno  szarym.  </t>
  </si>
  <si>
    <r>
      <t xml:space="preserve">Przedszkole Miejskie Nr 11,, Tęcza" </t>
    </r>
    <r>
      <rPr>
        <b/>
        <sz val="10"/>
        <rFont val="Arial"/>
        <family val="2"/>
        <charset val="238"/>
      </rPr>
      <t>w wartosci budynku ujete jest również wyposazenie</t>
    </r>
  </si>
  <si>
    <t>zabawa</t>
  </si>
  <si>
    <t>ochrona mienia</t>
  </si>
  <si>
    <t>chodniki wewnętrzne</t>
  </si>
  <si>
    <t>300 m straż pożarna</t>
  </si>
  <si>
    <t>Laptop do EFG - Biofeedback</t>
  </si>
  <si>
    <t>Laptop HP 250G6</t>
  </si>
  <si>
    <t>Projektor VIVITEK dDW265</t>
  </si>
  <si>
    <t>Urządzenie wielofunkc BROTHER MFC-L2712DN</t>
  </si>
  <si>
    <t>Mikroskop z kamerą USB i akumulatorem</t>
  </si>
  <si>
    <t>Głośniki wolnostojące 2 szt</t>
  </si>
  <si>
    <t>Komputery przenośne 11 szt</t>
  </si>
  <si>
    <t>Notebook ACER3+mysz+słuchawki 36 szt</t>
  </si>
  <si>
    <t>Urządzenie wielofunkcyjne EPSON 2 szt</t>
  </si>
  <si>
    <t>Notebook LENOVO 2 szt</t>
  </si>
  <si>
    <t>Tablica interaktywna ESPRIT MT 2 SZT</t>
  </si>
  <si>
    <t>Projektor EPSON EB 680 z uchwytem 2 szt</t>
  </si>
  <si>
    <t>Projektor NEC UM301X</t>
  </si>
  <si>
    <t>Tablica interaktywna MAC</t>
  </si>
  <si>
    <t>Notebook DELL 3 szt</t>
  </si>
  <si>
    <t>Laptop TOSHIBA SATELLITE  A6-631070</t>
  </si>
  <si>
    <t>Budynek mieszkalny</t>
  </si>
  <si>
    <t>wartość rynkowa wg operatu szacunkowego z 18.09.2020 r.</t>
  </si>
  <si>
    <t>ul. Kadm. W. Steyera 11 i 13</t>
  </si>
  <si>
    <t xml:space="preserve">murowane z bloczków ceramicznych gr. 25 cm </t>
  </si>
  <si>
    <t>Dach płaski z podniesioną attyką,stropodach  - płyta żelbetowa "wylewana na mokro", konstrukcji żelbetowej płaski, kryty papa termozgrzewalną, izolacja z folii para przepuszczalnej, ocieplenie: styropian dachowy,</t>
  </si>
  <si>
    <t>135 m</t>
  </si>
  <si>
    <t>nie dotyczy - nowy budynek</t>
  </si>
  <si>
    <t>niszczarka ProfiOffice Alligator 514CC+</t>
  </si>
  <si>
    <t>placówki wychowania przedszkolnego</t>
  </si>
  <si>
    <t>gaśnica 27A 233 B - 6 szt, węże gaśnicze - 6 szt, gasnica proszkowa 55a 1836 C - 1 szt, gasnica proszkowa 8A 55B 40e - 1 szt, wyłącznik alarmu - 2szt, wyłacznik przeciwpożarowy prądu - 2 szt, kamery - 32 szt, ochrona budynku i monitoring wizyjny - konwój security</t>
  </si>
  <si>
    <t>CENTRALA TELEFONICZNA -GDYŃSKA</t>
  </si>
  <si>
    <t>DRUKARKA BROTHER- HL -GDYŃSKA</t>
  </si>
  <si>
    <t>DRUKARKA BROTHER- HL - GDYŃSKA</t>
  </si>
  <si>
    <t>RADIOODTWARZACZ - GDYŃSKA</t>
  </si>
  <si>
    <t>RADIOODTWARZACZ BOOMBOX - GDYŃSKA</t>
  </si>
  <si>
    <t>SKANER - BYDGOSKA</t>
  </si>
  <si>
    <t>DRUKARKA - BYDGOSKA</t>
  </si>
  <si>
    <t>ZESTAW KOMPUTEROWY - BYDGOSKA</t>
  </si>
  <si>
    <t>RADIOODTWARZACZ BOOMBOX - BYDGOSKA</t>
  </si>
  <si>
    <t>RADIOODTWARZACZ - BYDGOSKA</t>
  </si>
  <si>
    <t>NISZCZARKA OPUS - BYDGOSKA</t>
  </si>
  <si>
    <t>URZĄDZENIE WIELOFUNKCYJNE CANON - BYDGOSKA</t>
  </si>
  <si>
    <t>URZĄDZENIE WIELOFUNKCYJNE SAMSUNG - BYDGOSKA</t>
  </si>
  <si>
    <t>KSEROKOPIARKA 2 SZT - BYDGOSKA</t>
  </si>
  <si>
    <t>TELEFON PANASONIC - BYDGOSKA</t>
  </si>
  <si>
    <t>MONITOR INTERAKTYWNY (8SZT) - BYDGOSKA</t>
  </si>
  <si>
    <t xml:space="preserve">ZESTAW KOMPUTEROWY - BYDGOSKA </t>
  </si>
  <si>
    <t>KOMPUTER "ALL IN ONE" (4 SZT) - BYDGOSKA</t>
  </si>
  <si>
    <t>KOMPUTER "ALL IN ONE" (10 SZT) - BYDGOSKA</t>
  </si>
  <si>
    <t>silikaty</t>
  </si>
  <si>
    <t>żelbet i papa</t>
  </si>
  <si>
    <t>Budynek biurowy (z halą warsztatową)</t>
  </si>
  <si>
    <t>funcja główna - biurowa (siedziba firmy): inne funkcje: warsztat remontowo - naprawczy (hala)</t>
  </si>
  <si>
    <t>zabezpieczenie p-poż: 7 gaśnic (5 szt.- proszkowych, 2 szt. - skroplony CO2), 1 koc gaśniczy oraz 1 hydrant
zabezpieczenia przeciwkradzieżowe: instalacja alarmowa (informacja o włamaniu przekazywana jest sms na wskazany numer telefonu) oraz kamera wizyjna</t>
  </si>
  <si>
    <t>Świnoujście, ul. Karsiborska 4d</t>
  </si>
  <si>
    <t>budynek o konstrukcji stalowej ramowej; ściany zewn. - lekka obudowa w formie płyt typu "ATLANTIS"; ściany wewn. - płyty kartonowo - gipsowe</t>
  </si>
  <si>
    <t>stropy - brak danych; sufity - płyty kartonowo - gipsowe</t>
  </si>
  <si>
    <t>dach jednospadowy o nachyleniu 10%, kryty papą termozgrzewalną</t>
  </si>
  <si>
    <t>1 km - wody morskie</t>
  </si>
  <si>
    <t>gaśnice proszkowe 14szt.i 1 szt. gaśnica śniegowa, monitoring szkoły przez Agencję Ochrony ( 5 szt kamer zewnętrznych i 9 szt kamer wewnętrznych) kraty w oknach Sali gimnastycznej i kraty w drzwiach harcówki . Drzwi wejściowe posiadająpodwójne zamki typu Gerda. hydranty na poszczególnych piętrach budynku. W ramach ochrony przeciwpożarowej zamontowano hydranty wewnątrz szkoły  i urządzenia przeciwpożarowe systemu sygnalizacji pożaru wraz z oddymianiem. Kurtyny przeciwdymne</t>
  </si>
  <si>
    <t>dachowka</t>
  </si>
  <si>
    <t>2 km</t>
  </si>
  <si>
    <t>wymiana dachu - 2017  , wymiana stolarki okiennej - 2012 , remont dachu i rynien 2009 , nowe drzwi i futryny 2009r. , remont sanitariatów 2008 ,Modernizacja całego systemu ogrzewania szkoły ( wymiana rur i grzejników na całym obiekci) oraz termoizolacja dachu.- modernizacja w trakcie realizacji - koniec prac przewidziany na 30.11.2020r.</t>
  </si>
  <si>
    <t>ogrodzenie, brama, monitoring - kamera</t>
  </si>
  <si>
    <t>oświata - szkoła</t>
  </si>
  <si>
    <t>Budynek B przy ul . Witosa 12</t>
  </si>
  <si>
    <t>gaśnice 35 szt tj. 27 proszkowe, co2 - 7 szt. AF - 1 szt, hydrant 10 szt, czujki 15, kraty w oknach 57 szt, urządzenia alarmowe 4 szt, dozor pracowniczy: woźny szkoły 7-15, osoba dyżurująca 13-21, sygnał alarmowy przekazywany do agnecji ochrony ,kamery na korytarzach szkolnych -10 szt, kamera w szatni szkolnej - 1 szt., kamery na zewnątrz budynku dydaktycznego -2szt.</t>
  </si>
  <si>
    <t xml:space="preserve">2,5 km </t>
  </si>
  <si>
    <t>gastronomia dla uczniów i pracowników szkoły</t>
  </si>
  <si>
    <t>gaśnice + zamki w drzwiach+ kraty w oknach</t>
  </si>
  <si>
    <t>gaśnice + zamki w drzwiach</t>
  </si>
  <si>
    <t>2,5 km</t>
  </si>
  <si>
    <t xml:space="preserve">tablice interaktywne </t>
  </si>
  <si>
    <t>Pawermixer Yamaha</t>
  </si>
  <si>
    <t>Laptopy 11 szt</t>
  </si>
  <si>
    <t>Laptopy10 szt</t>
  </si>
  <si>
    <t>Laptopy 2 szt.</t>
  </si>
  <si>
    <t>wzmacniacz</t>
  </si>
  <si>
    <t>komputer 1 szt.</t>
  </si>
  <si>
    <t>monitor - 1 szt.</t>
  </si>
  <si>
    <t>dysk zewnetrzny - 1 szt.</t>
  </si>
  <si>
    <t>czytak "PLUS", darowizna</t>
  </si>
  <si>
    <t>300 m od Kanału Piastowskiego</t>
  </si>
  <si>
    <t>100 m od Kanału Piastowskiego</t>
  </si>
  <si>
    <t>50 m od Kanału Piastowskiego</t>
  </si>
  <si>
    <t>komputer Dell Optiflex990sf</t>
  </si>
  <si>
    <t>komputer Dell OptiPlex 7020sf Ci5-4590</t>
  </si>
  <si>
    <t>monitor Ilyama LED 24"</t>
  </si>
  <si>
    <t>8) 11 Listopada / Dworzec UBB</t>
  </si>
  <si>
    <r>
      <t xml:space="preserve">9) 11 Listopada / Szkolna </t>
    </r>
    <r>
      <rPr>
        <i/>
        <sz val="10"/>
        <rFont val="Arial"/>
        <family val="2"/>
        <charset val="238"/>
      </rPr>
      <t>(obok przedszkola)</t>
    </r>
  </si>
  <si>
    <t>10) 11 Listopada / Szkolna</t>
  </si>
  <si>
    <t>11) Matejki / 11 Listopada</t>
  </si>
  <si>
    <r>
      <t xml:space="preserve">12) Matejki / Konstytucji 3 Maja </t>
    </r>
    <r>
      <rPr>
        <i/>
        <sz val="10"/>
        <rFont val="Arial"/>
        <family val="2"/>
        <charset val="238"/>
      </rPr>
      <t>(przy STSG)</t>
    </r>
  </si>
  <si>
    <t>13) Matejki / Konstytucji 3 Maja</t>
  </si>
  <si>
    <t>14) Konstytucji 3 Maja / Plac Kościelny</t>
  </si>
  <si>
    <t>15) Grunwaldzka / Steyera</t>
  </si>
  <si>
    <t>16) Grunwaldzka / Łużycka</t>
  </si>
  <si>
    <t>17) Grunwaldzka / Karsiborska</t>
  </si>
  <si>
    <r>
      <t xml:space="preserve">18) Grunwaldzka / Nowokarsiborska </t>
    </r>
    <r>
      <rPr>
        <i/>
        <sz val="10"/>
        <rFont val="Arial"/>
        <family val="2"/>
        <charset val="238"/>
      </rPr>
      <t>(przy Biedronce)</t>
    </r>
  </si>
  <si>
    <t>19) Grunwaldzka / Logos</t>
  </si>
  <si>
    <t>20) Osiedle Krzywa</t>
  </si>
  <si>
    <t>21) Krzywa / Ogrody</t>
  </si>
  <si>
    <t>22) Krzywa / Leśniczówka</t>
  </si>
  <si>
    <t>23) Krzywa / Wydrzany Pętla - poza pasem drogowym</t>
  </si>
  <si>
    <t>24) Mazowiecka</t>
  </si>
  <si>
    <r>
      <t xml:space="preserve">25) Wielkopolska </t>
    </r>
    <r>
      <rPr>
        <i/>
        <sz val="10"/>
        <rFont val="Arial"/>
        <family val="2"/>
        <charset val="238"/>
      </rPr>
      <t>(przy ul. Grunwaldzkiej)</t>
    </r>
  </si>
  <si>
    <t>26) Markiewicza / Osiedle Zachodnie</t>
  </si>
  <si>
    <t>27) Markiewicza Poczta</t>
  </si>
  <si>
    <t>28) Markiewicza / Szkolna</t>
  </si>
  <si>
    <t>29) Warszów: Dworcowa - poza pasem drogowym</t>
  </si>
  <si>
    <t>30) Warszów: Barlickiego / Poczta</t>
  </si>
  <si>
    <t>31) Warszów: Sosnowa</t>
  </si>
  <si>
    <t>33) Warszów: Barlickiego / Wiadukt</t>
  </si>
  <si>
    <t>34) Przytór: Odrzańska / Rondo</t>
  </si>
  <si>
    <t>35) Przytór: Odrzańska</t>
  </si>
  <si>
    <t>36) Przytór: Zalewowa / Odrzańska</t>
  </si>
  <si>
    <t>37) Przytór: Zalewowa / Szmaragdowa</t>
  </si>
  <si>
    <r>
      <t xml:space="preserve">38) Przytór: Zalewowa / Sąsiedzka </t>
    </r>
    <r>
      <rPr>
        <i/>
        <sz val="10"/>
        <rFont val="Arial"/>
        <family val="2"/>
        <charset val="238"/>
      </rPr>
      <t>(Dom Kultury)</t>
    </r>
  </si>
  <si>
    <t>39) Przytór: Zalewowa / Pętla</t>
  </si>
  <si>
    <t>40) Przytór: Zalewowa / Pogodna</t>
  </si>
  <si>
    <t>41) Przytór: Zalewowa / Gradowa</t>
  </si>
  <si>
    <t>gasnice, hydranty,czujki zadymienia kaltki schdowej głownej,alarm, kamry,katy w piwnicach i na pareterze szkoły</t>
  </si>
  <si>
    <t>CO bardzo dobra 2016r./wodno-kanalizacyjna - dobra</t>
  </si>
  <si>
    <t>boisko wielofunkcyjne wraz z nowym ogrodzeniem</t>
  </si>
  <si>
    <t>boisko wielofunkcyjne o nawirzchni poiluretanowejz bieznia o długości 100m zakończona skocznia do skoku w dal, koło do rzutu kuka, 5 szt. urzdzen siłowni zewnetrznej, trybunt,, dwa betonowe stoły do gry w tenisa stołowego, ogrodzenie</t>
  </si>
  <si>
    <t>komputer DELL 3670 - 2 szt</t>
  </si>
  <si>
    <t>Monitor LED Dell</t>
  </si>
  <si>
    <t>monitor LED  - 2 szt.</t>
  </si>
  <si>
    <t>drukarka 3D</t>
  </si>
  <si>
    <t>komputer lenovo V530</t>
  </si>
  <si>
    <t>projektor ACER</t>
  </si>
  <si>
    <t>notebook ACER E 5 - 2 szt.</t>
  </si>
  <si>
    <t>projektor Ricoh x 2440</t>
  </si>
  <si>
    <t>laptop 2w1 ASUS 7 szt.</t>
  </si>
  <si>
    <t>projektor VIVITEK DH 268</t>
  </si>
  <si>
    <t>system bezpieczeństwa telewizji dozorowanej</t>
  </si>
  <si>
    <t>termomodernizacja całego budynku szkoły z wymianą okien we wszystkich pomieszczeniach w 2018rr., wymiana drzwi zewnętrznych oraz wymiana poszycia dachowego na nową blachę w 2018r.</t>
  </si>
  <si>
    <t xml:space="preserve">budynek szkoły </t>
  </si>
  <si>
    <t>siedziba spółki  przy ul. Kołłataja nr. Inw. 4447+4257</t>
  </si>
  <si>
    <t>O - ustalona przez rzeczoznawcę</t>
  </si>
  <si>
    <t>gaśnice, hydranty w budynku SUW,dozór - całodobowy pracowników, alarmy, kraty</t>
  </si>
  <si>
    <t>9 gaśnic /GP(2 i 6)*ABC;GS5;GP6/, hydranty.dozór - całodobowy pracowników, alarmy, kraty</t>
  </si>
  <si>
    <t>1 gaśnica CO2, hydranty.dozór - całodobowy pracowników, alarmy, kraty</t>
  </si>
  <si>
    <t>9 gaśnic /GP(2 i 6)*ABC;GS5;GP6/hydranty.dozór - całodobowy pracowników,</t>
  </si>
  <si>
    <t>gaśnice na SUW, dozór - całdobowy pracowników</t>
  </si>
  <si>
    <t>Karsiborska (bn) - SUW "Wydrzany</t>
  </si>
  <si>
    <t>Zbiornik podziemny -P-2 Daszyńskiego 0611</t>
  </si>
  <si>
    <t>Zbiornik podziemny P-3 0999</t>
  </si>
  <si>
    <t>Zbiornik chemikaliów- SUW Wydrzany 3358</t>
  </si>
  <si>
    <t>Zbiornik paliwowy- SUW Wydrzany- 3362</t>
  </si>
  <si>
    <t>Zbiornik wody poplucznej- SUW Wydrzany- 3363</t>
  </si>
  <si>
    <t>Zbiornik wody czystej- SUW "Wyrzany"- 3365</t>
  </si>
  <si>
    <t>Zbiornik awaryjny st UW Wydrzany- 3381</t>
  </si>
  <si>
    <t>Budynek pomocniczy P2- 3536</t>
  </si>
  <si>
    <t>Automatyczna przepompownia ścieków- 3905</t>
  </si>
  <si>
    <t>Zbiornik wody przewałowej- 4612</t>
  </si>
  <si>
    <t>Zbiornik wód płucznych- 4613</t>
  </si>
  <si>
    <t>Zbiornik wód płucznych na UW Granica- 4955</t>
  </si>
  <si>
    <t>Komora podziemna- 0012</t>
  </si>
  <si>
    <t>Daszyńskiego</t>
  </si>
  <si>
    <t>Komputer TK 5108</t>
  </si>
  <si>
    <t>Komputer Dell Vostro 5144</t>
  </si>
  <si>
    <t>jednostka centralna komputera 4840</t>
  </si>
  <si>
    <t>Komputer TR 5146</t>
  </si>
  <si>
    <t>Zestaw komputerowy NP 4252</t>
  </si>
  <si>
    <t>system sterowania wizualicacji i archiwizacji 4487 (drukarka Odra)</t>
  </si>
  <si>
    <t>Centrala telefoniczna 3413</t>
  </si>
  <si>
    <t>Centrala telefoniczna SLICAN 4984</t>
  </si>
  <si>
    <t>System monitorowania i wizualizacji pracy urządzeń technologicznych-UW Granica</t>
  </si>
  <si>
    <t>System allarmowy sygnalizacji włamania 4243</t>
  </si>
  <si>
    <t xml:space="preserve">1. 30.12.2002r. -budowa kotłowni gazowej wraz z wewnętrzną instalacją gazową - koszt ? 2. w 2003 r remont balkonów i renowacja elewacji budynku w części balkonowej, remont dachu i malowanie - koszt 30 tys. 3. w 2008 r. remont instalacji elektrycznej - wymiana instalacji tablic bezpiecznikowych, remont pomieszczeń koszt  19 tys. 4. co 3 lata renowacja powierzchni malarskich i elementów wyposażenia (stolarka okienna i drzwiowa, grzejników w pomieszczeniach Zakładu 5. w 2007 r i 2010 r. częściowa naprawa pokrycia dachowego  - 26 tys. 6. w 2011r. I w 2012 r. wymiana okien i drzwi w 95% na nowe i drzwi wejściowych - koszt 78 tys. 7. remont dachu -16.600 zł 8. w 2011 r. wykonanie podestów schodowych w ciągach komunikacyjnych - 19 tys. 9.w 2011 impregnacja wieźby fachowej 14 tys.,remont pokrycia dachowego - koszt 8.100,zł, malowanie pomieszczeń  -koszt 27.300 zł
12.2016 r. remont balkonow, remont pomieszczen - koszt 40 000 z
13. 2016 r. -  remont dachu i kominow remont lukarn 45 000 zł
14. 2019 r. - miejscowy remont dachu i uszkodzonych fragmentów elewacji - koszt 7 560 zł
</t>
  </si>
  <si>
    <t>Dwustronny pylon promocyjny o wymiarach 1,25m x 3m</t>
  </si>
  <si>
    <t>zlokalizowany przed mostkiem granicznym Świnoujscie - Kamminke</t>
  </si>
  <si>
    <r>
      <t xml:space="preserve">namiot promocyjny </t>
    </r>
    <r>
      <rPr>
        <b/>
        <sz val="10"/>
        <rFont val="Arial"/>
        <family val="2"/>
        <charset val="238"/>
      </rPr>
      <t>12 029,20 zł</t>
    </r>
    <r>
      <rPr>
        <sz val="10"/>
        <rFont val="Arial"/>
        <family val="2"/>
        <charset val="238"/>
      </rPr>
      <t xml:space="preserve">
używany podczas imprez na terenie Miasta Świnoujscie </t>
    </r>
  </si>
  <si>
    <t>gasnice, agencja ochrony budynku, w którym miesci się wynajmowany lokal</t>
  </si>
  <si>
    <t xml:space="preserve">ul. Armii Krajowej 12/210 A, 72 - 600 Świnoujście </t>
  </si>
  <si>
    <t>9311Z</t>
  </si>
  <si>
    <t>gaśnica</t>
  </si>
  <si>
    <t>Hala sportowa z ogrodzeniem</t>
  </si>
  <si>
    <t>monitoring i czujnik ruchu wewnątrz budynku, gaśnice, dozór pracowniczy część doby</t>
  </si>
  <si>
    <t>monitoring częściowy i dozór pracowniczy część doby</t>
  </si>
  <si>
    <t xml:space="preserve">Wiaty stadionowe </t>
  </si>
  <si>
    <t>monitoring, 3gaśnice, hydranty, dozór pracowniczy przez część doby</t>
  </si>
  <si>
    <t>dzór pracowniczy część doby</t>
  </si>
  <si>
    <t>dpzór pracowniczy część doby</t>
  </si>
  <si>
    <t>gaśnice, dozór całodobowy, monitoring</t>
  </si>
  <si>
    <t>gaśnice ,dozór całodobowy, czujki i urządzenia alarmowe obslugiwane przez agencję ochrony</t>
  </si>
  <si>
    <t>gaśnice,dozór całodobowy</t>
  </si>
  <si>
    <t>monitoring, dozór cz.dobowy   4 gaśnice, 2 hydranty</t>
  </si>
  <si>
    <t>monitoring, dozór cz.dobowy 4 gaśnice</t>
  </si>
  <si>
    <t>bloczki betonowe</t>
  </si>
  <si>
    <t>1000 m</t>
  </si>
  <si>
    <t>Budynek przystani</t>
  </si>
  <si>
    <t>Wiata grilowa</t>
  </si>
  <si>
    <t>Infrastruktura techniczna-8 kpl.dystrybutorów ,przyłacza, oświetl. 
(razem infrastruktura z monitoringiem w ŚT 615072,56= 84073,66+530998,9)</t>
  </si>
  <si>
    <t>Infrastruktura techniczna-monitoring 
(razem infrastruktura z monitoringiem w ŚT 615072,56= 84073,66+530998,9)</t>
  </si>
  <si>
    <t>Pomosty pływające -6 szt. pomostów 15 szt. Odnóg</t>
  </si>
  <si>
    <t>Zagospodarowanie terenu wraz z małą architekturą</t>
  </si>
  <si>
    <t>Parking  ul.Legionów  INWESTYCJA z Gminy Zagospodarowanie terenu wraz z małą architekturą</t>
  </si>
  <si>
    <t>Toaleta wraz  infrastrukturą techniczną (Przystań Karsibór)</t>
  </si>
  <si>
    <t>infrastruktura techniczna (oświetlenie , instalacja elektryczna do zasilania oświetlenia i pomostów,szafka oświetlenowea SO, rozdzxielnica przystani RPKw pomieszczeniu technicznym w budynek toalety toalety, przyłącza wodociągowe wraz ze studnią wodomierzową, zewn</t>
  </si>
  <si>
    <t>zagospodarowanie terenu (droga plac manewrowy,stanowisko dla niepełnosprawnych,plac zabaw,ciąg pieszy,naw.zielone)</t>
  </si>
  <si>
    <t>mała architektura  wraz z wyposażeniem placu zabaw</t>
  </si>
  <si>
    <t xml:space="preserve">pomosty pływajace </t>
  </si>
  <si>
    <t>System telewizji dozorowej 3 kam zewn. 4 kam wewn.  Dozór całodobowy - dozorcy. 4 gaśnice ABC</t>
  </si>
  <si>
    <t>Świnoujście Łunowo ul.Zalewowa 86</t>
  </si>
  <si>
    <t>Dozór całodobowy - dozorcy.</t>
  </si>
  <si>
    <t>Monitoring +Dozór całodobowy - dozorcy.</t>
  </si>
  <si>
    <t>Świnoujscie zbieg ul.11 Listopada i Legionów</t>
  </si>
  <si>
    <t>podwójne zamki do toalety i pom.technicznego, system gaszenia ognia w koszu na śmieci</t>
  </si>
  <si>
    <t>Świnoujście Karsibór ul. 1 Maja</t>
  </si>
  <si>
    <t xml:space="preserve">warstwowe o konstrukcji drewnianej </t>
  </si>
  <si>
    <t xml:space="preserve">Jednocześnie taras widokowy - konstrukcja drewniana - izolacja pcv - pokryta deskami kompozytowymi   </t>
  </si>
  <si>
    <t>5 m</t>
  </si>
  <si>
    <t>Ściany z płyt kompozyowych</t>
  </si>
  <si>
    <t>Konstrukcja stalowa - pokrycie blacha</t>
  </si>
  <si>
    <t>konstrukcja stalowo-drewniana</t>
  </si>
  <si>
    <t>stolowo drewniane</t>
  </si>
  <si>
    <t>20m</t>
  </si>
  <si>
    <t>GAŚNICE, CZUJNIKI DYMU,  SYGNALIZACJA PPOŻ, DOZÓR FIRMY ZEWNĘTRZNEJ (,,KONWÓJ")W PORZE WIECZORNEJ, SOBOTY, NIEDZIELE I ŚWIĘTA</t>
  </si>
  <si>
    <t>0,5 km od kanału</t>
  </si>
  <si>
    <t xml:space="preserve">ROK 2020 MODERNIZACJA BUDYNKU, DOCIEPLENIE, ODNOWA ELEWACJI,  WYMIANA OGRZEWANIA CO ORAZ RUZ Z CIEPŁĄ I ZIMNĄ WODĄ, </t>
  </si>
  <si>
    <t>tak - dwie windy towarowe</t>
  </si>
  <si>
    <t>WIEŻA PHILIPS 3 SZT</t>
  </si>
  <si>
    <t>KOMPUTER STACJONARNY SENSILO</t>
  </si>
  <si>
    <t>laptop Acer Aspire 5</t>
  </si>
  <si>
    <t>MONITOR SAMSUNG 24</t>
  </si>
  <si>
    <t>TABLET LAPTOP ASUS</t>
  </si>
  <si>
    <t>1 396,33 zł</t>
  </si>
  <si>
    <t>MONITOR PHILIPS "27"</t>
  </si>
  <si>
    <t>MONITORY PHILIPS "27"</t>
  </si>
  <si>
    <t>DRUKARKA PIXMA</t>
  </si>
  <si>
    <t xml:space="preserve">MIKROFON STOJĄCY </t>
  </si>
  <si>
    <t>KOMPUTER LENOVO V530S</t>
  </si>
  <si>
    <t>2 524,29 zł</t>
  </si>
  <si>
    <t>2 524,28 zł</t>
  </si>
  <si>
    <t xml:space="preserve">ZESTAW CENTRUM MINI DO PODPISU
ELEKTRONICZNEGO
</t>
  </si>
  <si>
    <t>MONITOR SAMSUNG 27</t>
  </si>
  <si>
    <t>MONITOR PHILIPS 27</t>
  </si>
  <si>
    <t>PROJEKTOR</t>
  </si>
  <si>
    <t>2 419,05 zł</t>
  </si>
  <si>
    <t>PUNKT DOSTĘPOWY</t>
  </si>
  <si>
    <t>ROUTER - PUNKT DOSTĘPU</t>
  </si>
  <si>
    <t>SERWER DELL</t>
  </si>
  <si>
    <t>2005 pochylnia i wc 80 374  ;  2009 izolacja fundamentów  64 559  ; 2010 modernizacja  dachu  405 863  ;  2012 izolacja fundamentów 325 913 ; 2013 drzwi antywłamaniowe 6000 ; 2013 modernizacja inst. co 31 734; 2016 modernizacja inst. Co 6 848,76 zł</t>
  </si>
  <si>
    <t>cegła, częściowo konstrukcja stalowa</t>
  </si>
  <si>
    <t>1400 m od brzegu morza / 1200 m port - rzeka</t>
  </si>
  <si>
    <t>Odnogi cumownicze 22 szt.</t>
  </si>
  <si>
    <t>200 m od brzegu morza</t>
  </si>
  <si>
    <t>parkometry zabezpieczone antywłamaniowo</t>
  </si>
  <si>
    <t>2600m do morza</t>
  </si>
  <si>
    <t>komputer INTEL i5-84000 16 GB(Basen Północny)</t>
  </si>
  <si>
    <t>Komputer INTEL i5-84000 16 GB(Administracja )</t>
  </si>
  <si>
    <t>niszczarka FELLOWES 225Ci/4622001 (Administracja)</t>
  </si>
  <si>
    <t>elektroniczna tablica wyników (Hala sportowa)</t>
  </si>
  <si>
    <t>Parkomat PC 100 z terminalem płatniczym i drukarką fiskalną ( Parking Bałtycka)</t>
  </si>
  <si>
    <t>Aparat fotograficzny cyfrowy  SONY CYBER-SHOT DSCW830(Administracja)</t>
  </si>
  <si>
    <t>Laptop LENOVO RAM 4 GB (Administracja)</t>
  </si>
  <si>
    <t>Laptop LENOVO V340 17,3'' FHD AG i5-8265U 8GB (Kemping Relax)</t>
  </si>
  <si>
    <t>drukarka fiskalna BONO E ( Przystań Łunowo)</t>
  </si>
  <si>
    <t>Notebook TOSHIBA Q SAT PRO (Administracja)</t>
  </si>
  <si>
    <t>Monitoring- rejestrator HIKvision + switch poe +estender, na Kempingu Relax</t>
  </si>
  <si>
    <t>Klimatyzator kasetonowy</t>
  </si>
  <si>
    <t>1. Urząd Miasta Świnoujście Wydział Organizacyjny</t>
  </si>
  <si>
    <t>Centrala alarmowa DCA-400 system Digitx CZK/IP wraz ze stawem komputerowym</t>
  </si>
  <si>
    <t>Telefon GSM MAXCOM MM 136</t>
  </si>
  <si>
    <t>Aparat Sony Cyber - shot DSC - W 830</t>
  </si>
  <si>
    <t>Niszczarka Genie</t>
  </si>
  <si>
    <t>Aparat fotograficzny</t>
  </si>
  <si>
    <t>Telefon Samsung Galaxy S10</t>
  </si>
  <si>
    <t>Telefon Samsung Galaxy A50</t>
  </si>
  <si>
    <t>Telefon Huawei P 30</t>
  </si>
  <si>
    <t>Telefon Samsung Galaxy A20</t>
  </si>
  <si>
    <t>Telefon Samsung Galaxy A10</t>
  </si>
  <si>
    <t>Zamgławiacz</t>
  </si>
  <si>
    <t>Niszczarka Bonsaii</t>
  </si>
  <si>
    <t>Ekspres Saeco Aulika Evo Focus</t>
  </si>
  <si>
    <t>CUD ul.Piastowska 62,72-600 Świnoujście ( zasoby ZGM Sp.z o.o )</t>
  </si>
  <si>
    <t>Wyspiańskiego 35c, 72-600 Świnoujście WOŚ, WRG, USC, Archiwum. ( zasoby ZGM Sp. z o.o )</t>
  </si>
  <si>
    <t>budynek PM-3</t>
  </si>
  <si>
    <t>instalacja alarmowa, podwójne zamki, umowa na ochronę mienia</t>
  </si>
  <si>
    <t>betonowe</t>
  </si>
  <si>
    <t>remont poszycia dachu, wymiana odcinków rynien, instalacja odgromowa - 12 000 zł</t>
  </si>
  <si>
    <t>kserokopiarka Canon Ir2520 z</t>
  </si>
  <si>
    <t>niszczarka HSM SECURIO</t>
  </si>
  <si>
    <t>urządzenie wielofunkcyjne Canon I-SENSYS</t>
  </si>
  <si>
    <t>serwer</t>
  </si>
  <si>
    <t xml:space="preserve">Notebook Dell Inspirion </t>
  </si>
  <si>
    <t>Interaktywna Podłoga</t>
  </si>
  <si>
    <t>Statyw + mata interaktywna</t>
  </si>
  <si>
    <t>MIESZKANIE Z PRZEZNACZENIEM DLA ZAWODOWEJ RODZINY ZASTĘPCZEJ</t>
  </si>
  <si>
    <t>ŚWINOUJŚCIE,                                 UL. NIEDZIAŁKOWSKIEGO NR 4</t>
  </si>
  <si>
    <t>MORZE, RZEKA - 2 KM</t>
  </si>
  <si>
    <t>2019 - CAŁKOWITY  REMONT POMIESZCZEŃ W TYM MIN: MALOWANIE, WYMIANA PODŁÓG ORAZ DZWI,WYMINA INSTALACJI ELEKTRYCZNEJ ITP.</t>
  </si>
  <si>
    <t>BARDZO DOBRA</t>
  </si>
  <si>
    <t>2011 - REMONT KAPITALNY DOSTOSOWUJĄCY LOKAL NA POTRZEBY MIESZKANIA CHRONIONEGO                                                
2015 - ODŚWIEŻENIE LOKALU WRAZ Z BIEŻĄCYMI NAPRAWAMI                                                                                                                                           2018 - REMONT PO POŻARZE WRAZ Z BIEŻĄCYMI NAPRAWAMI</t>
  </si>
  <si>
    <t>NISZCZARKA HSM</t>
  </si>
  <si>
    <t>LENOVO</t>
  </si>
  <si>
    <t>NISZCZARKA</t>
  </si>
  <si>
    <t xml:space="preserve">DRUKARKA </t>
  </si>
  <si>
    <t>DRUKARKA</t>
  </si>
  <si>
    <t xml:space="preserve">URZĄDZENIE WIELOFUNKCYJNE  </t>
  </si>
  <si>
    <t>URZĄDZENIE WIELOFUNKCYJNE</t>
  </si>
  <si>
    <t>PRALKOSUSZARKA</t>
  </si>
  <si>
    <t>NAGRYWERKA ZAWNĘTRZNA</t>
  </si>
  <si>
    <t>FORTIGATE</t>
  </si>
  <si>
    <t>KSEROKOPIARKA LEXMARK</t>
  </si>
  <si>
    <t>FAX CANON</t>
  </si>
  <si>
    <t>CENTRALA TELEFONICZNA</t>
  </si>
  <si>
    <t xml:space="preserve">NOTEBOOK HP 250 </t>
  </si>
  <si>
    <t>TELEFON MOTOROLA</t>
  </si>
  <si>
    <t>SMARTFON SAMSUNG</t>
  </si>
  <si>
    <t>przeciwkradzieżowe: alarmy, dzienny dozór agencji ochrony, monitoring wizyjny, elektroniczne zabezpieczenie drzwi</t>
  </si>
  <si>
    <t>przeciwpożarowe: urządzenie alarmowe, hydranty, gaśnice szt. 11</t>
  </si>
  <si>
    <t>gaśnice proszkowe 7 szt, gaśnica gastronomiczna 1 szt. , hydranty wewnętrzne – 5 szt., alarm, dozór, czujniki alarmowe z sygnałem do całodobowej agencji ochrony "Sekret" w Świnoujściu, monitoring</t>
  </si>
  <si>
    <t>gaśnice proszkowe 2 szt., alarm, dozór, czujniki alarmowe z sygnałem do całodobowej agencji ochrony "Sekret" w Świnoujściu, monitoring</t>
  </si>
  <si>
    <t>Tablica interaktywna iBoard 82 Dual opogramowanie do obsługi tablicy</t>
  </si>
  <si>
    <t xml:space="preserve">Zestaw komputerowy INTEL Pentium G3250  </t>
  </si>
  <si>
    <t xml:space="preserve">Komputer Dell 790 SFF i3- 21204GB/ intel hd   </t>
  </si>
  <si>
    <t xml:space="preserve">Komputer Dell 99 SFF i 5-2400 8 gb </t>
  </si>
  <si>
    <t>Dell 790 DT i5-240SSD BN WIN 10 home pl</t>
  </si>
  <si>
    <t xml:space="preserve">Laptop Lenovo G50-45  </t>
  </si>
  <si>
    <t xml:space="preserve">Kolumna głośnikowa aktywna Studiomaster PAS - 6 W  </t>
  </si>
  <si>
    <t xml:space="preserve">Niszczarka Kobra+ 1SS4 ES  </t>
  </si>
  <si>
    <t xml:space="preserve">Monitor interaktywny 13 E10654k  (VSV005526)     </t>
  </si>
  <si>
    <t>Telewizor LG LED 43UK6470 UHD@HDR THINQ AI</t>
  </si>
  <si>
    <t xml:space="preserve">Kolumna PORT8CD- VHF    </t>
  </si>
  <si>
    <t xml:space="preserve">Dell E 5520 i5-2520M 4 GB 250 DVDRW 15,6         </t>
  </si>
  <si>
    <t xml:space="preserve">Niszczarka HSM Securio C16 paski 5,8 mm </t>
  </si>
  <si>
    <t xml:space="preserve">Odkurzacz Gisowatt PC 15 Silent+elektroszczotka, GI97608BFG     </t>
  </si>
  <si>
    <t xml:space="preserve">Kolumna PORT8CD      </t>
  </si>
  <si>
    <t>Tablica interaktywna mobilna AV avtek touchScreen65pro</t>
  </si>
  <si>
    <t>Centrala domofonowa (VIDEOFON)</t>
  </si>
  <si>
    <t>Niszczarka HSM shreadstar S 10p. 6mm</t>
  </si>
  <si>
    <t>Niszczarka HSM shreadstar  X 10</t>
  </si>
  <si>
    <t>Dysk sieciowy Zyxel z 2 dyskami Segate</t>
  </si>
  <si>
    <t>Komputer LENOVO S510</t>
  </si>
  <si>
    <t>Dysk twardy zewnętrzny Adata</t>
  </si>
  <si>
    <t>Laptop HP2570p i5</t>
  </si>
  <si>
    <t>Laptop HP HDX Premium Series Model X18</t>
  </si>
  <si>
    <t>Aparat fotograficzny CANON PowerShotG1X</t>
  </si>
  <si>
    <t>hydranty, gaśnice proszkolwe 7 szt. Gaśnice skroplonego CO 3 szt. Monitoring przez firmy zewnętrzne, czujniki i urządzenia alarmowe</t>
  </si>
  <si>
    <t>wymiana dachówki, stolarki okiennej, bieżące remonty pomieszczeń</t>
  </si>
  <si>
    <t>tak - towarowa</t>
  </si>
  <si>
    <t>remont dachu, pokrycie papą termozgrzewalną w 2009 r.; ocieplenie dwoch ścian w 2012 r. i 2017 r.</t>
  </si>
  <si>
    <t>dobudowany do budynku szkoły</t>
  </si>
  <si>
    <t xml:space="preserve">boisko sportowe </t>
  </si>
  <si>
    <t>szkolny plac zabaw</t>
  </si>
  <si>
    <t>rekreacyjne</t>
  </si>
  <si>
    <t>system tv przemysłowej - 3 kamery</t>
  </si>
  <si>
    <r>
      <rPr>
        <b/>
        <sz val="10"/>
        <rFont val="Arial"/>
        <family val="2"/>
        <charset val="238"/>
      </rPr>
      <t xml:space="preserve">PPOŻ: </t>
    </r>
    <r>
      <rPr>
        <sz val="10"/>
        <rFont val="Arial"/>
        <family val="2"/>
        <charset val="238"/>
      </rPr>
      <t xml:space="preserve">gaśnica GP6xABC - 11 szt.; gaśnice proszkowe GpZbc - 2 szt., urządzenie gaśnicze sprzętu komputerowego - 1 szt.; hydranty - 6 szt. </t>
    </r>
    <r>
      <rPr>
        <b/>
        <sz val="10"/>
        <rFont val="Arial"/>
        <family val="2"/>
        <charset val="238"/>
      </rPr>
      <t>PRZECIWKADZIEŻOWE:</t>
    </r>
    <r>
      <rPr>
        <sz val="10"/>
        <rFont val="Arial"/>
        <family val="2"/>
        <charset val="238"/>
      </rPr>
      <t xml:space="preserve"> alarm monitorowany całodobowio, system tv przemysłowej- 16 kamer</t>
    </r>
  </si>
  <si>
    <t>Zestaw komputerowy (laptop + minitor)</t>
  </si>
  <si>
    <t>Komputer przenośny z oprogramowaniem</t>
  </si>
  <si>
    <t>Azus - kolumna nagłaśniająca</t>
  </si>
  <si>
    <t>Tablica okulistyczna - elektroniczna</t>
  </si>
  <si>
    <t>Zestaw EFG-Biofeedback ProComp</t>
  </si>
  <si>
    <t>Urządzenia  (zestaw Audio 4 Lab)</t>
  </si>
  <si>
    <t>pokrycie papą, dachówką, wyremontowane kominy - stan dobry</t>
  </si>
  <si>
    <t>GRUNTOWNA WYMIANA PODCZAS MODERNIZACJI BUDYNKU PRZEDSZKOLA, PRACE ZAKOŃCZONO W 2020R. - stan bardzo dobry</t>
  </si>
  <si>
    <t xml:space="preserve">instalacja wentylacyjna do częściowej naprawy, wentylacja mechaniczna w budynku - stan dostateczny, instalacja kominowa - dobry </t>
  </si>
  <si>
    <t>tak winda towarowa</t>
  </si>
  <si>
    <t>gaśnice, hydranty, dozór agencji ochrony</t>
  </si>
  <si>
    <t>2010 remont instalacji elekrtycznej I etap , montaz rozdzielni, gniazda wtykow, 2011 remont kominow, wymiana obróbek blacharskich ogniomurów, gzymsów, wymaian deskowania dachu , właz dachhowy, połotki śniegowe, II etap remontu instalacji elektrycznej,  2013/2014 wymana pokrycia dachowego,2015-wymiana inst.el.szkoła sale  nr 16,17,7,8, lipiec-wrzesień 2019 termomodernizacja budynku wraz z pracami towarzyszacymi, sierpień 2020 remont łączników korytarza I i II piętra budynku oraz remont sali nr 3 na parterze budynku.</t>
  </si>
  <si>
    <t>budynek mieszkalny</t>
  </si>
  <si>
    <t>drewniane i staloceramiczne</t>
  </si>
  <si>
    <t>biurowiec</t>
  </si>
  <si>
    <t>gaśnice 11x, monitoring, alarm, krata w oknie pokoju -kasa Ośrodka</t>
  </si>
  <si>
    <t xml:space="preserve"> 2009 adaptacja I pietra internatu na Placówke Opiekuńczą , montaz instalacji oddymiania, wymaina wszystkich drzwi na pozarowe, położenie nowej istalacji wodno-kanal.i elektrycznej na poziomie piętra2013 wymiana stolarki dziennej na strychu, wymiana rurociągu wyrównawczego do pionu instal CO2014 usunięcie awarii insatalcji CO-  wymana zbiornika,2015/2016 wymiana pokrycia dachowego</t>
  </si>
  <si>
    <t>monitoring, gaśnica 1</t>
  </si>
  <si>
    <t>boisko sportowe</t>
  </si>
  <si>
    <t>Komputer DELL</t>
  </si>
  <si>
    <t>Komputer PC ACER</t>
  </si>
  <si>
    <t>Tablica interaktywna "MyBoard"- 2 zestawy</t>
  </si>
  <si>
    <t xml:space="preserve">Drukarka Brother </t>
  </si>
  <si>
    <t>Pralko-suszarka</t>
  </si>
  <si>
    <t>Dysk twardy                     4 SZT.</t>
  </si>
  <si>
    <t>Skaner kodów kreskowych</t>
  </si>
  <si>
    <t>Drukarka kodów kreskowych</t>
  </si>
  <si>
    <t>Laptop ASUS                    2 SZT.</t>
  </si>
  <si>
    <t>Urządzenie wielofunkcyjne Brother</t>
  </si>
  <si>
    <t>Laptop Inspirion 3580 "15,6"    2 SZT.</t>
  </si>
  <si>
    <t>Niszczarka Tarnator C7</t>
  </si>
  <si>
    <t>Laptop L340          2SZT.</t>
  </si>
  <si>
    <t>monitoring zewnętrzny i wewnętrzny, kraty w oknach, gaśnice</t>
  </si>
  <si>
    <t>Kserokopiarka</t>
  </si>
  <si>
    <t>działalność muzeum</t>
  </si>
  <si>
    <t>stan dobry ; budynek ogrzewany gazem,piec zakup 2013 r., instalacja wod.kan przyłącza do sieci miejskiej</t>
  </si>
  <si>
    <t>stan bardzo dobry ; wymiana 2012r.</t>
  </si>
  <si>
    <t xml:space="preserve">2. Muzeum Rybołóstwa Morskiego </t>
  </si>
  <si>
    <t>system monitoringu wizyjnego zew. i wew.</t>
  </si>
  <si>
    <t>2019-2020</t>
  </si>
  <si>
    <r>
      <t xml:space="preserve">mienie będące w posiadaniu (użytkowane): </t>
    </r>
    <r>
      <rPr>
        <b/>
        <sz val="10"/>
        <rFont val="Arial"/>
        <family val="2"/>
        <charset val="238"/>
      </rPr>
      <t>70 000,00 zł</t>
    </r>
  </si>
  <si>
    <t>Urządzenie wielofunkcyjne SharpMX-N266N</t>
  </si>
  <si>
    <t>Komputer HP z oprogramowaniem AiO ProOne 400</t>
  </si>
  <si>
    <t xml:space="preserve">Router Board RB </t>
  </si>
  <si>
    <t>Telefon systemowy CTS-330 CL-BK</t>
  </si>
  <si>
    <t>Centrala telefoniczna z częściami uzupełniającymi jej funkcjonowanie</t>
  </si>
  <si>
    <t>Serwer Dell PowerEdge R240</t>
  </si>
  <si>
    <t>Laptop Lenovo ThinkPad S5 Yoga 15</t>
  </si>
  <si>
    <t>Laptop Asus z oprogramowaniem</t>
  </si>
  <si>
    <t>Generator ozonu 24G/H</t>
  </si>
  <si>
    <t>gaśnice proszkowe - 8 szt</t>
  </si>
  <si>
    <t xml:space="preserve">czujniki, urządzenia monitoringu przemysłowego  </t>
  </si>
  <si>
    <t>zamki do drzwi wewnętrznych i zewnetrznych</t>
  </si>
  <si>
    <t>zamek do drzwi wewnętrznych i zewnętrznych</t>
  </si>
  <si>
    <t>całość w systemie Reluma 2000,Hanimat,chodniki place z kosstki betonowej,płytki betonowe</t>
  </si>
  <si>
    <t>całość w systemie Reluma 2000,Hanimat,chodniki place z kosstki betonowej,płytki betonowe,pale żelbetowe,</t>
  </si>
  <si>
    <t>całość w systemie Reluma 2000,Hanimat,chodniki place z kostki betonowej,płytki betonowe</t>
  </si>
  <si>
    <t>Budynek magazynwy nr 3</t>
  </si>
  <si>
    <t>magazynowy z funk. Kulturalnymi/ gastronomicznymi</t>
  </si>
  <si>
    <t>Budynek magazynwy nr 4</t>
  </si>
  <si>
    <t>magazynowy</t>
  </si>
  <si>
    <t xml:space="preserve"> dozór całodobowy, monitoring</t>
  </si>
  <si>
    <t>Świnoujscieul.Małachowskiego</t>
  </si>
  <si>
    <t xml:space="preserve"> stalowo-drewniana, papa. Budynek częściowo zadaszony </t>
  </si>
  <si>
    <t xml:space="preserve"> stalowo-drewniana,dachówka</t>
  </si>
  <si>
    <t>50m port jachtowy</t>
  </si>
  <si>
    <t xml:space="preserve"> remont dachu 2012,2019,2020</t>
  </si>
  <si>
    <t>100m morze</t>
  </si>
  <si>
    <t>Budynek położony na działce 252-16 obręb 10 (symbol 326301_1.0010.252/9.5_BUD)</t>
  </si>
  <si>
    <t>Budynek położony na działce 252/16 obręb 10 (symbol: 326301_1.0010.252/9.6_BUD)</t>
  </si>
  <si>
    <t>Komputer szt. 2</t>
  </si>
  <si>
    <t xml:space="preserve">Kserokopiarka </t>
  </si>
  <si>
    <t>Monitor interaktywny szt. 2</t>
  </si>
  <si>
    <t xml:space="preserve">Monitor interaktywny </t>
  </si>
  <si>
    <t>000211837</t>
  </si>
  <si>
    <t>1961, termomodernizacja 2017, instalacja ciepłej wody i instalacja hydrantowa 2018, modernizacj klatek i korytarzy 2019</t>
  </si>
  <si>
    <t>Kiosk szkolny - szatnia</t>
  </si>
  <si>
    <t xml:space="preserve">Boisko do piłki nożnej  </t>
  </si>
  <si>
    <t>monitoring, ogrodzenie</t>
  </si>
  <si>
    <t>II etap przebudowy boiska, boisko do kosza, siatkówki, bieżnia do skoku w dal, siłownia na świeżym powietrzu</t>
  </si>
  <si>
    <t xml:space="preserve">Projektor Infokus 4 szt </t>
  </si>
  <si>
    <t xml:space="preserve">Netbook MP 250 + OFIICE 15szt </t>
  </si>
  <si>
    <t xml:space="preserve">Urządzenie Wielofunkcyjne CANON </t>
  </si>
  <si>
    <t>Drukarka HP 2349</t>
  </si>
  <si>
    <t>Laptop INSPIRON 15,6 10SZT</t>
  </si>
  <si>
    <t>Projektor 4 szt</t>
  </si>
  <si>
    <t>Laptop ASUS 9 sz</t>
  </si>
  <si>
    <t>Laptop HP 255 G7 6SZT</t>
  </si>
  <si>
    <t>Wyposażenie Sali Doświadczanie świata (łóżko wodne podświetlane ledami, kurtyna światłowodów, lampa do aromaterapi, kolumna wodna)</t>
  </si>
  <si>
    <t xml:space="preserve">Tablica multimedialna 3szt </t>
  </si>
  <si>
    <t>Ksero CANON</t>
  </si>
  <si>
    <t xml:space="preserve">Tablica multimedialna  5 sztuk </t>
  </si>
  <si>
    <t xml:space="preserve">Interaktywna podłoga </t>
  </si>
  <si>
    <t>zestaw do biofidbeka</t>
  </si>
  <si>
    <t xml:space="preserve">Maszyna do mycia podłóg BD 50/60 Ep </t>
  </si>
  <si>
    <t>Piec konwekcyjno- parowy</t>
  </si>
  <si>
    <t>Zmywarka do naczyń kapturowa FAST</t>
  </si>
  <si>
    <t>p.poż: gaśnice proszkowe szt. 18, gaśnice AF2X szt. 2, system kamer CCTV
p. kradzieżowe: kraty okienne 9 pokoi (parter), system alarmowy (SEKRET), dozorca pracownik szkoły - część doby</t>
  </si>
  <si>
    <t>beton pokryty papą</t>
  </si>
  <si>
    <t>20,72m2</t>
  </si>
  <si>
    <t xml:space="preserve">gaśnica halonowa, 1 otwór okienny, drzwi wyposażone w dwa zamki, otwieranie drzwi - automat wrzutowy  </t>
  </si>
  <si>
    <t>ul. Grunwaldzka , Świnoujscie (Plac Zabaw i Sportu)</t>
  </si>
  <si>
    <t>1500m do morza</t>
  </si>
  <si>
    <t>18,45m2</t>
  </si>
  <si>
    <t>Pomp truck ul. Grunwaldzka</t>
  </si>
  <si>
    <t>Pomp truck ul. Ludzi Morza</t>
  </si>
  <si>
    <t>ul. Grunwaldzka (koło PEC), 
72-600 Świnoujście</t>
  </si>
  <si>
    <t>ul. Ludzi Morza (Warszów), 
72-602 Świnoujście</t>
  </si>
  <si>
    <t>węzły monitorujące - rok produkci 2014 i starsze</t>
  </si>
  <si>
    <t>9004Z</t>
  </si>
  <si>
    <t>działalność obiektów kulturalnych</t>
  </si>
  <si>
    <r>
      <t xml:space="preserve">1) </t>
    </r>
    <r>
      <rPr>
        <b/>
        <sz val="10"/>
        <rFont val="Arial"/>
        <family val="2"/>
        <charset val="238"/>
      </rPr>
      <t>zabezpieczenie przeciwkradzieżowe</t>
    </r>
    <r>
      <rPr>
        <sz val="10"/>
        <rFont val="Arial"/>
        <family val="2"/>
        <charset val="238"/>
      </rPr>
      <t>: budynek przy ul. Wojska Polskiego 1/1 - system alarmowy z czujkami ruchu, budynek przy ul. Matejki 11 - system alarmowy z czujkami ruchu+ żaluzje antywłamaniowe.2)</t>
    </r>
    <r>
      <rPr>
        <b/>
        <sz val="10"/>
        <rFont val="Arial"/>
        <family val="2"/>
        <charset val="238"/>
      </rPr>
      <t xml:space="preserve"> zabezpieczenie p.poż</t>
    </r>
    <r>
      <rPr>
        <sz val="10"/>
        <rFont val="Arial"/>
        <family val="2"/>
        <charset val="238"/>
      </rPr>
      <t xml:space="preserve">: </t>
    </r>
    <r>
      <rPr>
        <b/>
        <sz val="10"/>
        <rFont val="Arial"/>
        <family val="2"/>
        <charset val="238"/>
      </rPr>
      <t>Budynek przy ul. Wojska Polskiego 1/1</t>
    </r>
    <r>
      <rPr>
        <sz val="10"/>
        <rFont val="Arial"/>
        <family val="2"/>
        <charset val="238"/>
      </rPr>
      <t xml:space="preserve">: Gaśnice GP-6 – 7 szt, hydrant – 4 szt.  </t>
    </r>
    <r>
      <rPr>
        <b/>
        <sz val="10"/>
        <rFont val="Arial"/>
        <family val="2"/>
        <charset val="238"/>
      </rPr>
      <t>Hala widowiskowo sportowa przy u. Jana Matejk</t>
    </r>
    <r>
      <rPr>
        <sz val="10"/>
        <rFont val="Arial"/>
        <family val="2"/>
        <charset val="238"/>
      </rPr>
      <t>i: gaśnice GS - 5x - 2 szt., GP12 - 1 szt. GP6 - 4 szt. 5 hydrantów wewnetrznych, system alarmowy z czujkami dymu.</t>
    </r>
  </si>
  <si>
    <t>1) budynek przy ul. Wojska Polskiego 1/1 - 4 + użytkowe piwnice i użykowy strych, 2) budynek przy ul. Matejki 11 - 2</t>
  </si>
  <si>
    <t>1) budynek przy ul. W. Polskiego 1/1 - TAK, budynek przy ul. Matejki 11 - NIE</t>
  </si>
  <si>
    <r>
      <rPr>
        <b/>
        <sz val="10"/>
        <rFont val="Arial"/>
        <family val="2"/>
        <charset val="238"/>
      </rPr>
      <t>zabezpieczeni przeciwkradzieżowe</t>
    </r>
    <r>
      <rPr>
        <sz val="10"/>
        <rFont val="Arial"/>
        <family val="2"/>
        <charset val="238"/>
      </rPr>
      <t xml:space="preserve">: rolety zewnętrzne, czujki ruchu, </t>
    </r>
    <r>
      <rPr>
        <b/>
        <sz val="10"/>
        <rFont val="Arial"/>
        <family val="2"/>
        <charset val="238"/>
      </rPr>
      <t>zabezpieczenie p.poż:</t>
    </r>
    <r>
      <rPr>
        <sz val="10"/>
        <rFont val="Arial"/>
        <family val="2"/>
        <charset val="238"/>
      </rPr>
      <t xml:space="preserve"> gaśnice GP6 - 5 sztuk, hydranty zewnetrzne - 2 szt., hydranty wewnetrzne - 2 szt. czujki dymu.</t>
    </r>
  </si>
  <si>
    <t>nad sceną – konstrukcja stalowa, podwieszony wspornikowo. Pokrycie dachu:  papa.</t>
  </si>
  <si>
    <t>TAK (CZĘŚCIOWO)</t>
  </si>
  <si>
    <r>
      <t>zabezpieczenia przeciwkradzieżowe:</t>
    </r>
    <r>
      <rPr>
        <sz val="10"/>
        <rFont val="Arial"/>
        <family val="2"/>
        <charset val="238"/>
      </rPr>
      <t xml:space="preserve"> zewnętrzxne żaluzje antywłamaniowe, system alarmowy z czujkami włamania.  </t>
    </r>
    <r>
      <rPr>
        <b/>
        <sz val="10"/>
        <rFont val="Arial"/>
        <family val="2"/>
        <charset val="238"/>
      </rPr>
      <t>Zabezpieczenie p.poż</t>
    </r>
    <r>
      <rPr>
        <sz val="10"/>
        <rFont val="Arial"/>
        <family val="2"/>
        <charset val="238"/>
      </rPr>
      <t>: gaśnice GP6 - 6szt., czujki dymu.</t>
    </r>
  </si>
  <si>
    <r>
      <t xml:space="preserve">zabezpieczenie przeciwkradzieżowe: </t>
    </r>
    <r>
      <rPr>
        <sz val="10"/>
        <rFont val="Arial"/>
        <family val="2"/>
        <charset val="238"/>
      </rPr>
      <t>czujki alarmu, okna piwniczne okratowane,, dwa okna z siedemnastu (wysoki parter) okratowane</t>
    </r>
    <r>
      <rPr>
        <b/>
        <sz val="10"/>
        <rFont val="Arial"/>
        <family val="2"/>
        <charset val="238"/>
      </rPr>
      <t xml:space="preserve">. Zabezpieczenie p.poż: </t>
    </r>
    <r>
      <rPr>
        <sz val="10"/>
        <rFont val="Arial"/>
        <family val="2"/>
        <charset val="238"/>
      </rPr>
      <t xml:space="preserve">czujki dymu, gaśnice GP6 - 6szt. hydranty wewnętrzne - 2sztuki, </t>
    </r>
  </si>
  <si>
    <t xml:space="preserve">działalność kulturalna </t>
  </si>
  <si>
    <r>
      <t xml:space="preserve">zabezpieczenie przeciwkradzieżowe: </t>
    </r>
    <r>
      <rPr>
        <sz val="10"/>
        <rFont val="Arial"/>
        <family val="2"/>
        <charset val="238"/>
      </rPr>
      <t>czujki alarmu, monitoring zewnętrzny (4 kamery).</t>
    </r>
    <r>
      <rPr>
        <b/>
        <sz val="10"/>
        <rFont val="Arial"/>
        <family val="2"/>
        <charset val="238"/>
      </rPr>
      <t xml:space="preserve"> zabezpieczenie p.poż: </t>
    </r>
    <r>
      <rPr>
        <sz val="10"/>
        <rFont val="Arial"/>
        <family val="2"/>
        <charset val="238"/>
      </rPr>
      <t xml:space="preserve">gaśnica GP6 - 2 sztuki, </t>
    </r>
  </si>
  <si>
    <t>350 m od plaży</t>
  </si>
  <si>
    <r>
      <t xml:space="preserve">zabezpieczenie przeciwkradzieżowe: </t>
    </r>
    <r>
      <rPr>
        <sz val="10"/>
        <rFont val="Arial"/>
        <family val="2"/>
        <charset val="238"/>
      </rPr>
      <t>kraty w oknach piwnicznych (4szt.) i w oknah pomieszczenia socjalnego (2 sztuki wysoki parter)</t>
    </r>
    <r>
      <rPr>
        <b/>
        <sz val="10"/>
        <rFont val="Arial"/>
        <family val="2"/>
        <charset val="238"/>
      </rPr>
      <t xml:space="preserve">. Zabezpieczenie p.poż: </t>
    </r>
    <r>
      <rPr>
        <sz val="10"/>
        <rFont val="Arial"/>
        <family val="2"/>
        <charset val="238"/>
      </rPr>
      <t xml:space="preserve">Gasnice GP6 - 7 sztuk, hyrdant </t>
    </r>
    <r>
      <rPr>
        <b/>
        <sz val="10"/>
        <rFont val="Arial"/>
        <family val="2"/>
        <charset val="238"/>
      </rPr>
      <t>wewnętrzny - 1 sztuka</t>
    </r>
  </si>
  <si>
    <r>
      <t xml:space="preserve">1) </t>
    </r>
    <r>
      <rPr>
        <b/>
        <i/>
        <sz val="10"/>
        <rFont val="Arial"/>
        <family val="2"/>
        <charset val="238"/>
      </rPr>
      <t>zabezpieczenie przeciwkradzieżowe</t>
    </r>
    <r>
      <rPr>
        <i/>
        <sz val="10"/>
        <rFont val="Arial"/>
        <family val="2"/>
        <charset val="238"/>
      </rPr>
      <t xml:space="preserve">:- krata w dzwiach </t>
    </r>
    <r>
      <rPr>
        <b/>
        <i/>
        <sz val="10"/>
        <rFont val="Arial"/>
        <family val="2"/>
        <charset val="238"/>
      </rPr>
      <t>Zabezpieczenie p.poz</t>
    </r>
    <r>
      <rPr>
        <i/>
        <sz val="10"/>
        <rFont val="Arial"/>
        <family val="2"/>
        <charset val="238"/>
      </rPr>
      <t>- gaśnica GP6 szt. 1</t>
    </r>
  </si>
  <si>
    <t>350 m do kanału</t>
  </si>
  <si>
    <t>350m do kanału</t>
  </si>
  <si>
    <t>telefon bezprzewodowy</t>
  </si>
  <si>
    <t>automatyczna stacja do dezynfekcji</t>
  </si>
  <si>
    <t>dysk zewnetrzny</t>
  </si>
  <si>
    <t>drukarka brother</t>
  </si>
  <si>
    <t>drukarka laserowa</t>
  </si>
  <si>
    <t>monitor</t>
  </si>
  <si>
    <t>dysk sieciowy</t>
  </si>
  <si>
    <t>odtwarzacz</t>
  </si>
  <si>
    <t>niszczarka kobra</t>
  </si>
  <si>
    <t>niszczarka wallner</t>
  </si>
  <si>
    <t>386684858</t>
  </si>
  <si>
    <t>4120Z</t>
  </si>
  <si>
    <t>roboty budowlane związane ze wznoszeniem budynków mieszkalnych i niemieszkalnych</t>
  </si>
  <si>
    <t>wartość (bez gruntu)</t>
  </si>
  <si>
    <t xml:space="preserve">lokal </t>
  </si>
  <si>
    <t>ARMII KRAJOWEJ 13B</t>
  </si>
  <si>
    <t>Komputer LENOVO (Biały)</t>
  </si>
  <si>
    <t>Komputer (Góra)</t>
  </si>
  <si>
    <t>Komputer (Zawistowska)</t>
  </si>
  <si>
    <t>Komputer (Arczyńska)</t>
  </si>
  <si>
    <t>Komputer Dell OptiPlex (Ćwik)</t>
  </si>
  <si>
    <t>Komputer PCS AER H310B (Stępień)</t>
  </si>
  <si>
    <t>Komputer PCS AER H310B (Skupień)</t>
  </si>
  <si>
    <t xml:space="preserve">Serwer kopii zapasowej </t>
  </si>
  <si>
    <t>10B/14</t>
  </si>
  <si>
    <t>13A/9</t>
  </si>
  <si>
    <t>22A/14</t>
  </si>
  <si>
    <t>4</t>
  </si>
  <si>
    <t>11</t>
  </si>
  <si>
    <t>PIŁSUDSKIEGO 11 ( 2 lokale)</t>
  </si>
  <si>
    <t>46B/7</t>
  </si>
  <si>
    <t>KONSTYTUCJI 3 MAJA 46A-46B-46C-46D</t>
  </si>
  <si>
    <t>Wartość początkowa (księgowa brutto)</t>
  </si>
  <si>
    <t xml:space="preserve">Nazwa jednostki: ZAKŁAD GOSPODARKI MIESZKANIOWEJ Sp. z o.o. </t>
  </si>
  <si>
    <t>BARLICKUIEGO 23</t>
  </si>
  <si>
    <t xml:space="preserve">mieszkalny + kom. </t>
  </si>
  <si>
    <t xml:space="preserve">BARLICKIEGO 4 </t>
  </si>
  <si>
    <t>1C/21</t>
  </si>
  <si>
    <t>7-7A-7B</t>
  </si>
  <si>
    <t xml:space="preserve">pom. </t>
  </si>
  <si>
    <t>korytarz</t>
  </si>
  <si>
    <t>mieszkalny+pom. gosp.</t>
  </si>
  <si>
    <t xml:space="preserve">SZWEDZKA 4 </t>
  </si>
  <si>
    <r>
      <t xml:space="preserve">Wykaz lokali mieszkalnych i użytkowych będących własnością ZGM Sp. z o.o.  w budynkach wspólnot mieszkaniowych                 </t>
    </r>
    <r>
      <rPr>
        <i/>
        <sz val="10"/>
        <rFont val="Arial"/>
        <family val="2"/>
        <charset val="238"/>
      </rPr>
      <t xml:space="preserve">                                                                  
stan na 30.09.2018                                                                                                                            </t>
    </r>
  </si>
  <si>
    <t>Altana śmietnikowa</t>
  </si>
  <si>
    <t>Holenderska 2-2A - Węgierska 3</t>
  </si>
  <si>
    <t>Budynek administracyjny i hala produkcyjna</t>
  </si>
  <si>
    <t>Karsiborska 12 - budynek admin. i hala produkcyjna</t>
  </si>
  <si>
    <t>DOSTAT./</t>
  </si>
  <si>
    <t>2/1</t>
  </si>
  <si>
    <t>Wiata magazynowa Karsiborska 12</t>
  </si>
  <si>
    <t>Budynek magazynowy</t>
  </si>
  <si>
    <t>Karsiborska 12 - Wiata na opakowania</t>
  </si>
  <si>
    <t>Karsiborska 12 - budynek magazynowo - techniczny</t>
  </si>
  <si>
    <t>1,0 KANAŁ</t>
  </si>
  <si>
    <t>Dobry</t>
  </si>
  <si>
    <t>0,8 KANAŁ</t>
  </si>
  <si>
    <t>Wiata warszatowa</t>
  </si>
  <si>
    <t>SSWiN</t>
  </si>
  <si>
    <t>Piastowska 62 - 62A</t>
  </si>
  <si>
    <t>OCHRONA FIZYCZNA</t>
  </si>
  <si>
    <t>mieszkalno - użytkowy</t>
  </si>
  <si>
    <t>Boh. Września 7</t>
  </si>
  <si>
    <t>0,3 km - kanał</t>
  </si>
  <si>
    <t>Budynek magazynowo-warsztatowy</t>
  </si>
  <si>
    <t xml:space="preserve">Budynek portierni </t>
  </si>
  <si>
    <t>Bud portierni Karsiborska 12</t>
  </si>
  <si>
    <t>zebrowy</t>
  </si>
  <si>
    <t>silikat</t>
  </si>
  <si>
    <t>żebrowy</t>
  </si>
  <si>
    <t>pom. tymczas.</t>
  </si>
  <si>
    <t>budynek</t>
  </si>
  <si>
    <t>Steyera 15</t>
  </si>
  <si>
    <t>bloczki ceramiczne</t>
  </si>
  <si>
    <t>papa dachowa</t>
  </si>
  <si>
    <t>1,0 km - kanał</t>
  </si>
  <si>
    <t>b.dobry</t>
  </si>
  <si>
    <t>Brak</t>
  </si>
  <si>
    <t>bloczki bet. Komork</t>
  </si>
  <si>
    <t>garaż (box)</t>
  </si>
  <si>
    <t>Woj. Polskiego 1/5 (Pl. Mickiewicza 1/5)</t>
  </si>
  <si>
    <t>1,0 km - morze</t>
  </si>
  <si>
    <t>Ogrodzenie Ludzi Morza - Barlickiego</t>
  </si>
  <si>
    <t>Ludzi Morza - Barlickiego</t>
  </si>
  <si>
    <t>Przyłącze elektroenergetyczne</t>
  </si>
  <si>
    <t>Przyłącze gazowe</t>
  </si>
  <si>
    <t>Przyłącze kanalizacji deszczowej</t>
  </si>
  <si>
    <t>Przyłącze sanitarne</t>
  </si>
  <si>
    <t>Wieża przeciwporzarowa</t>
  </si>
  <si>
    <t>Bunkier</t>
  </si>
  <si>
    <t>Kanalizacja sanitarna</t>
  </si>
  <si>
    <t>Okólna 15</t>
  </si>
  <si>
    <t>7. Miejska Biblioteka Publiczna im Stefana Flukowskiego w Świnoujściu</t>
  </si>
  <si>
    <t>8. Muzeum Rybołówstwa Morskiego</t>
  </si>
  <si>
    <t>9. Miejski Dom Kultury</t>
  </si>
  <si>
    <t>10. Żłobek Miejski "Kubuś Puchatek"</t>
  </si>
  <si>
    <t>11. Przedszkole Miejskie Nr 1 ,,Perełki Bałtyku"</t>
  </si>
  <si>
    <t>12. Przedszkole Miejskie Nr 3 "Pod Żaglami"</t>
  </si>
  <si>
    <t>15. Przedszkole Miejskie Nr 10 "Kolorowy Świat"</t>
  </si>
  <si>
    <t>16. Przedszkole Miejskie Nr 11 z Oddziałami Integracyjnymi "Tęcza"</t>
  </si>
  <si>
    <t>17. Szkoła Podstawowa nr 1 w Świnoujściu</t>
  </si>
  <si>
    <t>18. Szkoła Podstawowa Nr 2</t>
  </si>
  <si>
    <t>21.Szkoła Podstawowa nr 4 z Oddziałami Integracyjnymi</t>
  </si>
  <si>
    <t>21. Liceum Ogólnokształcące z Oddziałami Integracyjnymi im. Mieszka I</t>
  </si>
  <si>
    <t>22.Centrum Edukacji Zawodowej w Świnoujściu</t>
  </si>
  <si>
    <t>23. Specjalny Ośrodek Szkolno-Wychowawczy</t>
  </si>
  <si>
    <t>24. Wielofunkcyjna Placówka Opiekuńczo-Wychowawcza</t>
  </si>
  <si>
    <t>25. Poradnia Psychologiczno - Pedagogiczna</t>
  </si>
  <si>
    <t>26. Ośrodek Sportu i Rekreacji "Wyspiarz"</t>
  </si>
  <si>
    <t>28. Miejski Ośrodek Pomocy Rodzinie</t>
  </si>
  <si>
    <t>29. Zakład Wodociągów i Kanalizacji</t>
  </si>
  <si>
    <t>30. Komunikacja Autobusowa Sp.z o.o.w Świnoujsciu</t>
  </si>
  <si>
    <t>31. Samodzielny Publiczny Zakład Opieki Zdrowotnej, Zakład Pielęgnacyjno – Opiekuńczy w Świnoujsciu</t>
  </si>
  <si>
    <t>2. Urząd Miasta Świnoujście, Biuro Technologii Informacyjnych</t>
  </si>
  <si>
    <t>3. Miejska Biblioteka Publiczna im Stefana Flukowskiego w Świnoujściu</t>
  </si>
  <si>
    <t>4. Muzeum Rybołówstwa Morskiego</t>
  </si>
  <si>
    <t>5. Miejski Dom Kultury</t>
  </si>
  <si>
    <t>6. Przedszkole Miejskie Nr 1 ,,Perełki Bałtyku"</t>
  </si>
  <si>
    <t>7.  Przedszkole Miejskie Nr 3 "Pod Żaglami"</t>
  </si>
  <si>
    <t>8. Przedszkole Miejskie Nr 5 "Bajka"</t>
  </si>
  <si>
    <t>9. Przedszkole Miejskie Nr 10 "Kolorowy Świat"</t>
  </si>
  <si>
    <t>10. Przedszkole Miejskie Nr 11 z Oddziałami Integracyjnymi "Tęcza"</t>
  </si>
  <si>
    <t xml:space="preserve">11. Szkoła Podstawowa nr 1 w Świnoujściu </t>
  </si>
  <si>
    <t>12. Szkoła Podstawowa Nr 2</t>
  </si>
  <si>
    <t>13. Szkoła Podstawowa Nr 6 im. Mieszka I</t>
  </si>
  <si>
    <t>14. Zespół Szkolno-Przedszkolny w Świnoujściu</t>
  </si>
  <si>
    <t>15.Szkoła Podstawowa nr 4 z Oddziałami Integracyjnymi</t>
  </si>
  <si>
    <t>16. Liceum Ogólnokształcące z Oddziałami Integracyjnymi im. Mieszka I</t>
  </si>
  <si>
    <t xml:space="preserve">17.Centrum Edukacji Zawodowej i Turystyki </t>
  </si>
  <si>
    <t>18. Specjalny Ośrodek Szkolno-Wychowawczy</t>
  </si>
  <si>
    <t>19. Wielofunkcyjna Placówka Opiekuńczo-Wychowawcza</t>
  </si>
  <si>
    <t xml:space="preserve">20. Poradnia Psychologiczno - Pedagogiczna </t>
  </si>
  <si>
    <t>21. Ośrodek Sportu i Rekreacji "Wyspiarz"w Świnoujściu</t>
  </si>
  <si>
    <t>23. Miejski Ośrodek Pomocy Rodzinie</t>
  </si>
  <si>
    <t>24. Powiatowy Urząd Pracy</t>
  </si>
  <si>
    <t>25. Zakład Wodociągów i Kanalizacji</t>
  </si>
  <si>
    <t>26. Komunikacja Autobusowa Sp. z o.o.</t>
  </si>
  <si>
    <t>27. Samodzielny Publiczny Zakład Opieki Zdrowotnej, Zakład Pielęgnacyjno – Opiekuńczy w Świnoujsciu</t>
  </si>
  <si>
    <t>2. Miasto Świnoujście, Biuro Technologii Informacyjnych</t>
  </si>
  <si>
    <t>3. Urząd Miasta Świnoujście, Wydział Spraw Obywatelskich i USC</t>
  </si>
  <si>
    <t>4. Miejska Biblioteka Publiczna im Stefana Flukowskiego w Świnoujściu</t>
  </si>
  <si>
    <t>5. Muzeum</t>
  </si>
  <si>
    <t>6. Miejski Dom Kultury</t>
  </si>
  <si>
    <t>7. Przedszkole Miejskie Nr 1</t>
  </si>
  <si>
    <t>8. Przedszkole Miejskie Nr 3 "Pod Żaglami"</t>
  </si>
  <si>
    <t>9. Przedszkole Miejskie Nr 5 "Bajka"</t>
  </si>
  <si>
    <t>10. Przedszkole Miejskie Nr 10 "Kolorowy Świat"</t>
  </si>
  <si>
    <t>11. Przedszkole Miejskie Nr 11 z Oddziałami Integracyjnymi "Tęcza"</t>
  </si>
  <si>
    <t xml:space="preserve">12. Szkoła Podstawowa nr 1 w Świnoujściu </t>
  </si>
  <si>
    <t>13. Szkoła Podstawowa Nr 2</t>
  </si>
  <si>
    <t>14. Szkoła Podstawowa Nr 6 im. Mieszka I</t>
  </si>
  <si>
    <t>15. Zespół Szkolno-Przedszkolny w Świnoujściu</t>
  </si>
  <si>
    <t xml:space="preserve">16. Szkoła Podstawowa nr 4 z Oddziałami Integracyjnymi </t>
  </si>
  <si>
    <t>17. Liceum Ogólnokształcące z Oddziałami Integracyjnymi im. Mieszka I</t>
  </si>
  <si>
    <t>18. Centrum Edukacji Zawodowej i Turystyki</t>
  </si>
  <si>
    <t>19. Specjalny Ośrodek Szkolno-Wychowawczy</t>
  </si>
  <si>
    <t>20. Wielofunkcyjna Placówka Opiekuńczo-Wychowawcza</t>
  </si>
  <si>
    <t>21. Poradnia Psychologiczno - Pedagogiczna</t>
  </si>
  <si>
    <t>22. Ośrodek Sportu i Rekreacji "Wyspiarz"w Świnoujściu</t>
  </si>
  <si>
    <t>26. Samodzielny Publiczny Zakład Opieki Zdrowotnej, Zakład Pielęgnacyjno – Opiekuńczy w Świnoujsciu</t>
  </si>
  <si>
    <t xml:space="preserve">1.Urząd Miasta Świnoujście, Wydział Infrastruktury i Zieleni Miejskiej </t>
  </si>
  <si>
    <t>3. Przedszkole Miejskie Nr 1</t>
  </si>
  <si>
    <t>4. Przedszkole Miejskie nr 11</t>
  </si>
  <si>
    <t>5. Szkoła Podstawowa Nr 1</t>
  </si>
  <si>
    <t>7. Liceum Ogólnokształcące z Oddziałami Integracyjnymi im. Mieszka I</t>
  </si>
  <si>
    <t>8. Specjalny Ośrodek Szkolno-Wychowawczy</t>
  </si>
  <si>
    <t>9. Zakład Wodociągów i Kanalizacji</t>
  </si>
  <si>
    <t>10. Ośrodek Sportu i Rekreacji</t>
  </si>
  <si>
    <t>2. Przedszkole Miejskie Nr 5 "Bajka"</t>
  </si>
  <si>
    <t>3. Zespół Szkolno - Przedszkolny w Świnoujściu</t>
  </si>
  <si>
    <t>4. Szkoła Podstawowa Nr 4 z Oddziałami Integracyjnymi</t>
  </si>
  <si>
    <t>3. Urząd Miasta Świnoujście, Wydział Ewidencji i Obrotu Nieruchomościami</t>
  </si>
  <si>
    <t>4. Urząd Miasta, Wydział Infrastruktury i Zieleni Miejskiej (wcześniej Inżyniera Miasta)</t>
  </si>
  <si>
    <t>4. Urząd Miasta, Wydział Infrastruktury i Zieleni Miejskiej  - Cmentarze Komunalne</t>
  </si>
  <si>
    <t>4. Urząd Miasta, Wydział Infrastruktury i Zieleni Miejskiej - Schronisko dla Bezdomnych Zwierząt</t>
  </si>
  <si>
    <t>4. Urząd Miasta, Wydział Infrastruktury i Zieleni Miejskiej - Parki</t>
  </si>
  <si>
    <t>6. Żłobek Miejski</t>
  </si>
  <si>
    <t>7. Przedszkole Miejskie Nr 9</t>
  </si>
  <si>
    <t>8.</t>
  </si>
  <si>
    <t>9.</t>
  </si>
  <si>
    <t>10. Szkoła Podstawowa Nr 6 im. Mieszka I</t>
  </si>
  <si>
    <t>11. Zespół Szkolno-Przedszkolny w Świnoujściu</t>
  </si>
  <si>
    <t>13.</t>
  </si>
  <si>
    <t>14. Miejski Ośrodek Pomocy Rodzinie</t>
  </si>
  <si>
    <t>15. Powiatowy Urząd Pracy</t>
  </si>
  <si>
    <t xml:space="preserve">16. Zakład Wodociągów i Kanalizacji </t>
  </si>
  <si>
    <t>17. Komunikacja Autobusowa Sp. z.o.o.</t>
  </si>
  <si>
    <t>19. Szpital Miejski w Świnoujściu im. Jana Garduły Sp. z o.o.</t>
  </si>
  <si>
    <t>20.</t>
  </si>
  <si>
    <r>
      <t xml:space="preserve">Bosmanka </t>
    </r>
    <r>
      <rPr>
        <b/>
        <sz val="10"/>
        <rFont val="Arial"/>
        <family val="2"/>
        <charset val="238"/>
      </rPr>
      <t>(w wartosci budynku ujete są również solary)</t>
    </r>
  </si>
  <si>
    <t>!</t>
  </si>
  <si>
    <t>TBS Lokum Sp. z o.o.</t>
  </si>
  <si>
    <t>Notebook - bydgoska</t>
  </si>
  <si>
    <t>Laptop 2 szt - bydgoska</t>
  </si>
  <si>
    <t>Przedszkole Miejskie nr 9 ,,Fantazja"</t>
  </si>
  <si>
    <t>Przedszkole Miejskie Nr 9 ,,Fantazja"</t>
  </si>
  <si>
    <t>Promenady</t>
  </si>
  <si>
    <t xml:space="preserve">Promenadza Zdrowia - ciągi pieszo-rowerowe wraz z infrastrukturą techniczną, sięgaczami, zagospodarowaniem terenu wraz z małą architekturą </t>
  </si>
  <si>
    <t>teren ogólnodostępny, szafki elektryczne zamkniete na zamek i kłódkę, fontanna zamknięta na zamek śrubowy</t>
  </si>
  <si>
    <t>Odcinek równoległy do morza, pomiędzy ul. Małachowskiego a ul. Powstańców Śląskich</t>
  </si>
  <si>
    <t>nawierzchnia płyty netonowe, urządzenia wg atestów i dekleracji materiałowych</t>
  </si>
  <si>
    <t>ok.100 m od morza</t>
  </si>
  <si>
    <t>Promenada wzdłuż ul. Uzdrowiskowej</t>
  </si>
  <si>
    <t xml:space="preserve">teren ogólnodostępny, szafki elektryczne zamkniete na zamek i kłódkę, </t>
  </si>
  <si>
    <t>Odcinek równoległy do morza, pomiędzy ul. wjazdu do hotelu Blu Resort do Alei Interferie</t>
  </si>
  <si>
    <t>ok. 200 m od morza</t>
  </si>
  <si>
    <t>Wejścia na plażę - przedłużenie ul. Trentowskiego wraz z infrastrukturą techniczną</t>
  </si>
  <si>
    <t>Odcinek prostopadły do morza, od ul. Uzdrowiskowej do wydm</t>
  </si>
  <si>
    <t>Wejścia na plażę - przedłużenie ul. Nowowiejskiego wraz z infrastrukturą techniczną</t>
  </si>
  <si>
    <t>Odcinek prostopadły do morza, od ul. Żeromskiego do wydm</t>
  </si>
  <si>
    <t>Wejścia na plażę - przedłużenie ul. Energetykówo wraz z infrastrukturą techniczną</t>
  </si>
  <si>
    <t>nawierzchnia częściowo płyty betonow, na pozostałej części grunt, urządzenia wg atestów i dekleracji materiałowych</t>
  </si>
  <si>
    <t>Wejścia na plażę - przedłużenie ul. Powstańców Śląskich wraz z infrastrukturą techniczną - oświetlenie</t>
  </si>
  <si>
    <t>Wejścia na plażę - przedłużenie ul. Orkana wraz z infrastrukturą techniczną - oświetlenie</t>
  </si>
  <si>
    <t>Wejścia na plażę - przedłużenie ul. Prusa wraz z infrastrukturą techniczną - oświetlenie</t>
  </si>
  <si>
    <t>Wejścia na plażę - przedłużenie ul. Małachowskiego wraz z infrastrukturą techniczną - oświetlenie</t>
  </si>
  <si>
    <t>27. TBS Lokum Sp. z.o.o.</t>
  </si>
  <si>
    <t>22. TBS Lokum Sp.z o.o</t>
  </si>
  <si>
    <t>27.  TBS Lokum Sp. z o.o.</t>
  </si>
  <si>
    <t>TBS Lokum Sp.z o.o</t>
  </si>
  <si>
    <t>12. TBS Lokum Sp.z o.o.</t>
  </si>
  <si>
    <t>Modrzejewskiej 22</t>
  </si>
  <si>
    <t>Modrzejewskiej - Barlickiego</t>
  </si>
  <si>
    <t>Pl. Słowiański 13</t>
  </si>
  <si>
    <t>Szwedzka - Węgierska</t>
  </si>
  <si>
    <r>
      <t xml:space="preserve">w tym muzealia na kwotę: </t>
    </r>
    <r>
      <rPr>
        <b/>
        <sz val="10"/>
        <rFont val="Arial"/>
        <family val="2"/>
        <charset val="238"/>
      </rPr>
      <t>343 946,15 zł</t>
    </r>
  </si>
  <si>
    <r>
      <t xml:space="preserve">budynek Przedszkola Miejskiego Nr 1 ,,Perełki Bałtyku" - </t>
    </r>
    <r>
      <rPr>
        <b/>
        <sz val="10"/>
        <rFont val="Arial"/>
        <family val="2"/>
        <charset val="238"/>
      </rPr>
      <t>w wartosci budynku została wliczona instalacja solarna</t>
    </r>
  </si>
  <si>
    <t>toaleta automatyczna</t>
  </si>
  <si>
    <t>Ubezpieczony</t>
  </si>
  <si>
    <t>Ryzyko</t>
  </si>
  <si>
    <t>Data Szkody</t>
  </si>
  <si>
    <t>Opis</t>
  </si>
  <si>
    <t>Wypłata</t>
  </si>
  <si>
    <t>Zaklad Gospodarki Mieszkaniowej</t>
  </si>
  <si>
    <t>Mienie od ognia i innych zdarzeń</t>
  </si>
  <si>
    <t>podpalenie toalety</t>
  </si>
  <si>
    <t>Gmina Miasto Świnoujście</t>
  </si>
  <si>
    <t>Szyby</t>
  </si>
  <si>
    <t>wybicie szyby</t>
  </si>
  <si>
    <t>OC ogóle</t>
  </si>
  <si>
    <t>uraz ciała wskutek upadku</t>
  </si>
  <si>
    <t>OC ogólne</t>
  </si>
  <si>
    <t>zalanie mienia osoby trzeciej</t>
  </si>
  <si>
    <t>uraz ciała na nierównym chodniku</t>
  </si>
  <si>
    <t>OC dróg</t>
  </si>
  <si>
    <t>uszkodzenie pojazdu na drodze</t>
  </si>
  <si>
    <t>Centrum Edukacji Zawodowej i Turystyki</t>
  </si>
  <si>
    <t>zalanie mienia wskutek opadów</t>
  </si>
  <si>
    <t>Specjalny Ośrodek Szkolno- Wychowawczy w Świnoujściu</t>
  </si>
  <si>
    <t>zalanie mienia wskutek pęknięcia rury</t>
  </si>
  <si>
    <t>Ośrodek Sportu i Rekreacji Wyspiarz w Świnoujściu</t>
  </si>
  <si>
    <t>uszkodzenie ogrodzenia</t>
  </si>
  <si>
    <t>Miejska Biblioteka</t>
  </si>
  <si>
    <t>zalanie na skutek pęknięcia rury</t>
  </si>
  <si>
    <t>uszkodzenie szlabanu</t>
  </si>
  <si>
    <t>uszkodzenie wiaty na skutek silnego wiatru</t>
  </si>
  <si>
    <t>upadek drzewa na ogrodzenie</t>
  </si>
  <si>
    <t>Szkoła Podstawowa nr 2</t>
  </si>
  <si>
    <t>uszkodzenie dachu</t>
  </si>
  <si>
    <t>Sprzet elektroniczny od wszystkich ryzyk</t>
  </si>
  <si>
    <t>uszkodzenie sprzetu</t>
  </si>
  <si>
    <t>dewastacja</t>
  </si>
  <si>
    <t>pożar w lokalu mieszkalnym</t>
  </si>
  <si>
    <t>Szpital Miejski w Świnoujsciu</t>
  </si>
  <si>
    <t>Kradzież</t>
  </si>
  <si>
    <t>kradziez wyposażenia</t>
  </si>
  <si>
    <t>Przedszkole nr 10</t>
  </si>
  <si>
    <t xml:space="preserve">OC </t>
  </si>
  <si>
    <t>OC</t>
  </si>
  <si>
    <t>Zakład Wodociągów i Kanalizacji w Świnoujściu</t>
  </si>
  <si>
    <t>zabrudzenie pojazdu wskutek najechania na zalegajace ścieki z oczyszczalni (awaria w oczyszczalni ścieków)</t>
  </si>
  <si>
    <t xml:space="preserve">zalanie pomieszczenia sanitariatu damskiego wskutek pęknięcia rury </t>
  </si>
  <si>
    <t>Urząd Miasta w Świnoujściu</t>
  </si>
  <si>
    <t>uszkodzenie części szklanego dachu wiaty przystankowej</t>
  </si>
  <si>
    <t>upadek w wyniku potknięcia o wystającą i wyszczerbioną płytę chodnikową.</t>
  </si>
  <si>
    <t>uszkodzenie rejestratora wskutek wyładowań atmosferycznych</t>
  </si>
  <si>
    <t>regres - uszkodzenie pojazdu</t>
  </si>
  <si>
    <t>uszkodzenie ogrodzenia posesji w wyniku przewrócenia sie drzewa</t>
  </si>
  <si>
    <t>uszkodzenie pojazdu na drodze wskutek zawadzenia o wystający pręt zbrojeniowy</t>
  </si>
  <si>
    <t>Zakład Gospodarki Mieszkaniowej</t>
  </si>
  <si>
    <t>zniszczenie kamery monitoingu wskutek dewastacji</t>
  </si>
  <si>
    <t>uszkodzenie szlabanu wskutek dewastacji</t>
  </si>
  <si>
    <t>obrażenia ciała doznane w wyniku upadku na skrzyżowaniu , gdzie brakowało  pokrywy studzienki</t>
  </si>
  <si>
    <t>wybicie szyby w wiacie przystankowej</t>
  </si>
  <si>
    <t>zbicie szyby w wiacie przystankowej</t>
  </si>
  <si>
    <t>uraz ciała powstały wskutek uderzenia o wystajacy  element chodnika</t>
  </si>
  <si>
    <t xml:space="preserve">uszkodzenie (pęknięcie) szyby w drzwiach wejściowych do budynku gminnego </t>
  </si>
  <si>
    <t>uraz ciała powstały wskutek upadku na nierównej nawierzchni chodnika</t>
  </si>
  <si>
    <t>uszkodzenie ogrodzenia, masztu flagowego oraz tablicy informacyjnej wskutek uderzenia przez gałąź oderwaną z drzewa</t>
  </si>
  <si>
    <t>uszkodzenie szlabanu przez nieznany pojazd</t>
  </si>
  <si>
    <t xml:space="preserve">uszkodzenie szyby w drzwiach wejściowych do biura informacji Turystycznej </t>
  </si>
  <si>
    <t>Elektronika</t>
  </si>
  <si>
    <t>brak dostępu do danych w folderach sieciowych wskutek uszkodzenia serweru Novella</t>
  </si>
  <si>
    <t>Miejski Dom Kultury w Świnoujściu</t>
  </si>
  <si>
    <t xml:space="preserve">wybicie szyby w drzwiach wejściowych do budynku wskutek trzaśnięcia drzwiami </t>
  </si>
  <si>
    <t xml:space="preserve">kradzież 5 kamer z szaletu miejskiego </t>
  </si>
  <si>
    <t>Ośrodek Sportu i Rekreacji Wyspiarz 
w Świnoujściu</t>
  </si>
  <si>
    <t>uszkodzenie słupa oświetleniowego przez nieznany pojazd.</t>
  </si>
  <si>
    <t>uszkodzenie szyby w toalecie męskiej na terenie Portu Jachtowego w Bosmance.</t>
  </si>
  <si>
    <t>uszkodzenie lokalu wskutek wadliwego działania urządzeń.</t>
  </si>
  <si>
    <t>zalanie pomieszczeń wskutek awarii wodociągowej</t>
  </si>
  <si>
    <t>uszkodzenie pojazdu w wyniku najechania na nierówność na jezdni</t>
  </si>
  <si>
    <t>zalanie pomieszczeń w budynku wskutek opadów  deszczu nawalnego</t>
  </si>
  <si>
    <t>uszkodzenie pojazdu na parkingu wskutek najechania na zbyt wysoki krawężnik przechylony dodatkowo w str. miejsca parkingowego</t>
  </si>
  <si>
    <t>uszkodzenie pojazdu na drodze w wyniku wjechania w nieoznaczony i nieoświetlony ubytek w nawierzchni jezdni</t>
  </si>
  <si>
    <t>zalanie pomieszczeń wskutek nawalnego deszczu oraz gradu</t>
  </si>
  <si>
    <t xml:space="preserve">wybicie szyby w drzwiach wejściowych do korytarza klatki schodowej na parterze budynku </t>
  </si>
  <si>
    <t xml:space="preserve">uraz ciała powstały wskutek uderzenia przez okno, które nagle upadło </t>
  </si>
  <si>
    <t xml:space="preserve">uszkodzenie kosza parkowego wskutek aktu wandalizmu </t>
  </si>
  <si>
    <t>uszkodzenie pojazdu na drodze w wyniku wjechania  w ubytek w nawierzchni  jezdni</t>
  </si>
  <si>
    <t>uraz ciała powstały wskutek upadku na uszkodzonej nawierzchni chodnikowej</t>
  </si>
  <si>
    <t xml:space="preserve">wybicie szyby w wiacie przystankowej </t>
  </si>
  <si>
    <t>uszkodzenie pojazdu podczas demontażu opony letniej</t>
  </si>
  <si>
    <t>zalanie nieruchomości w wyniku awarii wodnej w lokalu nr 39a/2</t>
  </si>
  <si>
    <t xml:space="preserve">wybicie szyby w lokalu użytkowym </t>
  </si>
  <si>
    <t>pęknięcie szyby okiennej w serwerowni</t>
  </si>
  <si>
    <t xml:space="preserve">zerwanie części rynien dachowych z budynku użytkowego w wyniku  wichury </t>
  </si>
  <si>
    <t xml:space="preserve">wybicie bocznej szyby w wiacie przystankowej </t>
  </si>
  <si>
    <t>pęknięcie szyby w oknie w sali muzycznej na parterze</t>
  </si>
  <si>
    <t>uszkodzenie drzwi wejściowych oraz wybicie szyb w oknie w wyniku włamania</t>
  </si>
  <si>
    <t>wybicie szyby w oknie sali sportowej</t>
  </si>
  <si>
    <t>uszkodzenie płyty osłonowej balkonu wskutek uderzenia przez pojazd</t>
  </si>
  <si>
    <t>zalanie pomieszczeń szkolnych wskutek awarii instalacji wodnej</t>
  </si>
  <si>
    <t>uszkodzenie pojazdu podczas przeprowadzania badań diagnostycznych</t>
  </si>
  <si>
    <t>zniszczenie nawierzchni poliuretanowej  boisk do pilki noznej, koszykówki i bieżni wskutek aktu wandalizmu - wylania na nie  farby przez nieznanych sprawców</t>
  </si>
  <si>
    <t xml:space="preserve">uszkodzenie ramienia szlabanu wjazdowego </t>
  </si>
  <si>
    <t>uszkodzenie pojazdu na drodze wskutek najechania na ubytek w nawierzchni drogi</t>
  </si>
  <si>
    <t>Podsumowanie:</t>
  </si>
  <si>
    <t>Ryzyko:</t>
  </si>
  <si>
    <t>Ogień</t>
  </si>
  <si>
    <t>Informacje dot. rezerw:</t>
  </si>
  <si>
    <t>Rok</t>
  </si>
  <si>
    <t>ewentualna dopłata do szkody już wypłaconej</t>
  </si>
  <si>
    <t>Stan szkód na dzień 05.11.2020 r</t>
  </si>
  <si>
    <t>Nazwa jednostki: TBS Lokum Sp. z o.o.</t>
  </si>
  <si>
    <r>
      <t>Wykaz lokali  będących własnością TBS Lokum Sp. z o.o. - spółdzielczo własnościowe prawo do lokali mieszkalnych w SM L-W Słowianin</t>
    </r>
    <r>
      <rPr>
        <i/>
        <sz val="10"/>
        <rFont val="Arial"/>
        <family val="2"/>
        <charset val="238"/>
      </rPr>
      <t xml:space="preserve">                                                                                                                     </t>
    </r>
  </si>
  <si>
    <t>Nazwa jednostki:      TBS Lokum Sp. z o.o.</t>
  </si>
  <si>
    <r>
      <t>Wykaz lokali mieszkalnych i użytkowych Gminy Miasto Świnoujście w budynkach wspólnot mieszkaniowych (zarządzanych przez TBS Lokum Sp. z o.o. stan na dzień 30.09.2020 r.)</t>
    </r>
    <r>
      <rPr>
        <i/>
        <sz val="10"/>
        <rFont val="Arial"/>
        <family val="2"/>
        <charset val="238"/>
      </rPr>
      <t xml:space="preserve">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</si>
</sst>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\ #,##0.00&quot; zł &quot;;\-#,##0.00&quot; zł &quot;;&quot; -&quot;#&quot; zł &quot;;@\ "/>
    <numFmt numFmtId="167" formatCode="_-* #,##0.00&quot; zł&quot;_-;\-* #,##0.00&quot; zł&quot;_-;_-* \-??&quot; zł&quot;_-;_-@_-"/>
    <numFmt numFmtId="168" formatCode="#,##0_ ;\-#,##0\ "/>
    <numFmt numFmtId="169" formatCode="_-* #,##0.00\ _z_ł_-;\-* #,##0.00\ _z_ł_-;_-* \-??\ _z_ł_-;_-@_-"/>
  </numFmts>
  <fonts count="6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u/>
      <sz val="10"/>
      <color indexed="12"/>
      <name val="Arial"/>
      <family val="2"/>
      <charset val="238"/>
    </font>
    <font>
      <b/>
      <sz val="10"/>
      <color indexed="6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indexed="81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Czcionka tekstu podstawowego"/>
      <charset val="238"/>
    </font>
    <font>
      <b/>
      <sz val="10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10"/>
      <name val="Czcionka tekstu podstawowego"/>
      <family val="2"/>
      <charset val="238"/>
    </font>
    <font>
      <b/>
      <sz val="10"/>
      <name val="Arial CE"/>
      <charset val="238"/>
    </font>
    <font>
      <sz val="11"/>
      <name val="Czcionka tekstu podstawowego"/>
      <family val="2"/>
      <charset val="238"/>
    </font>
    <font>
      <b/>
      <sz val="12"/>
      <name val="Czcionka tekstu podstawowego"/>
      <charset val="238"/>
    </font>
    <font>
      <sz val="10"/>
      <name val="Arial"/>
      <family val="2"/>
      <charset val="238"/>
    </font>
    <font>
      <b/>
      <sz val="16"/>
      <name val="Czcionka tekstu podstawowego"/>
      <family val="2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Cambria"/>
      <family val="1"/>
      <charset val="238"/>
      <scheme val="major"/>
    </font>
    <font>
      <b/>
      <i/>
      <sz val="18"/>
      <name val="Cambria"/>
      <family val="1"/>
      <charset val="238"/>
      <scheme val="major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9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13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6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7" fillId="0" borderId="0"/>
    <xf numFmtId="0" fontId="2" fillId="0" borderId="0"/>
    <xf numFmtId="0" fontId="50" fillId="0" borderId="0"/>
    <xf numFmtId="0" fontId="51" fillId="0" borderId="0"/>
    <xf numFmtId="0" fontId="2" fillId="0" borderId="0"/>
    <xf numFmtId="0" fontId="52" fillId="0" borderId="0"/>
    <xf numFmtId="0" fontId="2" fillId="0" borderId="0"/>
    <xf numFmtId="167" fontId="2" fillId="0" borderId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2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54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/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2" fillId="0" borderId="0" xfId="0" applyFont="1"/>
    <xf numFmtId="0" fontId="3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7" fillId="0" borderId="0" xfId="0" applyFont="1" applyFill="1"/>
    <xf numFmtId="0" fontId="20" fillId="0" borderId="0" xfId="0" applyFont="1"/>
    <xf numFmtId="0" fontId="22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3" fillId="2" borderId="1" xfId="15" applyFont="1" applyFill="1" applyBorder="1" applyAlignment="1">
      <alignment horizontal="center" vertical="center"/>
    </xf>
    <xf numFmtId="0" fontId="3" fillId="2" borderId="1" xfId="15" applyNumberFormat="1" applyFont="1" applyFill="1" applyBorder="1" applyAlignment="1">
      <alignment horizontal="center" vertical="center" wrapText="1"/>
    </xf>
    <xf numFmtId="44" fontId="3" fillId="2" borderId="1" xfId="15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5" fillId="0" borderId="0" xfId="0" applyFont="1"/>
    <xf numFmtId="0" fontId="8" fillId="0" borderId="0" xfId="0" applyFont="1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0" xfId="0" applyFont="1" applyFill="1"/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3" borderId="2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 wrapText="1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165" fontId="7" fillId="6" borderId="1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/>
    <xf numFmtId="2" fontId="2" fillId="0" borderId="0" xfId="0" applyNumberFormat="1" applyFont="1"/>
    <xf numFmtId="165" fontId="9" fillId="6" borderId="1" xfId="0" applyNumberFormat="1" applyFont="1" applyFill="1" applyBorder="1" applyAlignment="1">
      <alignment horizontal="center" vertical="center" wrapText="1"/>
    </xf>
    <xf numFmtId="0" fontId="3" fillId="6" borderId="0" xfId="0" applyFont="1" applyFill="1"/>
    <xf numFmtId="165" fontId="10" fillId="6" borderId="1" xfId="0" applyNumberFormat="1" applyFont="1" applyFill="1" applyBorder="1" applyAlignment="1">
      <alignment horizontal="center" vertical="center" wrapText="1"/>
    </xf>
    <xf numFmtId="165" fontId="23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vertical="center" wrapText="1"/>
    </xf>
    <xf numFmtId="0" fontId="22" fillId="0" borderId="0" xfId="0" applyFont="1" applyFill="1"/>
    <xf numFmtId="0" fontId="2" fillId="0" borderId="1" xfId="0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ill="1"/>
    <xf numFmtId="165" fontId="3" fillId="5" borderId="2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165" fontId="3" fillId="5" borderId="5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7" borderId="0" xfId="0" applyFont="1" applyFill="1"/>
    <xf numFmtId="0" fontId="9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4" fontId="2" fillId="0" borderId="1" xfId="24" applyFont="1" applyFill="1" applyBorder="1" applyAlignment="1">
      <alignment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44" fontId="2" fillId="0" borderId="1" xfId="24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0" fillId="7" borderId="0" xfId="0" applyFill="1"/>
    <xf numFmtId="0" fontId="3" fillId="3" borderId="4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4" fontId="2" fillId="0" borderId="2" xfId="24" applyFont="1" applyFill="1" applyBorder="1" applyAlignment="1">
      <alignment vertical="center" wrapText="1"/>
    </xf>
    <xf numFmtId="0" fontId="3" fillId="2" borderId="1" xfId="15" applyFont="1" applyFill="1" applyBorder="1" applyAlignment="1">
      <alignment horizontal="right"/>
    </xf>
    <xf numFmtId="0" fontId="3" fillId="2" borderId="1" xfId="15" applyNumberFormat="1" applyFont="1" applyFill="1" applyBorder="1" applyAlignment="1">
      <alignment horizontal="center"/>
    </xf>
    <xf numFmtId="44" fontId="3" fillId="2" borderId="1" xfId="15" applyNumberFormat="1" applyFont="1" applyFill="1" applyBorder="1" applyAlignment="1">
      <alignment horizontal="center"/>
    </xf>
    <xf numFmtId="44" fontId="3" fillId="2" borderId="1" xfId="15" applyNumberFormat="1" applyFont="1" applyFill="1" applyBorder="1" applyAlignment="1"/>
    <xf numFmtId="44" fontId="2" fillId="2" borderId="1" xfId="25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" fillId="0" borderId="1" xfId="17" applyFont="1" applyFill="1" applyBorder="1" applyAlignment="1">
      <alignment horizontal="left" vertical="center" wrapText="1"/>
    </xf>
    <xf numFmtId="0" fontId="2" fillId="0" borderId="1" xfId="17" applyFont="1" applyFill="1" applyBorder="1" applyAlignment="1">
      <alignment horizontal="center" vertical="center" wrapText="1"/>
    </xf>
    <xf numFmtId="4" fontId="7" fillId="0" borderId="2" xfId="17" applyNumberFormat="1" applyFont="1" applyFill="1" applyBorder="1" applyAlignment="1">
      <alignment horizontal="center" vertical="center" wrapText="1"/>
    </xf>
    <xf numFmtId="4" fontId="2" fillId="0" borderId="1" xfId="17" applyNumberFormat="1" applyFont="1" applyFill="1" applyBorder="1" applyAlignment="1">
      <alignment horizontal="center" vertical="center" wrapText="1"/>
    </xf>
    <xf numFmtId="0" fontId="2" fillId="0" borderId="2" xfId="17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/>
    <xf numFmtId="0" fontId="16" fillId="0" borderId="1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4" fontId="2" fillId="0" borderId="6" xfId="24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/>
    </xf>
    <xf numFmtId="0" fontId="2" fillId="8" borderId="6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6" borderId="9" xfId="0" applyFont="1" applyFill="1" applyBorder="1"/>
    <xf numFmtId="0" fontId="2" fillId="6" borderId="10" xfId="0" applyFont="1" applyFill="1" applyBorder="1"/>
    <xf numFmtId="0" fontId="3" fillId="6" borderId="10" xfId="0" applyFont="1" applyFill="1" applyBorder="1"/>
    <xf numFmtId="2" fontId="3" fillId="6" borderId="11" xfId="0" applyNumberFormat="1" applyFont="1" applyFill="1" applyBorder="1"/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/>
    <xf numFmtId="164" fontId="2" fillId="8" borderId="1" xfId="1" applyFont="1" applyFill="1" applyBorder="1" applyAlignment="1">
      <alignment horizontal="right" wrapText="1"/>
    </xf>
    <xf numFmtId="0" fontId="2" fillId="8" borderId="0" xfId="0" applyFont="1" applyFill="1" applyBorder="1" applyAlignment="1">
      <alignment horizontal="center"/>
    </xf>
    <xf numFmtId="0" fontId="2" fillId="8" borderId="12" xfId="0" applyFont="1" applyFill="1" applyBorder="1"/>
    <xf numFmtId="0" fontId="2" fillId="8" borderId="1" xfId="0" applyFont="1" applyFill="1" applyBorder="1"/>
    <xf numFmtId="0" fontId="2" fillId="8" borderId="4" xfId="0" applyFont="1" applyFill="1" applyBorder="1" applyAlignment="1">
      <alignment wrapText="1"/>
    </xf>
    <xf numFmtId="2" fontId="27" fillId="8" borderId="1" xfId="0" applyNumberFormat="1" applyFont="1" applyFill="1" applyBorder="1" applyAlignment="1">
      <alignment horizontal="right"/>
    </xf>
    <xf numFmtId="0" fontId="2" fillId="8" borderId="6" xfId="0" applyFont="1" applyFill="1" applyBorder="1" applyAlignment="1">
      <alignment horizontal="center"/>
    </xf>
    <xf numFmtId="164" fontId="2" fillId="8" borderId="6" xfId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 vertical="center"/>
    </xf>
    <xf numFmtId="0" fontId="2" fillId="8" borderId="6" xfId="0" applyFont="1" applyFill="1" applyBorder="1"/>
    <xf numFmtId="2" fontId="3" fillId="6" borderId="11" xfId="1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/>
    </xf>
    <xf numFmtId="0" fontId="2" fillId="8" borderId="0" xfId="0" applyFont="1" applyFill="1"/>
    <xf numFmtId="2" fontId="3" fillId="3" borderId="1" xfId="0" applyNumberFormat="1" applyFont="1" applyFill="1" applyBorder="1"/>
    <xf numFmtId="2" fontId="3" fillId="3" borderId="6" xfId="0" applyNumberFormat="1" applyFont="1" applyFill="1" applyBorder="1"/>
    <xf numFmtId="0" fontId="2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 wrapText="1"/>
    </xf>
    <xf numFmtId="165" fontId="2" fillId="8" borderId="1" xfId="0" applyNumberFormat="1" applyFont="1" applyFill="1" applyBorder="1" applyAlignment="1">
      <alignment horizontal="right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/>
    </xf>
    <xf numFmtId="165" fontId="2" fillId="8" borderId="1" xfId="0" applyNumberFormat="1" applyFont="1" applyFill="1" applyBorder="1" applyAlignment="1">
      <alignment horizontal="center" vertical="center" wrapText="1"/>
    </xf>
    <xf numFmtId="165" fontId="12" fillId="8" borderId="2" xfId="0" applyNumberFormat="1" applyFont="1" applyFill="1" applyBorder="1" applyAlignment="1">
      <alignment horizontal="right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165" fontId="2" fillId="8" borderId="6" xfId="0" applyNumberFormat="1" applyFont="1" applyFill="1" applyBorder="1" applyAlignment="1">
      <alignment horizontal="right" vertical="center" wrapText="1"/>
    </xf>
    <xf numFmtId="4" fontId="9" fillId="8" borderId="6" xfId="0" applyNumberFormat="1" applyFont="1" applyFill="1" applyBorder="1" applyAlignment="1">
      <alignment horizontal="center" vertical="center" wrapText="1"/>
    </xf>
    <xf numFmtId="165" fontId="3" fillId="8" borderId="1" xfId="0" applyNumberFormat="1" applyFont="1" applyFill="1" applyBorder="1" applyAlignment="1">
      <alignment horizontal="center" vertical="center" wrapText="1"/>
    </xf>
    <xf numFmtId="0" fontId="22" fillId="8" borderId="0" xfId="0" applyFont="1" applyFill="1"/>
    <xf numFmtId="0" fontId="2" fillId="8" borderId="2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4" fontId="28" fillId="8" borderId="1" xfId="0" applyNumberFormat="1" applyFont="1" applyFill="1" applyBorder="1" applyAlignment="1">
      <alignment horizontal="center" vertical="center" wrapText="1"/>
    </xf>
    <xf numFmtId="4" fontId="2" fillId="8" borderId="7" xfId="0" applyNumberFormat="1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0" fillId="8" borderId="8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3" fillId="8" borderId="0" xfId="0" applyFont="1" applyFill="1"/>
    <xf numFmtId="0" fontId="0" fillId="9" borderId="0" xfId="0" applyFill="1"/>
    <xf numFmtId="0" fontId="0" fillId="9" borderId="0" xfId="0" applyFill="1" applyAlignment="1">
      <alignment horizontal="center"/>
    </xf>
    <xf numFmtId="44" fontId="3" fillId="9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10" borderId="0" xfId="0" applyFont="1" applyFill="1"/>
    <xf numFmtId="0" fontId="2" fillId="11" borderId="0" xfId="0" applyFont="1" applyFill="1"/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165" fontId="3" fillId="5" borderId="14" xfId="0" applyNumberFormat="1" applyFont="1" applyFill="1" applyBorder="1" applyAlignment="1">
      <alignment horizontal="center" vertical="center" wrapText="1"/>
    </xf>
    <xf numFmtId="44" fontId="2" fillId="0" borderId="1" xfId="24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vertical="center" wrapText="1"/>
    </xf>
    <xf numFmtId="0" fontId="2" fillId="19" borderId="1" xfId="0" applyFont="1" applyFill="1" applyBorder="1" applyAlignment="1">
      <alignment horizontal="center" vertical="center" wrapText="1"/>
    </xf>
    <xf numFmtId="44" fontId="2" fillId="19" borderId="1" xfId="24" applyFont="1" applyFill="1" applyBorder="1" applyAlignment="1">
      <alignment vertical="center" wrapText="1"/>
    </xf>
    <xf numFmtId="0" fontId="2" fillId="19" borderId="1" xfId="0" applyFont="1" applyFill="1" applyBorder="1" applyAlignment="1">
      <alignment vertical="top" wrapText="1"/>
    </xf>
    <xf numFmtId="0" fontId="2" fillId="19" borderId="0" xfId="0" applyFont="1" applyFill="1"/>
    <xf numFmtId="0" fontId="2" fillId="19" borderId="4" xfId="0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/>
    </xf>
    <xf numFmtId="0" fontId="2" fillId="19" borderId="1" xfId="0" applyFont="1" applyFill="1" applyBorder="1" applyAlignment="1">
      <alignment horizontal="left" vertical="center"/>
    </xf>
    <xf numFmtId="2" fontId="2" fillId="19" borderId="1" xfId="0" applyNumberFormat="1" applyFont="1" applyFill="1" applyBorder="1" applyAlignment="1">
      <alignment horizontal="right" wrapText="1"/>
    </xf>
    <xf numFmtId="0" fontId="2" fillId="19" borderId="1" xfId="0" applyFont="1" applyFill="1" applyBorder="1" applyAlignment="1">
      <alignment horizontal="right" wrapText="1"/>
    </xf>
    <xf numFmtId="0" fontId="2" fillId="19" borderId="1" xfId="0" applyFont="1" applyFill="1" applyBorder="1"/>
    <xf numFmtId="164" fontId="2" fillId="19" borderId="1" xfId="1" applyFont="1" applyFill="1" applyBorder="1" applyAlignment="1">
      <alignment horizontal="right" wrapText="1"/>
    </xf>
    <xf numFmtId="0" fontId="2" fillId="19" borderId="1" xfId="0" applyFont="1" applyFill="1" applyBorder="1" applyAlignment="1">
      <alignment horizontal="left"/>
    </xf>
    <xf numFmtId="0" fontId="2" fillId="19" borderId="1" xfId="0" applyFont="1" applyFill="1" applyBorder="1" applyAlignment="1">
      <alignment wrapText="1"/>
    </xf>
    <xf numFmtId="0" fontId="2" fillId="19" borderId="6" xfId="0" applyFont="1" applyFill="1" applyBorder="1" applyAlignment="1">
      <alignment horizontal="center"/>
    </xf>
    <xf numFmtId="0" fontId="2" fillId="19" borderId="6" xfId="0" applyFont="1" applyFill="1" applyBorder="1"/>
    <xf numFmtId="164" fontId="2" fillId="19" borderId="6" xfId="1" applyFont="1" applyFill="1" applyBorder="1" applyAlignment="1">
      <alignment horizontal="right" wrapText="1"/>
    </xf>
    <xf numFmtId="0" fontId="2" fillId="19" borderId="4" xfId="0" applyFont="1" applyFill="1" applyBorder="1"/>
    <xf numFmtId="0" fontId="2" fillId="19" borderId="2" xfId="0" applyFont="1" applyFill="1" applyBorder="1" applyAlignment="1">
      <alignment vertical="center" wrapText="1"/>
    </xf>
    <xf numFmtId="0" fontId="2" fillId="19" borderId="1" xfId="0" applyFont="1" applyFill="1" applyBorder="1" applyAlignment="1">
      <alignment horizontal="center" vertical="center"/>
    </xf>
    <xf numFmtId="165" fontId="3" fillId="19" borderId="1" xfId="0" applyNumberFormat="1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44" fontId="2" fillId="19" borderId="2" xfId="24" applyFont="1" applyFill="1" applyBorder="1" applyAlignment="1">
      <alignment vertical="center" wrapText="1"/>
    </xf>
    <xf numFmtId="0" fontId="2" fillId="19" borderId="0" xfId="0" applyFont="1" applyFill="1" applyBorder="1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0" fontId="2" fillId="19" borderId="1" xfId="0" quotePrefix="1" applyFont="1" applyFill="1" applyBorder="1" applyAlignment="1">
      <alignment horizontal="center" vertical="center" wrapText="1"/>
    </xf>
    <xf numFmtId="0" fontId="9" fillId="19" borderId="1" xfId="0" quotePrefix="1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left" vertical="center" wrapText="1"/>
    </xf>
    <xf numFmtId="165" fontId="2" fillId="19" borderId="1" xfId="0" applyNumberFormat="1" applyFont="1" applyFill="1" applyBorder="1" applyAlignment="1">
      <alignment horizontal="right" vertical="center" wrapText="1"/>
    </xf>
    <xf numFmtId="0" fontId="2" fillId="19" borderId="15" xfId="0" applyFont="1" applyFill="1" applyBorder="1" applyAlignment="1">
      <alignment horizontal="left" vertical="center" wrapText="1"/>
    </xf>
    <xf numFmtId="0" fontId="2" fillId="19" borderId="15" xfId="0" applyFont="1" applyFill="1" applyBorder="1" applyAlignment="1">
      <alignment vertical="center" wrapText="1"/>
    </xf>
    <xf numFmtId="0" fontId="0" fillId="19" borderId="15" xfId="0" applyFill="1" applyBorder="1" applyAlignment="1">
      <alignment vertical="center" wrapText="1"/>
    </xf>
    <xf numFmtId="0" fontId="0" fillId="19" borderId="15" xfId="0" applyFont="1" applyFill="1" applyBorder="1" applyAlignment="1">
      <alignment horizontal="center" vertical="center" wrapText="1"/>
    </xf>
    <xf numFmtId="0" fontId="3" fillId="20" borderId="1" xfId="0" applyFont="1" applyFill="1" applyBorder="1"/>
    <xf numFmtId="0" fontId="22" fillId="2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2" fillId="0" borderId="1" xfId="0" applyFont="1" applyBorder="1" applyAlignment="1">
      <alignment horizontal="center" vertical="center"/>
    </xf>
    <xf numFmtId="0" fontId="3" fillId="0" borderId="0" xfId="0" applyFont="1" applyFill="1"/>
    <xf numFmtId="4" fontId="2" fillId="19" borderId="1" xfId="0" applyNumberFormat="1" applyFont="1" applyFill="1" applyBorder="1" applyAlignment="1">
      <alignment horizontal="center" vertical="center" wrapText="1"/>
    </xf>
    <xf numFmtId="4" fontId="9" fillId="19" borderId="1" xfId="0" applyNumberFormat="1" applyFont="1" applyFill="1" applyBorder="1" applyAlignment="1">
      <alignment horizontal="center" vertical="center" wrapText="1"/>
    </xf>
    <xf numFmtId="0" fontId="0" fillId="19" borderId="0" xfId="0" applyFill="1"/>
    <xf numFmtId="0" fontId="2" fillId="19" borderId="2" xfId="0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left" vertical="center" wrapText="1"/>
    </xf>
    <xf numFmtId="0" fontId="9" fillId="19" borderId="1" xfId="0" applyFont="1" applyFill="1" applyBorder="1" applyAlignment="1">
      <alignment horizontal="center" vertical="center" wrapText="1"/>
    </xf>
    <xf numFmtId="0" fontId="0" fillId="19" borderId="8" xfId="0" applyFont="1" applyFill="1" applyBorder="1" applyAlignment="1">
      <alignment horizontal="left" vertical="center" wrapText="1"/>
    </xf>
    <xf numFmtId="0" fontId="0" fillId="19" borderId="8" xfId="0" applyFont="1" applyFill="1" applyBorder="1" applyAlignment="1">
      <alignment horizontal="center" vertical="center" wrapText="1"/>
    </xf>
    <xf numFmtId="44" fontId="29" fillId="19" borderId="8" xfId="24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7" xfId="0" applyFont="1" applyFill="1" applyBorder="1"/>
    <xf numFmtId="165" fontId="3" fillId="5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19" borderId="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19" borderId="0" xfId="0" applyFill="1" applyBorder="1"/>
    <xf numFmtId="0" fontId="2" fillId="20" borderId="0" xfId="0" applyFont="1" applyFill="1"/>
    <xf numFmtId="0" fontId="2" fillId="0" borderId="0" xfId="0" applyFont="1" applyFill="1" applyBorder="1" applyAlignment="1">
      <alignment vertical="center" wrapText="1"/>
    </xf>
    <xf numFmtId="44" fontId="12" fillId="0" borderId="0" xfId="24" applyFont="1" applyFill="1"/>
    <xf numFmtId="0" fontId="2" fillId="19" borderId="2" xfId="0" applyFont="1" applyFill="1" applyBorder="1" applyAlignment="1">
      <alignment horizontal="center" vertical="center"/>
    </xf>
    <xf numFmtId="44" fontId="2" fillId="0" borderId="0" xfId="24" applyFont="1" applyAlignment="1">
      <alignment wrapText="1"/>
    </xf>
    <xf numFmtId="0" fontId="3" fillId="20" borderId="3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15" applyFont="1" applyFill="1" applyBorder="1" applyAlignment="1">
      <alignment horizontal="center" vertical="center"/>
    </xf>
    <xf numFmtId="166" fontId="2" fillId="0" borderId="8" xfId="22" applyNumberFormat="1" applyFont="1" applyFill="1" applyBorder="1" applyAlignment="1">
      <alignment horizontal="center" vertical="center" wrapText="1"/>
    </xf>
    <xf numFmtId="166" fontId="2" fillId="0" borderId="8" xfId="15" applyNumberFormat="1" applyFont="1" applyFill="1" applyBorder="1" applyAlignment="1">
      <alignment horizontal="center" vertical="center" wrapText="1"/>
    </xf>
    <xf numFmtId="49" fontId="2" fillId="0" borderId="1" xfId="25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66" fontId="2" fillId="0" borderId="8" xfId="15" applyNumberFormat="1" applyFont="1" applyFill="1" applyBorder="1" applyAlignment="1">
      <alignment horizontal="center" vertical="center"/>
    </xf>
    <xf numFmtId="0" fontId="2" fillId="0" borderId="1" xfId="17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8" xfId="15" applyFont="1" applyFill="1" applyBorder="1" applyAlignment="1">
      <alignment horizontal="left" vertical="center" wrapText="1"/>
    </xf>
    <xf numFmtId="0" fontId="2" fillId="0" borderId="1" xfId="25" applyNumberFormat="1" applyFont="1" applyFill="1" applyBorder="1" applyAlignment="1">
      <alignment horizontal="center" vertical="center" wrapText="1"/>
    </xf>
    <xf numFmtId="44" fontId="2" fillId="0" borderId="1" xfId="25" applyFont="1" applyFill="1" applyBorder="1" applyAlignment="1">
      <alignment horizontal="center" vertical="center" wrapText="1"/>
    </xf>
    <xf numFmtId="166" fontId="2" fillId="0" borderId="8" xfId="15" applyNumberFormat="1" applyFont="1" applyFill="1" applyBorder="1" applyAlignment="1">
      <alignment horizontal="right" vertical="center" wrapText="1"/>
    </xf>
    <xf numFmtId="167" fontId="2" fillId="0" borderId="6" xfId="15" applyNumberFormat="1" applyFont="1" applyFill="1" applyBorder="1" applyAlignment="1">
      <alignment horizontal="center" vertical="center" wrapText="1"/>
    </xf>
    <xf numFmtId="0" fontId="2" fillId="0" borderId="6" xfId="25" applyNumberFormat="1" applyFont="1" applyFill="1" applyBorder="1" applyAlignment="1">
      <alignment horizontal="center" vertical="center" wrapText="1"/>
    </xf>
    <xf numFmtId="44" fontId="2" fillId="0" borderId="6" xfId="25" applyFont="1" applyFill="1" applyBorder="1" applyAlignment="1">
      <alignment horizontal="center" vertical="center" wrapText="1"/>
    </xf>
    <xf numFmtId="44" fontId="2" fillId="0" borderId="6" xfId="25" applyFont="1" applyFill="1" applyBorder="1" applyAlignment="1">
      <alignment horizontal="right" vertical="center" wrapText="1"/>
    </xf>
    <xf numFmtId="166" fontId="2" fillId="0" borderId="18" xfId="15" applyNumberFormat="1" applyFont="1" applyFill="1" applyBorder="1" applyAlignment="1">
      <alignment horizontal="center" vertical="center" wrapText="1"/>
    </xf>
    <xf numFmtId="0" fontId="28" fillId="0" borderId="1" xfId="0" applyFont="1" applyFill="1" applyBorder="1"/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44" fontId="2" fillId="0" borderId="1" xfId="15" applyNumberFormat="1" applyFont="1" applyFill="1" applyBorder="1" applyAlignment="1">
      <alignment horizontal="center" vertical="center" wrapText="1"/>
    </xf>
    <xf numFmtId="166" fontId="2" fillId="0" borderId="1" xfId="15" applyNumberFormat="1" applyFont="1" applyFill="1" applyBorder="1" applyAlignment="1">
      <alignment horizontal="center" vertical="center"/>
    </xf>
    <xf numFmtId="0" fontId="0" fillId="0" borderId="0" xfId="0" applyFill="1" applyBorder="1"/>
    <xf numFmtId="166" fontId="2" fillId="0" borderId="1" xfId="15" applyNumberFormat="1" applyFont="1" applyFill="1" applyBorder="1" applyAlignment="1">
      <alignment horizontal="center" vertical="center" wrapText="1"/>
    </xf>
    <xf numFmtId="0" fontId="2" fillId="0" borderId="1" xfId="25" applyNumberFormat="1" applyFont="1" applyFill="1" applyBorder="1" applyAlignment="1">
      <alignment horizontal="center" vertical="center"/>
    </xf>
    <xf numFmtId="166" fontId="2" fillId="0" borderId="1" xfId="15" applyNumberFormat="1" applyFont="1" applyFill="1" applyBorder="1" applyAlignment="1">
      <alignment horizontal="center" wrapText="1"/>
    </xf>
    <xf numFmtId="168" fontId="3" fillId="0" borderId="1" xfId="22" applyNumberFormat="1" applyFont="1" applyFill="1" applyBorder="1" applyAlignment="1">
      <alignment horizontal="center" vertical="center" wrapText="1"/>
    </xf>
    <xf numFmtId="0" fontId="12" fillId="20" borderId="19" xfId="0" applyFont="1" applyFill="1" applyBorder="1" applyAlignment="1">
      <alignment horizontal="center"/>
    </xf>
    <xf numFmtId="0" fontId="2" fillId="19" borderId="1" xfId="0" applyFont="1" applyFill="1" applyBorder="1" applyAlignment="1">
      <alignment horizontal="center" vertical="center"/>
    </xf>
    <xf numFmtId="44" fontId="2" fillId="19" borderId="1" xfId="24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4" fontId="3" fillId="20" borderId="0" xfId="15" applyNumberFormat="1" applyFont="1" applyFill="1" applyBorder="1" applyAlignment="1">
      <alignment horizontal="center"/>
    </xf>
    <xf numFmtId="44" fontId="2" fillId="20" borderId="0" xfId="25" applyFont="1" applyFill="1" applyBorder="1" applyAlignment="1">
      <alignment horizontal="center" vertical="center"/>
    </xf>
    <xf numFmtId="44" fontId="3" fillId="20" borderId="6" xfId="15" applyNumberFormat="1" applyFont="1" applyFill="1" applyBorder="1" applyAlignment="1"/>
    <xf numFmtId="44" fontId="2" fillId="0" borderId="1" xfId="15" applyNumberFormat="1" applyFont="1" applyFill="1" applyBorder="1" applyAlignment="1">
      <alignment vertical="center" wrapText="1"/>
    </xf>
    <xf numFmtId="0" fontId="2" fillId="21" borderId="0" xfId="0" applyFont="1" applyFill="1" applyBorder="1" applyAlignment="1">
      <alignment horizontal="center" vertical="center"/>
    </xf>
    <xf numFmtId="0" fontId="2" fillId="21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4" fontId="9" fillId="0" borderId="2" xfId="17" applyNumberFormat="1" applyFont="1" applyFill="1" applyBorder="1" applyAlignment="1">
      <alignment horizontal="center" vertical="center" wrapText="1"/>
    </xf>
    <xf numFmtId="4" fontId="9" fillId="0" borderId="1" xfId="17" applyNumberFormat="1" applyFont="1" applyFill="1" applyBorder="1" applyAlignment="1">
      <alignment horizontal="center" vertical="center" wrapText="1"/>
    </xf>
    <xf numFmtId="0" fontId="2" fillId="0" borderId="4" xfId="17" applyFont="1" applyFill="1" applyBorder="1" applyAlignment="1">
      <alignment vertical="center" wrapText="1"/>
    </xf>
    <xf numFmtId="0" fontId="2" fillId="0" borderId="1" xfId="17" applyFont="1" applyFill="1" applyBorder="1" applyAlignment="1">
      <alignment horizontal="right" vertical="center" wrapText="1"/>
    </xf>
    <xf numFmtId="0" fontId="12" fillId="0" borderId="20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0" fillId="0" borderId="15" xfId="0" applyFont="1" applyBorder="1"/>
    <xf numFmtId="0" fontId="2" fillId="19" borderId="1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left" vertical="center" wrapText="1"/>
    </xf>
    <xf numFmtId="0" fontId="2" fillId="22" borderId="0" xfId="0" applyFont="1" applyFill="1" applyBorder="1" applyAlignment="1">
      <alignment horizontal="center" vertical="center"/>
    </xf>
    <xf numFmtId="0" fontId="2" fillId="22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8" xfId="15" applyFont="1" applyFill="1" applyBorder="1" applyAlignment="1">
      <alignment horizontal="center" vertical="center" wrapText="1"/>
    </xf>
    <xf numFmtId="0" fontId="0" fillId="19" borderId="1" xfId="0" applyFont="1" applyFill="1" applyBorder="1" applyAlignment="1">
      <alignment horizontal="center" vertical="center" wrapText="1"/>
    </xf>
    <xf numFmtId="0" fontId="0" fillId="19" borderId="17" xfId="0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2" fillId="20" borderId="2" xfId="0" applyFont="1" applyFill="1" applyBorder="1"/>
    <xf numFmtId="4" fontId="0" fillId="19" borderId="15" xfId="0" applyNumberFormat="1" applyFont="1" applyFill="1" applyBorder="1" applyAlignment="1">
      <alignment vertical="center" wrapText="1"/>
    </xf>
    <xf numFmtId="0" fontId="9" fillId="19" borderId="15" xfId="0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horizontal="center" vertical="center" wrapText="1"/>
    </xf>
    <xf numFmtId="0" fontId="2" fillId="19" borderId="1" xfId="15" applyNumberFormat="1" applyFont="1" applyFill="1" applyBorder="1" applyAlignment="1">
      <alignment horizontal="center" vertical="center" wrapText="1"/>
    </xf>
    <xf numFmtId="0" fontId="2" fillId="23" borderId="0" xfId="15" applyNumberFormat="1" applyFont="1" applyFill="1" applyBorder="1" applyAlignment="1">
      <alignment horizontal="center" vertical="center" wrapText="1"/>
    </xf>
    <xf numFmtId="0" fontId="2" fillId="23" borderId="6" xfId="15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2" fillId="19" borderId="0" xfId="0" applyFont="1" applyFill="1"/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/>
    </xf>
    <xf numFmtId="0" fontId="2" fillId="19" borderId="1" xfId="0" applyFont="1" applyFill="1" applyBorder="1" applyAlignment="1">
      <alignment horizontal="left" vertical="center" wrapText="1"/>
    </xf>
    <xf numFmtId="44" fontId="2" fillId="19" borderId="2" xfId="24" applyFont="1" applyFill="1" applyBorder="1" applyAlignment="1">
      <alignment horizontal="center" vertical="center" wrapText="1"/>
    </xf>
    <xf numFmtId="165" fontId="3" fillId="24" borderId="1" xfId="0" applyNumberFormat="1" applyFont="1" applyFill="1" applyBorder="1" applyAlignment="1">
      <alignment horizontal="right" vertical="center" wrapText="1"/>
    </xf>
    <xf numFmtId="0" fontId="2" fillId="19" borderId="1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44" fontId="2" fillId="0" borderId="4" xfId="24" applyNumberFormat="1" applyFont="1" applyFill="1" applyBorder="1" applyAlignment="1">
      <alignment horizontal="right" vertical="center" wrapText="1"/>
    </xf>
    <xf numFmtId="44" fontId="2" fillId="0" borderId="4" xfId="0" applyNumberFormat="1" applyFont="1" applyFill="1" applyBorder="1" applyAlignment="1">
      <alignment vertical="center" wrapText="1"/>
    </xf>
    <xf numFmtId="44" fontId="2" fillId="0" borderId="4" xfId="0" applyNumberFormat="1" applyFont="1" applyFill="1" applyBorder="1"/>
    <xf numFmtId="0" fontId="53" fillId="0" borderId="0" xfId="0" applyFont="1"/>
    <xf numFmtId="0" fontId="8" fillId="0" borderId="0" xfId="0" applyFont="1" applyFill="1"/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/>
    <xf numFmtId="0" fontId="2" fillId="0" borderId="1" xfId="0" quotePrefix="1" applyFont="1" applyFill="1" applyBorder="1" applyAlignment="1"/>
    <xf numFmtId="0" fontId="18" fillId="0" borderId="1" xfId="0" applyFont="1" applyFill="1" applyBorder="1" applyAlignment="1">
      <alignment horizontal="center" vertical="center" wrapText="1"/>
    </xf>
    <xf numFmtId="165" fontId="2" fillId="0" borderId="1" xfId="20" applyNumberFormat="1" applyFont="1" applyFill="1" applyBorder="1" applyAlignment="1">
      <alignment vertical="center" wrapText="1"/>
    </xf>
    <xf numFmtId="44" fontId="2" fillId="0" borderId="1" xfId="20" applyNumberFormat="1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19" borderId="15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/>
    </xf>
    <xf numFmtId="44" fontId="29" fillId="0" borderId="2" xfId="24" applyFont="1" applyFill="1" applyBorder="1" applyAlignment="1">
      <alignment vertical="center"/>
    </xf>
    <xf numFmtId="166" fontId="2" fillId="0" borderId="23" xfId="15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5" xfId="15" applyFont="1" applyFill="1" applyBorder="1" applyAlignment="1">
      <alignment horizontal="left" vertical="center"/>
    </xf>
    <xf numFmtId="0" fontId="0" fillId="19" borderId="1" xfId="0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/>
    </xf>
    <xf numFmtId="0" fontId="3" fillId="25" borderId="1" xfId="0" applyFont="1" applyFill="1" applyBorder="1" applyAlignment="1">
      <alignment wrapText="1"/>
    </xf>
    <xf numFmtId="0" fontId="2" fillId="0" borderId="21" xfId="0" applyFont="1" applyFill="1" applyBorder="1"/>
    <xf numFmtId="44" fontId="53" fillId="0" borderId="1" xfId="24" applyFont="1" applyFill="1" applyBorder="1" applyAlignment="1">
      <alignment horizontal="right" vertical="center" wrapText="1"/>
    </xf>
    <xf numFmtId="44" fontId="53" fillId="0" borderId="1" xfId="24" applyFont="1" applyFill="1" applyBorder="1" applyAlignment="1">
      <alignment vertical="center" wrapText="1"/>
    </xf>
    <xf numFmtId="0" fontId="3" fillId="26" borderId="1" xfId="0" applyFont="1" applyFill="1" applyBorder="1" applyAlignment="1">
      <alignment horizontal="center" vertical="center" wrapText="1"/>
    </xf>
    <xf numFmtId="0" fontId="2" fillId="0" borderId="1" xfId="15" applyFont="1" applyFill="1" applyBorder="1" applyAlignment="1">
      <alignment horizontal="center" vertical="center"/>
    </xf>
    <xf numFmtId="0" fontId="3" fillId="27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8" fontId="2" fillId="0" borderId="1" xfId="0" applyNumberFormat="1" applyFont="1" applyFill="1" applyBorder="1" applyAlignment="1">
      <alignment horizontal="right" vertical="center" wrapText="1"/>
    </xf>
    <xf numFmtId="165" fontId="2" fillId="0" borderId="1" xfId="2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166" fontId="2" fillId="0" borderId="18" xfId="15" applyNumberFormat="1" applyFont="1" applyFill="1" applyBorder="1" applyAlignment="1">
      <alignment vertical="center"/>
    </xf>
    <xf numFmtId="166" fontId="2" fillId="0" borderId="1" xfId="15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4" fontId="3" fillId="23" borderId="0" xfId="15" applyNumberFormat="1" applyFont="1" applyFill="1" applyBorder="1" applyAlignment="1">
      <alignment vertical="center" wrapText="1"/>
    </xf>
    <xf numFmtId="44" fontId="2" fillId="0" borderId="1" xfId="0" applyNumberFormat="1" applyFont="1" applyFill="1" applyBorder="1" applyAlignment="1">
      <alignment vertical="center" wrapText="1"/>
    </xf>
    <xf numFmtId="166" fontId="2" fillId="0" borderId="6" xfId="15" applyNumberFormat="1" applyFont="1" applyFill="1" applyBorder="1" applyAlignment="1">
      <alignment horizontal="center" vertical="center" wrapText="1"/>
    </xf>
    <xf numFmtId="0" fontId="2" fillId="0" borderId="6" xfId="15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0" borderId="18" xfId="15" applyFont="1" applyFill="1" applyBorder="1" applyAlignment="1">
      <alignment horizontal="center" vertical="center" wrapText="1"/>
    </xf>
    <xf numFmtId="168" fontId="3" fillId="0" borderId="6" xfId="22" applyNumberFormat="1" applyFont="1" applyFill="1" applyBorder="1" applyAlignment="1">
      <alignment horizontal="center" vertical="center" wrapText="1"/>
    </xf>
    <xf numFmtId="0" fontId="2" fillId="0" borderId="6" xfId="25" applyNumberFormat="1" applyFont="1" applyFill="1" applyBorder="1" applyAlignment="1">
      <alignment horizontal="center" vertical="center"/>
    </xf>
    <xf numFmtId="166" fontId="2" fillId="0" borderId="6" xfId="15" applyNumberFormat="1" applyFont="1" applyFill="1" applyBorder="1" applyAlignment="1">
      <alignment horizontal="center" wrapText="1"/>
    </xf>
    <xf numFmtId="0" fontId="2" fillId="0" borderId="1" xfId="15" applyFont="1" applyFill="1" applyBorder="1" applyAlignment="1">
      <alignment horizontal="center" vertical="center" wrapText="1"/>
    </xf>
    <xf numFmtId="0" fontId="35" fillId="8" borderId="9" xfId="15" applyFont="1" applyFill="1" applyBorder="1" applyAlignment="1">
      <alignment horizontal="center" vertical="center" wrapText="1"/>
    </xf>
    <xf numFmtId="0" fontId="35" fillId="8" borderId="10" xfId="15" applyFont="1" applyFill="1" applyBorder="1" applyAlignment="1">
      <alignment horizontal="center" vertical="center" wrapText="1"/>
    </xf>
    <xf numFmtId="0" fontId="36" fillId="8" borderId="10" xfId="15" applyFont="1" applyFill="1" applyBorder="1" applyAlignment="1">
      <alignment horizontal="center" vertical="center" wrapText="1"/>
    </xf>
    <xf numFmtId="0" fontId="35" fillId="8" borderId="26" xfId="15" applyFont="1" applyFill="1" applyBorder="1" applyAlignment="1">
      <alignment horizontal="center" vertical="center" wrapText="1"/>
    </xf>
    <xf numFmtId="0" fontId="2" fillId="0" borderId="0" xfId="17" applyFont="1"/>
    <xf numFmtId="0" fontId="13" fillId="8" borderId="27" xfId="15" applyFont="1" applyFill="1" applyBorder="1" applyAlignment="1">
      <alignment horizontal="center"/>
    </xf>
    <xf numFmtId="0" fontId="13" fillId="8" borderId="8" xfId="15" applyFont="1" applyFill="1" applyBorder="1" applyAlignment="1">
      <alignment horizontal="center"/>
    </xf>
    <xf numFmtId="0" fontId="37" fillId="8" borderId="8" xfId="15" applyFont="1" applyFill="1" applyBorder="1"/>
    <xf numFmtId="3" fontId="13" fillId="8" borderId="28" xfId="15" applyNumberFormat="1" applyFont="1" applyFill="1" applyBorder="1"/>
    <xf numFmtId="3" fontId="13" fillId="8" borderId="7" xfId="15" applyNumberFormat="1" applyFont="1" applyFill="1" applyBorder="1"/>
    <xf numFmtId="0" fontId="13" fillId="8" borderId="29" xfId="15" applyFont="1" applyFill="1" applyBorder="1" applyAlignment="1">
      <alignment horizontal="center"/>
    </xf>
    <xf numFmtId="0" fontId="37" fillId="8" borderId="29" xfId="15" applyFont="1" applyFill="1" applyBorder="1"/>
    <xf numFmtId="3" fontId="13" fillId="8" borderId="30" xfId="15" applyNumberFormat="1" applyFont="1" applyFill="1" applyBorder="1"/>
    <xf numFmtId="0" fontId="13" fillId="8" borderId="18" xfId="15" applyFont="1" applyFill="1" applyBorder="1" applyAlignment="1">
      <alignment horizontal="center"/>
    </xf>
    <xf numFmtId="0" fontId="37" fillId="8" borderId="18" xfId="15" applyFont="1" applyFill="1" applyBorder="1"/>
    <xf numFmtId="3" fontId="13" fillId="8" borderId="31" xfId="15" applyNumberFormat="1" applyFont="1" applyFill="1" applyBorder="1"/>
    <xf numFmtId="0" fontId="13" fillId="8" borderId="32" xfId="15" applyFont="1" applyFill="1" applyBorder="1" applyAlignment="1">
      <alignment horizontal="center"/>
    </xf>
    <xf numFmtId="0" fontId="13" fillId="8" borderId="33" xfId="15" applyFont="1" applyFill="1" applyBorder="1" applyAlignment="1">
      <alignment horizontal="center"/>
    </xf>
    <xf numFmtId="0" fontId="37" fillId="13" borderId="33" xfId="15" applyFont="1" applyFill="1" applyBorder="1"/>
    <xf numFmtId="3" fontId="13" fillId="8" borderId="34" xfId="15" applyNumberFormat="1" applyFont="1" applyFill="1" applyBorder="1"/>
    <xf numFmtId="0" fontId="37" fillId="8" borderId="15" xfId="15" applyFont="1" applyFill="1" applyBorder="1"/>
    <xf numFmtId="0" fontId="37" fillId="8" borderId="35" xfId="15" applyFont="1" applyFill="1" applyBorder="1"/>
    <xf numFmtId="0" fontId="13" fillId="8" borderId="36" xfId="15" applyFont="1" applyFill="1" applyBorder="1" applyAlignment="1">
      <alignment horizontal="center"/>
    </xf>
    <xf numFmtId="0" fontId="37" fillId="8" borderId="36" xfId="15" applyFont="1" applyFill="1" applyBorder="1"/>
    <xf numFmtId="3" fontId="13" fillId="8" borderId="37" xfId="15" applyNumberFormat="1" applyFont="1" applyFill="1" applyBorder="1"/>
    <xf numFmtId="3" fontId="13" fillId="14" borderId="37" xfId="15" applyNumberFormat="1" applyFont="1" applyFill="1" applyBorder="1"/>
    <xf numFmtId="0" fontId="13" fillId="8" borderId="38" xfId="15" applyFont="1" applyFill="1" applyBorder="1" applyAlignment="1">
      <alignment horizontal="center"/>
    </xf>
    <xf numFmtId="0" fontId="13" fillId="8" borderId="39" xfId="15" applyFont="1" applyFill="1" applyBorder="1" applyAlignment="1">
      <alignment horizontal="center"/>
    </xf>
    <xf numFmtId="2" fontId="13" fillId="8" borderId="7" xfId="15" applyNumberFormat="1" applyFont="1" applyFill="1" applyBorder="1"/>
    <xf numFmtId="0" fontId="13" fillId="8" borderId="40" xfId="15" applyFont="1" applyFill="1" applyBorder="1" applyAlignment="1">
      <alignment horizontal="center"/>
    </xf>
    <xf numFmtId="3" fontId="13" fillId="8" borderId="41" xfId="15" applyNumberFormat="1" applyFont="1" applyFill="1" applyBorder="1"/>
    <xf numFmtId="0" fontId="37" fillId="8" borderId="17" xfId="15" applyFont="1" applyFill="1" applyBorder="1"/>
    <xf numFmtId="3" fontId="13" fillId="8" borderId="16" xfId="15" applyNumberFormat="1" applyFont="1" applyFill="1" applyBorder="1"/>
    <xf numFmtId="0" fontId="13" fillId="8" borderId="41" xfId="15" applyFont="1" applyFill="1" applyBorder="1" applyAlignment="1">
      <alignment horizontal="center"/>
    </xf>
    <xf numFmtId="0" fontId="37" fillId="8" borderId="41" xfId="15" applyFont="1" applyFill="1" applyBorder="1"/>
    <xf numFmtId="3" fontId="13" fillId="8" borderId="42" xfId="15" applyNumberFormat="1" applyFont="1" applyFill="1" applyBorder="1"/>
    <xf numFmtId="4" fontId="13" fillId="0" borderId="15" xfId="15" applyNumberFormat="1" applyFont="1" applyFill="1" applyBorder="1"/>
    <xf numFmtId="0" fontId="37" fillId="8" borderId="33" xfId="15" applyFont="1" applyFill="1" applyBorder="1"/>
    <xf numFmtId="0" fontId="37" fillId="13" borderId="36" xfId="15" applyFont="1" applyFill="1" applyBorder="1"/>
    <xf numFmtId="3" fontId="13" fillId="13" borderId="37" xfId="15" applyNumberFormat="1" applyFont="1" applyFill="1" applyBorder="1"/>
    <xf numFmtId="0" fontId="37" fillId="13" borderId="18" xfId="15" applyFont="1" applyFill="1" applyBorder="1"/>
    <xf numFmtId="3" fontId="13" fillId="13" borderId="31" xfId="15" applyNumberFormat="1" applyFont="1" applyFill="1" applyBorder="1"/>
    <xf numFmtId="0" fontId="37" fillId="15" borderId="15" xfId="15" applyFont="1" applyFill="1" applyBorder="1"/>
    <xf numFmtId="0" fontId="37" fillId="15" borderId="36" xfId="15" applyFont="1" applyFill="1" applyBorder="1"/>
    <xf numFmtId="3" fontId="13" fillId="15" borderId="37" xfId="15" applyNumberFormat="1" applyFont="1" applyFill="1" applyBorder="1"/>
    <xf numFmtId="3" fontId="13" fillId="13" borderId="34" xfId="15" applyNumberFormat="1" applyFont="1" applyFill="1" applyBorder="1"/>
    <xf numFmtId="0" fontId="37" fillId="16" borderId="36" xfId="15" applyFont="1" applyFill="1" applyBorder="1"/>
    <xf numFmtId="3" fontId="13" fillId="16" borderId="37" xfId="15" applyNumberFormat="1" applyFont="1" applyFill="1" applyBorder="1"/>
    <xf numFmtId="0" fontId="37" fillId="16" borderId="35" xfId="15" applyFont="1" applyFill="1" applyBorder="1"/>
    <xf numFmtId="3" fontId="13" fillId="16" borderId="30" xfId="15" applyNumberFormat="1" applyFont="1" applyFill="1" applyBorder="1"/>
    <xf numFmtId="3" fontId="13" fillId="15" borderId="7" xfId="15" applyNumberFormat="1" applyFont="1" applyFill="1" applyBorder="1"/>
    <xf numFmtId="0" fontId="13" fillId="8" borderId="43" xfId="15" applyFont="1" applyFill="1" applyBorder="1" applyAlignment="1">
      <alignment horizontal="center"/>
    </xf>
    <xf numFmtId="0" fontId="37" fillId="13" borderId="17" xfId="15" applyFont="1" applyFill="1" applyBorder="1"/>
    <xf numFmtId="3" fontId="13" fillId="13" borderId="16" xfId="15" applyNumberFormat="1" applyFont="1" applyFill="1" applyBorder="1"/>
    <xf numFmtId="0" fontId="13" fillId="8" borderId="44" xfId="15" applyFont="1" applyFill="1" applyBorder="1" applyAlignment="1">
      <alignment horizontal="center"/>
    </xf>
    <xf numFmtId="0" fontId="13" fillId="8" borderId="3" xfId="15" applyFont="1" applyFill="1" applyBorder="1" applyAlignment="1">
      <alignment horizontal="center"/>
    </xf>
    <xf numFmtId="0" fontId="37" fillId="8" borderId="3" xfId="15" applyFont="1" applyFill="1" applyBorder="1"/>
    <xf numFmtId="3" fontId="13" fillId="8" borderId="3" xfId="15" applyNumberFormat="1" applyFont="1" applyFill="1" applyBorder="1"/>
    <xf numFmtId="0" fontId="37" fillId="14" borderId="36" xfId="15" applyFont="1" applyFill="1" applyBorder="1"/>
    <xf numFmtId="0" fontId="37" fillId="14" borderId="35" xfId="15" applyFont="1" applyFill="1" applyBorder="1"/>
    <xf numFmtId="0" fontId="37" fillId="13" borderId="8" xfId="15" applyFont="1" applyFill="1" applyBorder="1"/>
    <xf numFmtId="3" fontId="13" fillId="13" borderId="28" xfId="15" applyNumberFormat="1" applyFont="1" applyFill="1" applyBorder="1"/>
    <xf numFmtId="0" fontId="37" fillId="13" borderId="35" xfId="15" applyFont="1" applyFill="1" applyBorder="1"/>
    <xf numFmtId="3" fontId="13" fillId="14" borderId="30" xfId="15" applyNumberFormat="1" applyFont="1" applyFill="1" applyBorder="1"/>
    <xf numFmtId="0" fontId="13" fillId="8" borderId="45" xfId="15" applyFont="1" applyFill="1" applyBorder="1" applyAlignment="1">
      <alignment horizontal="center"/>
    </xf>
    <xf numFmtId="0" fontId="13" fillId="8" borderId="46" xfId="15" applyFont="1" applyFill="1" applyBorder="1" applyAlignment="1">
      <alignment horizontal="center"/>
    </xf>
    <xf numFmtId="0" fontId="37" fillId="8" borderId="46" xfId="15" applyFont="1" applyFill="1" applyBorder="1"/>
    <xf numFmtId="4" fontId="13" fillId="0" borderId="33" xfId="15" applyNumberFormat="1" applyFont="1" applyFill="1" applyBorder="1"/>
    <xf numFmtId="3" fontId="13" fillId="13" borderId="30" xfId="15" applyNumberFormat="1" applyFont="1" applyFill="1" applyBorder="1"/>
    <xf numFmtId="0" fontId="37" fillId="15" borderId="8" xfId="15" applyFont="1" applyFill="1" applyBorder="1"/>
    <xf numFmtId="3" fontId="13" fillId="15" borderId="28" xfId="15" applyNumberFormat="1" applyFont="1" applyFill="1" applyBorder="1"/>
    <xf numFmtId="0" fontId="37" fillId="14" borderId="18" xfId="15" applyFont="1" applyFill="1" applyBorder="1"/>
    <xf numFmtId="3" fontId="13" fillId="14" borderId="31" xfId="15" applyNumberFormat="1" applyFont="1" applyFill="1" applyBorder="1"/>
    <xf numFmtId="0" fontId="13" fillId="8" borderId="47" xfId="15" applyFont="1" applyFill="1" applyBorder="1" applyAlignment="1">
      <alignment horizontal="center"/>
    </xf>
    <xf numFmtId="0" fontId="37" fillId="8" borderId="47" xfId="15" applyFont="1" applyFill="1" applyBorder="1"/>
    <xf numFmtId="0" fontId="13" fillId="8" borderId="48" xfId="15" applyFont="1" applyFill="1" applyBorder="1" applyAlignment="1">
      <alignment horizontal="center"/>
    </xf>
    <xf numFmtId="0" fontId="13" fillId="8" borderId="1" xfId="15" applyFont="1" applyFill="1" applyBorder="1" applyAlignment="1">
      <alignment horizontal="center"/>
    </xf>
    <xf numFmtId="0" fontId="13" fillId="8" borderId="49" xfId="15" applyFont="1" applyFill="1" applyBorder="1" applyAlignment="1">
      <alignment horizontal="center"/>
    </xf>
    <xf numFmtId="0" fontId="13" fillId="8" borderId="23" xfId="15" applyFont="1" applyFill="1" applyBorder="1" applyAlignment="1">
      <alignment horizontal="center"/>
    </xf>
    <xf numFmtId="0" fontId="37" fillId="8" borderId="1" xfId="15" applyFont="1" applyFill="1" applyBorder="1"/>
    <xf numFmtId="3" fontId="13" fillId="8" borderId="1" xfId="15" applyNumberFormat="1" applyFont="1" applyFill="1" applyBorder="1"/>
    <xf numFmtId="0" fontId="38" fillId="8" borderId="36" xfId="15" applyFont="1" applyFill="1" applyBorder="1" applyAlignment="1">
      <alignment horizontal="center"/>
    </xf>
    <xf numFmtId="0" fontId="38" fillId="8" borderId="15" xfId="15" applyFont="1" applyFill="1" applyBorder="1" applyAlignment="1">
      <alignment horizontal="center"/>
    </xf>
    <xf numFmtId="0" fontId="38" fillId="8" borderId="35" xfId="15" applyFont="1" applyFill="1" applyBorder="1" applyAlignment="1">
      <alignment horizontal="center"/>
    </xf>
    <xf numFmtId="0" fontId="38" fillId="8" borderId="33" xfId="15" applyFont="1" applyFill="1" applyBorder="1" applyAlignment="1">
      <alignment horizontal="center"/>
    </xf>
    <xf numFmtId="0" fontId="38" fillId="8" borderId="8" xfId="15" applyFont="1" applyFill="1" applyBorder="1" applyAlignment="1">
      <alignment horizontal="center"/>
    </xf>
    <xf numFmtId="0" fontId="38" fillId="14" borderId="35" xfId="15" applyFont="1" applyFill="1" applyBorder="1" applyAlignment="1">
      <alignment horizontal="center"/>
    </xf>
    <xf numFmtId="49" fontId="38" fillId="8" borderId="8" xfId="15" applyNumberFormat="1" applyFont="1" applyFill="1" applyBorder="1" applyAlignment="1">
      <alignment horizontal="center"/>
    </xf>
    <xf numFmtId="49" fontId="38" fillId="8" borderId="15" xfId="15" applyNumberFormat="1" applyFont="1" applyFill="1" applyBorder="1" applyAlignment="1">
      <alignment horizontal="center"/>
    </xf>
    <xf numFmtId="49" fontId="38" fillId="8" borderId="35" xfId="15" applyNumberFormat="1" applyFont="1" applyFill="1" applyBorder="1" applyAlignment="1">
      <alignment horizontal="center"/>
    </xf>
    <xf numFmtId="49" fontId="38" fillId="8" borderId="36" xfId="15" applyNumberFormat="1" applyFont="1" applyFill="1" applyBorder="1" applyAlignment="1">
      <alignment horizontal="center"/>
    </xf>
    <xf numFmtId="49" fontId="38" fillId="8" borderId="18" xfId="15" applyNumberFormat="1" applyFont="1" applyFill="1" applyBorder="1" applyAlignment="1">
      <alignment horizontal="center"/>
    </xf>
    <xf numFmtId="49" fontId="38" fillId="8" borderId="17" xfId="15" applyNumberFormat="1" applyFont="1" applyFill="1" applyBorder="1" applyAlignment="1">
      <alignment horizontal="center"/>
    </xf>
    <xf numFmtId="49" fontId="38" fillId="8" borderId="41" xfId="15" applyNumberFormat="1" applyFont="1" applyFill="1" applyBorder="1" applyAlignment="1">
      <alignment horizontal="center"/>
    </xf>
    <xf numFmtId="49" fontId="38" fillId="8" borderId="29" xfId="15" applyNumberFormat="1" applyFont="1" applyFill="1" applyBorder="1" applyAlignment="1">
      <alignment horizontal="center"/>
    </xf>
    <xf numFmtId="49" fontId="38" fillId="8" borderId="33" xfId="15" applyNumberFormat="1" applyFont="1" applyFill="1" applyBorder="1" applyAlignment="1">
      <alignment horizontal="center"/>
    </xf>
    <xf numFmtId="49" fontId="38" fillId="13" borderId="36" xfId="15" applyNumberFormat="1" applyFont="1" applyFill="1" applyBorder="1" applyAlignment="1">
      <alignment horizontal="center"/>
    </xf>
    <xf numFmtId="49" fontId="38" fillId="13" borderId="18" xfId="15" applyNumberFormat="1" applyFont="1" applyFill="1" applyBorder="1" applyAlignment="1">
      <alignment horizontal="center"/>
    </xf>
    <xf numFmtId="49" fontId="38" fillId="15" borderId="15" xfId="15" applyNumberFormat="1" applyFont="1" applyFill="1" applyBorder="1" applyAlignment="1">
      <alignment horizontal="center"/>
    </xf>
    <xf numFmtId="49" fontId="38" fillId="15" borderId="36" xfId="15" applyNumberFormat="1" applyFont="1" applyFill="1" applyBorder="1" applyAlignment="1">
      <alignment horizontal="center"/>
    </xf>
    <xf numFmtId="49" fontId="38" fillId="13" borderId="33" xfId="15" applyNumberFormat="1" applyFont="1" applyFill="1" applyBorder="1" applyAlignment="1">
      <alignment horizontal="center"/>
    </xf>
    <xf numFmtId="49" fontId="38" fillId="16" borderId="36" xfId="15" applyNumberFormat="1" applyFont="1" applyFill="1" applyBorder="1" applyAlignment="1">
      <alignment horizontal="center"/>
    </xf>
    <xf numFmtId="49" fontId="38" fillId="16" borderId="35" xfId="15" applyNumberFormat="1" applyFont="1" applyFill="1" applyBorder="1" applyAlignment="1">
      <alignment horizontal="center"/>
    </xf>
    <xf numFmtId="49" fontId="38" fillId="13" borderId="17" xfId="15" applyNumberFormat="1" applyFont="1" applyFill="1" applyBorder="1" applyAlignment="1">
      <alignment horizontal="center"/>
    </xf>
    <xf numFmtId="49" fontId="38" fillId="8" borderId="3" xfId="15" applyNumberFormat="1" applyFont="1" applyFill="1" applyBorder="1" applyAlignment="1">
      <alignment horizontal="center"/>
    </xf>
    <xf numFmtId="0" fontId="38" fillId="8" borderId="17" xfId="15" applyFont="1" applyFill="1" applyBorder="1" applyAlignment="1">
      <alignment horizontal="center"/>
    </xf>
    <xf numFmtId="49" fontId="38" fillId="13" borderId="8" xfId="15" applyNumberFormat="1" applyFont="1" applyFill="1" applyBorder="1" applyAlignment="1">
      <alignment horizontal="center"/>
    </xf>
    <xf numFmtId="49" fontId="38" fillId="13" borderId="35" xfId="15" applyNumberFormat="1" applyFont="1" applyFill="1" applyBorder="1" applyAlignment="1">
      <alignment horizontal="center"/>
    </xf>
    <xf numFmtId="49" fontId="38" fillId="15" borderId="8" xfId="15" applyNumberFormat="1" applyFont="1" applyFill="1" applyBorder="1" applyAlignment="1">
      <alignment horizontal="center"/>
    </xf>
    <xf numFmtId="0" fontId="38" fillId="14" borderId="36" xfId="15" applyFont="1" applyFill="1" applyBorder="1" applyAlignment="1">
      <alignment horizontal="center"/>
    </xf>
    <xf numFmtId="0" fontId="38" fillId="14" borderId="18" xfId="15" applyFont="1" applyFill="1" applyBorder="1" applyAlignment="1">
      <alignment horizontal="center"/>
    </xf>
    <xf numFmtId="0" fontId="38" fillId="8" borderId="46" xfId="15" applyFont="1" applyFill="1" applyBorder="1" applyAlignment="1">
      <alignment horizontal="center"/>
    </xf>
    <xf numFmtId="49" fontId="38" fillId="8" borderId="47" xfId="15" applyNumberFormat="1" applyFont="1" applyFill="1" applyBorder="1" applyAlignment="1">
      <alignment horizontal="center"/>
    </xf>
    <xf numFmtId="49" fontId="38" fillId="8" borderId="1" xfId="15" applyNumberFormat="1" applyFont="1" applyFill="1" applyBorder="1" applyAlignment="1">
      <alignment horizontal="center"/>
    </xf>
    <xf numFmtId="0" fontId="2" fillId="0" borderId="0" xfId="17" applyFont="1" applyAlignment="1">
      <alignment horizontal="center"/>
    </xf>
    <xf numFmtId="3" fontId="13" fillId="0" borderId="34" xfId="15" applyNumberFormat="1" applyFont="1" applyFill="1" applyBorder="1"/>
    <xf numFmtId="0" fontId="2" fillId="0" borderId="0" xfId="17" applyFont="1" applyAlignment="1">
      <alignment horizontal="center" vertical="center"/>
    </xf>
    <xf numFmtId="4" fontId="13" fillId="0" borderId="35" xfId="15" applyNumberFormat="1" applyFont="1" applyFill="1" applyBorder="1"/>
    <xf numFmtId="3" fontId="13" fillId="0" borderId="30" xfId="15" applyNumberFormat="1" applyFont="1" applyFill="1" applyBorder="1"/>
    <xf numFmtId="4" fontId="13" fillId="0" borderId="3" xfId="15" applyNumberFormat="1" applyFont="1" applyFill="1" applyBorder="1"/>
    <xf numFmtId="4" fontId="39" fillId="8" borderId="50" xfId="15" applyNumberFormat="1" applyFont="1" applyFill="1" applyBorder="1" applyAlignment="1">
      <alignment horizontal="center" vertical="center"/>
    </xf>
    <xf numFmtId="4" fontId="39" fillId="8" borderId="51" xfId="15" applyNumberFormat="1" applyFont="1" applyFill="1" applyBorder="1" applyAlignment="1">
      <alignment horizontal="center" vertical="center"/>
    </xf>
    <xf numFmtId="4" fontId="39" fillId="8" borderId="0" xfId="15" applyNumberFormat="1" applyFont="1" applyFill="1" applyBorder="1" applyAlignment="1">
      <alignment horizontal="center" vertical="center"/>
    </xf>
    <xf numFmtId="4" fontId="39" fillId="13" borderId="0" xfId="15" applyNumberFormat="1" applyFont="1" applyFill="1" applyBorder="1" applyAlignment="1">
      <alignment horizontal="center" vertical="center"/>
    </xf>
    <xf numFmtId="4" fontId="39" fillId="13" borderId="50" xfId="15" applyNumberFormat="1" applyFont="1" applyFill="1" applyBorder="1" applyAlignment="1">
      <alignment horizontal="center" vertical="center"/>
    </xf>
    <xf numFmtId="4" fontId="3" fillId="0" borderId="50" xfId="17" applyNumberFormat="1" applyFont="1" applyBorder="1" applyAlignment="1">
      <alignment horizontal="center" vertical="center" wrapText="1"/>
    </xf>
    <xf numFmtId="4" fontId="13" fillId="0" borderId="17" xfId="15" applyNumberFormat="1" applyFont="1" applyFill="1" applyBorder="1"/>
    <xf numFmtId="3" fontId="13" fillId="0" borderId="16" xfId="15" applyNumberFormat="1" applyFont="1" applyFill="1" applyBorder="1"/>
    <xf numFmtId="4" fontId="3" fillId="0" borderId="0" xfId="17" applyNumberFormat="1" applyFont="1" applyBorder="1" applyAlignment="1">
      <alignment horizontal="center" vertical="center" wrapText="1"/>
    </xf>
    <xf numFmtId="0" fontId="2" fillId="0" borderId="0" xfId="17" applyFont="1" applyFill="1"/>
    <xf numFmtId="3" fontId="13" fillId="0" borderId="31" xfId="15" applyNumberFormat="1" applyFont="1" applyFill="1" applyBorder="1"/>
    <xf numFmtId="4" fontId="13" fillId="0" borderId="36" xfId="15" applyNumberFormat="1" applyFont="1" applyFill="1" applyBorder="1"/>
    <xf numFmtId="3" fontId="13" fillId="0" borderId="37" xfId="15" applyNumberFormat="1" applyFont="1" applyFill="1" applyBorder="1"/>
    <xf numFmtId="4" fontId="13" fillId="0" borderId="41" xfId="15" applyNumberFormat="1" applyFont="1" applyFill="1" applyBorder="1"/>
    <xf numFmtId="3" fontId="13" fillId="0" borderId="7" xfId="15" applyNumberFormat="1" applyFont="1" applyFill="1" applyBorder="1"/>
    <xf numFmtId="4" fontId="13" fillId="0" borderId="1" xfId="15" applyNumberFormat="1" applyFont="1" applyFill="1" applyBorder="1"/>
    <xf numFmtId="2" fontId="13" fillId="0" borderId="7" xfId="15" applyNumberFormat="1" applyFont="1" applyFill="1" applyBorder="1"/>
    <xf numFmtId="0" fontId="37" fillId="17" borderId="33" xfId="15" applyFont="1" applyFill="1" applyBorder="1"/>
    <xf numFmtId="49" fontId="38" fillId="17" borderId="33" xfId="15" applyNumberFormat="1" applyFont="1" applyFill="1" applyBorder="1" applyAlignment="1">
      <alignment horizontal="center"/>
    </xf>
    <xf numFmtId="4" fontId="39" fillId="17" borderId="50" xfId="15" applyNumberFormat="1" applyFont="1" applyFill="1" applyBorder="1" applyAlignment="1">
      <alignment horizontal="center" vertical="center"/>
    </xf>
    <xf numFmtId="4" fontId="13" fillId="0" borderId="18" xfId="15" applyNumberFormat="1" applyFont="1" applyFill="1" applyBorder="1"/>
    <xf numFmtId="4" fontId="13" fillId="0" borderId="29" xfId="15" applyNumberFormat="1" applyFont="1" applyFill="1" applyBorder="1"/>
    <xf numFmtId="4" fontId="13" fillId="0" borderId="8" xfId="15" applyNumberFormat="1" applyFont="1" applyFill="1" applyBorder="1"/>
    <xf numFmtId="0" fontId="13" fillId="8" borderId="52" xfId="15" applyFont="1" applyFill="1" applyBorder="1" applyAlignment="1">
      <alignment horizontal="center"/>
    </xf>
    <xf numFmtId="0" fontId="13" fillId="8" borderId="53" xfId="15" applyFont="1" applyFill="1" applyBorder="1" applyAlignment="1">
      <alignment horizontal="center"/>
    </xf>
    <xf numFmtId="3" fontId="13" fillId="8" borderId="0" xfId="15" applyNumberFormat="1" applyFont="1" applyFill="1" applyBorder="1"/>
    <xf numFmtId="0" fontId="35" fillId="0" borderId="10" xfId="15" applyFont="1" applyFill="1" applyBorder="1" applyAlignment="1">
      <alignment horizontal="center" vertical="center" wrapText="1"/>
    </xf>
    <xf numFmtId="4" fontId="40" fillId="0" borderId="15" xfId="15" applyNumberFormat="1" applyFont="1" applyFill="1" applyBorder="1"/>
    <xf numFmtId="4" fontId="13" fillId="0" borderId="46" xfId="15" applyNumberFormat="1" applyFont="1" applyFill="1" applyBorder="1"/>
    <xf numFmtId="4" fontId="13" fillId="0" borderId="47" xfId="15" applyNumberFormat="1" applyFont="1" applyFill="1" applyBorder="1"/>
    <xf numFmtId="4" fontId="13" fillId="0" borderId="50" xfId="15" applyNumberFormat="1" applyFont="1" applyFill="1" applyBorder="1"/>
    <xf numFmtId="4" fontId="40" fillId="0" borderId="8" xfId="15" applyNumberFormat="1" applyFont="1" applyFill="1" applyBorder="1"/>
    <xf numFmtId="0" fontId="37" fillId="15" borderId="17" xfId="15" applyFont="1" applyFill="1" applyBorder="1"/>
    <xf numFmtId="49" fontId="38" fillId="15" borderId="17" xfId="15" applyNumberFormat="1" applyFont="1" applyFill="1" applyBorder="1" applyAlignment="1">
      <alignment horizontal="center"/>
    </xf>
    <xf numFmtId="4" fontId="40" fillId="0" borderId="17" xfId="15" applyNumberFormat="1" applyFont="1" applyFill="1" applyBorder="1"/>
    <xf numFmtId="3" fontId="13" fillId="15" borderId="16" xfId="15" applyNumberFormat="1" applyFont="1" applyFill="1" applyBorder="1"/>
    <xf numFmtId="2" fontId="13" fillId="8" borderId="30" xfId="15" applyNumberFormat="1" applyFont="1" applyFill="1" applyBorder="1"/>
    <xf numFmtId="0" fontId="3" fillId="20" borderId="1" xfId="0" applyFont="1" applyFill="1" applyBorder="1" applyAlignment="1">
      <alignment horizontal="center"/>
    </xf>
    <xf numFmtId="0" fontId="13" fillId="8" borderId="54" xfId="15" applyFont="1" applyFill="1" applyBorder="1" applyAlignment="1">
      <alignment horizontal="center"/>
    </xf>
    <xf numFmtId="0" fontId="13" fillId="8" borderId="55" xfId="15" applyFont="1" applyFill="1" applyBorder="1" applyAlignment="1">
      <alignment horizontal="center"/>
    </xf>
    <xf numFmtId="0" fontId="37" fillId="8" borderId="55" xfId="15" applyFont="1" applyFill="1" applyBorder="1"/>
    <xf numFmtId="49" fontId="38" fillId="8" borderId="55" xfId="15" applyNumberFormat="1" applyFont="1" applyFill="1" applyBorder="1" applyAlignment="1">
      <alignment horizontal="center"/>
    </xf>
    <xf numFmtId="4" fontId="13" fillId="0" borderId="55" xfId="15" applyNumberFormat="1" applyFont="1" applyFill="1" applyBorder="1"/>
    <xf numFmtId="0" fontId="13" fillId="8" borderId="56" xfId="15" applyFont="1" applyFill="1" applyBorder="1" applyAlignment="1">
      <alignment horizontal="center"/>
    </xf>
    <xf numFmtId="0" fontId="13" fillId="8" borderId="57" xfId="15" applyFont="1" applyFill="1" applyBorder="1" applyAlignment="1">
      <alignment horizontal="center"/>
    </xf>
    <xf numFmtId="0" fontId="37" fillId="13" borderId="57" xfId="15" applyFont="1" applyFill="1" applyBorder="1"/>
    <xf numFmtId="0" fontId="38" fillId="14" borderId="29" xfId="15" applyFont="1" applyFill="1" applyBorder="1" applyAlignment="1">
      <alignment horizontal="center"/>
    </xf>
    <xf numFmtId="3" fontId="13" fillId="14" borderId="42" xfId="15" applyNumberFormat="1" applyFont="1" applyFill="1" applyBorder="1"/>
    <xf numFmtId="44" fontId="2" fillId="0" borderId="0" xfId="17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4" fontId="12" fillId="0" borderId="1" xfId="24" applyFont="1" applyFill="1" applyBorder="1" applyAlignment="1">
      <alignment horizontal="center" vertical="center" wrapText="1"/>
    </xf>
    <xf numFmtId="44" fontId="12" fillId="0" borderId="4" xfId="24" applyFont="1" applyFill="1" applyBorder="1" applyAlignment="1">
      <alignment horizontal="center" vertical="center" wrapText="1"/>
    </xf>
    <xf numFmtId="44" fontId="17" fillId="0" borderId="1" xfId="24" applyFont="1" applyFill="1" applyBorder="1" applyAlignment="1">
      <alignment horizontal="center" vertical="center" wrapText="1"/>
    </xf>
    <xf numFmtId="44" fontId="17" fillId="0" borderId="4" xfId="24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4" fontId="2" fillId="0" borderId="12" xfId="24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49" fontId="2" fillId="0" borderId="1" xfId="24" applyNumberFormat="1" applyFont="1" applyFill="1" applyBorder="1" applyAlignment="1">
      <alignment horizontal="center" vertical="center" wrapText="1"/>
    </xf>
    <xf numFmtId="44" fontId="2" fillId="0" borderId="15" xfId="24" applyFont="1" applyFill="1" applyBorder="1" applyAlignment="1">
      <alignment horizontal="right" vertical="center"/>
    </xf>
    <xf numFmtId="165" fontId="0" fillId="0" borderId="15" xfId="0" applyNumberFormat="1" applyFill="1" applyBorder="1" applyAlignment="1">
      <alignment vertical="center"/>
    </xf>
    <xf numFmtId="0" fontId="2" fillId="0" borderId="1" xfId="17" applyFill="1" applyBorder="1" applyAlignment="1">
      <alignment vertical="center" wrapText="1"/>
    </xf>
    <xf numFmtId="44" fontId="33" fillId="0" borderId="12" xfId="24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44" fontId="12" fillId="0" borderId="1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/>
    </xf>
    <xf numFmtId="44" fontId="12" fillId="0" borderId="4" xfId="0" applyNumberFormat="1" applyFont="1" applyFill="1" applyBorder="1" applyAlignment="1">
      <alignment horizontal="center" vertical="center" wrapText="1"/>
    </xf>
    <xf numFmtId="44" fontId="34" fillId="0" borderId="1" xfId="24" applyFont="1" applyFill="1" applyBorder="1" applyAlignment="1">
      <alignment vertical="center"/>
    </xf>
    <xf numFmtId="44" fontId="32" fillId="0" borderId="1" xfId="24" applyFont="1" applyFill="1" applyBorder="1" applyAlignment="1">
      <alignment vertical="center"/>
    </xf>
    <xf numFmtId="44" fontId="32" fillId="0" borderId="15" xfId="24" applyFont="1" applyFill="1" applyBorder="1" applyAlignment="1">
      <alignment vertical="center"/>
    </xf>
    <xf numFmtId="0" fontId="13" fillId="0" borderId="33" xfId="15" applyFont="1" applyFill="1" applyBorder="1" applyAlignment="1">
      <alignment horizontal="center"/>
    </xf>
    <xf numFmtId="0" fontId="37" fillId="0" borderId="33" xfId="15" applyFont="1" applyFill="1" applyBorder="1"/>
    <xf numFmtId="49" fontId="38" fillId="0" borderId="33" xfId="15" applyNumberFormat="1" applyFont="1" applyFill="1" applyBorder="1" applyAlignment="1">
      <alignment horizontal="center"/>
    </xf>
    <xf numFmtId="4" fontId="39" fillId="0" borderId="50" xfId="15" applyNumberFormat="1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 wrapText="1"/>
    </xf>
    <xf numFmtId="44" fontId="2" fillId="19" borderId="0" xfId="0" applyNumberFormat="1" applyFont="1" applyFill="1"/>
    <xf numFmtId="0" fontId="55" fillId="19" borderId="0" xfId="0" applyFont="1" applyFill="1"/>
    <xf numFmtId="0" fontId="2" fillId="0" borderId="0" xfId="17"/>
    <xf numFmtId="0" fontId="54" fillId="0" borderId="0" xfId="0" applyFont="1" applyFill="1"/>
    <xf numFmtId="44" fontId="2" fillId="0" borderId="0" xfId="0" applyNumberFormat="1" applyFont="1" applyFill="1"/>
    <xf numFmtId="44" fontId="2" fillId="0" borderId="1" xfId="0" applyNumberFormat="1" applyFont="1" applyFill="1" applyBorder="1" applyAlignment="1">
      <alignment horizontal="right" vertical="center" wrapText="1"/>
    </xf>
    <xf numFmtId="0" fontId="2" fillId="19" borderId="1" xfId="0" applyFont="1" applyFill="1" applyBorder="1" applyAlignment="1">
      <alignment horizontal="left" vertical="center" wrapText="1"/>
    </xf>
    <xf numFmtId="165" fontId="12" fillId="0" borderId="0" xfId="0" applyNumberFormat="1" applyFont="1" applyFill="1"/>
    <xf numFmtId="0" fontId="2" fillId="19" borderId="1" xfId="0" applyFont="1" applyFill="1" applyBorder="1" applyAlignment="1">
      <alignment horizontal="center" vertical="center"/>
    </xf>
    <xf numFmtId="165" fontId="2" fillId="19" borderId="1" xfId="0" applyNumberFormat="1" applyFont="1" applyFill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" fillId="8" borderId="8" xfId="0" applyFont="1" applyFill="1" applyBorder="1" applyAlignment="1">
      <alignment horizontal="center" vertical="center" wrapText="1"/>
    </xf>
    <xf numFmtId="44" fontId="28" fillId="0" borderId="1" xfId="0" applyNumberFormat="1" applyFont="1" applyFill="1" applyBorder="1" applyAlignment="1">
      <alignment horizontal="right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4" fillId="0" borderId="7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44" fontId="2" fillId="6" borderId="0" xfId="0" applyNumberFormat="1" applyFont="1" applyFill="1"/>
    <xf numFmtId="0" fontId="55" fillId="0" borderId="0" xfId="0" applyFont="1" applyAlignment="1">
      <alignment wrapText="1"/>
    </xf>
    <xf numFmtId="165" fontId="2" fillId="0" borderId="0" xfId="0" applyNumberFormat="1" applyFont="1" applyFill="1"/>
    <xf numFmtId="0" fontId="2" fillId="0" borderId="17" xfId="0" applyFont="1" applyFill="1" applyBorder="1" applyAlignment="1">
      <alignment vertical="center" wrapText="1"/>
    </xf>
    <xf numFmtId="44" fontId="3" fillId="0" borderId="0" xfId="24" applyNumberFormat="1" applyFont="1" applyAlignment="1"/>
    <xf numFmtId="44" fontId="3" fillId="5" borderId="4" xfId="24" applyNumberFormat="1" applyFont="1" applyFill="1" applyBorder="1" applyAlignment="1">
      <alignment horizontal="center" vertical="center" wrapText="1"/>
    </xf>
    <xf numFmtId="44" fontId="2" fillId="0" borderId="1" xfId="24" applyNumberFormat="1" applyFont="1" applyFill="1" applyBorder="1" applyAlignment="1">
      <alignment vertical="center" wrapText="1"/>
    </xf>
    <xf numFmtId="44" fontId="2" fillId="0" borderId="1" xfId="24" applyNumberFormat="1" applyFont="1" applyFill="1" applyBorder="1" applyAlignment="1">
      <alignment vertical="top" wrapText="1"/>
    </xf>
    <xf numFmtId="44" fontId="3" fillId="6" borderId="4" xfId="24" applyNumberFormat="1" applyFont="1" applyFill="1" applyBorder="1" applyAlignment="1">
      <alignment vertical="center" wrapText="1"/>
    </xf>
    <xf numFmtId="44" fontId="28" fillId="0" borderId="4" xfId="24" applyNumberFormat="1" applyFont="1" applyFill="1" applyBorder="1" applyAlignment="1">
      <alignment horizontal="right" vertical="center" wrapText="1"/>
    </xf>
    <xf numFmtId="44" fontId="2" fillId="0" borderId="4" xfId="24" applyNumberFormat="1" applyFont="1" applyFill="1" applyBorder="1" applyAlignment="1">
      <alignment vertical="center" wrapText="1"/>
    </xf>
    <xf numFmtId="44" fontId="3" fillId="6" borderId="4" xfId="24" applyNumberFormat="1" applyFont="1" applyFill="1" applyBorder="1" applyAlignment="1">
      <alignment vertical="top" wrapText="1"/>
    </xf>
    <xf numFmtId="44" fontId="3" fillId="6" borderId="4" xfId="24" applyNumberFormat="1" applyFont="1" applyFill="1" applyBorder="1" applyAlignment="1">
      <alignment wrapText="1"/>
    </xf>
    <xf numFmtId="44" fontId="29" fillId="0" borderId="4" xfId="24" applyNumberFormat="1" applyFont="1" applyFill="1" applyBorder="1" applyAlignment="1">
      <alignment vertical="center" wrapText="1"/>
    </xf>
    <xf numFmtId="44" fontId="0" fillId="0" borderId="58" xfId="24" applyNumberFormat="1" applyFont="1" applyFill="1" applyBorder="1" applyAlignment="1">
      <alignment vertical="center" wrapText="1"/>
    </xf>
    <xf numFmtId="44" fontId="31" fillId="0" borderId="4" xfId="24" applyNumberFormat="1" applyFont="1" applyFill="1" applyBorder="1" applyAlignment="1">
      <alignment vertical="center" wrapText="1"/>
    </xf>
    <xf numFmtId="44" fontId="31" fillId="0" borderId="23" xfId="24" applyNumberFormat="1" applyFont="1" applyFill="1" applyBorder="1" applyAlignment="1">
      <alignment vertical="center" wrapText="1"/>
    </xf>
    <xf numFmtId="44" fontId="31" fillId="0" borderId="58" xfId="24" applyNumberFormat="1" applyFont="1" applyFill="1" applyBorder="1" applyAlignment="1">
      <alignment vertical="center" wrapText="1"/>
    </xf>
    <xf numFmtId="44" fontId="2" fillId="0" borderId="4" xfId="24" applyNumberFormat="1" applyFont="1" applyFill="1" applyBorder="1"/>
    <xf numFmtId="44" fontId="2" fillId="0" borderId="4" xfId="24" applyNumberFormat="1" applyFont="1" applyFill="1" applyBorder="1" applyAlignment="1">
      <alignment horizontal="left" vertical="center" wrapText="1"/>
    </xf>
    <xf numFmtId="44" fontId="0" fillId="0" borderId="24" xfId="24" applyNumberFormat="1" applyFont="1" applyFill="1" applyBorder="1" applyAlignment="1">
      <alignment horizontal="right" vertical="center" wrapText="1"/>
    </xf>
    <xf numFmtId="44" fontId="0" fillId="0" borderId="58" xfId="24" applyNumberFormat="1" applyFont="1" applyFill="1" applyBorder="1" applyAlignment="1">
      <alignment horizontal="right" vertical="center" wrapText="1"/>
    </xf>
    <xf numFmtId="44" fontId="2" fillId="0" borderId="14" xfId="0" applyNumberFormat="1" applyFont="1" applyFill="1" applyBorder="1" applyAlignment="1">
      <alignment vertical="center" wrapText="1"/>
    </xf>
    <xf numFmtId="44" fontId="2" fillId="0" borderId="4" xfId="24" applyNumberFormat="1" applyFont="1" applyFill="1" applyBorder="1" applyAlignment="1">
      <alignment horizontal="right" vertical="center" wrapText="1" indent="1"/>
    </xf>
    <xf numFmtId="44" fontId="2" fillId="0" borderId="4" xfId="24" applyNumberFormat="1" applyFont="1" applyFill="1" applyBorder="1" applyAlignment="1">
      <alignment horizontal="right" indent="1"/>
    </xf>
    <xf numFmtId="44" fontId="2" fillId="0" borderId="22" xfId="0" applyNumberFormat="1" applyFont="1" applyFill="1" applyBorder="1"/>
    <xf numFmtId="44" fontId="3" fillId="0" borderId="0" xfId="24" applyNumberFormat="1" applyFont="1" applyFill="1" applyBorder="1" applyAlignment="1">
      <alignment vertical="center" wrapText="1"/>
    </xf>
    <xf numFmtId="44" fontId="2" fillId="0" borderId="4" xfId="0" applyNumberFormat="1" applyFont="1" applyFill="1" applyBorder="1" applyAlignment="1">
      <alignment horizontal="right" vertical="center" wrapText="1"/>
    </xf>
    <xf numFmtId="44" fontId="2" fillId="0" borderId="12" xfId="0" applyNumberFormat="1" applyFont="1" applyFill="1" applyBorder="1" applyAlignment="1">
      <alignment horizontal="right" vertical="center" wrapText="1"/>
    </xf>
    <xf numFmtId="44" fontId="2" fillId="0" borderId="14" xfId="0" applyNumberFormat="1" applyFont="1" applyFill="1" applyBorder="1" applyAlignment="1">
      <alignment horizontal="right" vertical="center" wrapText="1"/>
    </xf>
    <xf numFmtId="44" fontId="2" fillId="0" borderId="1" xfId="24" applyNumberFormat="1" applyFont="1" applyFill="1" applyBorder="1" applyAlignment="1">
      <alignment horizontal="left" vertical="center" wrapText="1"/>
    </xf>
    <xf numFmtId="44" fontId="2" fillId="0" borderId="1" xfId="24" applyNumberFormat="1" applyFont="1" applyFill="1" applyBorder="1" applyAlignment="1">
      <alignment horizontal="right" vertical="center" wrapText="1"/>
    </xf>
    <xf numFmtId="44" fontId="3" fillId="12" borderId="4" xfId="24" applyNumberFormat="1" applyFont="1" applyFill="1" applyBorder="1" applyAlignment="1">
      <alignment wrapText="1"/>
    </xf>
    <xf numFmtId="44" fontId="2" fillId="0" borderId="4" xfId="24" applyNumberFormat="1" applyFont="1" applyFill="1" applyBorder="1" applyAlignment="1">
      <alignment horizontal="center" vertical="center" wrapText="1"/>
    </xf>
    <xf numFmtId="44" fontId="2" fillId="0" borderId="12" xfId="24" applyNumberFormat="1" applyFont="1" applyFill="1" applyBorder="1" applyAlignment="1">
      <alignment horizontal="center" vertical="center" wrapText="1"/>
    </xf>
    <xf numFmtId="44" fontId="31" fillId="0" borderId="24" xfId="24" applyNumberFormat="1" applyFont="1" applyFill="1" applyBorder="1" applyAlignment="1">
      <alignment vertical="center" wrapText="1"/>
    </xf>
    <xf numFmtId="44" fontId="32" fillId="0" borderId="0" xfId="24" applyNumberFormat="1" applyFont="1" applyFill="1" applyBorder="1" applyAlignment="1">
      <alignment horizontal="right" vertical="center" wrapText="1"/>
    </xf>
    <xf numFmtId="44" fontId="2" fillId="0" borderId="1" xfId="24" applyNumberFormat="1" applyFont="1" applyFill="1" applyBorder="1" applyAlignment="1">
      <alignment horizontal="center" vertical="center" wrapText="1"/>
    </xf>
    <xf numFmtId="44" fontId="2" fillId="0" borderId="4" xfId="25" applyNumberFormat="1" applyFont="1" applyBorder="1" applyAlignment="1">
      <alignment vertical="center"/>
    </xf>
    <xf numFmtId="44" fontId="2" fillId="0" borderId="4" xfId="24" applyNumberFormat="1" applyFont="1" applyFill="1" applyBorder="1" applyAlignment="1">
      <alignment wrapText="1"/>
    </xf>
    <xf numFmtId="44" fontId="2" fillId="0" borderId="0" xfId="24" applyNumberFormat="1" applyFont="1" applyBorder="1" applyAlignment="1">
      <alignment wrapText="1"/>
    </xf>
    <xf numFmtId="44" fontId="2" fillId="0" borderId="1" xfId="24" applyNumberFormat="1" applyFont="1" applyFill="1" applyBorder="1" applyAlignment="1">
      <alignment wrapText="1"/>
    </xf>
    <xf numFmtId="44" fontId="3" fillId="6" borderId="1" xfId="24" applyNumberFormat="1" applyFont="1" applyFill="1" applyBorder="1" applyAlignment="1">
      <alignment wrapText="1"/>
    </xf>
    <xf numFmtId="44" fontId="2" fillId="19" borderId="1" xfId="0" applyNumberFormat="1" applyFont="1" applyFill="1" applyBorder="1" applyAlignment="1">
      <alignment horizontal="right" vertical="center" wrapText="1"/>
    </xf>
    <xf numFmtId="44" fontId="2" fillId="19" borderId="1" xfId="24" applyNumberFormat="1" applyFont="1" applyFill="1" applyBorder="1" applyAlignment="1">
      <alignment horizontal="right" vertical="center" wrapText="1"/>
    </xf>
    <xf numFmtId="44" fontId="3" fillId="0" borderId="4" xfId="24" applyNumberFormat="1" applyFont="1" applyFill="1" applyBorder="1" applyAlignment="1">
      <alignment wrapText="1"/>
    </xf>
    <xf numFmtId="44" fontId="3" fillId="18" borderId="4" xfId="24" applyNumberFormat="1" applyFont="1" applyFill="1" applyBorder="1" applyAlignment="1">
      <alignment horizontal="right" vertical="center" wrapText="1"/>
    </xf>
    <xf numFmtId="44" fontId="3" fillId="9" borderId="0" xfId="24" applyNumberFormat="1" applyFont="1" applyFill="1" applyBorder="1" applyAlignment="1">
      <alignment wrapText="1"/>
    </xf>
    <xf numFmtId="44" fontId="2" fillId="0" borderId="0" xfId="24" applyNumberFormat="1" applyFont="1" applyAlignment="1">
      <alignment wrapText="1"/>
    </xf>
    <xf numFmtId="44" fontId="2" fillId="0" borderId="0" xfId="24" applyNumberFormat="1" applyFont="1" applyAlignment="1"/>
    <xf numFmtId="44" fontId="2" fillId="23" borderId="21" xfId="15" applyNumberFormat="1" applyFont="1" applyFill="1" applyBorder="1" applyAlignment="1">
      <alignment horizontal="center" vertical="center" wrapText="1"/>
    </xf>
    <xf numFmtId="44" fontId="2" fillId="23" borderId="21" xfId="25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4" fontId="9" fillId="19" borderId="2" xfId="0" applyNumberFormat="1" applyFont="1" applyFill="1" applyBorder="1" applyAlignment="1">
      <alignment horizontal="center" vertical="center" wrapText="1"/>
    </xf>
    <xf numFmtId="44" fontId="2" fillId="0" borderId="1" xfId="0" applyNumberFormat="1" applyFont="1" applyFill="1" applyBorder="1"/>
    <xf numFmtId="0" fontId="2" fillId="19" borderId="1" xfId="0" applyNumberFormat="1" applyFont="1" applyFill="1" applyBorder="1" applyAlignment="1">
      <alignment horizontal="center" vertical="center" wrapText="1"/>
    </xf>
    <xf numFmtId="0" fontId="2" fillId="0" borderId="0" xfId="17" applyAlignment="1">
      <alignment vertical="center"/>
    </xf>
    <xf numFmtId="0" fontId="2" fillId="0" borderId="0" xfId="17" applyAlignment="1">
      <alignment horizontal="center" vertical="center"/>
    </xf>
    <xf numFmtId="0" fontId="54" fillId="8" borderId="1" xfId="0" applyFont="1" applyFill="1" applyBorder="1" applyAlignment="1">
      <alignment horizontal="center" vertical="center" wrapText="1"/>
    </xf>
    <xf numFmtId="0" fontId="2" fillId="19" borderId="13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19" borderId="6" xfId="0" applyFont="1" applyFill="1" applyBorder="1" applyAlignment="1">
      <alignment horizontal="center" vertical="center" wrapText="1"/>
    </xf>
    <xf numFmtId="44" fontId="31" fillId="0" borderId="12" xfId="24" applyNumberFormat="1" applyFont="1" applyFill="1" applyBorder="1" applyAlignment="1">
      <alignment vertical="center" wrapText="1"/>
    </xf>
    <xf numFmtId="44" fontId="31" fillId="0" borderId="1" xfId="24" applyNumberFormat="1" applyFont="1" applyFill="1" applyBorder="1" applyAlignment="1">
      <alignment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44" fontId="29" fillId="0" borderId="1" xfId="24" applyNumberFormat="1" applyFont="1" applyFill="1" applyBorder="1" applyAlignment="1">
      <alignment horizontal="right" vertical="center" wrapText="1"/>
    </xf>
    <xf numFmtId="44" fontId="3" fillId="8" borderId="0" xfId="0" applyNumberFormat="1" applyFont="1" applyFill="1"/>
    <xf numFmtId="0" fontId="9" fillId="0" borderId="1" xfId="17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top" wrapText="1" readingOrder="1"/>
    </xf>
    <xf numFmtId="0" fontId="3" fillId="0" borderId="1" xfId="17" applyFont="1" applyFill="1" applyBorder="1" applyAlignment="1">
      <alignment horizontal="center" vertical="center" wrapText="1"/>
    </xf>
    <xf numFmtId="0" fontId="7" fillId="0" borderId="1" xfId="17" applyFont="1" applyFill="1" applyBorder="1" applyAlignment="1">
      <alignment horizontal="center" vertical="center" wrapText="1"/>
    </xf>
    <xf numFmtId="0" fontId="2" fillId="0" borderId="15" xfId="17" applyFont="1" applyFill="1" applyBorder="1" applyAlignment="1">
      <alignment horizontal="center" vertical="center" wrapText="1"/>
    </xf>
    <xf numFmtId="4" fontId="2" fillId="0" borderId="59" xfId="17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4" fontId="13" fillId="8" borderId="0" xfId="15" applyNumberFormat="1" applyFont="1" applyFill="1" applyBorder="1"/>
    <xf numFmtId="4" fontId="13" fillId="8" borderId="60" xfId="15" applyNumberFormat="1" applyFont="1" applyFill="1" applyBorder="1"/>
    <xf numFmtId="4" fontId="13" fillId="14" borderId="0" xfId="15" applyNumberFormat="1" applyFont="1" applyFill="1" applyBorder="1"/>
    <xf numFmtId="4" fontId="13" fillId="8" borderId="61" xfId="15" applyNumberFormat="1" applyFont="1" applyFill="1" applyBorder="1"/>
    <xf numFmtId="4" fontId="13" fillId="8" borderId="62" xfId="15" applyNumberFormat="1" applyFont="1" applyFill="1" applyBorder="1"/>
    <xf numFmtId="4" fontId="13" fillId="17" borderId="50" xfId="15" applyNumberFormat="1" applyFont="1" applyFill="1" applyBorder="1"/>
    <xf numFmtId="4" fontId="13" fillId="8" borderId="50" xfId="15" applyNumberFormat="1" applyFont="1" applyFill="1" applyBorder="1"/>
    <xf numFmtId="4" fontId="13" fillId="13" borderId="61" xfId="15" applyNumberFormat="1" applyFont="1" applyFill="1" applyBorder="1"/>
    <xf numFmtId="4" fontId="13" fillId="13" borderId="0" xfId="15" applyNumberFormat="1" applyFont="1" applyFill="1" applyBorder="1"/>
    <xf numFmtId="4" fontId="13" fillId="15" borderId="61" xfId="15" applyNumberFormat="1" applyFont="1" applyFill="1" applyBorder="1"/>
    <xf numFmtId="4" fontId="13" fillId="13" borderId="50" xfId="15" applyNumberFormat="1" applyFont="1" applyFill="1" applyBorder="1"/>
    <xf numFmtId="4" fontId="13" fillId="16" borderId="60" xfId="15" applyNumberFormat="1" applyFont="1" applyFill="1" applyBorder="1"/>
    <xf numFmtId="4" fontId="13" fillId="16" borderId="61" xfId="15" applyNumberFormat="1" applyFont="1" applyFill="1" applyBorder="1"/>
    <xf numFmtId="4" fontId="40" fillId="15" borderId="62" xfId="15" applyNumberFormat="1" applyFont="1" applyFill="1" applyBorder="1"/>
    <xf numFmtId="4" fontId="40" fillId="15" borderId="0" xfId="15" applyNumberFormat="1" applyFont="1" applyFill="1" applyBorder="1"/>
    <xf numFmtId="4" fontId="13" fillId="13" borderId="60" xfId="15" applyNumberFormat="1" applyFont="1" applyFill="1" applyBorder="1"/>
    <xf numFmtId="4" fontId="13" fillId="13" borderId="62" xfId="15" applyNumberFormat="1" applyFont="1" applyFill="1" applyBorder="1"/>
    <xf numFmtId="4" fontId="13" fillId="14" borderId="61" xfId="15" applyNumberFormat="1" applyFont="1" applyFill="1" applyBorder="1"/>
    <xf numFmtId="4" fontId="13" fillId="14" borderId="60" xfId="15" applyNumberFormat="1" applyFont="1" applyFill="1" applyBorder="1"/>
    <xf numFmtId="4" fontId="13" fillId="8" borderId="63" xfId="15" applyNumberFormat="1" applyFont="1" applyFill="1" applyBorder="1"/>
    <xf numFmtId="4" fontId="13" fillId="8" borderId="64" xfId="15" applyNumberFormat="1" applyFont="1" applyFill="1" applyBorder="1"/>
    <xf numFmtId="0" fontId="35" fillId="8" borderId="65" xfId="15" applyFont="1" applyFill="1" applyBorder="1" applyAlignment="1">
      <alignment horizontal="center" vertical="center" wrapText="1"/>
    </xf>
    <xf numFmtId="4" fontId="13" fillId="8" borderId="66" xfId="15" applyNumberFormat="1" applyFont="1" applyFill="1" applyBorder="1"/>
    <xf numFmtId="4" fontId="13" fillId="8" borderId="67" xfId="15" applyNumberFormat="1" applyFont="1" applyFill="1" applyBorder="1"/>
    <xf numFmtId="4" fontId="13" fillId="8" borderId="68" xfId="15" applyNumberFormat="1" applyFont="1" applyFill="1" applyBorder="1"/>
    <xf numFmtId="4" fontId="13" fillId="8" borderId="25" xfId="15" applyNumberFormat="1" applyFont="1" applyFill="1" applyBorder="1"/>
    <xf numFmtId="4" fontId="13" fillId="8" borderId="4" xfId="15" applyNumberFormat="1" applyFont="1" applyFill="1" applyBorder="1"/>
    <xf numFmtId="44" fontId="39" fillId="28" borderId="28" xfId="24" applyFont="1" applyFill="1" applyBorder="1" applyAlignment="1">
      <alignment horizontal="center" vertical="center"/>
    </xf>
    <xf numFmtId="44" fontId="2" fillId="0" borderId="21" xfId="17" applyNumberFormat="1" applyFont="1" applyBorder="1" applyAlignment="1">
      <alignment horizontal="center" vertical="center"/>
    </xf>
    <xf numFmtId="0" fontId="0" fillId="0" borderId="51" xfId="0" applyBorder="1"/>
    <xf numFmtId="0" fontId="2" fillId="0" borderId="51" xfId="17" applyFont="1" applyBorder="1"/>
    <xf numFmtId="0" fontId="0" fillId="0" borderId="60" xfId="0" applyBorder="1"/>
    <xf numFmtId="0" fontId="2" fillId="0" borderId="60" xfId="17" applyFont="1" applyBorder="1"/>
    <xf numFmtId="0" fontId="13" fillId="8" borderId="2" xfId="15" applyFont="1" applyFill="1" applyBorder="1" applyAlignment="1">
      <alignment horizontal="center"/>
    </xf>
    <xf numFmtId="0" fontId="37" fillId="8" borderId="2" xfId="15" applyFont="1" applyFill="1" applyBorder="1"/>
    <xf numFmtId="49" fontId="38" fillId="8" borderId="2" xfId="15" applyNumberFormat="1" applyFont="1" applyFill="1" applyBorder="1" applyAlignment="1">
      <alignment horizontal="center"/>
    </xf>
    <xf numFmtId="4" fontId="13" fillId="0" borderId="2" xfId="15" applyNumberFormat="1" applyFont="1" applyFill="1" applyBorder="1"/>
    <xf numFmtId="3" fontId="13" fillId="8" borderId="2" xfId="15" applyNumberFormat="1" applyFont="1" applyFill="1" applyBorder="1"/>
    <xf numFmtId="4" fontId="13" fillId="8" borderId="2" xfId="15" applyNumberFormat="1" applyFont="1" applyFill="1" applyBorder="1"/>
    <xf numFmtId="3" fontId="13" fillId="13" borderId="36" xfId="15" applyNumberFormat="1" applyFont="1" applyFill="1" applyBorder="1"/>
    <xf numFmtId="4" fontId="13" fillId="13" borderId="69" xfId="15" applyNumberFormat="1" applyFont="1" applyFill="1" applyBorder="1"/>
    <xf numFmtId="0" fontId="2" fillId="0" borderId="35" xfId="17" applyFont="1" applyBorder="1" applyAlignment="1">
      <alignment horizontal="center"/>
    </xf>
    <xf numFmtId="2" fontId="2" fillId="0" borderId="35" xfId="17" applyNumberFormat="1" applyFont="1" applyFill="1" applyBorder="1"/>
    <xf numFmtId="3" fontId="13" fillId="8" borderId="35" xfId="15" applyNumberFormat="1" applyFont="1" applyFill="1" applyBorder="1"/>
    <xf numFmtId="2" fontId="2" fillId="0" borderId="70" xfId="17" applyNumberFormat="1" applyFont="1" applyBorder="1"/>
    <xf numFmtId="0" fontId="2" fillId="0" borderId="0" xfId="17" applyAlignment="1">
      <alignment horizontal="right" vertical="center"/>
    </xf>
    <xf numFmtId="4" fontId="13" fillId="0" borderId="1" xfId="15" applyNumberFormat="1" applyBorder="1"/>
    <xf numFmtId="3" fontId="13" fillId="0" borderId="1" xfId="15" applyNumberFormat="1" applyBorder="1"/>
    <xf numFmtId="0" fontId="37" fillId="0" borderId="1" xfId="15" applyFont="1" applyBorder="1"/>
    <xf numFmtId="0" fontId="13" fillId="0" borderId="1" xfId="15" applyBorder="1" applyAlignment="1">
      <alignment horizontal="center"/>
    </xf>
    <xf numFmtId="0" fontId="13" fillId="8" borderId="71" xfId="15" applyFill="1" applyBorder="1"/>
    <xf numFmtId="4" fontId="13" fillId="0" borderId="41" xfId="15" applyNumberFormat="1" applyBorder="1"/>
    <xf numFmtId="3" fontId="13" fillId="0" borderId="41" xfId="15" applyNumberFormat="1" applyBorder="1"/>
    <xf numFmtId="0" fontId="37" fillId="0" borderId="41" xfId="15" applyFont="1" applyBorder="1"/>
    <xf numFmtId="0" fontId="13" fillId="0" borderId="41" xfId="15" applyBorder="1" applyAlignment="1">
      <alignment horizontal="center"/>
    </xf>
    <xf numFmtId="0" fontId="13" fillId="8" borderId="72" xfId="15" applyFill="1" applyBorder="1"/>
    <xf numFmtId="0" fontId="35" fillId="0" borderId="73" xfId="15" applyFont="1" applyBorder="1" applyAlignment="1">
      <alignment horizontal="center" vertical="center" wrapText="1"/>
    </xf>
    <xf numFmtId="0" fontId="35" fillId="0" borderId="11" xfId="15" applyFont="1" applyBorder="1" applyAlignment="1">
      <alignment horizontal="center" vertical="center" wrapText="1"/>
    </xf>
    <xf numFmtId="0" fontId="35" fillId="0" borderId="10" xfId="15" applyFont="1" applyBorder="1" applyAlignment="1">
      <alignment horizontal="center" vertical="center" wrapText="1"/>
    </xf>
    <xf numFmtId="0" fontId="36" fillId="0" borderId="10" xfId="15" applyFont="1" applyBorder="1" applyAlignment="1">
      <alignment horizontal="center" vertical="center" wrapText="1"/>
    </xf>
    <xf numFmtId="0" fontId="35" fillId="8" borderId="74" xfId="15" applyFont="1" applyFill="1" applyBorder="1" applyAlignment="1">
      <alignment horizontal="center" vertical="center" wrapText="1"/>
    </xf>
    <xf numFmtId="0" fontId="2" fillId="0" borderId="75" xfId="17" applyBorder="1"/>
    <xf numFmtId="0" fontId="2" fillId="0" borderId="76" xfId="17" applyBorder="1" applyAlignment="1">
      <alignment horizontal="center" vertical="center"/>
    </xf>
    <xf numFmtId="4" fontId="2" fillId="0" borderId="0" xfId="17" applyNumberFormat="1"/>
    <xf numFmtId="4" fontId="13" fillId="0" borderId="3" xfId="15" applyNumberFormat="1" applyBorder="1"/>
    <xf numFmtId="3" fontId="13" fillId="0" borderId="3" xfId="15" applyNumberFormat="1" applyBorder="1"/>
    <xf numFmtId="0" fontId="37" fillId="0" borderId="3" xfId="15" applyFont="1" applyBorder="1"/>
    <xf numFmtId="0" fontId="13" fillId="0" borderId="3" xfId="15" applyBorder="1" applyAlignment="1">
      <alignment horizontal="center"/>
    </xf>
    <xf numFmtId="0" fontId="13" fillId="8" borderId="77" xfId="15" applyFill="1" applyBorder="1"/>
    <xf numFmtId="3" fontId="13" fillId="0" borderId="6" xfId="15" applyNumberFormat="1" applyBorder="1"/>
    <xf numFmtId="4" fontId="13" fillId="0" borderId="10" xfId="15" applyNumberFormat="1" applyBorder="1"/>
    <xf numFmtId="3" fontId="13" fillId="0" borderId="10" xfId="15" applyNumberFormat="1" applyBorder="1"/>
    <xf numFmtId="0" fontId="37" fillId="0" borderId="10" xfId="15" applyFont="1" applyBorder="1"/>
    <xf numFmtId="0" fontId="13" fillId="0" borderId="10" xfId="15" applyBorder="1" applyAlignment="1">
      <alignment horizontal="center"/>
    </xf>
    <xf numFmtId="4" fontId="13" fillId="0" borderId="6" xfId="15" applyNumberFormat="1" applyBorder="1"/>
    <xf numFmtId="0" fontId="37" fillId="0" borderId="6" xfId="15" applyFont="1" applyBorder="1"/>
    <xf numFmtId="0" fontId="13" fillId="0" borderId="6" xfId="15" applyBorder="1" applyAlignment="1">
      <alignment horizontal="center"/>
    </xf>
    <xf numFmtId="0" fontId="13" fillId="8" borderId="18" xfId="15" applyFill="1" applyBorder="1" applyAlignment="1">
      <alignment horizontal="center"/>
    </xf>
    <xf numFmtId="0" fontId="13" fillId="8" borderId="44" xfId="15" applyFill="1" applyBorder="1" applyAlignment="1">
      <alignment horizontal="center"/>
    </xf>
    <xf numFmtId="0" fontId="13" fillId="8" borderId="78" xfId="15" applyFill="1" applyBorder="1"/>
    <xf numFmtId="0" fontId="13" fillId="8" borderId="1" xfId="15" applyFill="1" applyBorder="1" applyAlignment="1">
      <alignment horizontal="center"/>
    </xf>
    <xf numFmtId="0" fontId="13" fillId="8" borderId="79" xfId="15" applyFill="1" applyBorder="1"/>
    <xf numFmtId="0" fontId="13" fillId="8" borderId="36" xfId="15" applyFill="1" applyBorder="1" applyAlignment="1">
      <alignment horizontal="center"/>
    </xf>
    <xf numFmtId="0" fontId="13" fillId="8" borderId="8" xfId="15" applyFill="1" applyBorder="1" applyAlignment="1">
      <alignment horizontal="center"/>
    </xf>
    <xf numFmtId="0" fontId="13" fillId="8" borderId="27" xfId="15" applyFill="1" applyBorder="1" applyAlignment="1">
      <alignment horizontal="center"/>
    </xf>
    <xf numFmtId="0" fontId="36" fillId="0" borderId="10" xfId="15" applyFont="1" applyBorder="1" applyAlignment="1">
      <alignment horizontal="right" vertical="center" wrapText="1"/>
    </xf>
    <xf numFmtId="0" fontId="13" fillId="0" borderId="8" xfId="15" applyBorder="1" applyAlignment="1">
      <alignment horizontal="center"/>
    </xf>
    <xf numFmtId="0" fontId="37" fillId="0" borderId="8" xfId="15" applyFont="1" applyBorder="1"/>
    <xf numFmtId="0" fontId="38" fillId="0" borderId="8" xfId="15" applyFont="1" applyBorder="1" applyAlignment="1">
      <alignment horizontal="right"/>
    </xf>
    <xf numFmtId="4" fontId="13" fillId="0" borderId="8" xfId="15" applyNumberFormat="1" applyBorder="1"/>
    <xf numFmtId="3" fontId="13" fillId="0" borderId="28" xfId="15" applyNumberFormat="1" applyBorder="1"/>
    <xf numFmtId="4" fontId="13" fillId="0" borderId="80" xfId="15" applyNumberFormat="1" applyBorder="1"/>
    <xf numFmtId="0" fontId="38" fillId="0" borderId="15" xfId="15" applyFont="1" applyBorder="1" applyAlignment="1">
      <alignment horizontal="right"/>
    </xf>
    <xf numFmtId="4" fontId="13" fillId="0" borderId="15" xfId="15" applyNumberFormat="1" applyBorder="1"/>
    <xf numFmtId="3" fontId="13" fillId="0" borderId="7" xfId="15" applyNumberFormat="1" applyBorder="1"/>
    <xf numFmtId="0" fontId="13" fillId="8" borderId="29" xfId="15" applyFill="1" applyBorder="1" applyAlignment="1">
      <alignment horizontal="center"/>
    </xf>
    <xf numFmtId="0" fontId="13" fillId="0" borderId="29" xfId="15" applyBorder="1" applyAlignment="1">
      <alignment horizontal="center"/>
    </xf>
    <xf numFmtId="0" fontId="37" fillId="0" borderId="29" xfId="15" applyFont="1" applyBorder="1"/>
    <xf numFmtId="0" fontId="38" fillId="0" borderId="35" xfId="15" applyFont="1" applyBorder="1" applyAlignment="1">
      <alignment horizontal="right"/>
    </xf>
    <xf numFmtId="4" fontId="13" fillId="0" borderId="35" xfId="15" applyNumberFormat="1" applyBorder="1"/>
    <xf numFmtId="3" fontId="13" fillId="0" borderId="30" xfId="15" applyNumberFormat="1" applyBorder="1"/>
    <xf numFmtId="4" fontId="13" fillId="0" borderId="81" xfId="15" applyNumberFormat="1" applyBorder="1"/>
    <xf numFmtId="0" fontId="13" fillId="8" borderId="74" xfId="15" applyFill="1" applyBorder="1"/>
    <xf numFmtId="0" fontId="13" fillId="8" borderId="32" xfId="15" applyFill="1" applyBorder="1" applyAlignment="1">
      <alignment horizontal="center"/>
    </xf>
    <xf numFmtId="0" fontId="13" fillId="0" borderId="33" xfId="15" applyBorder="1" applyAlignment="1">
      <alignment horizontal="center"/>
    </xf>
    <xf numFmtId="0" fontId="37" fillId="0" borderId="33" xfId="15" applyFont="1" applyBorder="1"/>
    <xf numFmtId="0" fontId="38" fillId="0" borderId="33" xfId="15" applyFont="1" applyBorder="1" applyAlignment="1">
      <alignment horizontal="right"/>
    </xf>
    <xf numFmtId="4" fontId="13" fillId="0" borderId="33" xfId="15" applyNumberFormat="1" applyBorder="1"/>
    <xf numFmtId="3" fontId="13" fillId="0" borderId="34" xfId="15" applyNumberFormat="1" applyBorder="1"/>
    <xf numFmtId="4" fontId="13" fillId="0" borderId="26" xfId="15" applyNumberFormat="1" applyBorder="1"/>
    <xf numFmtId="0" fontId="13" fillId="8" borderId="41" xfId="15" applyFill="1" applyBorder="1" applyAlignment="1">
      <alignment horizontal="center"/>
    </xf>
    <xf numFmtId="49" fontId="38" fillId="0" borderId="41" xfId="15" applyNumberFormat="1" applyFont="1" applyBorder="1" applyAlignment="1">
      <alignment horizontal="right"/>
    </xf>
    <xf numFmtId="49" fontId="38" fillId="0" borderId="1" xfId="15" applyNumberFormat="1" applyFont="1" applyBorder="1" applyAlignment="1">
      <alignment horizontal="right"/>
    </xf>
    <xf numFmtId="0" fontId="13" fillId="8" borderId="3" xfId="15" applyFill="1" applyBorder="1" applyAlignment="1">
      <alignment horizontal="center"/>
    </xf>
    <xf numFmtId="49" fontId="38" fillId="0" borderId="6" xfId="15" applyNumberFormat="1" applyFont="1" applyBorder="1" applyAlignment="1">
      <alignment horizontal="right"/>
    </xf>
    <xf numFmtId="49" fontId="38" fillId="0" borderId="3" xfId="15" applyNumberFormat="1" applyFont="1" applyBorder="1" applyAlignment="1">
      <alignment horizontal="right"/>
    </xf>
    <xf numFmtId="0" fontId="13" fillId="0" borderId="36" xfId="15" applyBorder="1" applyAlignment="1">
      <alignment horizontal="center"/>
    </xf>
    <xf numFmtId="0" fontId="37" fillId="0" borderId="36" xfId="15" applyFont="1" applyBorder="1"/>
    <xf numFmtId="49" fontId="38" fillId="0" borderId="36" xfId="15" applyNumberFormat="1" applyFont="1" applyBorder="1" applyAlignment="1">
      <alignment horizontal="right"/>
    </xf>
    <xf numFmtId="4" fontId="13" fillId="0" borderId="36" xfId="15" applyNumberFormat="1" applyBorder="1"/>
    <xf numFmtId="3" fontId="13" fillId="0" borderId="37" xfId="15" applyNumberFormat="1" applyBorder="1"/>
    <xf numFmtId="4" fontId="13" fillId="0" borderId="82" xfId="15" applyNumberFormat="1" applyBorder="1"/>
    <xf numFmtId="0" fontId="37" fillId="0" borderId="15" xfId="15" applyFont="1" applyBorder="1"/>
    <xf numFmtId="49" fontId="38" fillId="0" borderId="15" xfId="15" applyNumberFormat="1" applyFont="1" applyBorder="1" applyAlignment="1">
      <alignment horizontal="right"/>
    </xf>
    <xf numFmtId="0" fontId="13" fillId="0" borderId="18" xfId="15" applyBorder="1" applyAlignment="1">
      <alignment horizontal="center"/>
    </xf>
    <xf numFmtId="0" fontId="37" fillId="0" borderId="17" xfId="15" applyFont="1" applyBorder="1"/>
    <xf numFmtId="49" fontId="38" fillId="0" borderId="17" xfId="15" applyNumberFormat="1" applyFont="1" applyBorder="1" applyAlignment="1">
      <alignment horizontal="right"/>
    </xf>
    <xf numFmtId="4" fontId="13" fillId="0" borderId="17" xfId="15" applyNumberFormat="1" applyBorder="1"/>
    <xf numFmtId="3" fontId="13" fillId="0" borderId="16" xfId="15" applyNumberFormat="1" applyBorder="1"/>
    <xf numFmtId="4" fontId="13" fillId="0" borderId="83" xfId="15" applyNumberFormat="1" applyBorder="1"/>
    <xf numFmtId="0" fontId="13" fillId="8" borderId="84" xfId="15" applyFill="1" applyBorder="1" applyAlignment="1">
      <alignment horizontal="center"/>
    </xf>
    <xf numFmtId="0" fontId="13" fillId="0" borderId="84" xfId="15" applyBorder="1" applyAlignment="1">
      <alignment horizontal="center"/>
    </xf>
    <xf numFmtId="0" fontId="37" fillId="0" borderId="84" xfId="15" applyFont="1" applyBorder="1"/>
    <xf numFmtId="49" fontId="38" fillId="0" borderId="84" xfId="15" applyNumberFormat="1" applyFont="1" applyBorder="1" applyAlignment="1">
      <alignment horizontal="right"/>
    </xf>
    <xf numFmtId="4" fontId="13" fillId="0" borderId="84" xfId="15" applyNumberFormat="1" applyBorder="1"/>
    <xf numFmtId="3" fontId="13" fillId="0" borderId="85" xfId="15" applyNumberFormat="1" applyBorder="1"/>
    <xf numFmtId="4" fontId="13" fillId="0" borderId="86" xfId="15" applyNumberFormat="1" applyBorder="1"/>
    <xf numFmtId="0" fontId="13" fillId="8" borderId="87" xfId="15" applyFill="1" applyBorder="1"/>
    <xf numFmtId="0" fontId="37" fillId="0" borderId="35" xfId="15" applyFont="1" applyBorder="1"/>
    <xf numFmtId="49" fontId="38" fillId="0" borderId="35" xfId="15" applyNumberFormat="1" applyFont="1" applyBorder="1" applyAlignment="1">
      <alignment horizontal="right"/>
    </xf>
    <xf numFmtId="4" fontId="13" fillId="0" borderId="88" xfId="15" applyNumberFormat="1" applyBorder="1"/>
    <xf numFmtId="4" fontId="13" fillId="0" borderId="89" xfId="15" applyNumberFormat="1" applyBorder="1"/>
    <xf numFmtId="49" fontId="38" fillId="0" borderId="8" xfId="15" applyNumberFormat="1" applyFont="1" applyBorder="1" applyAlignment="1">
      <alignment horizontal="right"/>
    </xf>
    <xf numFmtId="0" fontId="13" fillId="8" borderId="33" xfId="15" applyFill="1" applyBorder="1" applyAlignment="1">
      <alignment horizontal="center"/>
    </xf>
    <xf numFmtId="49" fontId="38" fillId="0" borderId="33" xfId="15" applyNumberFormat="1" applyFont="1" applyBorder="1" applyAlignment="1">
      <alignment horizontal="right"/>
    </xf>
    <xf numFmtId="0" fontId="13" fillId="8" borderId="48" xfId="15" applyFill="1" applyBorder="1" applyAlignment="1">
      <alignment horizontal="center"/>
    </xf>
    <xf numFmtId="0" fontId="38" fillId="0" borderId="17" xfId="15" applyFont="1" applyBorder="1" applyAlignment="1">
      <alignment horizontal="right"/>
    </xf>
    <xf numFmtId="0" fontId="37" fillId="0" borderId="18" xfId="15" applyFont="1" applyBorder="1"/>
    <xf numFmtId="49" fontId="38" fillId="0" borderId="18" xfId="15" applyNumberFormat="1" applyFont="1" applyBorder="1" applyAlignment="1">
      <alignment horizontal="right"/>
    </xf>
    <xf numFmtId="4" fontId="13" fillId="0" borderId="18" xfId="15" applyNumberFormat="1" applyBorder="1"/>
    <xf numFmtId="3" fontId="13" fillId="0" borderId="31" xfId="15" applyNumberFormat="1" applyBorder="1"/>
    <xf numFmtId="0" fontId="38" fillId="0" borderId="36" xfId="15" applyFont="1" applyBorder="1" applyAlignment="1">
      <alignment horizontal="right"/>
    </xf>
    <xf numFmtId="0" fontId="13" fillId="8" borderId="90" xfId="15" applyFill="1" applyBorder="1" applyAlignment="1">
      <alignment horizontal="center"/>
    </xf>
    <xf numFmtId="0" fontId="13" fillId="8" borderId="10" xfId="15" applyFill="1" applyBorder="1" applyAlignment="1">
      <alignment horizontal="center"/>
    </xf>
    <xf numFmtId="0" fontId="13" fillId="0" borderId="10" xfId="15" applyBorder="1" applyAlignment="1">
      <alignment horizontal="center" wrapText="1"/>
    </xf>
    <xf numFmtId="49" fontId="38" fillId="0" borderId="10" xfId="15" applyNumberFormat="1" applyFont="1" applyBorder="1" applyAlignment="1">
      <alignment horizontal="right"/>
    </xf>
    <xf numFmtId="0" fontId="13" fillId="8" borderId="91" xfId="15" applyFill="1" applyBorder="1"/>
    <xf numFmtId="0" fontId="13" fillId="8" borderId="9" xfId="15" applyFill="1" applyBorder="1" applyAlignment="1">
      <alignment horizontal="center"/>
    </xf>
    <xf numFmtId="0" fontId="38" fillId="0" borderId="10" xfId="15" applyFont="1" applyBorder="1" applyAlignment="1">
      <alignment horizontal="right"/>
    </xf>
    <xf numFmtId="0" fontId="2" fillId="0" borderId="0" xfId="17" applyAlignment="1">
      <alignment horizontal="right"/>
    </xf>
    <xf numFmtId="44" fontId="46" fillId="8" borderId="10" xfId="15" applyNumberFormat="1" applyFont="1" applyFill="1" applyBorder="1" applyAlignment="1">
      <alignment horizontal="center" vertical="center" wrapText="1"/>
    </xf>
    <xf numFmtId="44" fontId="2" fillId="8" borderId="92" xfId="15" applyNumberFormat="1" applyFont="1" applyFill="1" applyBorder="1" applyAlignment="1">
      <alignment horizontal="center" vertical="center"/>
    </xf>
    <xf numFmtId="44" fontId="2" fillId="8" borderId="21" xfId="15" applyNumberFormat="1" applyFont="1" applyFill="1" applyBorder="1" applyAlignment="1">
      <alignment horizontal="center" vertical="center"/>
    </xf>
    <xf numFmtId="44" fontId="2" fillId="14" borderId="21" xfId="15" applyNumberFormat="1" applyFont="1" applyFill="1" applyBorder="1" applyAlignment="1">
      <alignment horizontal="center" vertical="center"/>
    </xf>
    <xf numFmtId="44" fontId="2" fillId="17" borderId="10" xfId="15" applyNumberFormat="1" applyFont="1" applyFill="1" applyBorder="1" applyAlignment="1">
      <alignment horizontal="center" vertical="center"/>
    </xf>
    <xf numFmtId="44" fontId="2" fillId="8" borderId="10" xfId="15" applyNumberFormat="1" applyFont="1" applyFill="1" applyBorder="1" applyAlignment="1">
      <alignment horizontal="center" vertical="center"/>
    </xf>
    <xf numFmtId="44" fontId="2" fillId="13" borderId="21" xfId="15" applyNumberFormat="1" applyFont="1" applyFill="1" applyBorder="1" applyAlignment="1">
      <alignment horizontal="center" vertical="center"/>
    </xf>
    <xf numFmtId="44" fontId="2" fillId="13" borderId="10" xfId="15" applyNumberFormat="1" applyFont="1" applyFill="1" applyBorder="1" applyAlignment="1">
      <alignment horizontal="center" vertical="center"/>
    </xf>
    <xf numFmtId="44" fontId="2" fillId="16" borderId="92" xfId="15" applyNumberFormat="1" applyFont="1" applyFill="1" applyBorder="1" applyAlignment="1">
      <alignment horizontal="center" vertical="center"/>
    </xf>
    <xf numFmtId="44" fontId="2" fillId="16" borderId="93" xfId="15" applyNumberFormat="1" applyFont="1" applyFill="1" applyBorder="1" applyAlignment="1">
      <alignment horizontal="center" vertical="center"/>
    </xf>
    <xf numFmtId="44" fontId="2" fillId="0" borderId="10" xfId="15" applyNumberFormat="1" applyFont="1" applyFill="1" applyBorder="1" applyAlignment="1">
      <alignment horizontal="center" vertical="center"/>
    </xf>
    <xf numFmtId="44" fontId="3" fillId="28" borderId="2" xfId="24" applyNumberFormat="1" applyFont="1" applyFill="1" applyBorder="1" applyAlignment="1">
      <alignment horizontal="center" vertical="center"/>
    </xf>
    <xf numFmtId="0" fontId="46" fillId="0" borderId="11" xfId="15" applyFont="1" applyBorder="1" applyAlignment="1">
      <alignment horizontal="center" vertical="center" wrapText="1"/>
    </xf>
    <xf numFmtId="4" fontId="2" fillId="0" borderId="41" xfId="15" applyNumberFormat="1" applyFont="1" applyBorder="1"/>
    <xf numFmtId="4" fontId="2" fillId="0" borderId="1" xfId="15" applyNumberFormat="1" applyFont="1" applyBorder="1"/>
    <xf numFmtId="0" fontId="13" fillId="8" borderId="94" xfId="15" applyFont="1" applyFill="1" applyBorder="1" applyAlignment="1">
      <alignment horizontal="center"/>
    </xf>
    <xf numFmtId="0" fontId="13" fillId="8" borderId="72" xfId="15" applyFill="1" applyBorder="1" applyAlignment="1">
      <alignment horizontal="center"/>
    </xf>
    <xf numFmtId="0" fontId="13" fillId="8" borderId="71" xfId="15" applyFill="1" applyBorder="1" applyAlignment="1">
      <alignment horizontal="center"/>
    </xf>
    <xf numFmtId="0" fontId="2" fillId="19" borderId="1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49" fontId="2" fillId="19" borderId="1" xfId="0" quotePrefix="1" applyNumberFormat="1" applyFont="1" applyFill="1" applyBorder="1" applyAlignment="1">
      <alignment horizontal="center" vertical="center" wrapText="1"/>
    </xf>
    <xf numFmtId="49" fontId="2" fillId="8" borderId="2" xfId="0" applyNumberFormat="1" applyFont="1" applyFill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49" fontId="12" fillId="8" borderId="1" xfId="0" applyNumberFormat="1" applyFont="1" applyFill="1" applyBorder="1" applyAlignment="1">
      <alignment horizontal="center" vertical="center" wrapText="1"/>
    </xf>
    <xf numFmtId="49" fontId="2" fillId="19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19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19" borderId="2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1" xfId="17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19" borderId="1" xfId="0" quotePrefix="1" applyNumberFormat="1" applyFont="1" applyFill="1" applyBorder="1" applyAlignment="1">
      <alignment horizontal="center" vertical="center" wrapText="1"/>
    </xf>
    <xf numFmtId="0" fontId="2" fillId="8" borderId="2" xfId="0" applyNumberFormat="1" applyFon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0" fontId="12" fillId="8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19" borderId="1" xfId="0" applyNumberFormat="1" applyFont="1" applyFill="1" applyBorder="1" applyAlignment="1">
      <alignment horizontal="center" vertical="center"/>
    </xf>
    <xf numFmtId="0" fontId="54" fillId="19" borderId="1" xfId="0" applyNumberFormat="1" applyFont="1" applyFill="1" applyBorder="1" applyAlignment="1">
      <alignment horizontal="center" vertical="center" wrapText="1"/>
    </xf>
    <xf numFmtId="0" fontId="0" fillId="19" borderId="15" xfId="0" applyNumberFormat="1" applyFont="1" applyFill="1" applyBorder="1" applyAlignment="1">
      <alignment horizontal="center" vertical="center"/>
    </xf>
    <xf numFmtId="0" fontId="2" fillId="19" borderId="2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2" xfId="1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/>
    </xf>
    <xf numFmtId="0" fontId="2" fillId="0" borderId="1" xfId="17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4" fontId="2" fillId="0" borderId="6" xfId="24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165" fontId="2" fillId="0" borderId="1" xfId="24" applyNumberFormat="1" applyFont="1" applyFill="1" applyBorder="1" applyAlignment="1">
      <alignment vertical="center" wrapText="1"/>
    </xf>
    <xf numFmtId="165" fontId="2" fillId="8" borderId="1" xfId="2" applyNumberFormat="1" applyFont="1" applyFill="1" applyBorder="1" applyAlignment="1">
      <alignment vertical="center" wrapText="1"/>
    </xf>
    <xf numFmtId="49" fontId="2" fillId="8" borderId="1" xfId="0" applyNumberFormat="1" applyFont="1" applyFill="1" applyBorder="1" applyAlignment="1">
      <alignment horizontal="center"/>
    </xf>
    <xf numFmtId="0" fontId="2" fillId="8" borderId="1" xfId="17" applyFont="1" applyFill="1" applyBorder="1" applyAlignment="1">
      <alignment vertical="center" wrapText="1"/>
    </xf>
    <xf numFmtId="0" fontId="1" fillId="19" borderId="1" xfId="0" applyFont="1" applyFill="1" applyBorder="1" applyAlignment="1">
      <alignment vertical="center" wrapText="1"/>
    </xf>
    <xf numFmtId="0" fontId="12" fillId="19" borderId="1" xfId="0" applyFont="1" applyFill="1" applyBorder="1" applyAlignment="1">
      <alignment vertical="center" wrapText="1"/>
    </xf>
    <xf numFmtId="0" fontId="0" fillId="19" borderId="1" xfId="0" applyFill="1" applyBorder="1" applyAlignment="1">
      <alignment vertical="center" wrapText="1"/>
    </xf>
    <xf numFmtId="0" fontId="54" fillId="8" borderId="1" xfId="0" applyFont="1" applyFill="1" applyBorder="1" applyAlignment="1">
      <alignment vertical="center" wrapText="1"/>
    </xf>
    <xf numFmtId="0" fontId="56" fillId="8" borderId="1" xfId="0" applyFont="1" applyFill="1" applyBorder="1" applyAlignment="1">
      <alignment horizontal="left" vertical="center"/>
    </xf>
    <xf numFmtId="0" fontId="54" fillId="8" borderId="1" xfId="0" applyFont="1" applyFill="1" applyBorder="1" applyAlignment="1">
      <alignment horizontal="center" vertical="center"/>
    </xf>
    <xf numFmtId="0" fontId="54" fillId="20" borderId="1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/>
    </xf>
    <xf numFmtId="0" fontId="3" fillId="29" borderId="1" xfId="0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horizontal="center" vertical="center" wrapText="1"/>
    </xf>
    <xf numFmtId="0" fontId="3" fillId="29" borderId="1" xfId="0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left" vertical="center" wrapText="1"/>
    </xf>
    <xf numFmtId="4" fontId="39" fillId="8" borderId="0" xfId="15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/>
    </xf>
    <xf numFmtId="1" fontId="2" fillId="19" borderId="1" xfId="0" applyNumberFormat="1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left" vertical="center" wrapText="1"/>
    </xf>
    <xf numFmtId="0" fontId="13" fillId="8" borderId="95" xfId="15" applyFont="1" applyFill="1" applyBorder="1" applyAlignment="1">
      <alignment horizontal="center"/>
    </xf>
    <xf numFmtId="0" fontId="13" fillId="8" borderId="5" xfId="15" applyFont="1" applyFill="1" applyBorder="1" applyAlignment="1">
      <alignment horizontal="center"/>
    </xf>
    <xf numFmtId="0" fontId="0" fillId="0" borderId="0" xfId="0" applyBorder="1"/>
    <xf numFmtId="0" fontId="2" fillId="0" borderId="0" xfId="17" applyFont="1" applyBorder="1"/>
    <xf numFmtId="0" fontId="13" fillId="8" borderId="84" xfId="15" applyFont="1" applyFill="1" applyBorder="1" applyAlignment="1">
      <alignment horizontal="center"/>
    </xf>
    <xf numFmtId="0" fontId="37" fillId="8" borderId="84" xfId="15" applyFont="1" applyFill="1" applyBorder="1"/>
    <xf numFmtId="0" fontId="38" fillId="8" borderId="84" xfId="15" applyFont="1" applyFill="1" applyBorder="1" applyAlignment="1">
      <alignment horizontal="center"/>
    </xf>
    <xf numFmtId="4" fontId="13" fillId="0" borderId="84" xfId="15" applyNumberFormat="1" applyFont="1" applyFill="1" applyBorder="1"/>
    <xf numFmtId="3" fontId="13" fillId="8" borderId="85" xfId="15" applyNumberFormat="1" applyFont="1" applyFill="1" applyBorder="1"/>
    <xf numFmtId="4" fontId="13" fillId="8" borderId="51" xfId="15" applyNumberFormat="1" applyFont="1" applyFill="1" applyBorder="1"/>
    <xf numFmtId="0" fontId="38" fillId="8" borderId="1" xfId="15" applyFont="1" applyFill="1" applyBorder="1" applyAlignment="1">
      <alignment horizontal="center"/>
    </xf>
    <xf numFmtId="4" fontId="13" fillId="8" borderId="1" xfId="15" applyNumberFormat="1" applyFont="1" applyFill="1" applyBorder="1"/>
    <xf numFmtId="49" fontId="2" fillId="0" borderId="6" xfId="0" applyNumberFormat="1" applyFont="1" applyFill="1" applyBorder="1" applyAlignment="1">
      <alignment horizontal="center" vertical="center" wrapText="1"/>
    </xf>
    <xf numFmtId="44" fontId="2" fillId="19" borderId="1" xfId="24" applyFont="1" applyFill="1" applyBorder="1" applyAlignment="1">
      <alignment horizontal="right" vertical="center" wrapText="1"/>
    </xf>
    <xf numFmtId="44" fontId="35" fillId="0" borderId="10" xfId="24" applyFont="1" applyBorder="1" applyAlignment="1">
      <alignment horizontal="center" vertical="center" wrapText="1"/>
    </xf>
    <xf numFmtId="44" fontId="13" fillId="0" borderId="92" xfId="24" applyFont="1" applyFill="1" applyBorder="1" applyAlignment="1">
      <alignment horizontal="center" vertical="center"/>
    </xf>
    <xf numFmtId="44" fontId="13" fillId="0" borderId="10" xfId="24" applyFont="1" applyFill="1" applyBorder="1" applyAlignment="1">
      <alignment horizontal="center" vertical="center"/>
    </xf>
    <xf numFmtId="44" fontId="13" fillId="0" borderId="21" xfId="24" applyFont="1" applyFill="1" applyBorder="1" applyAlignment="1">
      <alignment horizontal="center" vertical="center"/>
    </xf>
    <xf numFmtId="44" fontId="2" fillId="0" borderId="0" xfId="24" applyFont="1" applyAlignment="1">
      <alignment horizontal="center" vertical="center"/>
    </xf>
    <xf numFmtId="4" fontId="39" fillId="0" borderId="73" xfId="15" applyNumberFormat="1" applyFont="1" applyBorder="1" applyAlignment="1">
      <alignment vertical="center" wrapText="1"/>
    </xf>
    <xf numFmtId="4" fontId="39" fillId="0" borderId="96" xfId="15" applyNumberFormat="1" applyFont="1" applyBorder="1" applyAlignment="1">
      <alignment vertical="center"/>
    </xf>
    <xf numFmtId="4" fontId="39" fillId="0" borderId="73" xfId="15" applyNumberFormat="1" applyFont="1" applyBorder="1" applyAlignment="1">
      <alignment vertical="center"/>
    </xf>
    <xf numFmtId="4" fontId="39" fillId="0" borderId="75" xfId="15" applyNumberFormat="1" applyFont="1" applyBorder="1" applyAlignment="1">
      <alignment vertical="center"/>
    </xf>
    <xf numFmtId="4" fontId="39" fillId="0" borderId="97" xfId="15" applyNumberFormat="1" applyFont="1" applyBorder="1" applyAlignment="1">
      <alignment vertical="center"/>
    </xf>
    <xf numFmtId="44" fontId="39" fillId="28" borderId="98" xfId="24" applyFont="1" applyFill="1" applyBorder="1" applyAlignment="1">
      <alignment horizontal="center" vertical="center"/>
    </xf>
    <xf numFmtId="0" fontId="2" fillId="28" borderId="0" xfId="17" applyFill="1"/>
    <xf numFmtId="0" fontId="36" fillId="28" borderId="99" xfId="15" applyFont="1" applyFill="1" applyBorder="1" applyAlignment="1">
      <alignment vertical="center"/>
    </xf>
    <xf numFmtId="4" fontId="39" fillId="28" borderId="99" xfId="17" applyNumberFormat="1" applyFont="1" applyFill="1" applyBorder="1" applyAlignment="1">
      <alignment vertical="center"/>
    </xf>
    <xf numFmtId="0" fontId="0" fillId="28" borderId="0" xfId="0" applyFill="1"/>
    <xf numFmtId="0" fontId="2" fillId="28" borderId="0" xfId="17" applyFont="1" applyFill="1"/>
    <xf numFmtId="44" fontId="57" fillId="0" borderId="41" xfId="24" applyFont="1" applyBorder="1" applyAlignment="1">
      <alignment vertical="center"/>
    </xf>
    <xf numFmtId="44" fontId="57" fillId="0" borderId="1" xfId="24" applyFont="1" applyBorder="1" applyAlignment="1">
      <alignment vertical="center"/>
    </xf>
    <xf numFmtId="0" fontId="38" fillId="0" borderId="41" xfId="15" applyFont="1" applyBorder="1" applyAlignment="1">
      <alignment horizontal="center"/>
    </xf>
    <xf numFmtId="4" fontId="13" fillId="0" borderId="41" xfId="15" applyNumberFormat="1" applyBorder="1" applyAlignment="1">
      <alignment horizontal="center"/>
    </xf>
    <xf numFmtId="0" fontId="38" fillId="0" borderId="1" xfId="15" applyFont="1" applyBorder="1" applyAlignment="1">
      <alignment horizontal="center"/>
    </xf>
    <xf numFmtId="4" fontId="13" fillId="0" borderId="1" xfId="15" applyNumberFormat="1" applyBorder="1" applyAlignment="1">
      <alignment horizontal="center"/>
    </xf>
    <xf numFmtId="49" fontId="38" fillId="0" borderId="1" xfId="15" applyNumberFormat="1" applyFont="1" applyBorder="1" applyAlignment="1">
      <alignment horizontal="center"/>
    </xf>
    <xf numFmtId="0" fontId="2" fillId="0" borderId="0" xfId="17" applyBorder="1" applyAlignment="1">
      <alignment horizontal="right"/>
    </xf>
    <xf numFmtId="4" fontId="3" fillId="0" borderId="0" xfId="17" applyNumberFormat="1" applyFont="1" applyBorder="1"/>
    <xf numFmtId="0" fontId="2" fillId="0" borderId="0" xfId="17" applyBorder="1"/>
    <xf numFmtId="44" fontId="2" fillId="0" borderId="0" xfId="24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19" borderId="8" xfId="0" applyFont="1" applyFill="1" applyBorder="1" applyAlignment="1">
      <alignment horizontal="center" vertical="center" wrapText="1"/>
    </xf>
    <xf numFmtId="0" fontId="2" fillId="19" borderId="8" xfId="0" applyNumberFormat="1" applyFont="1" applyFill="1" applyBorder="1" applyAlignment="1">
      <alignment horizontal="center" vertical="center" wrapText="1"/>
    </xf>
    <xf numFmtId="0" fontId="2" fillId="19" borderId="15" xfId="0" applyNumberFormat="1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8" fontId="2" fillId="0" borderId="1" xfId="24" applyNumberFormat="1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1" xfId="0" quotePrefix="1" applyNumberFormat="1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44" fontId="2" fillId="0" borderId="2" xfId="24" applyFont="1" applyFill="1" applyBorder="1" applyAlignment="1">
      <alignment vertical="center"/>
    </xf>
    <xf numFmtId="44" fontId="2" fillId="0" borderId="1" xfId="24" applyFont="1" applyFill="1" applyBorder="1" applyAlignment="1">
      <alignment vertical="center"/>
    </xf>
    <xf numFmtId="0" fontId="2" fillId="0" borderId="0" xfId="17" applyFont="1" applyBorder="1" applyAlignment="1">
      <alignment horizontal="center" vertical="center"/>
    </xf>
    <xf numFmtId="44" fontId="39" fillId="28" borderId="6" xfId="24" applyFont="1" applyFill="1" applyBorder="1" applyAlignment="1">
      <alignment vertical="center"/>
    </xf>
    <xf numFmtId="4" fontId="3" fillId="28" borderId="6" xfId="17" applyNumberFormat="1" applyFont="1" applyFill="1" applyBorder="1" applyAlignment="1">
      <alignment vertical="center"/>
    </xf>
    <xf numFmtId="4" fontId="39" fillId="28" borderId="102" xfId="17" applyNumberFormat="1" applyFont="1" applyFill="1" applyBorder="1" applyAlignment="1">
      <alignment vertical="center"/>
    </xf>
    <xf numFmtId="44" fontId="2" fillId="0" borderId="0" xfId="17" applyNumberFormat="1" applyFont="1" applyBorder="1" applyAlignment="1">
      <alignment horizontal="center" vertical="center"/>
    </xf>
    <xf numFmtId="44" fontId="2" fillId="0" borderId="103" xfId="17" applyNumberFormat="1" applyBorder="1"/>
    <xf numFmtId="44" fontId="0" fillId="0" borderId="0" xfId="0" applyNumberFormat="1" applyAlignment="1">
      <alignment horizontal="center"/>
    </xf>
    <xf numFmtId="44" fontId="0" fillId="0" borderId="0" xfId="0" applyNumberForma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5" fontId="47" fillId="0" borderId="0" xfId="0" applyNumberFormat="1" applyFont="1"/>
    <xf numFmtId="0" fontId="48" fillId="5" borderId="94" xfId="0" applyFont="1" applyFill="1" applyBorder="1" applyAlignment="1">
      <alignment horizontal="center" vertical="center"/>
    </xf>
    <xf numFmtId="0" fontId="48" fillId="5" borderId="41" xfId="0" applyFont="1" applyFill="1" applyBorder="1" applyAlignment="1">
      <alignment horizontal="center" vertical="center" wrapText="1"/>
    </xf>
    <xf numFmtId="14" fontId="48" fillId="5" borderId="41" xfId="0" applyNumberFormat="1" applyFont="1" applyFill="1" applyBorder="1" applyAlignment="1">
      <alignment horizontal="center" vertical="center"/>
    </xf>
    <xf numFmtId="165" fontId="48" fillId="5" borderId="88" xfId="0" applyNumberFormat="1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" xfId="0" applyFont="1" applyBorder="1" applyAlignment="1">
      <alignment horizontal="left" vertical="center" wrapText="1"/>
    </xf>
    <xf numFmtId="14" fontId="58" fillId="0" borderId="1" xfId="0" applyNumberFormat="1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 wrapText="1"/>
    </xf>
    <xf numFmtId="165" fontId="48" fillId="0" borderId="100" xfId="0" applyNumberFormat="1" applyFont="1" applyBorder="1" applyAlignment="1">
      <alignment horizontal="right" vertical="center"/>
    </xf>
    <xf numFmtId="0" fontId="49" fillId="0" borderId="1" xfId="0" applyFont="1" applyBorder="1" applyAlignment="1">
      <alignment vertical="center" wrapText="1"/>
    </xf>
    <xf numFmtId="0" fontId="0" fillId="30" borderId="0" xfId="0" applyFill="1"/>
    <xf numFmtId="165" fontId="48" fillId="0" borderId="101" xfId="0" applyNumberFormat="1" applyFont="1" applyBorder="1" applyAlignment="1">
      <alignment horizontal="right" vertical="center"/>
    </xf>
    <xf numFmtId="0" fontId="49" fillId="0" borderId="6" xfId="0" applyFont="1" applyBorder="1" applyAlignment="1">
      <alignment horizontal="left" vertical="center" wrapText="1"/>
    </xf>
    <xf numFmtId="0" fontId="49" fillId="0" borderId="6" xfId="0" applyFont="1" applyBorder="1" applyAlignment="1">
      <alignment vertical="center" wrapText="1"/>
    </xf>
    <xf numFmtId="14" fontId="58" fillId="0" borderId="6" xfId="0" applyNumberFormat="1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left" vertical="center" wrapText="1"/>
    </xf>
    <xf numFmtId="14" fontId="58" fillId="0" borderId="21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165" fontId="0" fillId="30" borderId="0" xfId="0" applyNumberFormat="1" applyFill="1"/>
    <xf numFmtId="165" fontId="48" fillId="6" borderId="81" xfId="0" applyNumberFormat="1" applyFont="1" applyFill="1" applyBorder="1" applyAlignment="1">
      <alignment horizontal="right" vertical="center"/>
    </xf>
    <xf numFmtId="14" fontId="49" fillId="0" borderId="1" xfId="0" applyNumberFormat="1" applyFont="1" applyBorder="1" applyAlignment="1">
      <alignment horizontal="center" vertical="center"/>
    </xf>
    <xf numFmtId="165" fontId="48" fillId="0" borderId="100" xfId="0" applyNumberFormat="1" applyFont="1" applyBorder="1" applyAlignment="1">
      <alignment vertical="center"/>
    </xf>
    <xf numFmtId="14" fontId="58" fillId="0" borderId="104" xfId="0" applyNumberFormat="1" applyFont="1" applyBorder="1" applyAlignment="1">
      <alignment horizontal="center" vertical="center"/>
    </xf>
    <xf numFmtId="0" fontId="49" fillId="0" borderId="1" xfId="0" applyFont="1" applyBorder="1" applyAlignment="1">
      <alignment horizontal="left" vertical="center"/>
    </xf>
    <xf numFmtId="165" fontId="48" fillId="6" borderId="89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8" fillId="5" borderId="94" xfId="0" applyFont="1" applyFill="1" applyBorder="1" applyAlignment="1">
      <alignment horizontal="left" vertical="center" wrapText="1"/>
    </xf>
    <xf numFmtId="0" fontId="48" fillId="5" borderId="1" xfId="0" applyFont="1" applyFill="1" applyBorder="1" applyAlignment="1">
      <alignment horizontal="center" vertical="center" wrapText="1"/>
    </xf>
    <xf numFmtId="0" fontId="48" fillId="5" borderId="1" xfId="0" applyFont="1" applyFill="1" applyBorder="1" applyAlignment="1">
      <alignment horizontal="center" vertical="center"/>
    </xf>
    <xf numFmtId="0" fontId="48" fillId="5" borderId="20" xfId="0" applyFont="1" applyFill="1" applyBorder="1" applyAlignment="1">
      <alignment horizontal="left" vertical="center" wrapText="1"/>
    </xf>
    <xf numFmtId="165" fontId="49" fillId="0" borderId="1" xfId="0" applyNumberFormat="1" applyFont="1" applyBorder="1" applyAlignment="1">
      <alignment horizontal="right" vertical="center" wrapText="1"/>
    </xf>
    <xf numFmtId="165" fontId="49" fillId="0" borderId="1" xfId="0" applyNumberFormat="1" applyFont="1" applyBorder="1" applyAlignment="1">
      <alignment horizontal="right" vertical="center"/>
    </xf>
    <xf numFmtId="165" fontId="49" fillId="0" borderId="1" xfId="0" applyNumberFormat="1" applyFont="1" applyBorder="1" applyAlignment="1">
      <alignment horizontal="center" vertical="center"/>
    </xf>
    <xf numFmtId="165" fontId="49" fillId="0" borderId="1" xfId="0" applyNumberFormat="1" applyFont="1" applyBorder="1" applyAlignment="1">
      <alignment vertical="center"/>
    </xf>
    <xf numFmtId="165" fontId="49" fillId="0" borderId="1" xfId="0" applyNumberFormat="1" applyFont="1" applyBorder="1" applyAlignment="1">
      <alignment horizontal="center" vertical="center" wrapText="1"/>
    </xf>
    <xf numFmtId="0" fontId="48" fillId="5" borderId="19" xfId="0" applyFont="1" applyFill="1" applyBorder="1" applyAlignment="1">
      <alignment horizontal="left" vertical="center" wrapText="1"/>
    </xf>
    <xf numFmtId="165" fontId="48" fillId="5" borderId="1" xfId="0" applyNumberFormat="1" applyFont="1" applyFill="1" applyBorder="1" applyAlignment="1">
      <alignment vertical="center" wrapText="1"/>
    </xf>
    <xf numFmtId="165" fontId="48" fillId="5" borderId="1" xfId="0" applyNumberFormat="1" applyFont="1" applyFill="1" applyBorder="1" applyAlignment="1">
      <alignment horizontal="center" vertical="center" wrapText="1"/>
    </xf>
    <xf numFmtId="0" fontId="59" fillId="0" borderId="1" xfId="0" applyFont="1" applyBorder="1" applyAlignment="1">
      <alignment wrapText="1"/>
    </xf>
    <xf numFmtId="44" fontId="59" fillId="0" borderId="1" xfId="51" applyFont="1" applyFill="1" applyBorder="1" applyAlignment="1">
      <alignment wrapText="1"/>
    </xf>
    <xf numFmtId="0" fontId="59" fillId="0" borderId="1" xfId="0" applyFont="1" applyBorder="1" applyAlignment="1">
      <alignment horizontal="center" vertical="center" wrapText="1"/>
    </xf>
    <xf numFmtId="0" fontId="0" fillId="20" borderId="0" xfId="0" applyFill="1"/>
    <xf numFmtId="44" fontId="59" fillId="0" borderId="1" xfId="51" applyFont="1" applyFill="1" applyBorder="1" applyAlignment="1">
      <alignment vertical="center" wrapText="1"/>
    </xf>
    <xf numFmtId="44" fontId="59" fillId="0" borderId="1" xfId="51" applyFont="1" applyBorder="1" applyAlignment="1">
      <alignment vertical="center" wrapText="1"/>
    </xf>
    <xf numFmtId="44" fontId="0" fillId="0" borderId="0" xfId="0" applyNumberFormat="1" applyAlignment="1">
      <alignment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2" fillId="19" borderId="6" xfId="0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9" borderId="1" xfId="0" applyFont="1" applyFill="1" applyBorder="1" applyAlignment="1">
      <alignment horizontal="center" vertical="center" wrapText="1"/>
    </xf>
    <xf numFmtId="0" fontId="9" fillId="19" borderId="6" xfId="0" applyFont="1" applyFill="1" applyBorder="1" applyAlignment="1">
      <alignment horizontal="center" vertical="center" wrapText="1"/>
    </xf>
    <xf numFmtId="0" fontId="9" fillId="19" borderId="2" xfId="0" applyFont="1" applyFill="1" applyBorder="1" applyAlignment="1">
      <alignment horizontal="center" vertical="center" wrapText="1"/>
    </xf>
    <xf numFmtId="0" fontId="3" fillId="20" borderId="4" xfId="0" applyFont="1" applyFill="1" applyBorder="1" applyAlignment="1">
      <alignment horizontal="left" vertical="center" wrapText="1"/>
    </xf>
    <xf numFmtId="0" fontId="3" fillId="20" borderId="13" xfId="0" applyFont="1" applyFill="1" applyBorder="1" applyAlignment="1">
      <alignment horizontal="left" vertical="center" wrapText="1"/>
    </xf>
    <xf numFmtId="0" fontId="3" fillId="20" borderId="7" xfId="0" applyFont="1" applyFill="1" applyBorder="1" applyAlignment="1">
      <alignment horizontal="left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44" fontId="3" fillId="3" borderId="1" xfId="24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44" fontId="2" fillId="19" borderId="6" xfId="24" applyFont="1" applyFill="1" applyBorder="1" applyAlignment="1">
      <alignment horizontal="center" vertical="center" wrapText="1"/>
    </xf>
    <xf numFmtId="44" fontId="2" fillId="19" borderId="2" xfId="24" applyFont="1" applyFill="1" applyBorder="1" applyAlignment="1">
      <alignment horizontal="center" vertical="center" wrapText="1"/>
    </xf>
    <xf numFmtId="0" fontId="2" fillId="19" borderId="2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93" xfId="0" applyFont="1" applyFill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left" vertical="center" wrapText="1"/>
    </xf>
    <xf numFmtId="0" fontId="3" fillId="3" borderId="63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3" fillId="31" borderId="1" xfId="0" applyFont="1" applyFill="1" applyBorder="1" applyAlignment="1">
      <alignment horizontal="center" vertical="center" wrapText="1"/>
    </xf>
    <xf numFmtId="0" fontId="3" fillId="31" borderId="3" xfId="0" applyFont="1" applyFill="1" applyBorder="1" applyAlignment="1">
      <alignment horizontal="center" vertical="center" wrapText="1"/>
    </xf>
    <xf numFmtId="0" fontId="3" fillId="26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49" fontId="3" fillId="26" borderId="1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6" borderId="1" xfId="0" applyNumberFormat="1" applyFont="1" applyFill="1" applyBorder="1" applyAlignment="1">
      <alignment horizontal="center" vertical="center" wrapText="1"/>
    </xf>
    <xf numFmtId="0" fontId="3" fillId="5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" fontId="9" fillId="8" borderId="6" xfId="0" applyNumberFormat="1" applyFont="1" applyFill="1" applyBorder="1" applyAlignment="1">
      <alignment horizontal="center" vertical="center" wrapText="1"/>
    </xf>
    <xf numFmtId="4" fontId="9" fillId="8" borderId="21" xfId="0" applyNumberFormat="1" applyFont="1" applyFill="1" applyBorder="1" applyAlignment="1">
      <alignment horizontal="center" vertical="center" wrapText="1"/>
    </xf>
    <xf numFmtId="4" fontId="9" fillId="19" borderId="2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5" fontId="2" fillId="8" borderId="6" xfId="0" applyNumberFormat="1" applyFont="1" applyFill="1" applyBorder="1" applyAlignment="1">
      <alignment horizontal="right" vertical="center" wrapText="1"/>
    </xf>
    <xf numFmtId="165" fontId="2" fillId="8" borderId="21" xfId="0" applyNumberFormat="1" applyFont="1" applyFill="1" applyBorder="1" applyAlignment="1">
      <alignment horizontal="right" vertical="center" wrapText="1"/>
    </xf>
    <xf numFmtId="165" fontId="2" fillId="8" borderId="2" xfId="0" applyNumberFormat="1" applyFont="1" applyFill="1" applyBorder="1" applyAlignment="1">
      <alignment horizontal="right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6" fillId="18" borderId="105" xfId="0" applyNumberFormat="1" applyFont="1" applyFill="1" applyBorder="1" applyAlignment="1">
      <alignment horizontal="center" vertical="center"/>
    </xf>
    <xf numFmtId="165" fontId="26" fillId="18" borderId="86" xfId="0" applyNumberFormat="1" applyFont="1" applyFill="1" applyBorder="1" applyAlignment="1">
      <alignment horizontal="center" vertical="center"/>
    </xf>
    <xf numFmtId="0" fontId="26" fillId="18" borderId="95" xfId="0" applyFont="1" applyFill="1" applyBorder="1" applyAlignment="1">
      <alignment horizontal="center" vertical="center"/>
    </xf>
    <xf numFmtId="0" fontId="26" fillId="18" borderId="9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06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5" borderId="107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wrapText="1"/>
    </xf>
    <xf numFmtId="0" fontId="3" fillId="3" borderId="13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06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5" fontId="3" fillId="20" borderId="22" xfId="0" applyNumberFormat="1" applyFont="1" applyFill="1" applyBorder="1" applyAlignment="1">
      <alignment horizontal="center"/>
    </xf>
    <xf numFmtId="165" fontId="3" fillId="20" borderId="31" xfId="0" applyNumberFormat="1" applyFont="1" applyFill="1" applyBorder="1" applyAlignment="1">
      <alignment horizontal="center"/>
    </xf>
    <xf numFmtId="0" fontId="12" fillId="0" borderId="10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19" borderId="6" xfId="0" applyFont="1" applyFill="1" applyBorder="1" applyAlignment="1">
      <alignment horizontal="left" vertical="center" wrapText="1"/>
    </xf>
    <xf numFmtId="0" fontId="12" fillId="19" borderId="2" xfId="0" applyFont="1" applyFill="1" applyBorder="1" applyAlignment="1">
      <alignment horizontal="left" vertical="center" wrapText="1"/>
    </xf>
    <xf numFmtId="44" fontId="12" fillId="0" borderId="6" xfId="24" applyFont="1" applyFill="1" applyBorder="1" applyAlignment="1">
      <alignment horizontal="center" vertical="center" wrapText="1"/>
    </xf>
    <xf numFmtId="44" fontId="12" fillId="0" borderId="2" xfId="24" applyFont="1" applyFill="1" applyBorder="1" applyAlignment="1">
      <alignment horizontal="center" vertical="center" wrapText="1"/>
    </xf>
    <xf numFmtId="44" fontId="2" fillId="0" borderId="6" xfId="24" applyFont="1" applyFill="1" applyBorder="1" applyAlignment="1">
      <alignment horizontal="center" vertical="center"/>
    </xf>
    <xf numFmtId="44" fontId="2" fillId="0" borderId="2" xfId="24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3" borderId="4" xfId="15" applyFont="1" applyFill="1" applyBorder="1" applyAlignment="1">
      <alignment horizontal="left" vertical="center" wrapText="1"/>
    </xf>
    <xf numFmtId="0" fontId="3" fillId="3" borderId="13" xfId="15" applyFont="1" applyFill="1" applyBorder="1" applyAlignment="1">
      <alignment horizontal="left" vertical="center" wrapText="1"/>
    </xf>
    <xf numFmtId="0" fontId="3" fillId="3" borderId="7" xfId="15" applyFont="1" applyFill="1" applyBorder="1" applyAlignment="1">
      <alignment horizontal="left" vertical="center" wrapText="1"/>
    </xf>
    <xf numFmtId="0" fontId="3" fillId="20" borderId="4" xfId="15" applyFont="1" applyFill="1" applyBorder="1" applyAlignment="1">
      <alignment horizontal="left" vertical="center"/>
    </xf>
    <xf numFmtId="0" fontId="3" fillId="20" borderId="13" xfId="15" applyFont="1" applyFill="1" applyBorder="1" applyAlignment="1">
      <alignment horizontal="left" vertical="center"/>
    </xf>
    <xf numFmtId="0" fontId="3" fillId="20" borderId="7" xfId="15" applyFont="1" applyFill="1" applyBorder="1" applyAlignment="1">
      <alignment horizontal="left" vertical="center"/>
    </xf>
    <xf numFmtId="0" fontId="3" fillId="9" borderId="25" xfId="0" applyFont="1" applyFill="1" applyBorder="1" applyAlignment="1">
      <alignment horizontal="center" vertical="center" wrapText="1"/>
    </xf>
    <xf numFmtId="166" fontId="2" fillId="0" borderId="6" xfId="15" applyNumberFormat="1" applyFont="1" applyFill="1" applyBorder="1" applyAlignment="1">
      <alignment horizontal="center" vertical="center" wrapText="1"/>
    </xf>
    <xf numFmtId="166" fontId="2" fillId="0" borderId="21" xfId="15" applyNumberFormat="1" applyFont="1" applyFill="1" applyBorder="1" applyAlignment="1">
      <alignment horizontal="center" vertical="center" wrapText="1"/>
    </xf>
    <xf numFmtId="166" fontId="2" fillId="0" borderId="2" xfId="15" applyNumberFormat="1" applyFont="1" applyFill="1" applyBorder="1" applyAlignment="1">
      <alignment horizontal="center" vertical="center" wrapText="1"/>
    </xf>
    <xf numFmtId="0" fontId="3" fillId="0" borderId="107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0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19" borderId="6" xfId="0" applyFont="1" applyFill="1" applyBorder="1" applyAlignment="1">
      <alignment horizontal="left" vertical="center" wrapText="1"/>
    </xf>
    <xf numFmtId="0" fontId="2" fillId="8" borderId="21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8" fillId="0" borderId="6" xfId="0" applyFont="1" applyBorder="1" applyAlignment="1" applyProtection="1">
      <alignment horizontal="left" vertical="top" wrapText="1"/>
      <protection locked="0"/>
    </xf>
    <xf numFmtId="0" fontId="28" fillId="0" borderId="2" xfId="0" applyFont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0" borderId="7" xfId="0" applyFont="1" applyFill="1" applyBorder="1" applyAlignment="1">
      <alignment horizontal="left" vertical="center" wrapText="1"/>
    </xf>
    <xf numFmtId="0" fontId="2" fillId="19" borderId="1" xfId="0" applyFont="1" applyFill="1" applyBorder="1" applyAlignment="1">
      <alignment horizontal="left" vertical="center" wrapText="1"/>
    </xf>
    <xf numFmtId="44" fontId="2" fillId="8" borderId="92" xfId="15" applyNumberFormat="1" applyFont="1" applyFill="1" applyBorder="1" applyAlignment="1">
      <alignment horizontal="center" vertical="center"/>
    </xf>
    <xf numFmtId="44" fontId="2" fillId="8" borderId="21" xfId="15" applyNumberFormat="1" applyFont="1" applyFill="1" applyBorder="1" applyAlignment="1">
      <alignment horizontal="center" vertical="center"/>
    </xf>
    <xf numFmtId="44" fontId="2" fillId="8" borderId="93" xfId="15" applyNumberFormat="1" applyFont="1" applyFill="1" applyBorder="1" applyAlignment="1">
      <alignment horizontal="center" vertical="center"/>
    </xf>
    <xf numFmtId="4" fontId="39" fillId="8" borderId="63" xfId="15" applyNumberFormat="1" applyFont="1" applyFill="1" applyBorder="1" applyAlignment="1">
      <alignment horizontal="center" vertical="center"/>
    </xf>
    <xf numFmtId="4" fontId="39" fillId="8" borderId="13" xfId="15" applyNumberFormat="1" applyFont="1" applyFill="1" applyBorder="1" applyAlignment="1">
      <alignment horizontal="center" vertical="center"/>
    </xf>
    <xf numFmtId="4" fontId="39" fillId="8" borderId="64" xfId="15" applyNumberFormat="1" applyFont="1" applyFill="1" applyBorder="1" applyAlignment="1">
      <alignment horizontal="center" vertical="center"/>
    </xf>
    <xf numFmtId="0" fontId="41" fillId="28" borderId="109" xfId="15" applyFont="1" applyFill="1" applyBorder="1" applyAlignment="1">
      <alignment horizontal="center"/>
    </xf>
    <xf numFmtId="0" fontId="41" fillId="28" borderId="60" xfId="15" applyFont="1" applyFill="1" applyBorder="1" applyAlignment="1">
      <alignment horizontal="center"/>
    </xf>
    <xf numFmtId="0" fontId="41" fillId="28" borderId="81" xfId="15" applyFont="1" applyFill="1" applyBorder="1" applyAlignment="1">
      <alignment horizontal="center"/>
    </xf>
    <xf numFmtId="4" fontId="39" fillId="8" borderId="51" xfId="15" applyNumberFormat="1" applyFont="1" applyFill="1" applyBorder="1" applyAlignment="1">
      <alignment horizontal="center" vertical="center" wrapText="1"/>
    </xf>
    <xf numFmtId="0" fontId="2" fillId="0" borderId="60" xfId="17" applyFont="1" applyBorder="1" applyAlignment="1">
      <alignment horizontal="center" vertical="center" wrapText="1"/>
    </xf>
    <xf numFmtId="4" fontId="39" fillId="8" borderId="61" xfId="15" applyNumberFormat="1" applyFont="1" applyFill="1" applyBorder="1" applyAlignment="1">
      <alignment horizontal="center" vertical="center"/>
    </xf>
    <xf numFmtId="4" fontId="39" fillId="8" borderId="110" xfId="15" applyNumberFormat="1" applyFont="1" applyFill="1" applyBorder="1" applyAlignment="1">
      <alignment horizontal="center" vertical="center"/>
    </xf>
    <xf numFmtId="4" fontId="39" fillId="8" borderId="111" xfId="15" applyNumberFormat="1" applyFont="1" applyFill="1" applyBorder="1" applyAlignment="1">
      <alignment horizontal="center" vertical="center"/>
    </xf>
    <xf numFmtId="44" fontId="39" fillId="28" borderId="112" xfId="24" applyFont="1" applyFill="1" applyBorder="1" applyAlignment="1">
      <alignment horizontal="center" vertical="center"/>
    </xf>
    <xf numFmtId="44" fontId="39" fillId="28" borderId="63" xfId="24" applyFont="1" applyFill="1" applyBorder="1" applyAlignment="1">
      <alignment horizontal="center" vertical="center"/>
    </xf>
    <xf numFmtId="44" fontId="39" fillId="28" borderId="37" xfId="24" applyFont="1" applyFill="1" applyBorder="1" applyAlignment="1">
      <alignment horizontal="center" vertical="center"/>
    </xf>
    <xf numFmtId="4" fontId="39" fillId="8" borderId="51" xfId="15" applyNumberFormat="1" applyFont="1" applyFill="1" applyBorder="1" applyAlignment="1">
      <alignment horizontal="center" vertical="center"/>
    </xf>
    <xf numFmtId="4" fontId="39" fillId="8" borderId="0" xfId="15" applyNumberFormat="1" applyFont="1" applyFill="1" applyBorder="1" applyAlignment="1">
      <alignment horizontal="center" vertical="center"/>
    </xf>
    <xf numFmtId="4" fontId="39" fillId="8" borderId="60" xfId="15" applyNumberFormat="1" applyFont="1" applyFill="1" applyBorder="1" applyAlignment="1">
      <alignment horizontal="center" vertical="center"/>
    </xf>
    <xf numFmtId="4" fontId="39" fillId="8" borderId="62" xfId="15" applyNumberFormat="1" applyFont="1" applyFill="1" applyBorder="1" applyAlignment="1">
      <alignment horizontal="center" vertical="center"/>
    </xf>
    <xf numFmtId="4" fontId="39" fillId="8" borderId="113" xfId="15" applyNumberFormat="1" applyFont="1" applyFill="1" applyBorder="1" applyAlignment="1">
      <alignment horizontal="center" vertical="center"/>
    </xf>
    <xf numFmtId="4" fontId="39" fillId="8" borderId="85" xfId="15" applyNumberFormat="1" applyFont="1" applyFill="1" applyBorder="1" applyAlignment="1">
      <alignment horizontal="center" vertical="center"/>
    </xf>
    <xf numFmtId="4" fontId="39" fillId="8" borderId="42" xfId="15" applyNumberFormat="1" applyFont="1" applyFill="1" applyBorder="1" applyAlignment="1">
      <alignment horizontal="center" vertical="center"/>
    </xf>
    <xf numFmtId="4" fontId="39" fillId="13" borderId="61" xfId="15" applyNumberFormat="1" applyFont="1" applyFill="1" applyBorder="1" applyAlignment="1">
      <alignment horizontal="center" vertical="center"/>
    </xf>
    <xf numFmtId="4" fontId="39" fillId="13" borderId="111" xfId="15" applyNumberFormat="1" applyFont="1" applyFill="1" applyBorder="1" applyAlignment="1">
      <alignment horizontal="center" vertical="center"/>
    </xf>
    <xf numFmtId="4" fontId="39" fillId="13" borderId="62" xfId="15" applyNumberFormat="1" applyFont="1" applyFill="1" applyBorder="1" applyAlignment="1">
      <alignment horizontal="center" vertical="center"/>
    </xf>
    <xf numFmtId="0" fontId="2" fillId="0" borderId="0" xfId="17" applyFont="1" applyBorder="1" applyAlignment="1">
      <alignment horizontal="center" vertical="center"/>
    </xf>
    <xf numFmtId="0" fontId="2" fillId="0" borderId="60" xfId="17" applyFont="1" applyBorder="1" applyAlignment="1">
      <alignment horizontal="center" vertical="center"/>
    </xf>
    <xf numFmtId="4" fontId="39" fillId="8" borderId="0" xfId="15" applyNumberFormat="1" applyFont="1" applyFill="1" applyBorder="1" applyAlignment="1">
      <alignment horizontal="center" vertical="center" wrapText="1"/>
    </xf>
    <xf numFmtId="4" fontId="39" fillId="8" borderId="60" xfId="15" applyNumberFormat="1" applyFont="1" applyFill="1" applyBorder="1" applyAlignment="1">
      <alignment horizontal="center" vertical="center" wrapText="1"/>
    </xf>
    <xf numFmtId="4" fontId="39" fillId="14" borderId="51" xfId="15" applyNumberFormat="1" applyFont="1" applyFill="1" applyBorder="1" applyAlignment="1">
      <alignment horizontal="center" vertical="center" wrapText="1"/>
    </xf>
    <xf numFmtId="4" fontId="39" fillId="14" borderId="60" xfId="15" applyNumberFormat="1" applyFont="1" applyFill="1" applyBorder="1" applyAlignment="1">
      <alignment horizontal="center" vertical="center" wrapText="1"/>
    </xf>
    <xf numFmtId="4" fontId="36" fillId="15" borderId="62" xfId="15" applyNumberFormat="1" applyFont="1" applyFill="1" applyBorder="1" applyAlignment="1">
      <alignment horizontal="center" vertical="center"/>
    </xf>
    <xf numFmtId="4" fontId="36" fillId="15" borderId="110" xfId="15" applyNumberFormat="1" applyFont="1" applyFill="1" applyBorder="1" applyAlignment="1">
      <alignment horizontal="center" vertical="center"/>
    </xf>
    <xf numFmtId="4" fontId="36" fillId="15" borderId="113" xfId="15" applyNumberFormat="1" applyFont="1" applyFill="1" applyBorder="1" applyAlignment="1">
      <alignment horizontal="center" vertical="center"/>
    </xf>
    <xf numFmtId="4" fontId="39" fillId="16" borderId="86" xfId="15" applyNumberFormat="1" applyFont="1" applyFill="1" applyBorder="1" applyAlignment="1">
      <alignment horizontal="center" vertical="center"/>
    </xf>
    <xf numFmtId="4" fontId="39" fillId="16" borderId="81" xfId="15" applyNumberFormat="1" applyFont="1" applyFill="1" applyBorder="1" applyAlignment="1">
      <alignment horizontal="center" vertical="center"/>
    </xf>
    <xf numFmtId="0" fontId="2" fillId="0" borderId="0" xfId="17" applyFont="1" applyBorder="1" applyAlignment="1">
      <alignment horizontal="center" vertical="center" wrapText="1"/>
    </xf>
    <xf numFmtId="4" fontId="39" fillId="8" borderId="63" xfId="15" applyNumberFormat="1" applyFont="1" applyFill="1" applyBorder="1" applyAlignment="1">
      <alignment horizontal="center" vertical="center" wrapText="1"/>
    </xf>
    <xf numFmtId="4" fontId="39" fillId="8" borderId="64" xfId="15" applyNumberFormat="1" applyFont="1" applyFill="1" applyBorder="1" applyAlignment="1">
      <alignment horizontal="center" vertical="center" wrapText="1"/>
    </xf>
    <xf numFmtId="0" fontId="44" fillId="0" borderId="76" xfId="17" applyFont="1" applyBorder="1" applyAlignment="1">
      <alignment horizontal="center" vertical="center" wrapText="1"/>
    </xf>
    <xf numFmtId="0" fontId="44" fillId="0" borderId="0" xfId="17" applyFont="1" applyBorder="1" applyAlignment="1">
      <alignment horizontal="center" vertical="center" wrapText="1"/>
    </xf>
    <xf numFmtId="44" fontId="2" fillId="13" borderId="92" xfId="15" applyNumberFormat="1" applyFont="1" applyFill="1" applyBorder="1" applyAlignment="1">
      <alignment horizontal="center" vertical="center"/>
    </xf>
    <xf numFmtId="44" fontId="2" fillId="13" borderId="93" xfId="15" applyNumberFormat="1" applyFont="1" applyFill="1" applyBorder="1" applyAlignment="1">
      <alignment horizontal="center" vertical="center"/>
    </xf>
    <xf numFmtId="0" fontId="3" fillId="0" borderId="76" xfId="17" applyFont="1" applyBorder="1" applyAlignment="1">
      <alignment horizontal="center" vertical="center" wrapText="1"/>
    </xf>
    <xf numFmtId="0" fontId="3" fillId="0" borderId="0" xfId="17" applyFont="1" applyBorder="1" applyAlignment="1">
      <alignment horizontal="center" vertical="center" wrapText="1"/>
    </xf>
    <xf numFmtId="4" fontId="39" fillId="8" borderId="1" xfId="15" applyNumberFormat="1" applyFont="1" applyFill="1" applyBorder="1" applyAlignment="1">
      <alignment horizontal="center" vertical="center" wrapText="1"/>
    </xf>
    <xf numFmtId="44" fontId="2" fillId="15" borderId="92" xfId="15" applyNumberFormat="1" applyFont="1" applyFill="1" applyBorder="1" applyAlignment="1">
      <alignment horizontal="center" vertical="center"/>
    </xf>
    <xf numFmtId="44" fontId="2" fillId="15" borderId="93" xfId="15" applyNumberFormat="1" applyFont="1" applyFill="1" applyBorder="1" applyAlignment="1">
      <alignment horizontal="center" vertical="center"/>
    </xf>
    <xf numFmtId="44" fontId="2" fillId="15" borderId="21" xfId="15" applyNumberFormat="1" applyFont="1" applyFill="1" applyBorder="1" applyAlignment="1">
      <alignment horizontal="center" vertical="center"/>
    </xf>
    <xf numFmtId="4" fontId="39" fillId="8" borderId="92" xfId="15" applyNumberFormat="1" applyFont="1" applyFill="1" applyBorder="1" applyAlignment="1">
      <alignment horizontal="center" vertical="center"/>
    </xf>
    <xf numFmtId="4" fontId="39" fillId="8" borderId="21" xfId="15" applyNumberFormat="1" applyFont="1" applyFill="1" applyBorder="1" applyAlignment="1">
      <alignment horizontal="center" vertical="center"/>
    </xf>
    <xf numFmtId="4" fontId="39" fillId="8" borderId="93" xfId="15" applyNumberFormat="1" applyFont="1" applyFill="1" applyBorder="1" applyAlignment="1">
      <alignment horizontal="center" vertical="center"/>
    </xf>
    <xf numFmtId="44" fontId="2" fillId="14" borderId="92" xfId="15" applyNumberFormat="1" applyFont="1" applyFill="1" applyBorder="1" applyAlignment="1">
      <alignment horizontal="center" vertical="center"/>
    </xf>
    <xf numFmtId="44" fontId="2" fillId="14" borderId="93" xfId="15" applyNumberFormat="1" applyFont="1" applyFill="1" applyBorder="1" applyAlignment="1">
      <alignment horizontal="center" vertical="center"/>
    </xf>
    <xf numFmtId="0" fontId="4" fillId="0" borderId="60" xfId="13" applyFill="1" applyBorder="1" applyAlignment="1" applyProtection="1">
      <alignment horizontal="right" vertical="center"/>
    </xf>
    <xf numFmtId="4" fontId="39" fillId="0" borderId="114" xfId="15" applyNumberFormat="1" applyFont="1" applyBorder="1" applyAlignment="1">
      <alignment vertical="center"/>
    </xf>
    <xf numFmtId="4" fontId="39" fillId="0" borderId="115" xfId="15" applyNumberFormat="1" applyFont="1" applyBorder="1" applyAlignment="1">
      <alignment vertical="center"/>
    </xf>
    <xf numFmtId="0" fontId="41" fillId="28" borderId="116" xfId="15" applyFont="1" applyFill="1" applyBorder="1" applyAlignment="1">
      <alignment horizontal="center" vertical="center"/>
    </xf>
    <xf numFmtId="0" fontId="41" fillId="28" borderId="99" xfId="15" applyFont="1" applyFill="1" applyBorder="1" applyAlignment="1">
      <alignment horizontal="center" vertical="center"/>
    </xf>
    <xf numFmtId="0" fontId="43" fillId="8" borderId="117" xfId="15" applyFont="1" applyFill="1" applyBorder="1" applyAlignment="1">
      <alignment horizontal="center" vertical="center"/>
    </xf>
    <xf numFmtId="0" fontId="2" fillId="0" borderId="118" xfId="17" applyBorder="1" applyAlignment="1">
      <alignment horizontal="center" vertical="center"/>
    </xf>
    <xf numFmtId="0" fontId="3" fillId="0" borderId="0" xfId="17" applyFont="1" applyAlignment="1">
      <alignment horizontal="center" vertical="center" wrapText="1"/>
    </xf>
    <xf numFmtId="0" fontId="3" fillId="0" borderId="75" xfId="17" applyFont="1" applyBorder="1" applyAlignment="1">
      <alignment horizontal="center" vertical="center" wrapText="1"/>
    </xf>
    <xf numFmtId="4" fontId="39" fillId="28" borderId="119" xfId="17" applyNumberFormat="1" applyFont="1" applyFill="1" applyBorder="1" applyAlignment="1">
      <alignment horizontal="center"/>
    </xf>
    <xf numFmtId="4" fontId="39" fillId="28" borderId="120" xfId="17" applyNumberFormat="1" applyFont="1" applyFill="1" applyBorder="1" applyAlignment="1">
      <alignment horizontal="center"/>
    </xf>
    <xf numFmtId="44" fontId="13" fillId="0" borderId="92" xfId="24" applyFont="1" applyFill="1" applyBorder="1" applyAlignment="1">
      <alignment horizontal="center" vertical="center"/>
    </xf>
    <xf numFmtId="44" fontId="2" fillId="0" borderId="21" xfId="24" applyFont="1" applyBorder="1" applyAlignment="1">
      <alignment horizontal="center" vertical="center"/>
    </xf>
    <xf numFmtId="44" fontId="2" fillId="0" borderId="93" xfId="24" applyFont="1" applyBorder="1" applyAlignment="1">
      <alignment horizontal="center" vertical="center"/>
    </xf>
    <xf numFmtId="0" fontId="36" fillId="28" borderId="121" xfId="15" applyFont="1" applyFill="1" applyBorder="1" applyAlignment="1">
      <alignment horizontal="center"/>
    </xf>
    <xf numFmtId="0" fontId="36" fillId="28" borderId="122" xfId="15" applyFont="1" applyFill="1" applyBorder="1" applyAlignment="1">
      <alignment horizontal="center"/>
    </xf>
    <xf numFmtId="0" fontId="36" fillId="28" borderId="123" xfId="15" applyFont="1" applyFill="1" applyBorder="1" applyAlignment="1">
      <alignment horizontal="center"/>
    </xf>
    <xf numFmtId="4" fontId="39" fillId="0" borderId="96" xfId="15" applyNumberFormat="1" applyFont="1" applyBorder="1" applyAlignment="1">
      <alignment vertical="center"/>
    </xf>
    <xf numFmtId="4" fontId="39" fillId="0" borderId="75" xfId="15" applyNumberFormat="1" applyFont="1" applyBorder="1" applyAlignment="1">
      <alignment vertical="center"/>
    </xf>
    <xf numFmtId="0" fontId="2" fillId="0" borderId="75" xfId="17" applyBorder="1" applyAlignment="1">
      <alignment vertical="center"/>
    </xf>
    <xf numFmtId="4" fontId="39" fillId="0" borderId="124" xfId="15" applyNumberFormat="1" applyFont="1" applyBorder="1" applyAlignment="1">
      <alignment vertical="center"/>
    </xf>
    <xf numFmtId="4" fontId="39" fillId="0" borderId="125" xfId="15" applyNumberFormat="1" applyFont="1" applyBorder="1" applyAlignment="1">
      <alignment vertical="center"/>
    </xf>
    <xf numFmtId="4" fontId="39" fillId="0" borderId="126" xfId="15" applyNumberFormat="1" applyFont="1" applyBorder="1" applyAlignment="1">
      <alignment vertical="center"/>
    </xf>
    <xf numFmtId="0" fontId="44" fillId="0" borderId="117" xfId="17" applyFont="1" applyBorder="1" applyAlignment="1">
      <alignment horizontal="left" wrapText="1"/>
    </xf>
    <xf numFmtId="0" fontId="2" fillId="0" borderId="118" xfId="17" applyBorder="1" applyAlignment="1">
      <alignment horizontal="left" wrapText="1"/>
    </xf>
    <xf numFmtId="0" fontId="2" fillId="0" borderId="118" xfId="17" applyBorder="1" applyAlignment="1">
      <alignment horizontal="right" wrapText="1"/>
    </xf>
    <xf numFmtId="0" fontId="2" fillId="0" borderId="103" xfId="17" applyBorder="1" applyAlignment="1">
      <alignment horizontal="left" wrapText="1"/>
    </xf>
    <xf numFmtId="0" fontId="43" fillId="8" borderId="76" xfId="15" applyFont="1" applyFill="1" applyBorder="1" applyAlignment="1">
      <alignment horizontal="center" vertical="center"/>
    </xf>
    <xf numFmtId="0" fontId="2" fillId="0" borderId="0" xfId="17" applyAlignment="1">
      <alignment horizontal="center" vertical="center"/>
    </xf>
    <xf numFmtId="0" fontId="2" fillId="0" borderId="0" xfId="17" applyAlignment="1">
      <alignment horizontal="right" vertical="center"/>
    </xf>
    <xf numFmtId="0" fontId="2" fillId="0" borderId="75" xfId="17" applyBorder="1" applyAlignment="1">
      <alignment horizontal="center" vertical="center"/>
    </xf>
    <xf numFmtId="0" fontId="2" fillId="0" borderId="0" xfId="17" applyAlignment="1">
      <alignment horizontal="center" vertical="center" wrapText="1"/>
    </xf>
    <xf numFmtId="0" fontId="2" fillId="0" borderId="0" xfId="17" applyAlignment="1">
      <alignment horizontal="right" vertical="center" wrapText="1"/>
    </xf>
    <xf numFmtId="0" fontId="2" fillId="0" borderId="75" xfId="17" applyBorder="1" applyAlignment="1">
      <alignment horizontal="center" vertical="center" wrapText="1"/>
    </xf>
    <xf numFmtId="0" fontId="45" fillId="0" borderId="60" xfId="13" applyFont="1" applyFill="1" applyBorder="1" applyAlignment="1" applyProtection="1">
      <alignment horizontal="right" vertical="center"/>
    </xf>
    <xf numFmtId="0" fontId="45" fillId="0" borderId="127" xfId="13" applyFont="1" applyFill="1" applyBorder="1" applyAlignment="1" applyProtection="1">
      <alignment horizontal="right" vertical="center"/>
    </xf>
    <xf numFmtId="4" fontId="39" fillId="0" borderId="128" xfId="15" applyNumberFormat="1" applyFont="1" applyBorder="1" applyAlignment="1">
      <alignment vertical="center"/>
    </xf>
    <xf numFmtId="4" fontId="39" fillId="0" borderId="114" xfId="15" applyNumberFormat="1" applyFont="1" applyBorder="1" applyAlignment="1">
      <alignment vertical="center" wrapText="1"/>
    </xf>
    <xf numFmtId="4" fontId="39" fillId="0" borderId="115" xfId="15" applyNumberFormat="1" applyFont="1" applyBorder="1" applyAlignment="1">
      <alignment vertical="center" wrapText="1"/>
    </xf>
    <xf numFmtId="0" fontId="2" fillId="0" borderId="102" xfId="17" applyBorder="1" applyAlignment="1">
      <alignment vertical="center" wrapText="1"/>
    </xf>
    <xf numFmtId="4" fontId="39" fillId="0" borderId="129" xfId="15" applyNumberFormat="1" applyFont="1" applyBorder="1" applyAlignment="1">
      <alignment vertical="center" wrapText="1"/>
    </xf>
    <xf numFmtId="4" fontId="39" fillId="0" borderId="127" xfId="15" applyNumberFormat="1" applyFont="1" applyBorder="1" applyAlignment="1">
      <alignment vertical="center" wrapText="1"/>
    </xf>
    <xf numFmtId="4" fontId="39" fillId="0" borderId="96" xfId="15" applyNumberFormat="1" applyFont="1" applyBorder="1" applyAlignment="1">
      <alignment vertical="center" wrapText="1"/>
    </xf>
    <xf numFmtId="4" fontId="39" fillId="0" borderId="75" xfId="15" applyNumberFormat="1" applyFont="1" applyBorder="1" applyAlignment="1">
      <alignment vertical="center" wrapText="1"/>
    </xf>
    <xf numFmtId="0" fontId="2" fillId="0" borderId="127" xfId="17" applyBorder="1" applyAlignment="1">
      <alignment vertical="center" wrapText="1"/>
    </xf>
    <xf numFmtId="4" fontId="39" fillId="0" borderId="130" xfId="15" applyNumberFormat="1" applyFont="1" applyBorder="1" applyAlignment="1">
      <alignment vertical="center"/>
    </xf>
    <xf numFmtId="4" fontId="39" fillId="0" borderId="131" xfId="15" applyNumberFormat="1" applyFont="1" applyBorder="1" applyAlignment="1">
      <alignment vertical="center"/>
    </xf>
    <xf numFmtId="0" fontId="2" fillId="0" borderId="75" xfId="17" applyBorder="1" applyAlignment="1">
      <alignment vertical="center" wrapText="1"/>
    </xf>
    <xf numFmtId="4" fontId="39" fillId="0" borderId="132" xfId="15" applyNumberFormat="1" applyFont="1" applyBorder="1" applyAlignment="1">
      <alignment vertical="center" wrapText="1"/>
    </xf>
    <xf numFmtId="0" fontId="2" fillId="0" borderId="133" xfId="17" applyBorder="1" applyAlignment="1">
      <alignment vertical="center" wrapText="1"/>
    </xf>
    <xf numFmtId="0" fontId="2" fillId="0" borderId="127" xfId="17" applyBorder="1" applyAlignment="1">
      <alignment vertical="center"/>
    </xf>
    <xf numFmtId="4" fontId="39" fillId="0" borderId="134" xfId="15" applyNumberFormat="1" applyFont="1" applyBorder="1" applyAlignment="1">
      <alignment horizontal="center" vertical="center"/>
    </xf>
    <xf numFmtId="4" fontId="39" fillId="0" borderId="135" xfId="15" applyNumberFormat="1" applyFont="1" applyBorder="1" applyAlignment="1">
      <alignment horizontal="center" vertical="center"/>
    </xf>
    <xf numFmtId="0" fontId="41" fillId="28" borderId="136" xfId="15" applyFont="1" applyFill="1" applyBorder="1" applyAlignment="1">
      <alignment horizontal="center"/>
    </xf>
    <xf numFmtId="0" fontId="41" fillId="28" borderId="137" xfId="15" applyFont="1" applyFill="1" applyBorder="1" applyAlignment="1">
      <alignment horizontal="center"/>
    </xf>
    <xf numFmtId="0" fontId="41" fillId="28" borderId="138" xfId="15" applyFont="1" applyFill="1" applyBorder="1" applyAlignment="1">
      <alignment horizontal="center"/>
    </xf>
    <xf numFmtId="0" fontId="59" fillId="0" borderId="4" xfId="0" applyFont="1" applyBorder="1" applyAlignment="1">
      <alignment horizontal="center" vertical="center" wrapText="1"/>
    </xf>
    <xf numFmtId="0" fontId="59" fillId="0" borderId="7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 wrapText="1"/>
    </xf>
    <xf numFmtId="0" fontId="48" fillId="3" borderId="94" xfId="0" applyFont="1" applyFill="1" applyBorder="1" applyAlignment="1">
      <alignment horizontal="center"/>
    </xf>
    <xf numFmtId="0" fontId="48" fillId="3" borderId="41" xfId="0" applyFont="1" applyFill="1" applyBorder="1" applyAlignment="1">
      <alignment horizontal="center"/>
    </xf>
    <xf numFmtId="0" fontId="48" fillId="3" borderId="88" xfId="0" applyFont="1" applyFill="1" applyBorder="1" applyAlignment="1">
      <alignment horizontal="center"/>
    </xf>
    <xf numFmtId="0" fontId="48" fillId="6" borderId="139" xfId="0" applyFont="1" applyFill="1" applyBorder="1" applyAlignment="1">
      <alignment horizontal="center" vertical="center"/>
    </xf>
    <xf numFmtId="0" fontId="48" fillId="6" borderId="93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48" fillId="5" borderId="1" xfId="0" applyFont="1" applyFill="1" applyBorder="1" applyAlignment="1">
      <alignment horizontal="center" vertical="center"/>
    </xf>
    <xf numFmtId="0" fontId="48" fillId="5" borderId="4" xfId="0" applyFont="1" applyFill="1" applyBorder="1" applyAlignment="1">
      <alignment horizontal="center" vertical="center" wrapText="1"/>
    </xf>
    <xf numFmtId="0" fontId="48" fillId="5" borderId="7" xfId="0" applyFont="1" applyFill="1" applyBorder="1" applyAlignment="1">
      <alignment horizontal="center" vertical="center" wrapText="1"/>
    </xf>
  </cellXfs>
  <cellStyles count="76">
    <cellStyle name="Dziesiętny" xfId="1" builtinId="3"/>
    <cellStyle name="Dziesiętny 2" xfId="2"/>
    <cellStyle name="Dziesiętny 2 2" xfId="3"/>
    <cellStyle name="Dziesiętny 2 2 2" xfId="4"/>
    <cellStyle name="Dziesiętny 2 2 3" xfId="5"/>
    <cellStyle name="Dziesiętny 2 2 4" xfId="6"/>
    <cellStyle name="Dziesiętny 2 2 5" xfId="7"/>
    <cellStyle name="Dziesiętny 2 3" xfId="8"/>
    <cellStyle name="Dziesiętny 2 4" xfId="9"/>
    <cellStyle name="Dziesiętny 2 5" xfId="10"/>
    <cellStyle name="Dziesiętny 2 6" xfId="11"/>
    <cellStyle name="Dziesiętny 3" xfId="12"/>
    <cellStyle name="Hiperłącze" xfId="13" builtinId="8"/>
    <cellStyle name="Hiperłącze 2" xfId="14"/>
    <cellStyle name="Normalny" xfId="0" builtinId="0"/>
    <cellStyle name="Normalny 2" xfId="15"/>
    <cellStyle name="Normalny 2 2" xfId="16"/>
    <cellStyle name="Normalny 3" xfId="17"/>
    <cellStyle name="Normalny 4" xfId="18"/>
    <cellStyle name="Normalny 4 2" xfId="19"/>
    <cellStyle name="Normalny 5" xfId="20"/>
    <cellStyle name="Normalny 5 2" xfId="21"/>
    <cellStyle name="Normalny_pozostałe dane" xfId="22"/>
    <cellStyle name="Tekst objaśnienia 2" xfId="23"/>
    <cellStyle name="Walutowy" xfId="24" builtinId="4"/>
    <cellStyle name="Walutowy 2" xfId="25"/>
    <cellStyle name="Walutowy 2 2" xfId="26"/>
    <cellStyle name="Walutowy 2 2 2" xfId="27"/>
    <cellStyle name="Walutowy 2 2 2 2" xfId="28"/>
    <cellStyle name="Walutowy 2 2 3" xfId="29"/>
    <cellStyle name="Walutowy 2 2 3 2" xfId="30"/>
    <cellStyle name="Walutowy 2 2 4" xfId="31"/>
    <cellStyle name="Walutowy 2 2 4 2" xfId="32"/>
    <cellStyle name="Walutowy 2 2 5" xfId="33"/>
    <cellStyle name="Walutowy 2 2 5 2" xfId="34"/>
    <cellStyle name="Walutowy 2 2 6" xfId="35"/>
    <cellStyle name="Walutowy 2 2 7" xfId="36"/>
    <cellStyle name="Walutowy 2 3" xfId="37"/>
    <cellStyle name="Walutowy 2 3 2" xfId="38"/>
    <cellStyle name="Walutowy 2 3 3" xfId="39"/>
    <cellStyle name="Walutowy 2 4" xfId="40"/>
    <cellStyle name="Walutowy 2 4 2" xfId="41"/>
    <cellStyle name="Walutowy 2 4 3" xfId="42"/>
    <cellStyle name="Walutowy 2 5" xfId="43"/>
    <cellStyle name="Walutowy 2 5 2" xfId="44"/>
    <cellStyle name="Walutowy 2 5 3" xfId="45"/>
    <cellStyle name="Walutowy 2 6" xfId="46"/>
    <cellStyle name="Walutowy 2 6 2" xfId="47"/>
    <cellStyle name="Walutowy 2 6 3" xfId="48"/>
    <cellStyle name="Walutowy 2 7" xfId="49"/>
    <cellStyle name="Walutowy 2 8" xfId="50"/>
    <cellStyle name="Walutowy 3" xfId="51"/>
    <cellStyle name="Walutowy 3 2" xfId="52"/>
    <cellStyle name="Walutowy 3 2 2" xfId="53"/>
    <cellStyle name="Walutowy 3 3" xfId="54"/>
    <cellStyle name="Walutowy 3 3 2" xfId="55"/>
    <cellStyle name="Walutowy 3 4" xfId="56"/>
    <cellStyle name="Walutowy 3 4 2" xfId="57"/>
    <cellStyle name="Walutowy 3 5" xfId="58"/>
    <cellStyle name="Walutowy 3 5 2" xfId="59"/>
    <cellStyle name="Walutowy 3 6" xfId="60"/>
    <cellStyle name="Walutowy 3 7" xfId="61"/>
    <cellStyle name="Walutowy 4" xfId="62"/>
    <cellStyle name="Walutowy 4 2" xfId="63"/>
    <cellStyle name="Walutowy 4 3" xfId="64"/>
    <cellStyle name="Walutowy 5" xfId="65"/>
    <cellStyle name="Walutowy 5 2" xfId="66"/>
    <cellStyle name="Walutowy 5 3" xfId="67"/>
    <cellStyle name="Walutowy 6" xfId="68"/>
    <cellStyle name="Walutowy 6 2" xfId="69"/>
    <cellStyle name="Walutowy 6 3" xfId="70"/>
    <cellStyle name="Walutowy 7" xfId="71"/>
    <cellStyle name="Walutowy 7 2" xfId="72"/>
    <cellStyle name="Walutowy 7 3" xfId="73"/>
    <cellStyle name="Walutowy 8" xfId="74"/>
    <cellStyle name="Walutowy 9" xfId="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view="pageBreakPreview" zoomScale="80" zoomScaleNormal="80" zoomScaleSheetLayoutView="80" workbookViewId="0">
      <pane ySplit="3" topLeftCell="A31" activePane="bottomLeft" state="frozen"/>
      <selection activeCell="D1" sqref="D1"/>
      <selection pane="bottomLeft" activeCell="D31" sqref="D31"/>
    </sheetView>
  </sheetViews>
  <sheetFormatPr defaultRowHeight="12.75"/>
  <cols>
    <col min="1" max="1" width="3.7109375" style="5" bestFit="1" customWidth="1"/>
    <col min="2" max="2" width="35.7109375" style="5" customWidth="1"/>
    <col min="3" max="3" width="43.85546875" style="5" customWidth="1"/>
    <col min="4" max="4" width="12.7109375" style="5" bestFit="1" customWidth="1"/>
    <col min="5" max="5" width="11" style="5" bestFit="1" customWidth="1"/>
    <col min="6" max="6" width="11" style="5" customWidth="1"/>
    <col min="7" max="7" width="35.42578125" style="5" customWidth="1"/>
    <col min="8" max="8" width="14.5703125" style="5" customWidth="1"/>
    <col min="9" max="9" width="15.42578125" style="5" customWidth="1"/>
    <col min="10" max="10" width="20.42578125" style="5" customWidth="1"/>
    <col min="11" max="11" width="41.85546875" style="5" customWidth="1"/>
    <col min="12" max="12" width="28.28515625" style="5" customWidth="1"/>
    <col min="13" max="13" width="21.5703125" style="5" customWidth="1"/>
    <col min="14" max="14" width="18.42578125" style="5" customWidth="1"/>
    <col min="15" max="15" width="32.5703125" style="5" customWidth="1"/>
    <col min="16" max="16384" width="9.140625" style="5"/>
  </cols>
  <sheetData>
    <row r="1" spans="1:15">
      <c r="A1" s="1085" t="s">
        <v>230</v>
      </c>
      <c r="B1" s="1085"/>
      <c r="C1" s="1085"/>
    </row>
    <row r="3" spans="1:15" ht="102.75" thickBot="1">
      <c r="A3" s="98" t="s">
        <v>370</v>
      </c>
      <c r="B3" s="97" t="s">
        <v>1336</v>
      </c>
      <c r="C3" s="97" t="s">
        <v>776</v>
      </c>
      <c r="D3" s="97" t="s">
        <v>866</v>
      </c>
      <c r="E3" s="97" t="s">
        <v>867</v>
      </c>
      <c r="F3" s="97" t="s">
        <v>725</v>
      </c>
      <c r="G3" s="97" t="s">
        <v>704</v>
      </c>
      <c r="H3" s="97" t="s">
        <v>706</v>
      </c>
      <c r="I3" s="97" t="s">
        <v>868</v>
      </c>
      <c r="J3" s="97" t="s">
        <v>77</v>
      </c>
      <c r="K3" s="54" t="s">
        <v>1146</v>
      </c>
      <c r="L3" s="54" t="s">
        <v>1215</v>
      </c>
      <c r="M3" s="54" t="s">
        <v>705</v>
      </c>
      <c r="N3" s="54" t="s">
        <v>734</v>
      </c>
      <c r="O3" s="54" t="s">
        <v>758</v>
      </c>
    </row>
    <row r="4" spans="1:15" s="1006" customFormat="1" ht="27" customHeight="1">
      <c r="A4" s="12">
        <v>1</v>
      </c>
      <c r="B4" s="1017" t="s">
        <v>409</v>
      </c>
      <c r="C4" s="1015" t="s">
        <v>775</v>
      </c>
      <c r="D4" s="1017">
        <v>8550020644</v>
      </c>
      <c r="E4" s="1018" t="s">
        <v>410</v>
      </c>
      <c r="F4" s="1018" t="s">
        <v>117</v>
      </c>
      <c r="G4" s="1017" t="s">
        <v>231</v>
      </c>
      <c r="H4" s="1017" t="s">
        <v>860</v>
      </c>
      <c r="I4" s="1082"/>
      <c r="J4" s="1019" t="s">
        <v>1363</v>
      </c>
      <c r="K4" s="274" t="s">
        <v>1363</v>
      </c>
      <c r="L4" s="2" t="s">
        <v>733</v>
      </c>
      <c r="M4" s="2" t="s">
        <v>733</v>
      </c>
      <c r="N4" s="2" t="s">
        <v>1363</v>
      </c>
      <c r="O4" s="2" t="s">
        <v>1363</v>
      </c>
    </row>
    <row r="5" spans="1:15" s="1006" customFormat="1" ht="27" customHeight="1">
      <c r="A5" s="12">
        <v>2</v>
      </c>
      <c r="B5" s="117" t="s">
        <v>2202</v>
      </c>
      <c r="C5" s="2" t="s">
        <v>775</v>
      </c>
      <c r="D5" s="2">
        <v>8550020644</v>
      </c>
      <c r="E5" s="1004" t="s">
        <v>410</v>
      </c>
      <c r="F5" s="1004" t="s">
        <v>117</v>
      </c>
      <c r="G5" s="2" t="s">
        <v>231</v>
      </c>
      <c r="H5" s="2" t="s">
        <v>860</v>
      </c>
      <c r="I5" s="1083"/>
      <c r="J5" s="1005" t="s">
        <v>1363</v>
      </c>
      <c r="K5" s="274" t="s">
        <v>1363</v>
      </c>
      <c r="L5" s="2" t="s">
        <v>378</v>
      </c>
      <c r="M5" s="2" t="s">
        <v>733</v>
      </c>
      <c r="N5" s="2">
        <v>127347</v>
      </c>
      <c r="O5" s="2" t="s">
        <v>1363</v>
      </c>
    </row>
    <row r="6" spans="1:15" s="1006" customFormat="1" ht="25.5">
      <c r="A6" s="12">
        <v>3</v>
      </c>
      <c r="B6" s="2" t="s">
        <v>411</v>
      </c>
      <c r="C6" s="2" t="s">
        <v>775</v>
      </c>
      <c r="D6" s="2">
        <v>8550020644</v>
      </c>
      <c r="E6" s="1004" t="s">
        <v>410</v>
      </c>
      <c r="F6" s="1004" t="s">
        <v>117</v>
      </c>
      <c r="G6" s="2" t="s">
        <v>231</v>
      </c>
      <c r="H6" s="2" t="s">
        <v>860</v>
      </c>
      <c r="I6" s="1083"/>
      <c r="J6" s="1005" t="s">
        <v>1363</v>
      </c>
      <c r="K6" s="274" t="s">
        <v>1363</v>
      </c>
      <c r="L6" s="2" t="s">
        <v>733</v>
      </c>
      <c r="M6" s="2" t="s">
        <v>733</v>
      </c>
      <c r="N6" s="2" t="s">
        <v>1363</v>
      </c>
      <c r="O6" s="2" t="s">
        <v>1363</v>
      </c>
    </row>
    <row r="7" spans="1:15" s="1006" customFormat="1" ht="38.25">
      <c r="A7" s="1007">
        <v>4</v>
      </c>
      <c r="B7" s="2" t="s">
        <v>977</v>
      </c>
      <c r="C7" s="2" t="s">
        <v>775</v>
      </c>
      <c r="D7" s="2">
        <v>8550020644</v>
      </c>
      <c r="E7" s="1004" t="s">
        <v>410</v>
      </c>
      <c r="F7" s="1004" t="s">
        <v>117</v>
      </c>
      <c r="G7" s="2" t="s">
        <v>231</v>
      </c>
      <c r="H7" s="2" t="s">
        <v>860</v>
      </c>
      <c r="I7" s="1083"/>
      <c r="J7" s="1005" t="s">
        <v>1363</v>
      </c>
      <c r="K7" s="274" t="s">
        <v>1363</v>
      </c>
      <c r="L7" s="2" t="s">
        <v>733</v>
      </c>
      <c r="M7" s="2" t="s">
        <v>733</v>
      </c>
      <c r="N7" s="2" t="s">
        <v>1363</v>
      </c>
      <c r="O7" s="2" t="s">
        <v>1363</v>
      </c>
    </row>
    <row r="8" spans="1:15" s="1006" customFormat="1" ht="38.25">
      <c r="A8" s="12">
        <v>5</v>
      </c>
      <c r="B8" s="2" t="s">
        <v>1335</v>
      </c>
      <c r="C8" s="2" t="s">
        <v>775</v>
      </c>
      <c r="D8" s="2">
        <v>8550020644</v>
      </c>
      <c r="E8" s="1004" t="s">
        <v>410</v>
      </c>
      <c r="F8" s="1004" t="s">
        <v>117</v>
      </c>
      <c r="G8" s="2" t="s">
        <v>231</v>
      </c>
      <c r="H8" s="2" t="s">
        <v>860</v>
      </c>
      <c r="I8" s="1083"/>
      <c r="J8" s="1005" t="s">
        <v>1363</v>
      </c>
      <c r="K8" s="274" t="s">
        <v>1363</v>
      </c>
      <c r="L8" s="2" t="s">
        <v>733</v>
      </c>
      <c r="M8" s="2" t="s">
        <v>733</v>
      </c>
      <c r="N8" s="2" t="s">
        <v>1363</v>
      </c>
      <c r="O8" s="2" t="s">
        <v>1363</v>
      </c>
    </row>
    <row r="9" spans="1:15" s="1006" customFormat="1" ht="25.5">
      <c r="A9" s="12">
        <v>6</v>
      </c>
      <c r="B9" s="2" t="s">
        <v>412</v>
      </c>
      <c r="C9" s="2" t="s">
        <v>775</v>
      </c>
      <c r="D9" s="2">
        <v>8550020644</v>
      </c>
      <c r="E9" s="1004" t="s">
        <v>410</v>
      </c>
      <c r="F9" s="1004" t="s">
        <v>117</v>
      </c>
      <c r="G9" s="2" t="s">
        <v>231</v>
      </c>
      <c r="H9" s="2" t="s">
        <v>860</v>
      </c>
      <c r="I9" s="1084"/>
      <c r="J9" s="1005" t="s">
        <v>1363</v>
      </c>
      <c r="K9" s="274" t="s">
        <v>1363</v>
      </c>
      <c r="L9" s="2" t="s">
        <v>378</v>
      </c>
      <c r="M9" s="2" t="s">
        <v>733</v>
      </c>
      <c r="N9" s="2" t="s">
        <v>1363</v>
      </c>
      <c r="O9" s="2" t="s">
        <v>1363</v>
      </c>
    </row>
    <row r="10" spans="1:15" s="3" customFormat="1" ht="38.25">
      <c r="A10" s="1007">
        <v>7</v>
      </c>
      <c r="B10" s="2" t="s">
        <v>496</v>
      </c>
      <c r="C10" s="2" t="s">
        <v>975</v>
      </c>
      <c r="D10" s="2">
        <v>8551492492</v>
      </c>
      <c r="E10" s="1010" t="s">
        <v>413</v>
      </c>
      <c r="F10" s="2" t="s">
        <v>394</v>
      </c>
      <c r="G10" s="2" t="s">
        <v>118</v>
      </c>
      <c r="H10" s="2" t="s">
        <v>860</v>
      </c>
      <c r="I10" s="2">
        <v>22</v>
      </c>
      <c r="J10" s="1005" t="s">
        <v>1363</v>
      </c>
      <c r="K10" s="274" t="s">
        <v>1363</v>
      </c>
      <c r="L10" s="2" t="s">
        <v>733</v>
      </c>
      <c r="M10" s="2" t="s">
        <v>733</v>
      </c>
      <c r="N10" s="2" t="s">
        <v>1363</v>
      </c>
      <c r="O10" s="2" t="s">
        <v>1295</v>
      </c>
    </row>
    <row r="11" spans="1:15" s="3" customFormat="1" ht="37.5" customHeight="1">
      <c r="A11" s="12">
        <v>8</v>
      </c>
      <c r="B11" s="2" t="s">
        <v>414</v>
      </c>
      <c r="C11" s="2" t="s">
        <v>780</v>
      </c>
      <c r="D11" s="2">
        <v>8551492500</v>
      </c>
      <c r="E11" s="588" t="s">
        <v>415</v>
      </c>
      <c r="F11" s="2" t="s">
        <v>781</v>
      </c>
      <c r="G11" s="2" t="s">
        <v>3482</v>
      </c>
      <c r="H11" s="2" t="s">
        <v>860</v>
      </c>
      <c r="I11" s="2" t="s">
        <v>1994</v>
      </c>
      <c r="J11" s="1005" t="s">
        <v>1363</v>
      </c>
      <c r="K11" s="274" t="s">
        <v>1363</v>
      </c>
      <c r="L11" s="2" t="s">
        <v>378</v>
      </c>
      <c r="M11" s="2" t="s">
        <v>733</v>
      </c>
      <c r="N11" s="2" t="s">
        <v>1363</v>
      </c>
      <c r="O11" s="2"/>
    </row>
    <row r="12" spans="1:15" s="3" customFormat="1" ht="75" customHeight="1">
      <c r="A12" s="12">
        <v>9</v>
      </c>
      <c r="B12" s="2" t="s">
        <v>1788</v>
      </c>
      <c r="C12" s="2" t="s">
        <v>757</v>
      </c>
      <c r="D12" s="2">
        <v>8551492635</v>
      </c>
      <c r="E12" s="1010" t="s">
        <v>417</v>
      </c>
      <c r="F12" s="2" t="s">
        <v>3557</v>
      </c>
      <c r="G12" s="2" t="s">
        <v>3558</v>
      </c>
      <c r="H12" s="2" t="s">
        <v>860</v>
      </c>
      <c r="I12" s="2">
        <v>33</v>
      </c>
      <c r="J12" s="1005" t="s">
        <v>1363</v>
      </c>
      <c r="K12" s="274" t="s">
        <v>1431</v>
      </c>
      <c r="L12" s="2" t="s">
        <v>733</v>
      </c>
      <c r="M12" s="2" t="s">
        <v>733</v>
      </c>
      <c r="N12" s="2" t="s">
        <v>1363</v>
      </c>
      <c r="O12" s="2" t="s">
        <v>1432</v>
      </c>
    </row>
    <row r="13" spans="1:15" s="3" customFormat="1" ht="31.5" customHeight="1">
      <c r="A13" s="1007">
        <v>10</v>
      </c>
      <c r="B13" s="2" t="s">
        <v>119</v>
      </c>
      <c r="C13" s="588" t="s">
        <v>641</v>
      </c>
      <c r="D13" s="2">
        <v>8551477848</v>
      </c>
      <c r="E13" s="588" t="s">
        <v>981</v>
      </c>
      <c r="F13" s="588" t="s">
        <v>642</v>
      </c>
      <c r="G13" s="588" t="s">
        <v>120</v>
      </c>
      <c r="H13" s="588" t="s">
        <v>860</v>
      </c>
      <c r="I13" s="2">
        <v>43</v>
      </c>
      <c r="J13" s="1005">
        <v>150</v>
      </c>
      <c r="K13" s="274" t="s">
        <v>643</v>
      </c>
      <c r="L13" s="2" t="s">
        <v>733</v>
      </c>
      <c r="M13" s="2" t="s">
        <v>733</v>
      </c>
      <c r="N13" s="2" t="s">
        <v>1363</v>
      </c>
      <c r="O13" s="2" t="s">
        <v>1363</v>
      </c>
    </row>
    <row r="14" spans="1:15" s="3" customFormat="1" ht="38.25">
      <c r="A14" s="12">
        <v>11</v>
      </c>
      <c r="B14" s="2" t="s">
        <v>1337</v>
      </c>
      <c r="C14" s="588" t="s">
        <v>121</v>
      </c>
      <c r="D14" s="2">
        <v>8551577886</v>
      </c>
      <c r="E14" s="2">
        <v>320930910</v>
      </c>
      <c r="F14" s="588" t="s">
        <v>692</v>
      </c>
      <c r="G14" s="588" t="s">
        <v>3125</v>
      </c>
      <c r="H14" s="588" t="s">
        <v>860</v>
      </c>
      <c r="I14" s="2">
        <v>39</v>
      </c>
      <c r="J14" s="1005">
        <v>175</v>
      </c>
      <c r="K14" s="274" t="s">
        <v>983</v>
      </c>
      <c r="L14" s="2" t="s">
        <v>733</v>
      </c>
      <c r="M14" s="2" t="s">
        <v>733</v>
      </c>
      <c r="N14" s="2" t="s">
        <v>1363</v>
      </c>
      <c r="O14" s="2" t="s">
        <v>1302</v>
      </c>
    </row>
    <row r="15" spans="1:15" s="3" customFormat="1" ht="38.25" customHeight="1">
      <c r="A15" s="12">
        <v>12</v>
      </c>
      <c r="B15" s="2" t="s">
        <v>1338</v>
      </c>
      <c r="C15" s="588" t="s">
        <v>695</v>
      </c>
      <c r="D15" s="2">
        <v>8551577797</v>
      </c>
      <c r="E15" s="2">
        <v>320930872</v>
      </c>
      <c r="F15" s="588" t="s">
        <v>696</v>
      </c>
      <c r="G15" s="588" t="s">
        <v>3125</v>
      </c>
      <c r="H15" s="588" t="s">
        <v>860</v>
      </c>
      <c r="I15" s="2">
        <v>32</v>
      </c>
      <c r="J15" s="1005">
        <v>169</v>
      </c>
      <c r="K15" s="274" t="s">
        <v>683</v>
      </c>
      <c r="L15" s="2" t="s">
        <v>733</v>
      </c>
      <c r="M15" s="2" t="s">
        <v>733</v>
      </c>
      <c r="N15" s="2" t="s">
        <v>1363</v>
      </c>
      <c r="O15" s="2" t="s">
        <v>730</v>
      </c>
    </row>
    <row r="16" spans="1:15" s="3" customFormat="1" ht="25.5">
      <c r="A16" s="1007">
        <v>13</v>
      </c>
      <c r="B16" s="2" t="s">
        <v>1339</v>
      </c>
      <c r="C16" s="588" t="s">
        <v>703</v>
      </c>
      <c r="D16" s="2">
        <v>8551577774</v>
      </c>
      <c r="E16" s="2">
        <v>320930889</v>
      </c>
      <c r="F16" s="588" t="s">
        <v>696</v>
      </c>
      <c r="G16" s="588" t="s">
        <v>3125</v>
      </c>
      <c r="H16" s="588" t="s">
        <v>860</v>
      </c>
      <c r="I16" s="2">
        <v>34</v>
      </c>
      <c r="J16" s="1005">
        <v>118</v>
      </c>
      <c r="K16" s="274" t="s">
        <v>1221</v>
      </c>
      <c r="L16" s="2" t="s">
        <v>733</v>
      </c>
      <c r="M16" s="2" t="s">
        <v>733</v>
      </c>
      <c r="N16" s="2" t="s">
        <v>1363</v>
      </c>
      <c r="O16" s="2" t="s">
        <v>1363</v>
      </c>
    </row>
    <row r="17" spans="1:15" s="3" customFormat="1" ht="38.25">
      <c r="A17" s="12">
        <v>14</v>
      </c>
      <c r="B17" s="2" t="s">
        <v>3768</v>
      </c>
      <c r="C17" s="588" t="s">
        <v>122</v>
      </c>
      <c r="D17" s="2">
        <v>8551577892</v>
      </c>
      <c r="E17" s="2">
        <v>320930895</v>
      </c>
      <c r="F17" s="588" t="s">
        <v>696</v>
      </c>
      <c r="G17" s="588" t="s">
        <v>3125</v>
      </c>
      <c r="H17" s="588" t="s">
        <v>860</v>
      </c>
      <c r="I17" s="2">
        <v>30</v>
      </c>
      <c r="J17" s="1005">
        <v>150</v>
      </c>
      <c r="K17" s="274" t="s">
        <v>1058</v>
      </c>
      <c r="L17" s="2" t="s">
        <v>733</v>
      </c>
      <c r="M17" s="2" t="s">
        <v>733</v>
      </c>
      <c r="N17" s="2" t="s">
        <v>1363</v>
      </c>
      <c r="O17" s="2" t="s">
        <v>732</v>
      </c>
    </row>
    <row r="18" spans="1:15" s="3" customFormat="1" ht="25.5">
      <c r="A18" s="12">
        <v>15</v>
      </c>
      <c r="B18" s="2" t="s">
        <v>1340</v>
      </c>
      <c r="C18" s="588" t="s">
        <v>859</v>
      </c>
      <c r="D18" s="588" t="s">
        <v>421</v>
      </c>
      <c r="E18" s="2">
        <v>320930903</v>
      </c>
      <c r="F18" s="588" t="s">
        <v>696</v>
      </c>
      <c r="G18" s="588" t="s">
        <v>3125</v>
      </c>
      <c r="H18" s="588" t="s">
        <v>860</v>
      </c>
      <c r="I18" s="588" t="s">
        <v>1918</v>
      </c>
      <c r="J18" s="1005">
        <v>232</v>
      </c>
      <c r="K18" s="274" t="s">
        <v>686</v>
      </c>
      <c r="L18" s="2" t="s">
        <v>733</v>
      </c>
      <c r="M18" s="2" t="s">
        <v>733</v>
      </c>
      <c r="N18" s="2" t="s">
        <v>1363</v>
      </c>
      <c r="O18" s="2" t="s">
        <v>113</v>
      </c>
    </row>
    <row r="19" spans="1:15" s="3" customFormat="1" ht="34.5" customHeight="1">
      <c r="A19" s="1007">
        <v>16</v>
      </c>
      <c r="B19" s="2" t="s">
        <v>1341</v>
      </c>
      <c r="C19" s="2" t="s">
        <v>527</v>
      </c>
      <c r="D19" s="2">
        <v>8551577780</v>
      </c>
      <c r="E19" s="2">
        <v>320930866</v>
      </c>
      <c r="F19" s="588" t="s">
        <v>696</v>
      </c>
      <c r="G19" s="588" t="s">
        <v>3125</v>
      </c>
      <c r="H19" s="588" t="s">
        <v>860</v>
      </c>
      <c r="I19" s="2">
        <v>30</v>
      </c>
      <c r="J19" s="1005">
        <v>120</v>
      </c>
      <c r="K19" s="274" t="s">
        <v>528</v>
      </c>
      <c r="L19" s="2" t="s">
        <v>733</v>
      </c>
      <c r="M19" s="2" t="s">
        <v>733</v>
      </c>
      <c r="N19" s="2" t="s">
        <v>1363</v>
      </c>
      <c r="O19" s="2" t="s">
        <v>1363</v>
      </c>
    </row>
    <row r="20" spans="1:15" s="3" customFormat="1" ht="38.25">
      <c r="A20" s="12">
        <v>17</v>
      </c>
      <c r="B20" s="2" t="s">
        <v>1789</v>
      </c>
      <c r="C20" s="588" t="s">
        <v>482</v>
      </c>
      <c r="D20" s="2">
        <v>8551095331</v>
      </c>
      <c r="E20" s="1010" t="s">
        <v>423</v>
      </c>
      <c r="F20" s="588" t="s">
        <v>123</v>
      </c>
      <c r="G20" s="2" t="s">
        <v>124</v>
      </c>
      <c r="H20" s="588" t="s">
        <v>860</v>
      </c>
      <c r="I20" s="2" t="s">
        <v>1970</v>
      </c>
      <c r="J20" s="1005">
        <v>775</v>
      </c>
      <c r="K20" s="274" t="s">
        <v>1363</v>
      </c>
      <c r="L20" s="2" t="s">
        <v>733</v>
      </c>
      <c r="M20" s="2" t="s">
        <v>733</v>
      </c>
      <c r="N20" s="2" t="s">
        <v>1363</v>
      </c>
      <c r="O20" s="2" t="s">
        <v>79</v>
      </c>
    </row>
    <row r="21" spans="1:15" s="3" customFormat="1" ht="30" customHeight="1">
      <c r="A21" s="12">
        <v>18</v>
      </c>
      <c r="B21" s="2" t="s">
        <v>1342</v>
      </c>
      <c r="C21" s="588" t="s">
        <v>271</v>
      </c>
      <c r="D21" s="2">
        <v>8551068995</v>
      </c>
      <c r="E21" s="1010" t="s">
        <v>424</v>
      </c>
      <c r="F21" s="588" t="s">
        <v>123</v>
      </c>
      <c r="G21" s="2" t="s">
        <v>124</v>
      </c>
      <c r="H21" s="588" t="s">
        <v>860</v>
      </c>
      <c r="I21" s="588" t="s">
        <v>1964</v>
      </c>
      <c r="J21" s="1005">
        <v>266</v>
      </c>
      <c r="K21" s="274" t="s">
        <v>450</v>
      </c>
      <c r="L21" s="2" t="s">
        <v>733</v>
      </c>
      <c r="M21" s="2" t="s">
        <v>733</v>
      </c>
      <c r="N21" s="117" t="s">
        <v>1363</v>
      </c>
      <c r="O21" s="2" t="s">
        <v>1363</v>
      </c>
    </row>
    <row r="22" spans="1:15" s="3" customFormat="1" ht="34.5" customHeight="1">
      <c r="A22" s="1007">
        <v>19</v>
      </c>
      <c r="B22" s="2" t="s">
        <v>1343</v>
      </c>
      <c r="C22" s="588" t="s">
        <v>272</v>
      </c>
      <c r="D22" s="2">
        <v>8551069003</v>
      </c>
      <c r="E22" s="1010" t="s">
        <v>426</v>
      </c>
      <c r="F22" s="588" t="s">
        <v>123</v>
      </c>
      <c r="G22" s="2" t="s">
        <v>124</v>
      </c>
      <c r="H22" s="588" t="s">
        <v>860</v>
      </c>
      <c r="I22" s="588" t="s">
        <v>1886</v>
      </c>
      <c r="J22" s="1005">
        <v>968</v>
      </c>
      <c r="K22" s="274" t="s">
        <v>443</v>
      </c>
      <c r="L22" s="2" t="s">
        <v>733</v>
      </c>
      <c r="M22" s="2" t="s">
        <v>733</v>
      </c>
      <c r="N22" s="2" t="s">
        <v>1363</v>
      </c>
      <c r="O22" s="2" t="s">
        <v>2051</v>
      </c>
    </row>
    <row r="23" spans="1:15" s="3" customFormat="1" ht="25.5">
      <c r="A23" s="12">
        <v>20</v>
      </c>
      <c r="B23" s="2" t="s">
        <v>427</v>
      </c>
      <c r="C23" s="588" t="s">
        <v>718</v>
      </c>
      <c r="D23" s="2">
        <v>8551570588</v>
      </c>
      <c r="E23" s="588" t="s">
        <v>428</v>
      </c>
      <c r="F23" s="588" t="s">
        <v>78</v>
      </c>
      <c r="G23" s="2" t="s">
        <v>125</v>
      </c>
      <c r="H23" s="588" t="s">
        <v>860</v>
      </c>
      <c r="I23" s="588" t="s">
        <v>1968</v>
      </c>
      <c r="J23" s="1005">
        <v>195</v>
      </c>
      <c r="K23" s="274" t="s">
        <v>1222</v>
      </c>
      <c r="L23" s="2" t="s">
        <v>733</v>
      </c>
      <c r="M23" s="2" t="s">
        <v>733</v>
      </c>
      <c r="N23" s="2" t="s">
        <v>1363</v>
      </c>
      <c r="O23" s="2" t="s">
        <v>1475</v>
      </c>
    </row>
    <row r="24" spans="1:15" s="3" customFormat="1" ht="38.25">
      <c r="A24" s="12">
        <v>21</v>
      </c>
      <c r="B24" s="2" t="s">
        <v>1790</v>
      </c>
      <c r="C24" s="588" t="s">
        <v>3</v>
      </c>
      <c r="D24" s="2">
        <v>855069049</v>
      </c>
      <c r="E24" s="588" t="s">
        <v>3522</v>
      </c>
      <c r="F24" s="588" t="s">
        <v>123</v>
      </c>
      <c r="G24" s="2" t="s">
        <v>124</v>
      </c>
      <c r="H24" s="588" t="s">
        <v>860</v>
      </c>
      <c r="I24" s="2">
        <v>105</v>
      </c>
      <c r="J24" s="1005">
        <v>653</v>
      </c>
      <c r="K24" s="274" t="s">
        <v>451</v>
      </c>
      <c r="L24" s="2" t="s">
        <v>733</v>
      </c>
      <c r="M24" s="2" t="s">
        <v>733</v>
      </c>
      <c r="N24" s="2" t="s">
        <v>1363</v>
      </c>
      <c r="O24" s="2" t="s">
        <v>751</v>
      </c>
    </row>
    <row r="25" spans="1:15" s="3" customFormat="1" ht="44.25" customHeight="1">
      <c r="A25" s="1007">
        <v>22</v>
      </c>
      <c r="B25" s="2" t="s">
        <v>142</v>
      </c>
      <c r="C25" s="588" t="s">
        <v>746</v>
      </c>
      <c r="D25" s="2">
        <v>8551086183</v>
      </c>
      <c r="E25" s="1010" t="s">
        <v>429</v>
      </c>
      <c r="F25" s="588" t="s">
        <v>440</v>
      </c>
      <c r="G25" s="2" t="s">
        <v>483</v>
      </c>
      <c r="H25" s="588" t="s">
        <v>860</v>
      </c>
      <c r="I25" s="2">
        <v>49</v>
      </c>
      <c r="J25" s="1005">
        <v>302</v>
      </c>
      <c r="K25" s="274" t="s">
        <v>1363</v>
      </c>
      <c r="L25" s="2" t="s">
        <v>733</v>
      </c>
      <c r="M25" s="2" t="s">
        <v>733</v>
      </c>
      <c r="N25" s="2" t="s">
        <v>1363</v>
      </c>
      <c r="O25" s="2" t="s">
        <v>1363</v>
      </c>
    </row>
    <row r="26" spans="1:15" s="3" customFormat="1" ht="30.75" customHeight="1">
      <c r="A26" s="12">
        <v>23</v>
      </c>
      <c r="B26" s="2" t="s">
        <v>430</v>
      </c>
      <c r="C26" s="2" t="s">
        <v>441</v>
      </c>
      <c r="D26" s="2">
        <v>8551069032</v>
      </c>
      <c r="E26" s="1010" t="s">
        <v>431</v>
      </c>
      <c r="F26" s="588" t="s">
        <v>78</v>
      </c>
      <c r="G26" s="2" t="s">
        <v>125</v>
      </c>
      <c r="H26" s="588" t="s">
        <v>860</v>
      </c>
      <c r="I26" s="2">
        <v>44</v>
      </c>
      <c r="J26" s="1005">
        <v>260</v>
      </c>
      <c r="K26" s="274" t="s">
        <v>1363</v>
      </c>
      <c r="L26" s="2" t="s">
        <v>733</v>
      </c>
      <c r="M26" s="2" t="s">
        <v>733</v>
      </c>
      <c r="N26" s="2" t="s">
        <v>1363</v>
      </c>
      <c r="O26" s="2" t="s">
        <v>1363</v>
      </c>
    </row>
    <row r="27" spans="1:15" s="3" customFormat="1" ht="25.5">
      <c r="A27" s="12">
        <v>24</v>
      </c>
      <c r="B27" s="2" t="s">
        <v>136</v>
      </c>
      <c r="C27" s="2" t="s">
        <v>1235</v>
      </c>
      <c r="D27" s="2">
        <v>8551058465</v>
      </c>
      <c r="E27" s="1010" t="s">
        <v>137</v>
      </c>
      <c r="F27" s="588" t="s">
        <v>78</v>
      </c>
      <c r="G27" s="2" t="s">
        <v>125</v>
      </c>
      <c r="H27" s="2" t="s">
        <v>860</v>
      </c>
      <c r="I27" s="2">
        <v>80</v>
      </c>
      <c r="J27" s="1005">
        <v>90</v>
      </c>
      <c r="K27" s="274" t="s">
        <v>785</v>
      </c>
      <c r="L27" s="2" t="s">
        <v>733</v>
      </c>
      <c r="M27" s="2" t="s">
        <v>733</v>
      </c>
      <c r="N27" s="2" t="s">
        <v>1363</v>
      </c>
      <c r="O27" s="2" t="s">
        <v>1453</v>
      </c>
    </row>
    <row r="28" spans="1:15" s="3" customFormat="1" ht="59.25" customHeight="1">
      <c r="A28" s="1007">
        <v>25</v>
      </c>
      <c r="B28" s="2" t="s">
        <v>1508</v>
      </c>
      <c r="C28" s="2" t="s">
        <v>1235</v>
      </c>
      <c r="D28" s="2">
        <v>8551582025</v>
      </c>
      <c r="E28" s="1010" t="s">
        <v>138</v>
      </c>
      <c r="F28" s="588" t="s">
        <v>1236</v>
      </c>
      <c r="G28" s="588" t="s">
        <v>76</v>
      </c>
      <c r="H28" s="2" t="s">
        <v>860</v>
      </c>
      <c r="I28" s="2">
        <v>11</v>
      </c>
      <c r="J28" s="1005">
        <v>15</v>
      </c>
      <c r="K28" s="274" t="s">
        <v>1237</v>
      </c>
      <c r="L28" s="2" t="s">
        <v>733</v>
      </c>
      <c r="M28" s="2" t="s">
        <v>733</v>
      </c>
      <c r="N28" s="2" t="s">
        <v>1363</v>
      </c>
      <c r="O28" s="2" t="s">
        <v>1363</v>
      </c>
    </row>
    <row r="29" spans="1:15" s="3" customFormat="1" ht="25.5">
      <c r="A29" s="12">
        <v>26</v>
      </c>
      <c r="B29" s="2" t="s">
        <v>139</v>
      </c>
      <c r="C29" s="588" t="s">
        <v>442</v>
      </c>
      <c r="D29" s="2">
        <v>8551024348</v>
      </c>
      <c r="E29" s="1010" t="s">
        <v>140</v>
      </c>
      <c r="F29" s="588" t="s">
        <v>78</v>
      </c>
      <c r="G29" s="2" t="s">
        <v>125</v>
      </c>
      <c r="H29" s="588" t="s">
        <v>860</v>
      </c>
      <c r="I29" s="2">
        <v>22</v>
      </c>
      <c r="J29" s="1005" t="s">
        <v>1363</v>
      </c>
      <c r="K29" s="274" t="s">
        <v>1363</v>
      </c>
      <c r="L29" s="2" t="s">
        <v>733</v>
      </c>
      <c r="M29" s="2" t="s">
        <v>733</v>
      </c>
      <c r="N29" s="2" t="s">
        <v>1363</v>
      </c>
      <c r="O29" s="2" t="s">
        <v>1363</v>
      </c>
    </row>
    <row r="30" spans="1:15" s="3" customFormat="1" ht="34.5" customHeight="1">
      <c r="A30" s="12">
        <v>27</v>
      </c>
      <c r="B30" s="2" t="s">
        <v>1361</v>
      </c>
      <c r="C30" s="588" t="s">
        <v>807</v>
      </c>
      <c r="D30" s="2">
        <v>8550006242</v>
      </c>
      <c r="E30" s="1010" t="s">
        <v>1362</v>
      </c>
      <c r="F30" s="1011" t="s">
        <v>3273</v>
      </c>
      <c r="G30" s="2" t="s">
        <v>808</v>
      </c>
      <c r="H30" s="588" t="s">
        <v>860</v>
      </c>
      <c r="I30" s="2" t="s">
        <v>1974</v>
      </c>
      <c r="J30" s="1005" t="s">
        <v>1363</v>
      </c>
      <c r="K30" s="274" t="s">
        <v>1974</v>
      </c>
      <c r="L30" s="2" t="s">
        <v>733</v>
      </c>
      <c r="M30" s="2" t="s">
        <v>733</v>
      </c>
      <c r="N30" s="2" t="s">
        <v>1363</v>
      </c>
      <c r="O30" s="2" t="s">
        <v>1974</v>
      </c>
    </row>
    <row r="31" spans="1:15" s="3" customFormat="1" ht="36" customHeight="1">
      <c r="A31" s="1007">
        <v>28</v>
      </c>
      <c r="B31" s="2" t="s">
        <v>3765</v>
      </c>
      <c r="C31" s="588" t="s">
        <v>1506</v>
      </c>
      <c r="D31" s="2">
        <v>8551600639</v>
      </c>
      <c r="E31" s="588" t="s">
        <v>3584</v>
      </c>
      <c r="F31" s="588" t="s">
        <v>3585</v>
      </c>
      <c r="G31" s="2" t="s">
        <v>3586</v>
      </c>
      <c r="H31" s="588" t="s">
        <v>860</v>
      </c>
      <c r="I31" s="2">
        <v>37</v>
      </c>
      <c r="J31" s="1005" t="s">
        <v>1363</v>
      </c>
      <c r="K31" s="274" t="s">
        <v>1363</v>
      </c>
      <c r="L31" s="2" t="s">
        <v>733</v>
      </c>
      <c r="M31" s="2" t="s">
        <v>733</v>
      </c>
      <c r="N31" s="2" t="s">
        <v>1363</v>
      </c>
      <c r="O31" s="2" t="s">
        <v>1363</v>
      </c>
    </row>
    <row r="32" spans="1:15" s="3" customFormat="1" ht="38.25">
      <c r="A32" s="12">
        <v>29</v>
      </c>
      <c r="B32" s="2" t="s">
        <v>1507</v>
      </c>
      <c r="C32" s="588" t="s">
        <v>674</v>
      </c>
      <c r="D32" s="2">
        <v>8551494769</v>
      </c>
      <c r="E32" s="588" t="s">
        <v>135</v>
      </c>
      <c r="F32" s="588" t="s">
        <v>675</v>
      </c>
      <c r="G32" s="2" t="s">
        <v>809</v>
      </c>
      <c r="H32" s="2" t="s">
        <v>860</v>
      </c>
      <c r="I32" s="2"/>
      <c r="J32" s="1005" t="s">
        <v>1363</v>
      </c>
      <c r="K32" s="274" t="s">
        <v>1363</v>
      </c>
      <c r="L32" s="2" t="s">
        <v>733</v>
      </c>
      <c r="M32" s="2" t="s">
        <v>733</v>
      </c>
      <c r="N32" s="2" t="s">
        <v>1363</v>
      </c>
      <c r="O32" s="2" t="s">
        <v>1363</v>
      </c>
    </row>
    <row r="33" spans="1:15" s="3" customFormat="1" ht="25.5">
      <c r="A33" s="12">
        <v>30</v>
      </c>
      <c r="B33" s="2" t="s">
        <v>1225</v>
      </c>
      <c r="C33" s="2" t="s">
        <v>737</v>
      </c>
      <c r="D33" s="2">
        <v>8551024331</v>
      </c>
      <c r="E33" s="588" t="s">
        <v>1226</v>
      </c>
      <c r="F33" s="2" t="s">
        <v>738</v>
      </c>
      <c r="G33" s="2" t="s">
        <v>739</v>
      </c>
      <c r="H33" s="2" t="s">
        <v>860</v>
      </c>
      <c r="I33" s="2">
        <v>18</v>
      </c>
      <c r="J33" s="1005" t="s">
        <v>1363</v>
      </c>
      <c r="K33" s="274" t="s">
        <v>1363</v>
      </c>
      <c r="L33" s="2" t="s">
        <v>378</v>
      </c>
      <c r="M33" s="2" t="s">
        <v>733</v>
      </c>
      <c r="N33" s="2" t="s">
        <v>1363</v>
      </c>
      <c r="O33" s="2" t="s">
        <v>1363</v>
      </c>
    </row>
    <row r="34" spans="1:15" s="3" customFormat="1" ht="30.75" customHeight="1">
      <c r="A34" s="1007">
        <v>31</v>
      </c>
      <c r="B34" s="2" t="s">
        <v>1787</v>
      </c>
      <c r="C34" s="588" t="s">
        <v>1047</v>
      </c>
      <c r="D34" s="2">
        <v>8550024412</v>
      </c>
      <c r="E34" s="588" t="s">
        <v>1227</v>
      </c>
      <c r="F34" s="588" t="s">
        <v>1048</v>
      </c>
      <c r="G34" s="2" t="s">
        <v>810</v>
      </c>
      <c r="H34" s="2" t="s">
        <v>860</v>
      </c>
      <c r="I34" s="2">
        <v>150</v>
      </c>
      <c r="J34" s="1005" t="s">
        <v>1363</v>
      </c>
      <c r="K34" s="274" t="s">
        <v>83</v>
      </c>
      <c r="L34" s="2" t="s">
        <v>733</v>
      </c>
      <c r="M34" s="2" t="s">
        <v>733</v>
      </c>
      <c r="N34" s="2" t="s">
        <v>1363</v>
      </c>
      <c r="O34" s="2" t="s">
        <v>1363</v>
      </c>
    </row>
    <row r="35" spans="1:15" s="3" customFormat="1" ht="39" customHeight="1">
      <c r="A35" s="12">
        <v>32</v>
      </c>
      <c r="B35" s="2" t="s">
        <v>811</v>
      </c>
      <c r="C35" s="2" t="s">
        <v>747</v>
      </c>
      <c r="D35" s="2">
        <v>8551531803</v>
      </c>
      <c r="E35" s="588" t="s">
        <v>1228</v>
      </c>
      <c r="F35" s="2" t="s">
        <v>748</v>
      </c>
      <c r="G35" s="2" t="s">
        <v>749</v>
      </c>
      <c r="H35" s="2" t="s">
        <v>750</v>
      </c>
      <c r="I35" s="2" t="s">
        <v>1974</v>
      </c>
      <c r="J35" s="1005" t="s">
        <v>1363</v>
      </c>
      <c r="K35" s="274" t="s">
        <v>1768</v>
      </c>
      <c r="L35" s="2" t="s">
        <v>82</v>
      </c>
      <c r="M35" s="2" t="s">
        <v>733</v>
      </c>
      <c r="N35" s="2" t="s">
        <v>1363</v>
      </c>
      <c r="O35" s="2" t="s">
        <v>1363</v>
      </c>
    </row>
    <row r="36" spans="1:15" s="3" customFormat="1" ht="38.25">
      <c r="A36" s="12">
        <v>33</v>
      </c>
      <c r="B36" s="2" t="s">
        <v>1135</v>
      </c>
      <c r="C36" s="588" t="s">
        <v>1137</v>
      </c>
      <c r="D36" s="2">
        <v>8551485813</v>
      </c>
      <c r="E36" s="588" t="s">
        <v>1230</v>
      </c>
      <c r="F36" s="588" t="s">
        <v>1138</v>
      </c>
      <c r="G36" s="588" t="s">
        <v>812</v>
      </c>
      <c r="H36" s="2" t="s">
        <v>860</v>
      </c>
      <c r="I36" s="588" t="s">
        <v>1953</v>
      </c>
      <c r="J36" s="1005" t="s">
        <v>1363</v>
      </c>
      <c r="K36" s="274" t="s">
        <v>1363</v>
      </c>
      <c r="L36" s="2" t="s">
        <v>733</v>
      </c>
      <c r="M36" s="2" t="s">
        <v>733</v>
      </c>
      <c r="N36" s="2" t="s">
        <v>1363</v>
      </c>
      <c r="O36" s="2" t="s">
        <v>1363</v>
      </c>
    </row>
    <row r="37" spans="1:15" s="3" customFormat="1" ht="40.5" customHeight="1">
      <c r="A37" s="1007">
        <v>34</v>
      </c>
      <c r="B37" s="2" t="s">
        <v>1414</v>
      </c>
      <c r="C37" s="2" t="s">
        <v>813</v>
      </c>
      <c r="D37" s="2">
        <v>8551583467</v>
      </c>
      <c r="E37" s="588" t="s">
        <v>1231</v>
      </c>
      <c r="F37" s="588" t="s">
        <v>1138</v>
      </c>
      <c r="G37" s="588" t="s">
        <v>812</v>
      </c>
      <c r="H37" s="2" t="s">
        <v>860</v>
      </c>
      <c r="I37" s="2">
        <v>240</v>
      </c>
      <c r="J37" s="1005" t="s">
        <v>1363</v>
      </c>
      <c r="K37" s="274" t="s">
        <v>1363</v>
      </c>
      <c r="L37" s="2" t="s">
        <v>463</v>
      </c>
      <c r="M37" s="2" t="s">
        <v>733</v>
      </c>
      <c r="N37" s="2" t="s">
        <v>733</v>
      </c>
      <c r="O37" s="2" t="s">
        <v>1363</v>
      </c>
    </row>
    <row r="38" spans="1:15" s="3" customFormat="1" ht="27.75" customHeight="1">
      <c r="A38" s="12">
        <v>35</v>
      </c>
      <c r="B38" s="204" t="s">
        <v>1232</v>
      </c>
      <c r="C38" s="204" t="s">
        <v>814</v>
      </c>
      <c r="D38" s="204">
        <v>8551478049</v>
      </c>
      <c r="E38" s="973" t="s">
        <v>1233</v>
      </c>
      <c r="F38" s="204" t="s">
        <v>815</v>
      </c>
      <c r="G38" s="204" t="s">
        <v>816</v>
      </c>
      <c r="H38" s="204" t="s">
        <v>860</v>
      </c>
      <c r="I38" s="204">
        <v>192</v>
      </c>
      <c r="J38" s="1008" t="s">
        <v>1363</v>
      </c>
      <c r="K38" s="1009" t="s">
        <v>1363</v>
      </c>
      <c r="L38" s="204" t="s">
        <v>82</v>
      </c>
      <c r="M38" s="204" t="s">
        <v>733</v>
      </c>
      <c r="N38" s="204" t="s">
        <v>1363</v>
      </c>
      <c r="O38" s="204" t="s">
        <v>1363</v>
      </c>
    </row>
  </sheetData>
  <mergeCells count="2">
    <mergeCell ref="I4:I9"/>
    <mergeCell ref="A1:C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38" fitToHeight="0" orientation="landscape" copies="3" r:id="rId1"/>
  <headerFooter alignWithMargins="0"/>
  <rowBreaks count="1" manualBreakCount="1">
    <brk id="10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view="pageBreakPreview" topLeftCell="A61" zoomScale="85" zoomScaleNormal="100" zoomScaleSheetLayoutView="85" workbookViewId="0">
      <selection activeCell="D21" sqref="D21"/>
    </sheetView>
  </sheetViews>
  <sheetFormatPr defaultRowHeight="15"/>
  <cols>
    <col min="1" max="1" width="5.5703125" style="1030" customWidth="1"/>
    <col min="2" max="2" width="36.85546875" style="1031" customWidth="1"/>
    <col min="3" max="3" width="33.5703125" style="1031" customWidth="1"/>
    <col min="4" max="4" width="29.140625" style="1030" customWidth="1"/>
    <col min="5" max="5" width="40.85546875" style="1032" customWidth="1"/>
    <col min="6" max="6" width="25.5703125" style="1033" customWidth="1"/>
    <col min="7" max="7" width="12.140625" bestFit="1" customWidth="1"/>
  </cols>
  <sheetData>
    <row r="1" spans="1:6" ht="42.75" customHeight="1" thickBot="1">
      <c r="A1" s="1343" t="s">
        <v>3907</v>
      </c>
      <c r="B1" s="1343"/>
      <c r="C1" s="1343"/>
      <c r="D1" s="1343"/>
      <c r="E1" s="1343"/>
      <c r="F1" s="1343"/>
    </row>
    <row r="2" spans="1:6" s="1030" customFormat="1" ht="24" customHeight="1" thickBot="1">
      <c r="A2" s="1034" t="s">
        <v>2549</v>
      </c>
      <c r="B2" s="1035" t="s">
        <v>3802</v>
      </c>
      <c r="C2" s="1035" t="s">
        <v>3803</v>
      </c>
      <c r="D2" s="1036" t="s">
        <v>3804</v>
      </c>
      <c r="E2" s="1035" t="s">
        <v>3805</v>
      </c>
      <c r="F2" s="1037" t="s">
        <v>3806</v>
      </c>
    </row>
    <row r="3" spans="1:6" ht="15.75">
      <c r="A3" s="1345">
        <v>2017</v>
      </c>
      <c r="B3" s="1346"/>
      <c r="C3" s="1346"/>
      <c r="D3" s="1346"/>
      <c r="E3" s="1346"/>
      <c r="F3" s="1347"/>
    </row>
    <row r="4" spans="1:6" ht="15.75">
      <c r="A4" s="1038">
        <v>1</v>
      </c>
      <c r="B4" s="1039" t="s">
        <v>3807</v>
      </c>
      <c r="C4" s="1039" t="s">
        <v>3808</v>
      </c>
      <c r="D4" s="1040">
        <v>42886</v>
      </c>
      <c r="E4" s="1041" t="s">
        <v>3809</v>
      </c>
      <c r="F4" s="1042">
        <v>4575</v>
      </c>
    </row>
    <row r="5" spans="1:6" ht="15.75">
      <c r="A5" s="1038">
        <f t="shared" ref="A5:A37" si="0">A4+1</f>
        <v>2</v>
      </c>
      <c r="B5" s="1039" t="s">
        <v>3810</v>
      </c>
      <c r="C5" s="1043" t="s">
        <v>3811</v>
      </c>
      <c r="D5" s="1040">
        <v>42891</v>
      </c>
      <c r="E5" s="1041" t="s">
        <v>3812</v>
      </c>
      <c r="F5" s="1042">
        <v>247.68</v>
      </c>
    </row>
    <row r="6" spans="1:6" ht="15.75">
      <c r="A6" s="1038">
        <f t="shared" si="0"/>
        <v>3</v>
      </c>
      <c r="B6" s="1039" t="s">
        <v>3810</v>
      </c>
      <c r="C6" s="1043" t="s">
        <v>3811</v>
      </c>
      <c r="D6" s="1040">
        <v>42898</v>
      </c>
      <c r="E6" s="1041" t="s">
        <v>3812</v>
      </c>
      <c r="F6" s="1042">
        <v>222.75</v>
      </c>
    </row>
    <row r="7" spans="1:6" ht="15.75">
      <c r="A7" s="1038">
        <f t="shared" si="0"/>
        <v>4</v>
      </c>
      <c r="B7" s="1039" t="s">
        <v>3810</v>
      </c>
      <c r="C7" s="1039" t="s">
        <v>3813</v>
      </c>
      <c r="D7" s="1040">
        <v>42904</v>
      </c>
      <c r="E7" s="1041" t="s">
        <v>3814</v>
      </c>
      <c r="F7" s="1042">
        <v>10000</v>
      </c>
    </row>
    <row r="8" spans="1:6" ht="15.75">
      <c r="A8" s="1038">
        <f t="shared" si="0"/>
        <v>5</v>
      </c>
      <c r="B8" s="1039" t="s">
        <v>3810</v>
      </c>
      <c r="C8" s="1043" t="s">
        <v>3811</v>
      </c>
      <c r="D8" s="1040">
        <v>42911</v>
      </c>
      <c r="E8" s="1041" t="s">
        <v>3812</v>
      </c>
      <c r="F8" s="1042">
        <v>247.68</v>
      </c>
    </row>
    <row r="9" spans="1:6" s="1044" customFormat="1" ht="15.75">
      <c r="A9" s="1038">
        <f t="shared" si="0"/>
        <v>6</v>
      </c>
      <c r="B9" s="1039" t="s">
        <v>3810</v>
      </c>
      <c r="C9" s="1043" t="s">
        <v>3811</v>
      </c>
      <c r="D9" s="1040">
        <v>42919</v>
      </c>
      <c r="E9" s="1041" t="s">
        <v>3812</v>
      </c>
      <c r="F9" s="1042">
        <v>357.12</v>
      </c>
    </row>
    <row r="10" spans="1:6" s="1044" customFormat="1" ht="15.75">
      <c r="A10" s="1038">
        <f t="shared" si="0"/>
        <v>7</v>
      </c>
      <c r="B10" s="1039" t="s">
        <v>3810</v>
      </c>
      <c r="C10" s="1039" t="s">
        <v>3815</v>
      </c>
      <c r="D10" s="1040">
        <v>42936</v>
      </c>
      <c r="E10" s="1041" t="s">
        <v>770</v>
      </c>
      <c r="F10" s="1042">
        <v>3388.04</v>
      </c>
    </row>
    <row r="11" spans="1:6" ht="15.75">
      <c r="A11" s="1038">
        <f t="shared" si="0"/>
        <v>8</v>
      </c>
      <c r="B11" s="1039" t="s">
        <v>3810</v>
      </c>
      <c r="C11" s="1043" t="s">
        <v>3811</v>
      </c>
      <c r="D11" s="1040">
        <v>42939</v>
      </c>
      <c r="E11" s="1041" t="s">
        <v>3812</v>
      </c>
      <c r="F11" s="1042">
        <v>357.12</v>
      </c>
    </row>
    <row r="12" spans="1:6" ht="15.75">
      <c r="A12" s="1038">
        <f t="shared" si="0"/>
        <v>9</v>
      </c>
      <c r="B12" s="1039" t="s">
        <v>3810</v>
      </c>
      <c r="C12" s="1043" t="s">
        <v>3815</v>
      </c>
      <c r="D12" s="1040">
        <v>42947</v>
      </c>
      <c r="E12" s="1041" t="s">
        <v>3816</v>
      </c>
      <c r="F12" s="1045">
        <v>714.29</v>
      </c>
    </row>
    <row r="13" spans="1:6" ht="15.75">
      <c r="A13" s="1038">
        <f t="shared" si="0"/>
        <v>10</v>
      </c>
      <c r="B13" s="1039" t="s">
        <v>3810</v>
      </c>
      <c r="C13" s="1043" t="s">
        <v>3815</v>
      </c>
      <c r="D13" s="1040">
        <v>42950</v>
      </c>
      <c r="E13" s="1041" t="s">
        <v>3817</v>
      </c>
      <c r="F13" s="1045">
        <v>7667</v>
      </c>
    </row>
    <row r="14" spans="1:6" ht="15.75">
      <c r="A14" s="1038">
        <f t="shared" si="0"/>
        <v>11</v>
      </c>
      <c r="B14" s="1039" t="s">
        <v>3810</v>
      </c>
      <c r="C14" s="1039" t="s">
        <v>3818</v>
      </c>
      <c r="D14" s="1040">
        <v>42956</v>
      </c>
      <c r="E14" s="1041" t="s">
        <v>3819</v>
      </c>
      <c r="F14" s="1045">
        <v>654</v>
      </c>
    </row>
    <row r="15" spans="1:6" ht="31.5">
      <c r="A15" s="1038">
        <f t="shared" si="0"/>
        <v>12</v>
      </c>
      <c r="B15" s="1039" t="s">
        <v>3820</v>
      </c>
      <c r="C15" s="1039" t="s">
        <v>3808</v>
      </c>
      <c r="D15" s="1040">
        <v>42963</v>
      </c>
      <c r="E15" s="1041" t="s">
        <v>3821</v>
      </c>
      <c r="F15" s="1045">
        <v>8000</v>
      </c>
    </row>
    <row r="16" spans="1:6" ht="31.5">
      <c r="A16" s="1038">
        <f t="shared" si="0"/>
        <v>13</v>
      </c>
      <c r="B16" s="1039" t="s">
        <v>3822</v>
      </c>
      <c r="C16" s="1039" t="s">
        <v>3808</v>
      </c>
      <c r="D16" s="1040">
        <v>43003</v>
      </c>
      <c r="E16" s="1041" t="s">
        <v>3823</v>
      </c>
      <c r="F16" s="1045">
        <v>5306.36</v>
      </c>
    </row>
    <row r="17" spans="1:6" ht="15.75">
      <c r="A17" s="1038">
        <f t="shared" si="0"/>
        <v>14</v>
      </c>
      <c r="B17" s="1039" t="s">
        <v>3810</v>
      </c>
      <c r="C17" s="1043" t="s">
        <v>3811</v>
      </c>
      <c r="D17" s="1040">
        <v>43009</v>
      </c>
      <c r="E17" s="1041" t="s">
        <v>3812</v>
      </c>
      <c r="F17" s="1045">
        <v>668.25</v>
      </c>
    </row>
    <row r="18" spans="1:6" ht="15.75">
      <c r="A18" s="1038">
        <f t="shared" si="0"/>
        <v>15</v>
      </c>
      <c r="B18" s="1039" t="s">
        <v>3810</v>
      </c>
      <c r="C18" s="1043" t="s">
        <v>3811</v>
      </c>
      <c r="D18" s="1040">
        <v>43009</v>
      </c>
      <c r="E18" s="1041" t="s">
        <v>3812</v>
      </c>
      <c r="F18" s="1045">
        <v>445.5</v>
      </c>
    </row>
    <row r="19" spans="1:6" ht="15.75">
      <c r="A19" s="1038">
        <f t="shared" si="0"/>
        <v>16</v>
      </c>
      <c r="B19" s="1039" t="s">
        <v>3810</v>
      </c>
      <c r="C19" s="1039" t="s">
        <v>3815</v>
      </c>
      <c r="D19" s="1040">
        <v>43011</v>
      </c>
      <c r="E19" s="1041" t="s">
        <v>3816</v>
      </c>
      <c r="F19" s="1045">
        <v>372.24</v>
      </c>
    </row>
    <row r="20" spans="1:6" ht="31.5">
      <c r="A20" s="1038">
        <f t="shared" si="0"/>
        <v>17</v>
      </c>
      <c r="B20" s="1039" t="s">
        <v>3824</v>
      </c>
      <c r="C20" s="1046" t="s">
        <v>3808</v>
      </c>
      <c r="D20" s="1040">
        <v>43014</v>
      </c>
      <c r="E20" s="1041" t="s">
        <v>3825</v>
      </c>
      <c r="F20" s="1045">
        <v>514.25</v>
      </c>
    </row>
    <row r="21" spans="1:6" ht="15.75">
      <c r="A21" s="1038">
        <f t="shared" si="0"/>
        <v>18</v>
      </c>
      <c r="B21" s="1039" t="s">
        <v>3810</v>
      </c>
      <c r="C21" s="1047" t="s">
        <v>3811</v>
      </c>
      <c r="D21" s="1040">
        <v>43024</v>
      </c>
      <c r="E21" s="1041" t="s">
        <v>3812</v>
      </c>
      <c r="F21" s="1045">
        <v>304.5</v>
      </c>
    </row>
    <row r="22" spans="1:6" ht="15.75">
      <c r="A22" s="1038">
        <f t="shared" si="0"/>
        <v>19</v>
      </c>
      <c r="B22" s="1039" t="s">
        <v>3826</v>
      </c>
      <c r="C22" s="1046" t="s">
        <v>3808</v>
      </c>
      <c r="D22" s="1040">
        <v>43025</v>
      </c>
      <c r="E22" s="1041" t="s">
        <v>3827</v>
      </c>
      <c r="F22" s="1045">
        <v>1384.81</v>
      </c>
    </row>
    <row r="23" spans="1:6" ht="31.5">
      <c r="A23" s="1038">
        <f t="shared" si="0"/>
        <v>20</v>
      </c>
      <c r="B23" s="1046" t="s">
        <v>3824</v>
      </c>
      <c r="C23" s="1046" t="s">
        <v>3808</v>
      </c>
      <c r="D23" s="1048">
        <v>43030</v>
      </c>
      <c r="E23" s="1049" t="s">
        <v>3828</v>
      </c>
      <c r="F23" s="1045">
        <v>1640.82</v>
      </c>
    </row>
    <row r="24" spans="1:6" ht="31.5">
      <c r="A24" s="1038">
        <f t="shared" si="0"/>
        <v>21</v>
      </c>
      <c r="B24" s="1039" t="s">
        <v>3824</v>
      </c>
      <c r="C24" s="1039" t="s">
        <v>3808</v>
      </c>
      <c r="D24" s="1040">
        <v>43037</v>
      </c>
      <c r="E24" s="1041" t="s">
        <v>3829</v>
      </c>
      <c r="F24" s="1045">
        <v>2878.62</v>
      </c>
    </row>
    <row r="25" spans="1:6" ht="31.5">
      <c r="A25" s="1038">
        <f t="shared" si="0"/>
        <v>22</v>
      </c>
      <c r="B25" s="1039" t="s">
        <v>3824</v>
      </c>
      <c r="C25" s="1039" t="s">
        <v>3808</v>
      </c>
      <c r="D25" s="1040">
        <v>43037</v>
      </c>
      <c r="E25" s="1041" t="s">
        <v>3830</v>
      </c>
      <c r="F25" s="1045">
        <v>714.57</v>
      </c>
    </row>
    <row r="26" spans="1:6" ht="15.75">
      <c r="A26" s="1038">
        <f t="shared" si="0"/>
        <v>23</v>
      </c>
      <c r="B26" s="1050" t="s">
        <v>3810</v>
      </c>
      <c r="C26" s="1046" t="s">
        <v>3815</v>
      </c>
      <c r="D26" s="1051">
        <v>43038</v>
      </c>
      <c r="E26" s="1052" t="s">
        <v>3816</v>
      </c>
      <c r="F26" s="1045">
        <v>1950</v>
      </c>
    </row>
    <row r="27" spans="1:6" s="1044" customFormat="1" ht="15.75">
      <c r="A27" s="1038">
        <f t="shared" si="0"/>
        <v>24</v>
      </c>
      <c r="B27" s="1039" t="s">
        <v>3831</v>
      </c>
      <c r="C27" s="1039" t="s">
        <v>3808</v>
      </c>
      <c r="D27" s="1040">
        <v>43038</v>
      </c>
      <c r="E27" s="1041" t="s">
        <v>3832</v>
      </c>
      <c r="F27" s="1045">
        <v>250</v>
      </c>
    </row>
    <row r="28" spans="1:6" s="1044" customFormat="1" ht="15.75">
      <c r="A28" s="1038">
        <f t="shared" si="0"/>
        <v>25</v>
      </c>
      <c r="B28" s="1039" t="s">
        <v>3810</v>
      </c>
      <c r="C28" s="1043" t="s">
        <v>3811</v>
      </c>
      <c r="D28" s="1040">
        <v>43041</v>
      </c>
      <c r="E28" s="1041" t="s">
        <v>3812</v>
      </c>
      <c r="F28" s="1045">
        <v>357.12</v>
      </c>
    </row>
    <row r="29" spans="1:6" s="1044" customFormat="1" ht="31.5">
      <c r="A29" s="1038">
        <f t="shared" si="0"/>
        <v>26</v>
      </c>
      <c r="B29" s="1039" t="s">
        <v>3810</v>
      </c>
      <c r="C29" s="1039" t="s">
        <v>3833</v>
      </c>
      <c r="D29" s="1040">
        <v>43046</v>
      </c>
      <c r="E29" s="1041" t="s">
        <v>3834</v>
      </c>
      <c r="F29" s="1045">
        <v>858</v>
      </c>
    </row>
    <row r="30" spans="1:6" s="1044" customFormat="1" ht="15.75">
      <c r="A30" s="1038">
        <f t="shared" si="0"/>
        <v>27</v>
      </c>
      <c r="B30" s="1039" t="s">
        <v>3810</v>
      </c>
      <c r="C30" s="1039" t="s">
        <v>3808</v>
      </c>
      <c r="D30" s="1040">
        <v>43047</v>
      </c>
      <c r="E30" s="1041" t="s">
        <v>3835</v>
      </c>
      <c r="F30" s="1045">
        <v>2000</v>
      </c>
    </row>
    <row r="31" spans="1:6" s="1044" customFormat="1" ht="15.75">
      <c r="A31" s="1038">
        <f t="shared" si="0"/>
        <v>28</v>
      </c>
      <c r="B31" s="1039" t="s">
        <v>3810</v>
      </c>
      <c r="C31" s="1039" t="s">
        <v>3815</v>
      </c>
      <c r="D31" s="1040">
        <v>43050</v>
      </c>
      <c r="E31" s="1041" t="s">
        <v>3816</v>
      </c>
      <c r="F31" s="1045">
        <v>2548.0500000000002</v>
      </c>
    </row>
    <row r="32" spans="1:6" s="1044" customFormat="1" ht="15.75">
      <c r="A32" s="1038">
        <f t="shared" si="0"/>
        <v>29</v>
      </c>
      <c r="B32" s="1039" t="s">
        <v>870</v>
      </c>
      <c r="C32" s="1039" t="s">
        <v>3808</v>
      </c>
      <c r="D32" s="1040">
        <v>43054</v>
      </c>
      <c r="E32" s="1041" t="s">
        <v>3836</v>
      </c>
      <c r="F32" s="1045">
        <v>13845.3</v>
      </c>
    </row>
    <row r="33" spans="1:7" s="1044" customFormat="1" ht="15.75">
      <c r="A33" s="1038">
        <f t="shared" si="0"/>
        <v>30</v>
      </c>
      <c r="B33" s="1039" t="s">
        <v>3810</v>
      </c>
      <c r="C33" s="1043" t="s">
        <v>3811</v>
      </c>
      <c r="D33" s="1040">
        <v>43076</v>
      </c>
      <c r="E33" s="1041" t="s">
        <v>3812</v>
      </c>
      <c r="F33" s="1045">
        <v>304.5</v>
      </c>
    </row>
    <row r="34" spans="1:7" s="1044" customFormat="1" ht="15.75">
      <c r="A34" s="1038">
        <f t="shared" si="0"/>
        <v>31</v>
      </c>
      <c r="B34" s="1039" t="s">
        <v>3810</v>
      </c>
      <c r="C34" s="1046" t="s">
        <v>3815</v>
      </c>
      <c r="D34" s="1040">
        <v>43090</v>
      </c>
      <c r="E34" s="1041" t="s">
        <v>3816</v>
      </c>
      <c r="F34" s="1045">
        <v>1495.65</v>
      </c>
    </row>
    <row r="35" spans="1:7" s="1044" customFormat="1" ht="15.75">
      <c r="A35" s="1038">
        <f t="shared" si="0"/>
        <v>32</v>
      </c>
      <c r="B35" s="1039" t="s">
        <v>3810</v>
      </c>
      <c r="C35" s="1046" t="s">
        <v>3815</v>
      </c>
      <c r="D35" s="1051">
        <v>43091</v>
      </c>
      <c r="E35" s="1041" t="s">
        <v>3816</v>
      </c>
      <c r="F35" s="1045">
        <v>2566.0500000000002</v>
      </c>
    </row>
    <row r="36" spans="1:7" s="1044" customFormat="1" ht="15.75">
      <c r="A36" s="1038">
        <f t="shared" si="0"/>
        <v>33</v>
      </c>
      <c r="B36" s="1039" t="s">
        <v>3810</v>
      </c>
      <c r="C36" s="1047" t="s">
        <v>3811</v>
      </c>
      <c r="D36" s="1040">
        <v>43096</v>
      </c>
      <c r="E36" s="1041" t="s">
        <v>3812</v>
      </c>
      <c r="F36" s="1045">
        <v>259.2</v>
      </c>
    </row>
    <row r="37" spans="1:7" s="1044" customFormat="1" ht="15.75">
      <c r="A37" s="1038">
        <f t="shared" si="0"/>
        <v>34</v>
      </c>
      <c r="B37" s="1046" t="s">
        <v>3810</v>
      </c>
      <c r="C37" s="1047" t="s">
        <v>3811</v>
      </c>
      <c r="D37" s="1048">
        <v>43100</v>
      </c>
      <c r="E37" s="1049" t="s">
        <v>3812</v>
      </c>
      <c r="F37" s="1045">
        <v>200</v>
      </c>
      <c r="G37" s="1053"/>
    </row>
    <row r="38" spans="1:7" ht="16.5" thickBot="1">
      <c r="A38" s="1348" t="s">
        <v>970</v>
      </c>
      <c r="B38" s="1349"/>
      <c r="C38" s="1349"/>
      <c r="D38" s="1349"/>
      <c r="E38" s="1349"/>
      <c r="F38" s="1054">
        <f>SUM(F4:F37)</f>
        <v>77294.47</v>
      </c>
    </row>
    <row r="39" spans="1:7" ht="15.75">
      <c r="A39" s="1345">
        <v>2018</v>
      </c>
      <c r="B39" s="1346"/>
      <c r="C39" s="1346"/>
      <c r="D39" s="1346"/>
      <c r="E39" s="1346"/>
      <c r="F39" s="1347"/>
    </row>
    <row r="40" spans="1:7" s="1044" customFormat="1" ht="15.75">
      <c r="A40" s="1038">
        <v>1</v>
      </c>
      <c r="B40" s="1039" t="s">
        <v>811</v>
      </c>
      <c r="C40" s="1043" t="s">
        <v>3811</v>
      </c>
      <c r="D40" s="1040">
        <v>43101</v>
      </c>
      <c r="E40" s="1041" t="s">
        <v>3812</v>
      </c>
      <c r="F40" s="1045">
        <v>225.72</v>
      </c>
    </row>
    <row r="41" spans="1:7" s="1044" customFormat="1" ht="15.75">
      <c r="A41" s="1038">
        <f>A40+1</f>
        <v>2</v>
      </c>
      <c r="B41" s="1039" t="s">
        <v>3837</v>
      </c>
      <c r="C41" s="1043" t="s">
        <v>3838</v>
      </c>
      <c r="D41" s="1040">
        <v>43103</v>
      </c>
      <c r="E41" s="1041" t="s">
        <v>3839</v>
      </c>
      <c r="F41" s="1045">
        <v>379</v>
      </c>
    </row>
    <row r="42" spans="1:7" s="1044" customFormat="1" ht="15.75">
      <c r="A42" s="1038">
        <f t="shared" ref="A42:A67" si="1">A41+1</f>
        <v>3</v>
      </c>
      <c r="B42" s="1039" t="s">
        <v>3840</v>
      </c>
      <c r="C42" s="1039" t="s">
        <v>3808</v>
      </c>
      <c r="D42" s="1040">
        <v>43150</v>
      </c>
      <c r="E42" s="1041" t="s">
        <v>3827</v>
      </c>
      <c r="F42" s="1045">
        <v>482.24</v>
      </c>
    </row>
    <row r="43" spans="1:7" ht="20.100000000000001" customHeight="1">
      <c r="A43" s="1038">
        <f t="shared" si="1"/>
        <v>4</v>
      </c>
      <c r="B43" s="1043" t="s">
        <v>3810</v>
      </c>
      <c r="C43" s="1043" t="s">
        <v>3841</v>
      </c>
      <c r="D43" s="1055">
        <v>43222</v>
      </c>
      <c r="E43" s="1041" t="s">
        <v>1363</v>
      </c>
      <c r="F43" s="1056">
        <v>2395.6</v>
      </c>
    </row>
    <row r="44" spans="1:7" ht="20.100000000000001" customHeight="1">
      <c r="A44" s="1038">
        <f t="shared" si="1"/>
        <v>5</v>
      </c>
      <c r="B44" s="1043" t="s">
        <v>3810</v>
      </c>
      <c r="C44" s="1043" t="s">
        <v>3842</v>
      </c>
      <c r="D44" s="1055">
        <v>43231</v>
      </c>
      <c r="E44" s="1041" t="s">
        <v>1363</v>
      </c>
      <c r="F44" s="1056">
        <v>7500</v>
      </c>
    </row>
    <row r="45" spans="1:7" ht="55.5" customHeight="1">
      <c r="A45" s="1038">
        <f t="shared" si="1"/>
        <v>6</v>
      </c>
      <c r="B45" s="1043" t="s">
        <v>3843</v>
      </c>
      <c r="C45" s="1043" t="s">
        <v>3815</v>
      </c>
      <c r="D45" s="1055">
        <v>43237</v>
      </c>
      <c r="E45" s="1041" t="s">
        <v>3844</v>
      </c>
      <c r="F45" s="1056">
        <v>350</v>
      </c>
    </row>
    <row r="46" spans="1:7" ht="32.25" customHeight="1">
      <c r="A46" s="1038">
        <f t="shared" si="1"/>
        <v>7</v>
      </c>
      <c r="B46" s="1043" t="s">
        <v>3824</v>
      </c>
      <c r="C46" s="1043" t="s">
        <v>3808</v>
      </c>
      <c r="D46" s="1055">
        <v>43241</v>
      </c>
      <c r="E46" s="1041" t="s">
        <v>3845</v>
      </c>
      <c r="F46" s="1056">
        <f>948+36</f>
        <v>984</v>
      </c>
    </row>
    <row r="47" spans="1:7" ht="36" customHeight="1">
      <c r="A47" s="1038">
        <f t="shared" si="1"/>
        <v>8</v>
      </c>
      <c r="B47" s="1043" t="s">
        <v>3824</v>
      </c>
      <c r="C47" s="1043" t="s">
        <v>3808</v>
      </c>
      <c r="D47" s="1055">
        <v>43241</v>
      </c>
      <c r="E47" s="1041" t="s">
        <v>3845</v>
      </c>
      <c r="F47" s="1056">
        <v>852</v>
      </c>
    </row>
    <row r="48" spans="1:7" ht="32.25" customHeight="1">
      <c r="A48" s="1038">
        <f t="shared" si="1"/>
        <v>9</v>
      </c>
      <c r="B48" s="1043" t="s">
        <v>3846</v>
      </c>
      <c r="C48" s="1043" t="s">
        <v>3811</v>
      </c>
      <c r="D48" s="1055">
        <v>43249</v>
      </c>
      <c r="E48" s="1041" t="s">
        <v>3847</v>
      </c>
      <c r="F48" s="1056">
        <v>592</v>
      </c>
    </row>
    <row r="49" spans="1:6" ht="30.75" customHeight="1">
      <c r="A49" s="1038">
        <f t="shared" si="1"/>
        <v>10</v>
      </c>
      <c r="B49" s="1043" t="s">
        <v>3846</v>
      </c>
      <c r="C49" s="1043" t="s">
        <v>3818</v>
      </c>
      <c r="D49" s="1055">
        <v>43250</v>
      </c>
      <c r="E49" s="1041" t="s">
        <v>3848</v>
      </c>
      <c r="F49" s="1056">
        <f>4100+130+1533+1600</f>
        <v>7363</v>
      </c>
    </row>
    <row r="50" spans="1:6" ht="33" customHeight="1">
      <c r="A50" s="1038">
        <f t="shared" si="1"/>
        <v>11</v>
      </c>
      <c r="B50" s="1043" t="s">
        <v>3831</v>
      </c>
      <c r="C50" s="1043" t="s">
        <v>3808</v>
      </c>
      <c r="D50" s="1055">
        <v>43272</v>
      </c>
      <c r="E50" s="1041" t="s">
        <v>3849</v>
      </c>
      <c r="F50" s="1056">
        <v>1430.49</v>
      </c>
    </row>
    <row r="51" spans="1:6" ht="20.100000000000001" customHeight="1">
      <c r="A51" s="1038">
        <f t="shared" si="1"/>
        <v>12</v>
      </c>
      <c r="B51" s="1043" t="s">
        <v>3846</v>
      </c>
      <c r="C51" s="1043" t="s">
        <v>3815</v>
      </c>
      <c r="D51" s="1055">
        <v>43278</v>
      </c>
      <c r="E51" s="1041" t="s">
        <v>3850</v>
      </c>
      <c r="F51" s="1056">
        <v>2121.54</v>
      </c>
    </row>
    <row r="52" spans="1:6" ht="31.5" customHeight="1">
      <c r="A52" s="1038">
        <f t="shared" si="1"/>
        <v>13</v>
      </c>
      <c r="B52" s="1043" t="s">
        <v>3846</v>
      </c>
      <c r="C52" s="1043" t="s">
        <v>3815</v>
      </c>
      <c r="D52" s="1055">
        <v>43280</v>
      </c>
      <c r="E52" s="1041" t="s">
        <v>3851</v>
      </c>
      <c r="F52" s="1056">
        <v>692.25</v>
      </c>
    </row>
    <row r="53" spans="1:6" ht="35.25" customHeight="1">
      <c r="A53" s="1038">
        <f t="shared" si="1"/>
        <v>14</v>
      </c>
      <c r="B53" s="1043" t="s">
        <v>3846</v>
      </c>
      <c r="C53" s="1043" t="s">
        <v>3818</v>
      </c>
      <c r="D53" s="1055">
        <v>43288</v>
      </c>
      <c r="E53" s="1041" t="s">
        <v>3852</v>
      </c>
      <c r="F53" s="1056">
        <v>1600</v>
      </c>
    </row>
    <row r="54" spans="1:6" ht="34.5" customHeight="1">
      <c r="A54" s="1038">
        <f t="shared" si="1"/>
        <v>15</v>
      </c>
      <c r="B54" s="1043" t="s">
        <v>3853</v>
      </c>
      <c r="C54" s="1043" t="s">
        <v>3808</v>
      </c>
      <c r="D54" s="1055">
        <v>43321</v>
      </c>
      <c r="E54" s="1041" t="s">
        <v>3854</v>
      </c>
      <c r="F54" s="1056">
        <v>530</v>
      </c>
    </row>
    <row r="55" spans="1:6" ht="28.5" customHeight="1">
      <c r="A55" s="1038">
        <f t="shared" si="1"/>
        <v>16</v>
      </c>
      <c r="B55" s="1043" t="s">
        <v>3824</v>
      </c>
      <c r="C55" s="1043" t="s">
        <v>3808</v>
      </c>
      <c r="D55" s="1055">
        <v>43334</v>
      </c>
      <c r="E55" s="1041" t="s">
        <v>3855</v>
      </c>
      <c r="F55" s="1056">
        <v>1850</v>
      </c>
    </row>
    <row r="56" spans="1:6" ht="46.5" customHeight="1">
      <c r="A56" s="1038">
        <f t="shared" si="1"/>
        <v>17</v>
      </c>
      <c r="B56" s="1043" t="s">
        <v>3843</v>
      </c>
      <c r="C56" s="1043" t="s">
        <v>3815</v>
      </c>
      <c r="D56" s="1055">
        <v>43334</v>
      </c>
      <c r="E56" s="1041" t="s">
        <v>3856</v>
      </c>
      <c r="F56" s="1056">
        <v>1600</v>
      </c>
    </row>
    <row r="57" spans="1:6" ht="20.100000000000001" customHeight="1">
      <c r="A57" s="1038">
        <f t="shared" si="1"/>
        <v>18</v>
      </c>
      <c r="B57" s="1043" t="s">
        <v>811</v>
      </c>
      <c r="C57" s="1043" t="s">
        <v>3811</v>
      </c>
      <c r="D57" s="1055">
        <v>43341</v>
      </c>
      <c r="E57" s="1041" t="s">
        <v>3857</v>
      </c>
      <c r="F57" s="1056">
        <v>516</v>
      </c>
    </row>
    <row r="58" spans="1:6" ht="20.100000000000001" customHeight="1">
      <c r="A58" s="1038">
        <f t="shared" si="1"/>
        <v>19</v>
      </c>
      <c r="B58" s="1043" t="s">
        <v>811</v>
      </c>
      <c r="C58" s="1043" t="s">
        <v>3811</v>
      </c>
      <c r="D58" s="1055">
        <v>43341</v>
      </c>
      <c r="E58" s="1041" t="s">
        <v>3858</v>
      </c>
      <c r="F58" s="1056">
        <v>378</v>
      </c>
    </row>
    <row r="59" spans="1:6" ht="20.100000000000001" customHeight="1">
      <c r="A59" s="1038">
        <f t="shared" si="1"/>
        <v>20</v>
      </c>
      <c r="B59" s="1043" t="s">
        <v>811</v>
      </c>
      <c r="C59" s="1043" t="s">
        <v>3811</v>
      </c>
      <c r="D59" s="1055">
        <v>43344</v>
      </c>
      <c r="E59" s="1041" t="s">
        <v>3857</v>
      </c>
      <c r="F59" s="1056">
        <v>642</v>
      </c>
    </row>
    <row r="60" spans="1:6" ht="30" customHeight="1">
      <c r="A60" s="1038">
        <f t="shared" si="1"/>
        <v>21</v>
      </c>
      <c r="B60" s="1043" t="s">
        <v>3846</v>
      </c>
      <c r="C60" s="1043" t="s">
        <v>3818</v>
      </c>
      <c r="D60" s="1055">
        <v>43350</v>
      </c>
      <c r="E60" s="1041" t="s">
        <v>3859</v>
      </c>
      <c r="F60" s="1056">
        <v>2400</v>
      </c>
    </row>
    <row r="61" spans="1:6" ht="29.25" customHeight="1">
      <c r="A61" s="1038">
        <f t="shared" si="1"/>
        <v>22</v>
      </c>
      <c r="B61" s="1043" t="s">
        <v>3853</v>
      </c>
      <c r="C61" s="1043" t="s">
        <v>3811</v>
      </c>
      <c r="D61" s="1055">
        <v>43361</v>
      </c>
      <c r="E61" s="1041" t="s">
        <v>3860</v>
      </c>
      <c r="F61" s="1056">
        <v>163.29</v>
      </c>
    </row>
    <row r="62" spans="1:6" ht="20.100000000000001" customHeight="1">
      <c r="A62" s="1038">
        <f t="shared" si="1"/>
        <v>23</v>
      </c>
      <c r="B62" s="1043" t="s">
        <v>811</v>
      </c>
      <c r="C62" s="1043" t="s">
        <v>3811</v>
      </c>
      <c r="D62" s="1055">
        <v>43384</v>
      </c>
      <c r="E62" s="1041" t="s">
        <v>3857</v>
      </c>
      <c r="F62" s="1056">
        <v>357</v>
      </c>
    </row>
    <row r="63" spans="1:6" ht="30" customHeight="1">
      <c r="A63" s="1038">
        <f t="shared" si="1"/>
        <v>24</v>
      </c>
      <c r="B63" s="1043" t="s">
        <v>3846</v>
      </c>
      <c r="C63" s="1043" t="s">
        <v>3818</v>
      </c>
      <c r="D63" s="1055">
        <v>43387</v>
      </c>
      <c r="E63" s="1041" t="s">
        <v>3861</v>
      </c>
      <c r="F63" s="1056">
        <f>3200+441.43</f>
        <v>3641.43</v>
      </c>
    </row>
    <row r="64" spans="1:6" ht="20.100000000000001" customHeight="1">
      <c r="A64" s="1038">
        <f t="shared" si="1"/>
        <v>25</v>
      </c>
      <c r="B64" s="1043" t="s">
        <v>811</v>
      </c>
      <c r="C64" s="1043" t="s">
        <v>3811</v>
      </c>
      <c r="D64" s="1055">
        <v>43389</v>
      </c>
      <c r="E64" s="1041" t="s">
        <v>3857</v>
      </c>
      <c r="F64" s="1056">
        <v>222.75</v>
      </c>
    </row>
    <row r="65" spans="1:6" ht="20.100000000000001" customHeight="1">
      <c r="A65" s="1038">
        <f t="shared" si="1"/>
        <v>26</v>
      </c>
      <c r="B65" s="1043" t="s">
        <v>811</v>
      </c>
      <c r="C65" s="1043" t="s">
        <v>3811</v>
      </c>
      <c r="D65" s="1055">
        <v>43389</v>
      </c>
      <c r="E65" s="1041" t="s">
        <v>3857</v>
      </c>
      <c r="F65" s="1056">
        <v>357.12</v>
      </c>
    </row>
    <row r="66" spans="1:6" ht="20.100000000000001" customHeight="1">
      <c r="A66" s="1038">
        <f t="shared" si="1"/>
        <v>27</v>
      </c>
      <c r="B66" s="1043" t="s">
        <v>811</v>
      </c>
      <c r="C66" s="1043" t="s">
        <v>3811</v>
      </c>
      <c r="D66" s="1055">
        <v>43458</v>
      </c>
      <c r="E66" s="1041" t="s">
        <v>3857</v>
      </c>
      <c r="F66" s="1056">
        <v>302.5</v>
      </c>
    </row>
    <row r="67" spans="1:6" ht="20.100000000000001" customHeight="1">
      <c r="A67" s="1038">
        <f t="shared" si="1"/>
        <v>28</v>
      </c>
      <c r="B67" s="1043" t="s">
        <v>811</v>
      </c>
      <c r="C67" s="1043" t="s">
        <v>3811</v>
      </c>
      <c r="D67" s="1055">
        <v>43460</v>
      </c>
      <c r="E67" s="1041" t="s">
        <v>3857</v>
      </c>
      <c r="F67" s="1056">
        <v>262</v>
      </c>
    </row>
    <row r="68" spans="1:6" ht="16.5" thickBot="1">
      <c r="A68" s="1348" t="s">
        <v>970</v>
      </c>
      <c r="B68" s="1349"/>
      <c r="C68" s="1349"/>
      <c r="D68" s="1349"/>
      <c r="E68" s="1349"/>
      <c r="F68" s="1054">
        <f>SUM(F40:F67)</f>
        <v>40189.93</v>
      </c>
    </row>
    <row r="69" spans="1:6" ht="15.75">
      <c r="A69" s="1345">
        <v>2019</v>
      </c>
      <c r="B69" s="1346"/>
      <c r="C69" s="1346"/>
      <c r="D69" s="1346"/>
      <c r="E69" s="1346"/>
      <c r="F69" s="1347"/>
    </row>
    <row r="70" spans="1:6" ht="20.100000000000001" customHeight="1">
      <c r="A70" s="1038">
        <v>1</v>
      </c>
      <c r="B70" s="1046" t="s">
        <v>811</v>
      </c>
      <c r="C70" s="1047" t="s">
        <v>3811</v>
      </c>
      <c r="D70" s="1057">
        <v>43467</v>
      </c>
      <c r="E70" s="1049" t="s">
        <v>3857</v>
      </c>
      <c r="F70" s="1042">
        <v>390.4</v>
      </c>
    </row>
    <row r="71" spans="1:6" ht="49.5" customHeight="1">
      <c r="A71" s="1038">
        <f>1+A70</f>
        <v>2</v>
      </c>
      <c r="B71" s="1039" t="s">
        <v>3824</v>
      </c>
      <c r="C71" s="1043" t="s">
        <v>3808</v>
      </c>
      <c r="D71" s="1040">
        <v>43468</v>
      </c>
      <c r="E71" s="1041" t="s">
        <v>3862</v>
      </c>
      <c r="F71" s="1042">
        <v>4403.49</v>
      </c>
    </row>
    <row r="72" spans="1:6" ht="31.5" customHeight="1">
      <c r="A72" s="1038">
        <f t="shared" ref="A72:A102" si="2">1+A71</f>
        <v>3</v>
      </c>
      <c r="B72" s="1039" t="s">
        <v>3824</v>
      </c>
      <c r="C72" s="1043" t="s">
        <v>3808</v>
      </c>
      <c r="D72" s="1040">
        <v>43493</v>
      </c>
      <c r="E72" s="1041" t="s">
        <v>3863</v>
      </c>
      <c r="F72" s="1042">
        <v>970</v>
      </c>
    </row>
    <row r="73" spans="1:6" ht="20.100000000000001" customHeight="1">
      <c r="A73" s="1038">
        <f t="shared" si="2"/>
        <v>4</v>
      </c>
      <c r="B73" s="1039" t="s">
        <v>811</v>
      </c>
      <c r="C73" s="1039" t="s">
        <v>3811</v>
      </c>
      <c r="D73" s="1040">
        <v>43498</v>
      </c>
      <c r="E73" s="1041" t="s">
        <v>3857</v>
      </c>
      <c r="F73" s="1042">
        <v>283.39</v>
      </c>
    </row>
    <row r="74" spans="1:6" ht="20.100000000000001" customHeight="1">
      <c r="A74" s="1038">
        <f t="shared" si="2"/>
        <v>5</v>
      </c>
      <c r="B74" s="1058" t="s">
        <v>811</v>
      </c>
      <c r="C74" s="1039" t="s">
        <v>3811</v>
      </c>
      <c r="D74" s="1040">
        <v>43516</v>
      </c>
      <c r="E74" s="1041" t="s">
        <v>3857</v>
      </c>
      <c r="F74" s="1042">
        <v>488.44</v>
      </c>
    </row>
    <row r="75" spans="1:6" s="1044" customFormat="1" ht="20.100000000000001" customHeight="1">
      <c r="A75" s="1038">
        <f t="shared" si="2"/>
        <v>6</v>
      </c>
      <c r="B75" s="1058" t="s">
        <v>811</v>
      </c>
      <c r="C75" s="1039" t="s">
        <v>3811</v>
      </c>
      <c r="D75" s="1040">
        <v>43518</v>
      </c>
      <c r="E75" s="1041" t="s">
        <v>3857</v>
      </c>
      <c r="F75" s="1042">
        <v>280.52</v>
      </c>
    </row>
    <row r="76" spans="1:6" s="1044" customFormat="1" ht="32.25" customHeight="1">
      <c r="A76" s="1038">
        <f t="shared" si="2"/>
        <v>7</v>
      </c>
      <c r="B76" s="1058" t="s">
        <v>3846</v>
      </c>
      <c r="C76" s="1039" t="s">
        <v>3838</v>
      </c>
      <c r="D76" s="1040">
        <v>43532</v>
      </c>
      <c r="E76" s="1041" t="s">
        <v>3864</v>
      </c>
      <c r="F76" s="1042">
        <f>185.38+656+150</f>
        <v>991.38</v>
      </c>
    </row>
    <row r="77" spans="1:6" ht="31.5" customHeight="1">
      <c r="A77" s="1038">
        <f t="shared" si="2"/>
        <v>8</v>
      </c>
      <c r="B77" s="1058" t="s">
        <v>3846</v>
      </c>
      <c r="C77" s="1039" t="s">
        <v>3865</v>
      </c>
      <c r="D77" s="1040">
        <v>43532</v>
      </c>
      <c r="E77" s="1041" t="s">
        <v>3866</v>
      </c>
      <c r="F77" s="1042">
        <v>33861.9</v>
      </c>
    </row>
    <row r="78" spans="1:6" ht="39.75" customHeight="1">
      <c r="A78" s="1038">
        <f t="shared" si="2"/>
        <v>9</v>
      </c>
      <c r="B78" s="1043" t="s">
        <v>3867</v>
      </c>
      <c r="C78" s="1043" t="s">
        <v>3811</v>
      </c>
      <c r="D78" s="1040">
        <v>43546</v>
      </c>
      <c r="E78" s="1041" t="s">
        <v>3868</v>
      </c>
      <c r="F78" s="1042">
        <v>450</v>
      </c>
    </row>
    <row r="79" spans="1:6" ht="20.100000000000001" customHeight="1">
      <c r="A79" s="1038">
        <f t="shared" si="2"/>
        <v>10</v>
      </c>
      <c r="B79" s="1039" t="s">
        <v>3810</v>
      </c>
      <c r="C79" s="1043" t="s">
        <v>3838</v>
      </c>
      <c r="D79" s="1040">
        <v>43556</v>
      </c>
      <c r="E79" s="1041" t="s">
        <v>3869</v>
      </c>
      <c r="F79" s="1042">
        <v>4932.4000000000005</v>
      </c>
    </row>
    <row r="80" spans="1:6" ht="20.100000000000001" customHeight="1">
      <c r="A80" s="1038">
        <f t="shared" si="2"/>
        <v>11</v>
      </c>
      <c r="B80" s="1039" t="s">
        <v>3810</v>
      </c>
      <c r="C80" s="1043" t="s">
        <v>3865</v>
      </c>
      <c r="D80" s="1040">
        <v>43569</v>
      </c>
      <c r="E80" s="1041" t="s">
        <v>1363</v>
      </c>
      <c r="F80" s="1042">
        <v>1958</v>
      </c>
    </row>
    <row r="81" spans="1:6" ht="30.75" customHeight="1">
      <c r="A81" s="1038">
        <f t="shared" si="2"/>
        <v>12</v>
      </c>
      <c r="B81" s="1039" t="s">
        <v>3870</v>
      </c>
      <c r="C81" s="1039" t="s">
        <v>3808</v>
      </c>
      <c r="D81" s="1040">
        <v>43579</v>
      </c>
      <c r="E81" s="1041" t="s">
        <v>3871</v>
      </c>
      <c r="F81" s="1042">
        <v>5317.59</v>
      </c>
    </row>
    <row r="82" spans="1:6" ht="34.5" customHeight="1">
      <c r="A82" s="1038">
        <f t="shared" si="2"/>
        <v>13</v>
      </c>
      <c r="B82" s="1039" t="s">
        <v>3824</v>
      </c>
      <c r="C82" s="1039" t="s">
        <v>3811</v>
      </c>
      <c r="D82" s="1040">
        <v>43581</v>
      </c>
      <c r="E82" s="1041" t="s">
        <v>3872</v>
      </c>
      <c r="F82" s="1042">
        <v>420</v>
      </c>
    </row>
    <row r="83" spans="1:6" ht="33" customHeight="1">
      <c r="A83" s="1038">
        <f t="shared" si="2"/>
        <v>14</v>
      </c>
      <c r="B83" s="1039" t="s">
        <v>3867</v>
      </c>
      <c r="C83" s="1039" t="s">
        <v>3815</v>
      </c>
      <c r="D83" s="1040">
        <v>43613</v>
      </c>
      <c r="E83" s="1041" t="s">
        <v>3873</v>
      </c>
      <c r="F83" s="1042">
        <v>1480.06</v>
      </c>
    </row>
    <row r="84" spans="1:6" ht="32.25" customHeight="1">
      <c r="A84" s="1038">
        <f t="shared" si="2"/>
        <v>15</v>
      </c>
      <c r="B84" s="1039" t="s">
        <v>1789</v>
      </c>
      <c r="C84" s="1043" t="s">
        <v>3808</v>
      </c>
      <c r="D84" s="1040">
        <v>43671</v>
      </c>
      <c r="E84" s="1041" t="s">
        <v>3874</v>
      </c>
      <c r="F84" s="1042">
        <f>2414.04+2709.85</f>
        <v>5123.8899999999994</v>
      </c>
    </row>
    <row r="85" spans="1:6" ht="30" customHeight="1">
      <c r="A85" s="1038">
        <f t="shared" si="2"/>
        <v>16</v>
      </c>
      <c r="B85" s="1039" t="s">
        <v>3846</v>
      </c>
      <c r="C85" s="1043" t="s">
        <v>3818</v>
      </c>
      <c r="D85" s="1040">
        <v>43675</v>
      </c>
      <c r="E85" s="1041" t="s">
        <v>3875</v>
      </c>
      <c r="F85" s="1042">
        <f>558.31+1803.96+350.55</f>
        <v>2712.82</v>
      </c>
    </row>
    <row r="86" spans="1:6" ht="29.25" customHeight="1">
      <c r="A86" s="1038">
        <f t="shared" si="2"/>
        <v>17</v>
      </c>
      <c r="B86" s="1039" t="s">
        <v>3853</v>
      </c>
      <c r="C86" s="1043" t="s">
        <v>3808</v>
      </c>
      <c r="D86" s="1040">
        <v>43681</v>
      </c>
      <c r="E86" s="1041" t="s">
        <v>3876</v>
      </c>
      <c r="F86" s="1042">
        <v>1916.14</v>
      </c>
    </row>
    <row r="87" spans="1:6" ht="33" customHeight="1">
      <c r="A87" s="1038">
        <f t="shared" si="2"/>
        <v>18</v>
      </c>
      <c r="B87" s="1039" t="s">
        <v>3824</v>
      </c>
      <c r="C87" s="1043" t="s">
        <v>3808</v>
      </c>
      <c r="D87" s="1040">
        <v>43684</v>
      </c>
      <c r="E87" s="1041" t="s">
        <v>3855</v>
      </c>
      <c r="F87" s="1042">
        <v>4375</v>
      </c>
    </row>
    <row r="88" spans="1:6" ht="64.5" customHeight="1">
      <c r="A88" s="1038">
        <f t="shared" si="2"/>
        <v>19</v>
      </c>
      <c r="B88" s="1039" t="s">
        <v>3846</v>
      </c>
      <c r="C88" s="1043" t="s">
        <v>3818</v>
      </c>
      <c r="D88" s="1040">
        <v>43687</v>
      </c>
      <c r="E88" s="1041" t="s">
        <v>3877</v>
      </c>
      <c r="F88" s="1042">
        <v>477.57</v>
      </c>
    </row>
    <row r="89" spans="1:6" s="1044" customFormat="1" ht="51" customHeight="1">
      <c r="A89" s="1038">
        <f t="shared" si="2"/>
        <v>20</v>
      </c>
      <c r="B89" s="1039" t="s">
        <v>3846</v>
      </c>
      <c r="C89" s="1043" t="s">
        <v>3818</v>
      </c>
      <c r="D89" s="1040">
        <v>43692</v>
      </c>
      <c r="E89" s="1041" t="s">
        <v>3878</v>
      </c>
      <c r="F89" s="1042">
        <v>1938.75</v>
      </c>
    </row>
    <row r="90" spans="1:6" s="1044" customFormat="1" ht="20.100000000000001" customHeight="1">
      <c r="A90" s="1038">
        <f t="shared" si="2"/>
        <v>21</v>
      </c>
      <c r="B90" s="1039" t="s">
        <v>811</v>
      </c>
      <c r="C90" s="1043" t="s">
        <v>3811</v>
      </c>
      <c r="D90" s="1040">
        <v>43702</v>
      </c>
      <c r="E90" s="1041" t="s">
        <v>3857</v>
      </c>
      <c r="F90" s="1042">
        <v>225.72</v>
      </c>
    </row>
    <row r="91" spans="1:6" ht="29.25" customHeight="1">
      <c r="A91" s="1038">
        <f t="shared" si="2"/>
        <v>22</v>
      </c>
      <c r="B91" s="1039" t="s">
        <v>3853</v>
      </c>
      <c r="C91" s="1039" t="s">
        <v>3808</v>
      </c>
      <c r="D91" s="1040">
        <v>43727</v>
      </c>
      <c r="E91" s="1041" t="s">
        <v>3879</v>
      </c>
      <c r="F91" s="1042">
        <v>2002.42</v>
      </c>
    </row>
    <row r="92" spans="1:6" ht="20.100000000000001" customHeight="1">
      <c r="A92" s="1038">
        <f t="shared" si="2"/>
        <v>23</v>
      </c>
      <c r="B92" s="1039" t="s">
        <v>811</v>
      </c>
      <c r="C92" s="1039" t="s">
        <v>3811</v>
      </c>
      <c r="D92" s="1040">
        <v>43739</v>
      </c>
      <c r="E92" s="1041" t="s">
        <v>3857</v>
      </c>
      <c r="F92" s="1045">
        <v>451.44</v>
      </c>
    </row>
    <row r="93" spans="1:6" ht="29.25" customHeight="1">
      <c r="A93" s="1038">
        <f t="shared" si="2"/>
        <v>24</v>
      </c>
      <c r="B93" s="1039" t="s">
        <v>3853</v>
      </c>
      <c r="C93" s="1039" t="s">
        <v>3811</v>
      </c>
      <c r="D93" s="1040">
        <v>43743</v>
      </c>
      <c r="E93" s="1041" t="s">
        <v>3880</v>
      </c>
      <c r="F93" s="1045">
        <v>300</v>
      </c>
    </row>
    <row r="94" spans="1:6" ht="32.25" customHeight="1">
      <c r="A94" s="1038">
        <f t="shared" si="2"/>
        <v>25</v>
      </c>
      <c r="B94" s="1039" t="s">
        <v>1789</v>
      </c>
      <c r="C94" s="1043" t="s">
        <v>3815</v>
      </c>
      <c r="D94" s="1040">
        <v>43769</v>
      </c>
      <c r="E94" s="1041" t="s">
        <v>3881</v>
      </c>
      <c r="F94" s="1045">
        <v>2000</v>
      </c>
    </row>
    <row r="95" spans="1:6" ht="30" customHeight="1">
      <c r="A95" s="1038">
        <f t="shared" si="2"/>
        <v>26</v>
      </c>
      <c r="B95" s="1039" t="s">
        <v>3831</v>
      </c>
      <c r="C95" s="1043" t="s">
        <v>3808</v>
      </c>
      <c r="D95" s="1040">
        <v>43781</v>
      </c>
      <c r="E95" s="1041" t="s">
        <v>3882</v>
      </c>
      <c r="F95" s="1045">
        <v>500</v>
      </c>
    </row>
    <row r="96" spans="1:6" ht="33" customHeight="1">
      <c r="A96" s="1038">
        <f t="shared" si="2"/>
        <v>27</v>
      </c>
      <c r="B96" s="1039" t="s">
        <v>3846</v>
      </c>
      <c r="C96" s="1039" t="s">
        <v>3818</v>
      </c>
      <c r="D96" s="1040">
        <v>43782</v>
      </c>
      <c r="E96" s="1041" t="s">
        <v>3883</v>
      </c>
      <c r="F96" s="1045">
        <v>2473.66</v>
      </c>
    </row>
    <row r="97" spans="1:6" ht="33" customHeight="1">
      <c r="A97" s="1038">
        <f t="shared" si="2"/>
        <v>28</v>
      </c>
      <c r="B97" s="1039" t="s">
        <v>3846</v>
      </c>
      <c r="C97" s="1039" t="s">
        <v>3818</v>
      </c>
      <c r="D97" s="1040">
        <v>43786</v>
      </c>
      <c r="E97" s="1041" t="s">
        <v>3884</v>
      </c>
      <c r="F97" s="1045">
        <v>1000</v>
      </c>
    </row>
    <row r="98" spans="1:6" ht="20.100000000000001" customHeight="1">
      <c r="A98" s="1038">
        <f t="shared" si="2"/>
        <v>29</v>
      </c>
      <c r="B98" s="1039" t="s">
        <v>811</v>
      </c>
      <c r="C98" s="1039" t="s">
        <v>3811</v>
      </c>
      <c r="D98" s="1040">
        <v>43787</v>
      </c>
      <c r="E98" s="1041" t="s">
        <v>3885</v>
      </c>
      <c r="F98" s="1045">
        <v>247.68</v>
      </c>
    </row>
    <row r="99" spans="1:6" ht="31.5" customHeight="1">
      <c r="A99" s="1038">
        <f t="shared" si="2"/>
        <v>30</v>
      </c>
      <c r="B99" s="1039" t="s">
        <v>811</v>
      </c>
      <c r="C99" s="1039" t="s">
        <v>3815</v>
      </c>
      <c r="D99" s="1040">
        <v>43788</v>
      </c>
      <c r="E99" s="1041" t="s">
        <v>3886</v>
      </c>
      <c r="F99" s="1045">
        <v>283.90000000000003</v>
      </c>
    </row>
    <row r="100" spans="1:6" ht="20.100000000000001" customHeight="1">
      <c r="A100" s="1038">
        <f t="shared" si="2"/>
        <v>31</v>
      </c>
      <c r="B100" s="1039" t="s">
        <v>3810</v>
      </c>
      <c r="C100" s="1047" t="s">
        <v>3838</v>
      </c>
      <c r="D100" s="1040">
        <v>43791</v>
      </c>
      <c r="E100" s="1041" t="s">
        <v>1363</v>
      </c>
      <c r="F100" s="1045">
        <v>1477.01</v>
      </c>
    </row>
    <row r="101" spans="1:6" ht="28.5" customHeight="1">
      <c r="A101" s="1038">
        <f t="shared" si="2"/>
        <v>32</v>
      </c>
      <c r="B101" s="1039" t="s">
        <v>3853</v>
      </c>
      <c r="C101" s="1047" t="s">
        <v>3815</v>
      </c>
      <c r="D101" s="1040">
        <v>43796</v>
      </c>
      <c r="E101" s="1041" t="s">
        <v>3887</v>
      </c>
      <c r="F101" s="1045">
        <v>1235</v>
      </c>
    </row>
    <row r="102" spans="1:6" ht="20.100000000000001" customHeight="1">
      <c r="A102" s="1038">
        <f t="shared" si="2"/>
        <v>33</v>
      </c>
      <c r="B102" s="1039" t="s">
        <v>3853</v>
      </c>
      <c r="C102" s="1039" t="s">
        <v>3811</v>
      </c>
      <c r="D102" s="1040">
        <v>43829</v>
      </c>
      <c r="E102" s="1041" t="s">
        <v>3888</v>
      </c>
      <c r="F102" s="1045">
        <v>1333.33</v>
      </c>
    </row>
    <row r="103" spans="1:6" ht="16.5" thickBot="1">
      <c r="A103" s="1348" t="s">
        <v>970</v>
      </c>
      <c r="B103" s="1349"/>
      <c r="C103" s="1349"/>
      <c r="D103" s="1349"/>
      <c r="E103" s="1349"/>
      <c r="F103" s="1059">
        <f>SUM(F70:F102)</f>
        <v>86301.900000000009</v>
      </c>
    </row>
    <row r="104" spans="1:6" ht="15.75">
      <c r="A104" s="1345">
        <v>2020</v>
      </c>
      <c r="B104" s="1346"/>
      <c r="C104" s="1346"/>
      <c r="D104" s="1346"/>
      <c r="E104" s="1346"/>
      <c r="F104" s="1347"/>
    </row>
    <row r="105" spans="1:6" ht="20.100000000000001" customHeight="1">
      <c r="A105" s="1038">
        <v>1</v>
      </c>
      <c r="B105" s="1046" t="s">
        <v>811</v>
      </c>
      <c r="C105" s="1047" t="s">
        <v>3811</v>
      </c>
      <c r="D105" s="1040">
        <v>43831</v>
      </c>
      <c r="E105" s="1041" t="s">
        <v>3857</v>
      </c>
      <c r="F105" s="1042">
        <v>222.75</v>
      </c>
    </row>
    <row r="106" spans="1:6" ht="20.100000000000001" customHeight="1">
      <c r="A106" s="1038">
        <f>1+A105</f>
        <v>2</v>
      </c>
      <c r="B106" s="1039" t="s">
        <v>3846</v>
      </c>
      <c r="C106" s="1043" t="s">
        <v>3811</v>
      </c>
      <c r="D106" s="1040">
        <v>43840</v>
      </c>
      <c r="E106" s="1041" t="s">
        <v>3889</v>
      </c>
      <c r="F106" s="1042">
        <v>200</v>
      </c>
    </row>
    <row r="107" spans="1:6" ht="20.100000000000001" customHeight="1">
      <c r="A107" s="1038">
        <f t="shared" ref="A107:A124" si="3">1+A106</f>
        <v>3</v>
      </c>
      <c r="B107" s="1039" t="s">
        <v>811</v>
      </c>
      <c r="C107" s="1043" t="s">
        <v>3811</v>
      </c>
      <c r="D107" s="1040">
        <v>43889</v>
      </c>
      <c r="E107" s="1041" t="s">
        <v>3857</v>
      </c>
      <c r="F107" s="1042">
        <v>247.68</v>
      </c>
    </row>
    <row r="108" spans="1:6" ht="20.100000000000001" customHeight="1">
      <c r="A108" s="1038">
        <f t="shared" si="3"/>
        <v>4</v>
      </c>
      <c r="B108" s="1039" t="s">
        <v>811</v>
      </c>
      <c r="C108" s="1043" t="s">
        <v>3811</v>
      </c>
      <c r="D108" s="1040">
        <v>43894</v>
      </c>
      <c r="E108" s="1041" t="s">
        <v>3857</v>
      </c>
      <c r="F108" s="1042">
        <v>677.16</v>
      </c>
    </row>
    <row r="109" spans="1:6" ht="20.100000000000001" customHeight="1">
      <c r="A109" s="1038">
        <f t="shared" si="3"/>
        <v>5</v>
      </c>
      <c r="B109" s="1039" t="s">
        <v>811</v>
      </c>
      <c r="C109" s="1043" t="s">
        <v>3811</v>
      </c>
      <c r="D109" s="1040">
        <v>43894</v>
      </c>
      <c r="E109" s="1041" t="s">
        <v>3857</v>
      </c>
      <c r="F109" s="1042">
        <v>384</v>
      </c>
    </row>
    <row r="110" spans="1:6" ht="33" customHeight="1">
      <c r="A110" s="1038">
        <f t="shared" si="3"/>
        <v>6</v>
      </c>
      <c r="B110" s="1058" t="s">
        <v>3807</v>
      </c>
      <c r="C110" s="1039" t="s">
        <v>3808</v>
      </c>
      <c r="D110" s="1040">
        <v>43902</v>
      </c>
      <c r="E110" s="1041" t="s">
        <v>3890</v>
      </c>
      <c r="F110" s="1042">
        <v>1007.19</v>
      </c>
    </row>
    <row r="111" spans="1:6" ht="20.100000000000001" customHeight="1">
      <c r="A111" s="1038">
        <f t="shared" si="3"/>
        <v>7</v>
      </c>
      <c r="B111" s="1058" t="s">
        <v>811</v>
      </c>
      <c r="C111" s="1039" t="s">
        <v>3811</v>
      </c>
      <c r="D111" s="1040">
        <v>43923</v>
      </c>
      <c r="E111" s="1041" t="s">
        <v>3857</v>
      </c>
      <c r="F111" s="1042">
        <v>247.68</v>
      </c>
    </row>
    <row r="112" spans="1:6" ht="20.100000000000001" customHeight="1">
      <c r="A112" s="1038">
        <f t="shared" si="3"/>
        <v>8</v>
      </c>
      <c r="B112" s="1058" t="s">
        <v>811</v>
      </c>
      <c r="C112" s="1039" t="s">
        <v>3811</v>
      </c>
      <c r="D112" s="1040">
        <v>43926</v>
      </c>
      <c r="E112" s="1041" t="s">
        <v>3857</v>
      </c>
      <c r="F112" s="1042">
        <v>247.68</v>
      </c>
    </row>
    <row r="113" spans="1:6" ht="30.75" customHeight="1">
      <c r="A113" s="1038">
        <f t="shared" si="3"/>
        <v>9</v>
      </c>
      <c r="B113" s="1058" t="s">
        <v>3846</v>
      </c>
      <c r="C113" s="1039" t="s">
        <v>3811</v>
      </c>
      <c r="D113" s="1040">
        <v>43942</v>
      </c>
      <c r="E113" s="1041" t="s">
        <v>3891</v>
      </c>
      <c r="F113" s="1042">
        <v>500</v>
      </c>
    </row>
    <row r="114" spans="1:6" ht="29.25" customHeight="1">
      <c r="A114" s="1038">
        <f t="shared" si="3"/>
        <v>10</v>
      </c>
      <c r="B114" s="1058" t="s">
        <v>3867</v>
      </c>
      <c r="C114" s="1039" t="s">
        <v>3811</v>
      </c>
      <c r="D114" s="1040">
        <v>43949</v>
      </c>
      <c r="E114" s="1041" t="s">
        <v>3892</v>
      </c>
      <c r="F114" s="1042">
        <v>200</v>
      </c>
    </row>
    <row r="115" spans="1:6" ht="30" customHeight="1">
      <c r="A115" s="1038">
        <f t="shared" si="3"/>
        <v>11</v>
      </c>
      <c r="B115" s="1058" t="s">
        <v>3867</v>
      </c>
      <c r="C115" s="1039" t="s">
        <v>3811</v>
      </c>
      <c r="D115" s="1040">
        <v>43949</v>
      </c>
      <c r="E115" s="1041" t="s">
        <v>3892</v>
      </c>
      <c r="F115" s="1042">
        <v>50</v>
      </c>
    </row>
    <row r="116" spans="1:6" ht="30.75" customHeight="1">
      <c r="A116" s="1038">
        <f t="shared" si="3"/>
        <v>12</v>
      </c>
      <c r="B116" s="1058" t="s">
        <v>3853</v>
      </c>
      <c r="C116" s="1039" t="s">
        <v>3838</v>
      </c>
      <c r="D116" s="1040">
        <v>43956</v>
      </c>
      <c r="E116" s="1041" t="s">
        <v>3893</v>
      </c>
      <c r="F116" s="1042">
        <f>183.58+139.42</f>
        <v>323</v>
      </c>
    </row>
    <row r="117" spans="1:6" ht="20.100000000000001" customHeight="1">
      <c r="A117" s="1038">
        <f t="shared" si="3"/>
        <v>13</v>
      </c>
      <c r="B117" s="1058" t="s">
        <v>3867</v>
      </c>
      <c r="C117" s="1039" t="s">
        <v>3811</v>
      </c>
      <c r="D117" s="1040">
        <v>43969</v>
      </c>
      <c r="E117" s="1041" t="s">
        <v>3894</v>
      </c>
      <c r="F117" s="1042">
        <v>300</v>
      </c>
    </row>
    <row r="118" spans="1:6" ht="33.75" customHeight="1">
      <c r="A118" s="1038">
        <f t="shared" si="3"/>
        <v>14</v>
      </c>
      <c r="B118" s="1058" t="s">
        <v>3853</v>
      </c>
      <c r="C118" s="1039" t="s">
        <v>3808</v>
      </c>
      <c r="D118" s="1040">
        <v>43972</v>
      </c>
      <c r="E118" s="1041" t="s">
        <v>3895</v>
      </c>
      <c r="F118" s="1042">
        <v>700</v>
      </c>
    </row>
    <row r="119" spans="1:6" ht="31.5" customHeight="1">
      <c r="A119" s="1038">
        <f t="shared" si="3"/>
        <v>15</v>
      </c>
      <c r="B119" s="1058" t="s">
        <v>1342</v>
      </c>
      <c r="C119" s="1039" t="s">
        <v>3808</v>
      </c>
      <c r="D119" s="1040">
        <v>43997</v>
      </c>
      <c r="E119" s="1041" t="s">
        <v>3896</v>
      </c>
      <c r="F119" s="1042">
        <f>1230.37+2582.63</f>
        <v>3813</v>
      </c>
    </row>
    <row r="120" spans="1:6" ht="20.100000000000001" customHeight="1">
      <c r="A120" s="1038">
        <f t="shared" si="3"/>
        <v>16</v>
      </c>
      <c r="B120" s="1058" t="s">
        <v>811</v>
      </c>
      <c r="C120" s="1039" t="s">
        <v>3811</v>
      </c>
      <c r="D120" s="1040">
        <v>44006</v>
      </c>
      <c r="E120" s="1041" t="s">
        <v>3857</v>
      </c>
      <c r="F120" s="1042">
        <v>600</v>
      </c>
    </row>
    <row r="121" spans="1:6" ht="34.5" customHeight="1">
      <c r="A121" s="1038">
        <f t="shared" si="3"/>
        <v>17</v>
      </c>
      <c r="B121" s="1058" t="s">
        <v>811</v>
      </c>
      <c r="C121" s="1039" t="s">
        <v>3815</v>
      </c>
      <c r="D121" s="1040">
        <v>44012</v>
      </c>
      <c r="E121" s="1041" t="s">
        <v>3897</v>
      </c>
      <c r="F121" s="1042">
        <f>1410.29+1399.71</f>
        <v>2810</v>
      </c>
    </row>
    <row r="122" spans="1:6" ht="64.5" customHeight="1">
      <c r="A122" s="1038">
        <f t="shared" si="3"/>
        <v>18</v>
      </c>
      <c r="B122" s="1058" t="s">
        <v>1342</v>
      </c>
      <c r="C122" s="1039" t="s">
        <v>3808</v>
      </c>
      <c r="D122" s="1040">
        <v>44025</v>
      </c>
      <c r="E122" s="1041" t="s">
        <v>3898</v>
      </c>
      <c r="F122" s="1042">
        <f>46566.98+3433.02</f>
        <v>50000</v>
      </c>
    </row>
    <row r="123" spans="1:6" ht="33" customHeight="1">
      <c r="A123" s="1038">
        <f t="shared" si="3"/>
        <v>19</v>
      </c>
      <c r="B123" s="1039" t="s">
        <v>3824</v>
      </c>
      <c r="C123" s="1039" t="s">
        <v>3808</v>
      </c>
      <c r="D123" s="1040">
        <v>44032</v>
      </c>
      <c r="E123" s="1041" t="s">
        <v>3899</v>
      </c>
      <c r="F123" s="1042">
        <v>553.5</v>
      </c>
    </row>
    <row r="124" spans="1:6" ht="35.25" customHeight="1">
      <c r="A124" s="1038">
        <f t="shared" si="3"/>
        <v>20</v>
      </c>
      <c r="B124" s="1058" t="s">
        <v>3846</v>
      </c>
      <c r="C124" s="1039" t="s">
        <v>3818</v>
      </c>
      <c r="D124" s="1040">
        <v>44073</v>
      </c>
      <c r="E124" s="1041" t="s">
        <v>3900</v>
      </c>
      <c r="F124" s="1042">
        <v>3067.96</v>
      </c>
    </row>
    <row r="125" spans="1:6" ht="16.5" thickBot="1">
      <c r="A125" s="1348" t="s">
        <v>970</v>
      </c>
      <c r="B125" s="1349"/>
      <c r="C125" s="1349"/>
      <c r="D125" s="1349"/>
      <c r="E125" s="1349"/>
      <c r="F125" s="1059">
        <f>SUM(F105:F124)</f>
        <v>66151.600000000006</v>
      </c>
    </row>
    <row r="126" spans="1:6" ht="31.5" customHeight="1">
      <c r="A126" s="1350" t="s">
        <v>3901</v>
      </c>
      <c r="B126" s="1350"/>
      <c r="C126" s="1350"/>
      <c r="E126" s="1060"/>
    </row>
    <row r="127" spans="1:6" ht="15.75" thickBot="1">
      <c r="B127" s="1061"/>
      <c r="C127" s="1062"/>
      <c r="D127" s="1061"/>
      <c r="E127" s="1030"/>
    </row>
    <row r="128" spans="1:6" ht="15.75">
      <c r="B128" s="1063" t="s">
        <v>3902</v>
      </c>
      <c r="C128" s="1064">
        <v>2017</v>
      </c>
      <c r="D128" s="1065">
        <v>2018</v>
      </c>
      <c r="E128" s="1065">
        <v>2019</v>
      </c>
      <c r="F128" s="1065">
        <v>2020</v>
      </c>
    </row>
    <row r="129" spans="1:6" ht="15.75">
      <c r="B129" s="1066" t="s">
        <v>3815</v>
      </c>
      <c r="C129" s="1067">
        <f>F7+F10+F12+F13+F19+F26+F31+F34+F35</f>
        <v>30701.320000000003</v>
      </c>
      <c r="D129" s="1068">
        <f>F43+F44+F45+F51+F52+F56</f>
        <v>14659.39</v>
      </c>
      <c r="E129" s="1069">
        <f>SUM(F83+F94+F99+F101)</f>
        <v>4998.96</v>
      </c>
      <c r="F129" s="1070">
        <f>F121</f>
        <v>2810</v>
      </c>
    </row>
    <row r="130" spans="1:6" ht="15.75">
      <c r="B130" s="1066" t="s">
        <v>3818</v>
      </c>
      <c r="C130" s="1067">
        <f>F14</f>
        <v>654</v>
      </c>
      <c r="D130" s="1068">
        <f>F49+F53+F60+F63</f>
        <v>15004.43</v>
      </c>
      <c r="E130" s="1069">
        <f>F85+F88+F89+F96+F97</f>
        <v>8602.7999999999993</v>
      </c>
      <c r="F130" s="1070">
        <f>F124</f>
        <v>3067.96</v>
      </c>
    </row>
    <row r="131" spans="1:6" ht="15.75">
      <c r="B131" s="1066" t="s">
        <v>3903</v>
      </c>
      <c r="C131" s="1067">
        <f>F4+F15+F16+F20+F22+F23+F24+F25+F27+F30+F32</f>
        <v>41109.729999999996</v>
      </c>
      <c r="D131" s="1068">
        <f>F42+F46+F47+F50+F54+F55</f>
        <v>6128.73</v>
      </c>
      <c r="E131" s="1069">
        <f>F71+F72+F81+F84+F86+F87+F91+F95</f>
        <v>24608.53</v>
      </c>
      <c r="F131" s="1068">
        <f>F110+F118+F119+F122+F123</f>
        <v>56073.69</v>
      </c>
    </row>
    <row r="132" spans="1:6" ht="15.75">
      <c r="B132" s="1066" t="s">
        <v>3811</v>
      </c>
      <c r="C132" s="1067">
        <f>+F5+F6+F8+F9+F11+F17+F18+F21+F28+F33+F36+F37</f>
        <v>3971.4199999999996</v>
      </c>
      <c r="D132" s="1068">
        <f>F40+F48+F57+F58+F59+F61+F62+F64+F65+F66+F67</f>
        <v>4018.38</v>
      </c>
      <c r="E132" s="1069">
        <f>F70+F73+F74+F75+F78+F82+F90+F92+F93+F98+F102</f>
        <v>4870.92</v>
      </c>
      <c r="F132" s="1068">
        <f>F105+F106+F107+F108+F109+F111+F112+F113+F114+F115+F117+F120</f>
        <v>3876.9500000000003</v>
      </c>
    </row>
    <row r="133" spans="1:6" ht="15.75">
      <c r="B133" s="1066" t="s">
        <v>3838</v>
      </c>
      <c r="C133" s="1067">
        <v>0</v>
      </c>
      <c r="D133" s="1068">
        <f>F41</f>
        <v>379</v>
      </c>
      <c r="E133" s="1069">
        <f>F76+F79+F100</f>
        <v>7400.7900000000009</v>
      </c>
      <c r="F133" s="1068">
        <f>F116</f>
        <v>323</v>
      </c>
    </row>
    <row r="134" spans="1:6" ht="15.75">
      <c r="B134" s="1066" t="s">
        <v>3865</v>
      </c>
      <c r="C134" s="1067">
        <f>F29</f>
        <v>858</v>
      </c>
      <c r="D134" s="1068">
        <v>0</v>
      </c>
      <c r="E134" s="1071">
        <f>F77+F80</f>
        <v>35819.9</v>
      </c>
      <c r="F134" s="1068">
        <v>0</v>
      </c>
    </row>
    <row r="135" spans="1:6" ht="16.5" thickBot="1">
      <c r="B135" s="1072" t="s">
        <v>970</v>
      </c>
      <c r="C135" s="1073">
        <f>SUM(C129:C134)</f>
        <v>77294.47</v>
      </c>
      <c r="D135" s="1073">
        <f>SUM(D129:D134)</f>
        <v>40189.93</v>
      </c>
      <c r="E135" s="1074">
        <f>SUM(E129:E134)</f>
        <v>86301.9</v>
      </c>
      <c r="F135" s="1073">
        <f>SUM(F129:F134)</f>
        <v>66151.600000000006</v>
      </c>
    </row>
    <row r="136" spans="1:6">
      <c r="B136" s="1061"/>
      <c r="C136" s="1062"/>
      <c r="D136" s="1061"/>
      <c r="E136" s="1030"/>
    </row>
    <row r="137" spans="1:6">
      <c r="B137" s="1061"/>
      <c r="C137" s="1062"/>
      <c r="D137" s="1061"/>
      <c r="E137" s="1030"/>
    </row>
    <row r="138" spans="1:6" ht="15.75">
      <c r="B138" s="1351" t="s">
        <v>3904</v>
      </c>
      <c r="C138" s="1351"/>
      <c r="D138" s="1064" t="s">
        <v>3905</v>
      </c>
      <c r="E138" s="1352" t="s">
        <v>3805</v>
      </c>
      <c r="F138" s="1353"/>
    </row>
    <row r="139" spans="1:6" s="1078" customFormat="1" ht="15.75" customHeight="1">
      <c r="A139" s="1030"/>
      <c r="B139" s="1075" t="s">
        <v>3842</v>
      </c>
      <c r="C139" s="1076">
        <v>1378.65</v>
      </c>
      <c r="D139" s="1077">
        <v>2018</v>
      </c>
      <c r="E139" s="1344" t="s">
        <v>3906</v>
      </c>
      <c r="F139" s="1344"/>
    </row>
    <row r="140" spans="1:6" ht="15.75">
      <c r="B140" s="1046" t="s">
        <v>3842</v>
      </c>
      <c r="C140" s="1079">
        <v>6409</v>
      </c>
      <c r="D140" s="1077">
        <v>2018</v>
      </c>
      <c r="E140" s="1344" t="s">
        <v>3906</v>
      </c>
      <c r="F140" s="1344"/>
    </row>
    <row r="141" spans="1:6" ht="15.75">
      <c r="B141" s="1039" t="s">
        <v>3842</v>
      </c>
      <c r="C141" s="1079">
        <v>4443</v>
      </c>
      <c r="D141" s="1077">
        <v>2018</v>
      </c>
      <c r="E141" s="1341" t="s">
        <v>3906</v>
      </c>
      <c r="F141" s="1342"/>
    </row>
    <row r="142" spans="1:6" ht="15.75">
      <c r="B142" s="1039" t="s">
        <v>3842</v>
      </c>
      <c r="C142" s="1079">
        <v>26978.1</v>
      </c>
      <c r="D142" s="1077">
        <v>2018</v>
      </c>
      <c r="E142" s="1341" t="s">
        <v>3906</v>
      </c>
      <c r="F142" s="1342"/>
    </row>
    <row r="143" spans="1:6" ht="15.75">
      <c r="B143" s="1039" t="s">
        <v>3838</v>
      </c>
      <c r="C143" s="1079">
        <v>409</v>
      </c>
      <c r="D143" s="1077">
        <v>2019</v>
      </c>
      <c r="E143" s="1341" t="s">
        <v>770</v>
      </c>
      <c r="F143" s="1342"/>
    </row>
    <row r="144" spans="1:6" ht="15.75">
      <c r="B144" s="1039" t="s">
        <v>3842</v>
      </c>
      <c r="C144" s="1080">
        <v>4505.6900000000005</v>
      </c>
      <c r="D144" s="1077">
        <v>2019</v>
      </c>
      <c r="E144" s="1341" t="s">
        <v>770</v>
      </c>
      <c r="F144" s="1342"/>
    </row>
    <row r="145" spans="2:6" ht="15.75">
      <c r="B145" s="1039" t="s">
        <v>3842</v>
      </c>
      <c r="C145" s="1080">
        <v>15109</v>
      </c>
      <c r="D145" s="1077">
        <v>2019</v>
      </c>
      <c r="E145" s="1341" t="s">
        <v>770</v>
      </c>
      <c r="F145" s="1342"/>
    </row>
    <row r="146" spans="2:6" ht="15.75">
      <c r="B146" s="1039" t="s">
        <v>3842</v>
      </c>
      <c r="C146" s="1080">
        <v>416.07</v>
      </c>
      <c r="D146" s="1077">
        <v>2020</v>
      </c>
      <c r="E146" s="1341" t="s">
        <v>770</v>
      </c>
      <c r="F146" s="1342"/>
    </row>
    <row r="147" spans="2:6" ht="15.75">
      <c r="B147" s="1039" t="s">
        <v>3838</v>
      </c>
      <c r="C147" s="1080">
        <v>109</v>
      </c>
      <c r="D147" s="1077">
        <v>2020</v>
      </c>
      <c r="E147" s="1341" t="s">
        <v>3906</v>
      </c>
      <c r="F147" s="1342"/>
    </row>
    <row r="148" spans="2:6" ht="15.75">
      <c r="B148" s="1039" t="s">
        <v>3842</v>
      </c>
      <c r="C148" s="1080">
        <v>11468.65</v>
      </c>
      <c r="D148" s="1077">
        <v>2020</v>
      </c>
      <c r="E148" s="1341" t="s">
        <v>770</v>
      </c>
      <c r="F148" s="1342"/>
    </row>
    <row r="149" spans="2:6" ht="15.75">
      <c r="B149" s="1039" t="s">
        <v>3842</v>
      </c>
      <c r="C149" s="1080">
        <v>2268.7000000000003</v>
      </c>
      <c r="D149" s="1077">
        <v>2020</v>
      </c>
      <c r="E149" s="1341" t="s">
        <v>770</v>
      </c>
      <c r="F149" s="1342"/>
    </row>
    <row r="150" spans="2:6" ht="15.75">
      <c r="B150" s="1039" t="s">
        <v>3808</v>
      </c>
      <c r="C150" s="1080">
        <v>2142.88</v>
      </c>
      <c r="D150" s="1077">
        <v>2020</v>
      </c>
      <c r="E150" s="1341" t="s">
        <v>770</v>
      </c>
      <c r="F150" s="1342"/>
    </row>
    <row r="151" spans="2:6" ht="15.75">
      <c r="B151" s="1039" t="s">
        <v>3842</v>
      </c>
      <c r="C151" s="1080">
        <v>2209</v>
      </c>
      <c r="D151" s="1077">
        <v>2020</v>
      </c>
      <c r="E151" s="1341" t="s">
        <v>770</v>
      </c>
      <c r="F151" s="1342"/>
    </row>
    <row r="152" spans="2:6" ht="15.75">
      <c r="B152" s="1039" t="s">
        <v>3808</v>
      </c>
      <c r="C152" s="1080">
        <v>5689</v>
      </c>
      <c r="D152" s="1077">
        <v>2020</v>
      </c>
      <c r="E152" s="1341" t="s">
        <v>770</v>
      </c>
      <c r="F152" s="1342"/>
    </row>
    <row r="153" spans="2:6" ht="15.75">
      <c r="B153" s="1039" t="s">
        <v>3808</v>
      </c>
      <c r="C153" s="1080">
        <v>1309</v>
      </c>
      <c r="D153" s="1077">
        <v>2020</v>
      </c>
      <c r="E153" s="1341" t="s">
        <v>770</v>
      </c>
      <c r="F153" s="1342"/>
    </row>
    <row r="154" spans="2:6">
      <c r="C154" s="1081"/>
    </row>
  </sheetData>
  <mergeCells count="27">
    <mergeCell ref="A103:E103"/>
    <mergeCell ref="A3:F3"/>
    <mergeCell ref="A38:E38"/>
    <mergeCell ref="A39:F39"/>
    <mergeCell ref="A68:E68"/>
    <mergeCell ref="A69:F69"/>
    <mergeCell ref="A125:E125"/>
    <mergeCell ref="A126:C126"/>
    <mergeCell ref="B138:C138"/>
    <mergeCell ref="E138:F138"/>
    <mergeCell ref="E139:F139"/>
    <mergeCell ref="E152:F152"/>
    <mergeCell ref="E153:F153"/>
    <mergeCell ref="A1:F1"/>
    <mergeCell ref="E146:F146"/>
    <mergeCell ref="E147:F147"/>
    <mergeCell ref="E148:F148"/>
    <mergeCell ref="E149:F149"/>
    <mergeCell ref="E150:F150"/>
    <mergeCell ref="E151:F151"/>
    <mergeCell ref="E140:F140"/>
    <mergeCell ref="E141:F141"/>
    <mergeCell ref="E142:F142"/>
    <mergeCell ref="E143:F143"/>
    <mergeCell ref="E144:F144"/>
    <mergeCell ref="E145:F145"/>
    <mergeCell ref="A104:F104"/>
  </mergeCells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551"/>
  <sheetViews>
    <sheetView view="pageBreakPreview" topLeftCell="A25" zoomScaleNormal="30" zoomScaleSheetLayoutView="100" workbookViewId="0">
      <selection activeCell="F417" sqref="F417"/>
    </sheetView>
  </sheetViews>
  <sheetFormatPr defaultRowHeight="12.75"/>
  <cols>
    <col min="1" max="1" width="6.28515625" style="3" bestFit="1" customWidth="1"/>
    <col min="2" max="2" width="36.7109375" style="40" customWidth="1"/>
    <col min="3" max="3" width="26.85546875" style="33" customWidth="1"/>
    <col min="4" max="4" width="11.42578125" style="47" customWidth="1"/>
    <col min="5" max="5" width="9.7109375" style="47" customWidth="1"/>
    <col min="6" max="6" width="13" style="47" customWidth="1"/>
    <col min="7" max="7" width="19.85546875" style="48" customWidth="1"/>
    <col min="8" max="8" width="16.85546875" style="64" customWidth="1"/>
    <col min="9" max="9" width="13.7109375" style="33" customWidth="1"/>
    <col min="10" max="10" width="43.85546875" style="58" customWidth="1"/>
    <col min="11" max="11" width="26.42578125" style="33" customWidth="1"/>
    <col min="12" max="12" width="24.5703125" style="33" customWidth="1"/>
    <col min="13" max="13" width="27" style="33" customWidth="1"/>
    <col min="14" max="14" width="20.7109375" style="33" customWidth="1"/>
    <col min="15" max="15" width="24.42578125" style="33" customWidth="1"/>
    <col min="16" max="16" width="60" style="33" customWidth="1"/>
    <col min="17" max="17" width="16.140625" style="33" customWidth="1"/>
    <col min="18" max="18" width="14.85546875" style="33" customWidth="1"/>
    <col min="19" max="19" width="23.85546875" style="33" customWidth="1"/>
    <col min="20" max="20" width="14" style="33" customWidth="1"/>
    <col min="21" max="21" width="13.28515625" style="33" customWidth="1"/>
    <col min="22" max="22" width="22.7109375" style="33" customWidth="1"/>
    <col min="23" max="23" width="18.7109375" style="911" customWidth="1"/>
    <col min="24" max="24" width="14.42578125" style="888" customWidth="1"/>
    <col min="25" max="26" width="18.7109375" style="33" customWidth="1"/>
    <col min="27" max="136" width="9.140625" style="39"/>
    <col min="137" max="16384" width="9.140625" style="33"/>
  </cols>
  <sheetData>
    <row r="1" spans="1:136">
      <c r="A1" s="368" t="s">
        <v>232</v>
      </c>
    </row>
    <row r="2" spans="1:136">
      <c r="G2" s="33"/>
      <c r="H2" s="61"/>
    </row>
    <row r="3" spans="1:136" ht="21.75" customHeight="1">
      <c r="A3" s="1135" t="s">
        <v>1234</v>
      </c>
      <c r="B3" s="1136"/>
      <c r="C3" s="1136"/>
      <c r="D3" s="1136"/>
      <c r="E3" s="1136"/>
      <c r="F3" s="1136"/>
      <c r="G3" s="1136"/>
      <c r="H3" s="1136"/>
      <c r="I3" s="1136"/>
      <c r="J3" s="1136"/>
      <c r="K3" s="1136"/>
      <c r="L3" s="1136"/>
      <c r="M3" s="1136"/>
      <c r="N3" s="1136"/>
      <c r="O3" s="1136"/>
      <c r="P3" s="1136"/>
      <c r="Q3" s="1136"/>
      <c r="R3" s="1136"/>
      <c r="S3" s="1136"/>
      <c r="T3" s="1136"/>
      <c r="U3" s="1136"/>
      <c r="V3" s="1136"/>
      <c r="W3" s="1136"/>
      <c r="X3" s="1136"/>
      <c r="Y3" s="1136"/>
      <c r="Z3" s="1136"/>
    </row>
    <row r="4" spans="1:136" ht="24" customHeight="1">
      <c r="A4" s="1117" t="s">
        <v>370</v>
      </c>
      <c r="B4" s="1112" t="s">
        <v>1250</v>
      </c>
      <c r="C4" s="1119" t="s">
        <v>1251</v>
      </c>
      <c r="D4" s="1119" t="s">
        <v>1252</v>
      </c>
      <c r="E4" s="1119" t="s">
        <v>1254</v>
      </c>
      <c r="F4" s="1119" t="s">
        <v>1256</v>
      </c>
      <c r="G4" s="1119" t="s">
        <v>1253</v>
      </c>
      <c r="H4" s="1112" t="s">
        <v>1257</v>
      </c>
      <c r="I4" s="1119" t="s">
        <v>19</v>
      </c>
      <c r="J4" s="1112" t="s">
        <v>726</v>
      </c>
      <c r="K4" s="1119" t="s">
        <v>869</v>
      </c>
      <c r="L4" s="1119" t="s">
        <v>1258</v>
      </c>
      <c r="M4" s="1119"/>
      <c r="N4" s="1119"/>
      <c r="O4" s="1119" t="s">
        <v>372</v>
      </c>
      <c r="P4" s="1119" t="s">
        <v>373</v>
      </c>
      <c r="Q4" s="1119" t="s">
        <v>1259</v>
      </c>
      <c r="R4" s="1119"/>
      <c r="S4" s="1119"/>
      <c r="T4" s="1119"/>
      <c r="U4" s="1119"/>
      <c r="V4" s="1119"/>
      <c r="W4" s="1125" t="s">
        <v>1260</v>
      </c>
      <c r="X4" s="1121" t="s">
        <v>1261</v>
      </c>
      <c r="Y4" s="1119" t="s">
        <v>1262</v>
      </c>
      <c r="Z4" s="1119" t="s">
        <v>1263</v>
      </c>
    </row>
    <row r="5" spans="1:136" ht="84" customHeight="1" thickBot="1">
      <c r="A5" s="1118"/>
      <c r="B5" s="1113"/>
      <c r="C5" s="1120"/>
      <c r="D5" s="1120"/>
      <c r="E5" s="1120"/>
      <c r="F5" s="1120"/>
      <c r="G5" s="1120"/>
      <c r="H5" s="1113"/>
      <c r="I5" s="1120"/>
      <c r="J5" s="1113"/>
      <c r="K5" s="1120"/>
      <c r="L5" s="60" t="s">
        <v>1264</v>
      </c>
      <c r="M5" s="60" t="s">
        <v>1265</v>
      </c>
      <c r="N5" s="60" t="s">
        <v>1266</v>
      </c>
      <c r="O5" s="1120"/>
      <c r="P5" s="1120"/>
      <c r="Q5" s="60" t="s">
        <v>1267</v>
      </c>
      <c r="R5" s="60" t="s">
        <v>1268</v>
      </c>
      <c r="S5" s="60" t="s">
        <v>1269</v>
      </c>
      <c r="T5" s="60" t="s">
        <v>1270</v>
      </c>
      <c r="U5" s="60" t="s">
        <v>1271</v>
      </c>
      <c r="V5" s="60" t="s">
        <v>1272</v>
      </c>
      <c r="W5" s="1126"/>
      <c r="X5" s="1122"/>
      <c r="Y5" s="1120"/>
      <c r="Z5" s="1120"/>
    </row>
    <row r="6" spans="1:136" ht="12.75" customHeight="1">
      <c r="A6" s="1114" t="s">
        <v>1120</v>
      </c>
      <c r="B6" s="1115"/>
      <c r="C6" s="1115"/>
      <c r="D6" s="1115"/>
      <c r="E6" s="1115"/>
      <c r="F6" s="1115"/>
      <c r="G6" s="1116"/>
      <c r="H6" s="62"/>
      <c r="I6" s="49"/>
      <c r="J6" s="1127"/>
      <c r="K6" s="1127"/>
      <c r="L6" s="38"/>
      <c r="M6" s="1127"/>
      <c r="N6" s="1127"/>
      <c r="O6" s="1127"/>
      <c r="P6" s="1127"/>
      <c r="Q6" s="38"/>
      <c r="R6" s="1127"/>
      <c r="S6" s="1127"/>
      <c r="T6" s="1127"/>
      <c r="U6" s="1127"/>
      <c r="V6" s="38"/>
      <c r="W6" s="912"/>
      <c r="X6" s="889"/>
      <c r="Y6" s="38"/>
      <c r="Z6" s="38"/>
    </row>
    <row r="7" spans="1:136" s="3" customFormat="1" ht="63.75">
      <c r="A7" s="2">
        <v>1</v>
      </c>
      <c r="B7" s="10" t="s">
        <v>648</v>
      </c>
      <c r="C7" s="2" t="s">
        <v>649</v>
      </c>
      <c r="D7" s="2" t="s">
        <v>834</v>
      </c>
      <c r="E7" s="2" t="s">
        <v>733</v>
      </c>
      <c r="F7" s="2" t="s">
        <v>733</v>
      </c>
      <c r="G7" s="2">
        <v>1911</v>
      </c>
      <c r="H7" s="1020">
        <v>15182000</v>
      </c>
      <c r="I7" s="2" t="s">
        <v>84</v>
      </c>
      <c r="J7" s="140" t="s">
        <v>1459</v>
      </c>
      <c r="K7" s="2" t="s">
        <v>651</v>
      </c>
      <c r="L7" s="2" t="s">
        <v>1273</v>
      </c>
      <c r="M7" s="2" t="s">
        <v>1274</v>
      </c>
      <c r="N7" s="2" t="s">
        <v>1276</v>
      </c>
      <c r="O7" s="2" t="s">
        <v>374</v>
      </c>
      <c r="P7" s="117" t="s">
        <v>3341</v>
      </c>
      <c r="Q7" s="117" t="s">
        <v>375</v>
      </c>
      <c r="R7" s="117" t="s">
        <v>376</v>
      </c>
      <c r="S7" s="117" t="s">
        <v>377</v>
      </c>
      <c r="T7" s="117" t="s">
        <v>377</v>
      </c>
      <c r="U7" s="117" t="s">
        <v>378</v>
      </c>
      <c r="V7" s="117" t="s">
        <v>377</v>
      </c>
      <c r="W7" s="114" t="s">
        <v>509</v>
      </c>
      <c r="X7" s="890" t="s">
        <v>510</v>
      </c>
      <c r="Y7" s="142" t="s">
        <v>650</v>
      </c>
      <c r="Z7" s="142" t="s">
        <v>1255</v>
      </c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</row>
    <row r="8" spans="1:136" s="3" customFormat="1" ht="71.25" customHeight="1">
      <c r="A8" s="2">
        <v>2</v>
      </c>
      <c r="B8" s="10" t="s">
        <v>652</v>
      </c>
      <c r="C8" s="2" t="s">
        <v>649</v>
      </c>
      <c r="D8" s="2" t="s">
        <v>834</v>
      </c>
      <c r="E8" s="2" t="s">
        <v>733</v>
      </c>
      <c r="F8" s="2" t="s">
        <v>733</v>
      </c>
      <c r="G8" s="2">
        <v>1910</v>
      </c>
      <c r="H8" s="1021">
        <v>2937000</v>
      </c>
      <c r="I8" s="2" t="s">
        <v>84</v>
      </c>
      <c r="J8" s="86" t="s">
        <v>507</v>
      </c>
      <c r="K8" s="2" t="s">
        <v>653</v>
      </c>
      <c r="L8" s="2" t="s">
        <v>1273</v>
      </c>
      <c r="M8" s="2" t="s">
        <v>1275</v>
      </c>
      <c r="N8" s="2" t="s">
        <v>1064</v>
      </c>
      <c r="O8" s="2" t="s">
        <v>374</v>
      </c>
      <c r="P8" s="2" t="s">
        <v>1059</v>
      </c>
      <c r="Q8" s="2" t="s">
        <v>376</v>
      </c>
      <c r="R8" s="2" t="s">
        <v>508</v>
      </c>
      <c r="S8" s="2" t="s">
        <v>376</v>
      </c>
      <c r="T8" s="2" t="s">
        <v>376</v>
      </c>
      <c r="U8" s="117" t="s">
        <v>378</v>
      </c>
      <c r="V8" s="2" t="s">
        <v>376</v>
      </c>
      <c r="W8" s="112" t="s">
        <v>2181</v>
      </c>
      <c r="X8" s="890" t="s">
        <v>1119</v>
      </c>
      <c r="Y8" s="12" t="s">
        <v>650</v>
      </c>
      <c r="Z8" s="12" t="s">
        <v>1255</v>
      </c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</row>
    <row r="9" spans="1:136" s="3" customFormat="1" ht="51">
      <c r="A9" s="2">
        <v>3</v>
      </c>
      <c r="B9" s="10" t="s">
        <v>654</v>
      </c>
      <c r="C9" s="2" t="s">
        <v>649</v>
      </c>
      <c r="D9" s="2" t="s">
        <v>834</v>
      </c>
      <c r="E9" s="2" t="s">
        <v>733</v>
      </c>
      <c r="F9" s="2" t="s">
        <v>733</v>
      </c>
      <c r="G9" s="2">
        <v>1910</v>
      </c>
      <c r="H9" s="1021">
        <v>5543000</v>
      </c>
      <c r="I9" s="2" t="s">
        <v>84</v>
      </c>
      <c r="J9" s="86" t="s">
        <v>1248</v>
      </c>
      <c r="K9" s="2" t="s">
        <v>1249</v>
      </c>
      <c r="L9" s="2" t="s">
        <v>1273</v>
      </c>
      <c r="M9" s="2" t="s">
        <v>1275</v>
      </c>
      <c r="N9" s="2" t="s">
        <v>1065</v>
      </c>
      <c r="O9" s="2" t="s">
        <v>374</v>
      </c>
      <c r="P9" s="2" t="s">
        <v>1060</v>
      </c>
      <c r="Q9" s="2" t="s">
        <v>377</v>
      </c>
      <c r="R9" s="2" t="s">
        <v>376</v>
      </c>
      <c r="S9" s="2" t="s">
        <v>376</v>
      </c>
      <c r="T9" s="2" t="s">
        <v>376</v>
      </c>
      <c r="U9" s="2" t="s">
        <v>378</v>
      </c>
      <c r="V9" s="2" t="s">
        <v>376</v>
      </c>
      <c r="W9" s="112" t="s">
        <v>2180</v>
      </c>
      <c r="X9" s="890" t="s">
        <v>511</v>
      </c>
      <c r="Y9" s="12" t="s">
        <v>650</v>
      </c>
      <c r="Z9" s="12" t="s">
        <v>1255</v>
      </c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</row>
    <row r="10" spans="1:136" s="67" customFormat="1">
      <c r="A10" s="1099" t="s">
        <v>862</v>
      </c>
      <c r="B10" s="1099" t="s">
        <v>862</v>
      </c>
      <c r="C10" s="1099"/>
      <c r="D10" s="69"/>
      <c r="E10" s="69"/>
      <c r="F10" s="69"/>
      <c r="G10" s="70"/>
      <c r="H10" s="71">
        <f>SUM(H7:H9)</f>
        <v>23662000</v>
      </c>
      <c r="I10" s="55"/>
      <c r="J10" s="68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913"/>
      <c r="X10" s="891"/>
      <c r="Y10" s="55"/>
      <c r="Z10" s="5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</row>
    <row r="11" spans="1:136">
      <c r="A11" s="1097" t="s">
        <v>831</v>
      </c>
      <c r="B11" s="1097"/>
      <c r="C11" s="1097"/>
      <c r="D11" s="1097"/>
      <c r="E11" s="1097"/>
      <c r="F11" s="1097"/>
      <c r="G11" s="1097"/>
      <c r="H11" s="1097"/>
      <c r="I11" s="1097"/>
      <c r="J11" s="1098"/>
      <c r="K11" s="1098"/>
      <c r="L11" s="41"/>
      <c r="M11" s="1098"/>
      <c r="N11" s="1098"/>
      <c r="O11" s="1098"/>
      <c r="P11" s="1098"/>
      <c r="Q11" s="41"/>
      <c r="R11" s="1098"/>
      <c r="S11" s="1098"/>
      <c r="T11" s="1098"/>
      <c r="U11" s="1098"/>
      <c r="V11" s="41"/>
      <c r="W11" s="914"/>
      <c r="X11" s="892"/>
      <c r="Y11" s="41"/>
      <c r="Z11" s="41"/>
    </row>
    <row r="12" spans="1:136" s="146" customFormat="1" ht="25.5">
      <c r="A12" s="2">
        <v>1</v>
      </c>
      <c r="B12" s="151" t="s">
        <v>832</v>
      </c>
      <c r="C12" s="145" t="s">
        <v>833</v>
      </c>
      <c r="D12" s="145" t="s">
        <v>834</v>
      </c>
      <c r="E12" s="145" t="s">
        <v>733</v>
      </c>
      <c r="F12" s="145" t="s">
        <v>733</v>
      </c>
      <c r="G12" s="145">
        <v>2011</v>
      </c>
      <c r="H12" s="84">
        <v>2491478.7400000002</v>
      </c>
      <c r="I12" s="2" t="s">
        <v>20</v>
      </c>
      <c r="J12" s="177"/>
      <c r="K12" s="145" t="s">
        <v>837</v>
      </c>
      <c r="L12" s="692"/>
      <c r="M12" s="692"/>
      <c r="N12" s="692"/>
      <c r="O12" s="145"/>
      <c r="P12" s="145"/>
      <c r="Q12" s="145" t="s">
        <v>375</v>
      </c>
      <c r="R12" s="145" t="s">
        <v>375</v>
      </c>
      <c r="S12" s="145" t="s">
        <v>375</v>
      </c>
      <c r="T12" s="145" t="s">
        <v>375</v>
      </c>
      <c r="U12" s="145"/>
      <c r="V12" s="145" t="s">
        <v>375</v>
      </c>
      <c r="W12" s="183">
        <v>180.7</v>
      </c>
      <c r="X12" s="893">
        <v>1</v>
      </c>
      <c r="Y12" s="145" t="s">
        <v>733</v>
      </c>
      <c r="Z12" s="145" t="s">
        <v>733</v>
      </c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</row>
    <row r="13" spans="1:136" s="3" customFormat="1" ht="80.25" customHeight="1">
      <c r="A13" s="2">
        <v>2</v>
      </c>
      <c r="B13" s="10" t="s">
        <v>1498</v>
      </c>
      <c r="C13" s="2" t="s">
        <v>1456</v>
      </c>
      <c r="D13" s="2" t="s">
        <v>733</v>
      </c>
      <c r="E13" s="2" t="s">
        <v>733</v>
      </c>
      <c r="F13" s="2" t="s">
        <v>733</v>
      </c>
      <c r="G13" s="2">
        <v>1969</v>
      </c>
      <c r="H13" s="84">
        <v>6853</v>
      </c>
      <c r="I13" s="2" t="s">
        <v>20</v>
      </c>
      <c r="J13" s="86"/>
      <c r="K13" s="2" t="s">
        <v>1457</v>
      </c>
      <c r="L13" s="2"/>
      <c r="M13" s="2"/>
      <c r="N13" s="2" t="s">
        <v>1458</v>
      </c>
      <c r="O13" s="2"/>
      <c r="P13" s="2"/>
      <c r="Q13" s="2" t="s">
        <v>377</v>
      </c>
      <c r="R13" s="2" t="s">
        <v>378</v>
      </c>
      <c r="S13" s="2" t="s">
        <v>378</v>
      </c>
      <c r="T13" s="2" t="s">
        <v>149</v>
      </c>
      <c r="U13" s="2" t="s">
        <v>378</v>
      </c>
      <c r="V13" s="2" t="s">
        <v>378</v>
      </c>
      <c r="W13" s="112">
        <v>17</v>
      </c>
      <c r="X13" s="588">
        <v>1</v>
      </c>
      <c r="Y13" s="2" t="s">
        <v>733</v>
      </c>
      <c r="Z13" s="2" t="s">
        <v>733</v>
      </c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</row>
    <row r="14" spans="1:136" s="3" customFormat="1" ht="71.25" customHeight="1">
      <c r="A14" s="2">
        <v>3</v>
      </c>
      <c r="B14" s="10" t="s">
        <v>1528</v>
      </c>
      <c r="C14" s="2" t="s">
        <v>1352</v>
      </c>
      <c r="D14" s="2" t="s">
        <v>733</v>
      </c>
      <c r="E14" s="2" t="s">
        <v>733</v>
      </c>
      <c r="F14" s="2" t="s">
        <v>733</v>
      </c>
      <c r="G14" s="2">
        <v>1880</v>
      </c>
      <c r="H14" s="84">
        <v>50000</v>
      </c>
      <c r="I14" s="2" t="s">
        <v>1973</v>
      </c>
      <c r="J14" s="86"/>
      <c r="K14" s="2" t="s">
        <v>1531</v>
      </c>
      <c r="L14" s="2" t="s">
        <v>1777</v>
      </c>
      <c r="M14" s="2" t="s">
        <v>1778</v>
      </c>
      <c r="N14" s="2" t="s">
        <v>1779</v>
      </c>
      <c r="O14" s="2"/>
      <c r="P14" s="2"/>
      <c r="Q14" s="2" t="s">
        <v>1785</v>
      </c>
      <c r="R14" s="2" t="s">
        <v>392</v>
      </c>
      <c r="S14" s="2" t="s">
        <v>392</v>
      </c>
      <c r="T14" s="2" t="s">
        <v>1785</v>
      </c>
      <c r="U14" s="2" t="s">
        <v>392</v>
      </c>
      <c r="V14" s="2" t="s">
        <v>392</v>
      </c>
      <c r="W14" s="112">
        <v>205</v>
      </c>
      <c r="X14" s="588">
        <v>2</v>
      </c>
      <c r="Y14" s="2" t="s">
        <v>1202</v>
      </c>
      <c r="Z14" s="2" t="s">
        <v>1202</v>
      </c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</row>
    <row r="15" spans="1:136" s="323" customFormat="1" ht="81" customHeight="1">
      <c r="A15" s="2">
        <v>5</v>
      </c>
      <c r="B15" s="359" t="s">
        <v>3516</v>
      </c>
      <c r="C15" s="2" t="s">
        <v>1529</v>
      </c>
      <c r="D15" s="2" t="s">
        <v>835</v>
      </c>
      <c r="E15" s="2" t="s">
        <v>733</v>
      </c>
      <c r="F15" s="2" t="s">
        <v>733</v>
      </c>
      <c r="G15" s="2">
        <v>1933</v>
      </c>
      <c r="H15" s="84">
        <v>30000</v>
      </c>
      <c r="I15" s="2" t="s">
        <v>1973</v>
      </c>
      <c r="J15" s="86"/>
      <c r="K15" s="145" t="s">
        <v>1533</v>
      </c>
      <c r="L15" s="2" t="s">
        <v>1780</v>
      </c>
      <c r="M15" s="2" t="s">
        <v>1781</v>
      </c>
      <c r="N15" s="2" t="s">
        <v>1782</v>
      </c>
      <c r="O15" s="2"/>
      <c r="P15" s="2"/>
      <c r="Q15" s="2" t="s">
        <v>1786</v>
      </c>
      <c r="R15" s="2" t="s">
        <v>1786</v>
      </c>
      <c r="S15" s="2" t="s">
        <v>1786</v>
      </c>
      <c r="T15" s="2" t="s">
        <v>1786</v>
      </c>
      <c r="U15" s="2" t="s">
        <v>392</v>
      </c>
      <c r="V15" s="2" t="s">
        <v>392</v>
      </c>
      <c r="W15" s="112">
        <v>267</v>
      </c>
      <c r="X15" s="588">
        <v>1</v>
      </c>
      <c r="Y15" s="2" t="s">
        <v>1202</v>
      </c>
      <c r="Z15" s="2" t="s">
        <v>1255</v>
      </c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2"/>
      <c r="DA15" s="322"/>
      <c r="DB15" s="322"/>
      <c r="DC15" s="322"/>
      <c r="DD15" s="322"/>
      <c r="DE15" s="322"/>
      <c r="DF15" s="322"/>
      <c r="DG15" s="322"/>
      <c r="DH15" s="322"/>
      <c r="DI15" s="322"/>
      <c r="DJ15" s="322"/>
      <c r="DK15" s="322"/>
      <c r="DL15" s="322"/>
      <c r="DM15" s="322"/>
      <c r="DN15" s="322"/>
      <c r="DO15" s="322"/>
      <c r="DP15" s="322"/>
      <c r="DQ15" s="322"/>
      <c r="DR15" s="322"/>
      <c r="DS15" s="322"/>
      <c r="DT15" s="322"/>
      <c r="DU15" s="322"/>
      <c r="DV15" s="322"/>
      <c r="DW15" s="322"/>
      <c r="DX15" s="322"/>
      <c r="DY15" s="322"/>
      <c r="DZ15" s="322"/>
      <c r="EA15" s="322"/>
      <c r="EB15" s="322"/>
      <c r="EC15" s="322"/>
      <c r="ED15" s="322"/>
      <c r="EE15" s="322"/>
      <c r="EF15" s="322"/>
    </row>
    <row r="16" spans="1:136" s="3" customFormat="1" ht="120.75" customHeight="1">
      <c r="A16" s="2">
        <v>6</v>
      </c>
      <c r="B16" s="10" t="s">
        <v>3517</v>
      </c>
      <c r="C16" s="2" t="s">
        <v>1530</v>
      </c>
      <c r="D16" s="2" t="s">
        <v>733</v>
      </c>
      <c r="E16" s="2" t="s">
        <v>733</v>
      </c>
      <c r="F16" s="2" t="s">
        <v>733</v>
      </c>
      <c r="G16" s="2">
        <v>1933</v>
      </c>
      <c r="H16" s="84">
        <v>30000</v>
      </c>
      <c r="I16" s="2" t="s">
        <v>1973</v>
      </c>
      <c r="J16" s="86"/>
      <c r="K16" s="2" t="s">
        <v>1533</v>
      </c>
      <c r="L16" s="2" t="s">
        <v>1780</v>
      </c>
      <c r="M16" s="2" t="s">
        <v>1783</v>
      </c>
      <c r="N16" s="2" t="s">
        <v>1784</v>
      </c>
      <c r="O16" s="2"/>
      <c r="P16" s="2"/>
      <c r="Q16" s="2" t="s">
        <v>1786</v>
      </c>
      <c r="R16" s="2" t="s">
        <v>1786</v>
      </c>
      <c r="S16" s="2" t="s">
        <v>1785</v>
      </c>
      <c r="T16" s="2" t="s">
        <v>1786</v>
      </c>
      <c r="U16" s="2" t="s">
        <v>392</v>
      </c>
      <c r="V16" s="2" t="s">
        <v>392</v>
      </c>
      <c r="W16" s="112">
        <v>486</v>
      </c>
      <c r="X16" s="588">
        <v>1</v>
      </c>
      <c r="Y16" s="2" t="s">
        <v>650</v>
      </c>
      <c r="Z16" s="2" t="s">
        <v>1255</v>
      </c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</row>
    <row r="17" spans="1:137" s="323" customFormat="1" ht="120.75" customHeight="1">
      <c r="A17" s="2">
        <v>7</v>
      </c>
      <c r="B17" s="10" t="s">
        <v>3148</v>
      </c>
      <c r="C17" s="2" t="s">
        <v>3149</v>
      </c>
      <c r="D17" s="2" t="s">
        <v>834</v>
      </c>
      <c r="E17" s="2" t="s">
        <v>733</v>
      </c>
      <c r="F17" s="2" t="s">
        <v>733</v>
      </c>
      <c r="G17" s="2">
        <v>1998</v>
      </c>
      <c r="H17" s="84">
        <v>974275.78</v>
      </c>
      <c r="I17" s="2" t="s">
        <v>1461</v>
      </c>
      <c r="J17" s="86" t="s">
        <v>3150</v>
      </c>
      <c r="K17" s="145" t="s">
        <v>3151</v>
      </c>
      <c r="L17" s="2" t="s">
        <v>3152</v>
      </c>
      <c r="M17" s="2" t="s">
        <v>3153</v>
      </c>
      <c r="N17" s="2" t="s">
        <v>3154</v>
      </c>
      <c r="O17" s="2" t="s">
        <v>3155</v>
      </c>
      <c r="P17" s="2"/>
      <c r="Q17" s="2" t="s">
        <v>377</v>
      </c>
      <c r="R17" s="2" t="s">
        <v>377</v>
      </c>
      <c r="S17" s="2" t="s">
        <v>377</v>
      </c>
      <c r="T17" s="2" t="s">
        <v>377</v>
      </c>
      <c r="U17" s="2" t="s">
        <v>378</v>
      </c>
      <c r="V17" s="2" t="s">
        <v>377</v>
      </c>
      <c r="W17" s="112">
        <v>546.20000000000005</v>
      </c>
      <c r="X17" s="588">
        <v>1</v>
      </c>
      <c r="Y17" s="2" t="s">
        <v>733</v>
      </c>
      <c r="Z17" s="2" t="s">
        <v>733</v>
      </c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2"/>
      <c r="DE17" s="322"/>
      <c r="DF17" s="322"/>
      <c r="DG17" s="322"/>
      <c r="DH17" s="322"/>
      <c r="DI17" s="322"/>
      <c r="DJ17" s="322"/>
      <c r="DK17" s="322"/>
      <c r="DL17" s="322"/>
      <c r="DM17" s="322"/>
      <c r="DN17" s="322"/>
      <c r="DO17" s="322"/>
      <c r="DP17" s="322"/>
      <c r="DQ17" s="322"/>
      <c r="DR17" s="322"/>
      <c r="DS17" s="322"/>
      <c r="DT17" s="322"/>
      <c r="DU17" s="322"/>
      <c r="DV17" s="322"/>
      <c r="DW17" s="322"/>
      <c r="DX17" s="322"/>
      <c r="DY17" s="322"/>
      <c r="DZ17" s="322"/>
      <c r="EA17" s="322"/>
      <c r="EB17" s="322"/>
      <c r="EC17" s="322"/>
      <c r="ED17" s="322"/>
      <c r="EE17" s="322"/>
      <c r="EF17" s="322"/>
    </row>
    <row r="18" spans="1:137" s="12" customFormat="1" ht="24.95" customHeight="1">
      <c r="A18" s="2">
        <f>A17+1</f>
        <v>8</v>
      </c>
      <c r="B18" s="10" t="s">
        <v>1351</v>
      </c>
      <c r="C18" s="2" t="s">
        <v>1352</v>
      </c>
      <c r="D18" s="2" t="s">
        <v>650</v>
      </c>
      <c r="E18" s="2" t="s">
        <v>1255</v>
      </c>
      <c r="F18" s="2" t="s">
        <v>1255</v>
      </c>
      <c r="G18" s="2">
        <v>1897</v>
      </c>
      <c r="H18" s="106">
        <v>423254.84</v>
      </c>
      <c r="I18" s="2" t="s">
        <v>1461</v>
      </c>
      <c r="J18" s="86"/>
      <c r="K18" s="2" t="s">
        <v>588</v>
      </c>
      <c r="L18" s="2" t="s">
        <v>1273</v>
      </c>
      <c r="M18" s="2" t="s">
        <v>827</v>
      </c>
      <c r="N18" s="2" t="s">
        <v>465</v>
      </c>
      <c r="O18" s="2" t="s">
        <v>828</v>
      </c>
      <c r="P18" s="2"/>
      <c r="Q18" s="2" t="s">
        <v>1327</v>
      </c>
      <c r="R18" s="2" t="s">
        <v>1327</v>
      </c>
      <c r="S18" s="2" t="s">
        <v>690</v>
      </c>
      <c r="T18" s="2" t="s">
        <v>1328</v>
      </c>
      <c r="U18" s="2" t="s">
        <v>690</v>
      </c>
      <c r="V18" s="2" t="s">
        <v>690</v>
      </c>
      <c r="W18" s="927">
        <v>534.72</v>
      </c>
      <c r="X18" s="905">
        <v>3</v>
      </c>
      <c r="Y18" s="2" t="s">
        <v>1255</v>
      </c>
      <c r="Z18" s="2" t="s">
        <v>1255</v>
      </c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61"/>
    </row>
    <row r="19" spans="1:137" s="12" customFormat="1" ht="24.95" customHeight="1">
      <c r="A19" s="2">
        <f t="shared" ref="A19:A76" si="0">A18+1</f>
        <v>9</v>
      </c>
      <c r="B19" s="10" t="s">
        <v>1351</v>
      </c>
      <c r="C19" s="2" t="s">
        <v>3635</v>
      </c>
      <c r="D19" s="2" t="s">
        <v>650</v>
      </c>
      <c r="E19" s="2" t="s">
        <v>1255</v>
      </c>
      <c r="F19" s="2" t="s">
        <v>1255</v>
      </c>
      <c r="G19" s="2">
        <v>1895</v>
      </c>
      <c r="H19" s="106">
        <v>63294.21</v>
      </c>
      <c r="I19" s="2" t="s">
        <v>1461</v>
      </c>
      <c r="J19" s="86"/>
      <c r="K19" s="2" t="s">
        <v>3636</v>
      </c>
      <c r="L19" s="2" t="s">
        <v>1273</v>
      </c>
      <c r="M19" s="2" t="s">
        <v>784</v>
      </c>
      <c r="N19" s="2" t="s">
        <v>701</v>
      </c>
      <c r="O19" s="2" t="s">
        <v>3637</v>
      </c>
      <c r="P19" s="2"/>
      <c r="Q19" s="2" t="s">
        <v>1327</v>
      </c>
      <c r="R19" s="2" t="s">
        <v>1327</v>
      </c>
      <c r="S19" s="2" t="s">
        <v>1327</v>
      </c>
      <c r="T19" s="2" t="s">
        <v>1327</v>
      </c>
      <c r="U19" s="2" t="s">
        <v>1748</v>
      </c>
      <c r="V19" s="2" t="s">
        <v>1327</v>
      </c>
      <c r="W19" s="927">
        <v>351.4</v>
      </c>
      <c r="X19" s="905">
        <v>2</v>
      </c>
      <c r="Y19" s="2" t="s">
        <v>1255</v>
      </c>
      <c r="Z19" s="2" t="s">
        <v>1255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61"/>
    </row>
    <row r="20" spans="1:137" s="12" customFormat="1" ht="24.95" customHeight="1">
      <c r="A20" s="2">
        <f t="shared" si="0"/>
        <v>10</v>
      </c>
      <c r="B20" s="10" t="s">
        <v>1351</v>
      </c>
      <c r="C20" s="2" t="s">
        <v>1352</v>
      </c>
      <c r="D20" s="2" t="s">
        <v>650</v>
      </c>
      <c r="E20" s="2" t="s">
        <v>1255</v>
      </c>
      <c r="F20" s="2" t="s">
        <v>1255</v>
      </c>
      <c r="G20" s="2">
        <v>1927</v>
      </c>
      <c r="H20" s="106">
        <v>45978.41</v>
      </c>
      <c r="I20" s="2" t="s">
        <v>1461</v>
      </c>
      <c r="J20" s="86"/>
      <c r="K20" s="2" t="s">
        <v>1113</v>
      </c>
      <c r="L20" s="2" t="s">
        <v>1273</v>
      </c>
      <c r="M20" s="2" t="s">
        <v>475</v>
      </c>
      <c r="N20" s="2" t="s">
        <v>701</v>
      </c>
      <c r="O20" s="2" t="s">
        <v>592</v>
      </c>
      <c r="P20" s="2"/>
      <c r="Q20" s="2" t="s">
        <v>690</v>
      </c>
      <c r="R20" s="2" t="s">
        <v>1327</v>
      </c>
      <c r="S20" s="2" t="s">
        <v>690</v>
      </c>
      <c r="T20" s="2" t="s">
        <v>690</v>
      </c>
      <c r="U20" s="2" t="s">
        <v>691</v>
      </c>
      <c r="V20" s="2" t="s">
        <v>1330</v>
      </c>
      <c r="W20" s="927">
        <v>180.39</v>
      </c>
      <c r="X20" s="905">
        <v>3</v>
      </c>
      <c r="Y20" s="2" t="s">
        <v>650</v>
      </c>
      <c r="Z20" s="2" t="s">
        <v>1255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61"/>
    </row>
    <row r="21" spans="1:137" s="12" customFormat="1" ht="24.95" customHeight="1">
      <c r="A21" s="2">
        <f t="shared" si="0"/>
        <v>11</v>
      </c>
      <c r="B21" s="10" t="s">
        <v>584</v>
      </c>
      <c r="C21" s="2" t="s">
        <v>838</v>
      </c>
      <c r="D21" s="2" t="s">
        <v>650</v>
      </c>
      <c r="E21" s="2" t="s">
        <v>1255</v>
      </c>
      <c r="F21" s="2" t="s">
        <v>1255</v>
      </c>
      <c r="G21" s="2">
        <v>1970</v>
      </c>
      <c r="H21" s="106">
        <v>9727662.6199999992</v>
      </c>
      <c r="I21" s="2" t="s">
        <v>1461</v>
      </c>
      <c r="J21" s="86" t="s">
        <v>1749</v>
      </c>
      <c r="K21" s="2" t="s">
        <v>818</v>
      </c>
      <c r="L21" s="2" t="s">
        <v>1273</v>
      </c>
      <c r="M21" s="2" t="s">
        <v>840</v>
      </c>
      <c r="N21" s="2" t="s">
        <v>701</v>
      </c>
      <c r="O21" s="2" t="s">
        <v>1322</v>
      </c>
      <c r="P21" s="2"/>
      <c r="Q21" s="2" t="s">
        <v>690</v>
      </c>
      <c r="R21" s="2" t="s">
        <v>690</v>
      </c>
      <c r="S21" s="2" t="s">
        <v>690</v>
      </c>
      <c r="T21" s="2" t="s">
        <v>1328</v>
      </c>
      <c r="U21" s="2" t="s">
        <v>690</v>
      </c>
      <c r="V21" s="2" t="s">
        <v>690</v>
      </c>
      <c r="W21" s="927">
        <v>4014.95</v>
      </c>
      <c r="X21" s="905">
        <v>5</v>
      </c>
      <c r="Y21" s="2" t="s">
        <v>650</v>
      </c>
      <c r="Z21" s="2" t="s">
        <v>1750</v>
      </c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61"/>
    </row>
    <row r="22" spans="1:137" s="12" customFormat="1" ht="24.95" customHeight="1">
      <c r="A22" s="2">
        <f t="shared" si="0"/>
        <v>12</v>
      </c>
      <c r="B22" s="10" t="s">
        <v>1351</v>
      </c>
      <c r="C22" s="2" t="s">
        <v>1352</v>
      </c>
      <c r="D22" s="2" t="s">
        <v>650</v>
      </c>
      <c r="E22" s="2" t="s">
        <v>1255</v>
      </c>
      <c r="F22" s="2" t="s">
        <v>1255</v>
      </c>
      <c r="G22" s="2">
        <v>1898</v>
      </c>
      <c r="H22" s="106">
        <v>89604.24</v>
      </c>
      <c r="I22" s="2" t="s">
        <v>1461</v>
      </c>
      <c r="J22" s="86"/>
      <c r="K22" s="2" t="s">
        <v>1142</v>
      </c>
      <c r="L22" s="2" t="s">
        <v>1273</v>
      </c>
      <c r="M22" s="2" t="s">
        <v>475</v>
      </c>
      <c r="N22" s="2" t="s">
        <v>465</v>
      </c>
      <c r="O22" s="2" t="s">
        <v>830</v>
      </c>
      <c r="P22" s="2"/>
      <c r="Q22" s="2" t="s">
        <v>690</v>
      </c>
      <c r="R22" s="2" t="s">
        <v>690</v>
      </c>
      <c r="S22" s="2" t="s">
        <v>690</v>
      </c>
      <c r="T22" s="2" t="s">
        <v>690</v>
      </c>
      <c r="U22" s="2" t="s">
        <v>690</v>
      </c>
      <c r="V22" s="2" t="s">
        <v>690</v>
      </c>
      <c r="W22" s="927">
        <v>246</v>
      </c>
      <c r="X22" s="905">
        <v>3</v>
      </c>
      <c r="Y22" s="2" t="s">
        <v>1255</v>
      </c>
      <c r="Z22" s="2" t="s">
        <v>1255</v>
      </c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61"/>
    </row>
    <row r="23" spans="1:137" s="12" customFormat="1" ht="24.95" customHeight="1">
      <c r="A23" s="2">
        <f t="shared" si="0"/>
        <v>13</v>
      </c>
      <c r="B23" s="1" t="s">
        <v>1760</v>
      </c>
      <c r="C23" s="2" t="s">
        <v>1456</v>
      </c>
      <c r="D23" s="2" t="s">
        <v>650</v>
      </c>
      <c r="E23" s="2" t="s">
        <v>1255</v>
      </c>
      <c r="F23" s="2" t="s">
        <v>1255</v>
      </c>
      <c r="G23" s="2">
        <v>1979</v>
      </c>
      <c r="H23" s="103">
        <v>1031.6199999999999</v>
      </c>
      <c r="I23" s="2" t="s">
        <v>1461</v>
      </c>
      <c r="J23" s="135"/>
      <c r="K23" s="2" t="s">
        <v>1142</v>
      </c>
      <c r="L23" s="2" t="s">
        <v>1273</v>
      </c>
      <c r="M23" s="2" t="s">
        <v>475</v>
      </c>
      <c r="N23" s="2" t="s">
        <v>701</v>
      </c>
      <c r="O23" s="2" t="s">
        <v>830</v>
      </c>
      <c r="P23" s="2"/>
      <c r="Q23" s="2" t="s">
        <v>1327</v>
      </c>
      <c r="R23" s="2" t="s">
        <v>691</v>
      </c>
      <c r="S23" s="2" t="s">
        <v>691</v>
      </c>
      <c r="T23" s="2" t="s">
        <v>691</v>
      </c>
      <c r="U23" s="2" t="s">
        <v>691</v>
      </c>
      <c r="V23" s="2" t="s">
        <v>691</v>
      </c>
      <c r="W23" s="928">
        <v>18</v>
      </c>
      <c r="X23" s="900" t="s">
        <v>2589</v>
      </c>
      <c r="Y23" s="12" t="s">
        <v>1255</v>
      </c>
      <c r="Z23" s="12" t="s">
        <v>1255</v>
      </c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61"/>
    </row>
    <row r="24" spans="1:137" s="12" customFormat="1" ht="24.95" customHeight="1">
      <c r="A24" s="2">
        <f t="shared" si="0"/>
        <v>14</v>
      </c>
      <c r="B24" s="1" t="s">
        <v>587</v>
      </c>
      <c r="C24" s="2" t="s">
        <v>635</v>
      </c>
      <c r="D24" s="2" t="s">
        <v>650</v>
      </c>
      <c r="E24" s="2" t="s">
        <v>1255</v>
      </c>
      <c r="F24" s="2" t="s">
        <v>1255</v>
      </c>
      <c r="G24" s="2">
        <v>1900</v>
      </c>
      <c r="H24" s="103">
        <v>2729.9</v>
      </c>
      <c r="I24" s="2" t="s">
        <v>1461</v>
      </c>
      <c r="J24" s="135"/>
      <c r="K24" s="2" t="s">
        <v>286</v>
      </c>
      <c r="L24" s="2" t="s">
        <v>1273</v>
      </c>
      <c r="M24" s="2" t="s">
        <v>475</v>
      </c>
      <c r="N24" s="2" t="s">
        <v>701</v>
      </c>
      <c r="O24" s="2" t="s">
        <v>830</v>
      </c>
      <c r="P24" s="2"/>
      <c r="Q24" s="2" t="s">
        <v>1327</v>
      </c>
      <c r="R24" s="2" t="s">
        <v>691</v>
      </c>
      <c r="S24" s="2" t="s">
        <v>691</v>
      </c>
      <c r="T24" s="2" t="s">
        <v>691</v>
      </c>
      <c r="U24" s="2" t="s">
        <v>691</v>
      </c>
      <c r="V24" s="2" t="s">
        <v>691</v>
      </c>
      <c r="W24" s="928">
        <v>68</v>
      </c>
      <c r="X24" s="900" t="s">
        <v>2589</v>
      </c>
      <c r="Y24" s="12" t="s">
        <v>1255</v>
      </c>
      <c r="Z24" s="12" t="s">
        <v>1255</v>
      </c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61"/>
    </row>
    <row r="25" spans="1:137" s="12" customFormat="1" ht="24.95" customHeight="1">
      <c r="A25" s="2">
        <f t="shared" si="0"/>
        <v>15</v>
      </c>
      <c r="B25" s="10" t="s">
        <v>1351</v>
      </c>
      <c r="C25" s="2" t="s">
        <v>1352</v>
      </c>
      <c r="D25" s="2" t="s">
        <v>650</v>
      </c>
      <c r="E25" s="2" t="s">
        <v>1255</v>
      </c>
      <c r="F25" s="2" t="s">
        <v>1255</v>
      </c>
      <c r="G25" s="2">
        <v>1959</v>
      </c>
      <c r="H25" s="106">
        <v>487916.28</v>
      </c>
      <c r="I25" s="2" t="s">
        <v>1461</v>
      </c>
      <c r="J25" s="86"/>
      <c r="K25" s="2" t="s">
        <v>339</v>
      </c>
      <c r="L25" s="2" t="s">
        <v>1273</v>
      </c>
      <c r="M25" s="2" t="s">
        <v>475</v>
      </c>
      <c r="N25" s="2" t="s">
        <v>701</v>
      </c>
      <c r="O25" s="2" t="s">
        <v>830</v>
      </c>
      <c r="P25" s="2"/>
      <c r="Q25" s="2" t="s">
        <v>690</v>
      </c>
      <c r="R25" s="2" t="s">
        <v>690</v>
      </c>
      <c r="S25" s="2" t="s">
        <v>690</v>
      </c>
      <c r="T25" s="2" t="s">
        <v>690</v>
      </c>
      <c r="U25" s="2" t="s">
        <v>690</v>
      </c>
      <c r="V25" s="2" t="s">
        <v>690</v>
      </c>
      <c r="W25" s="927">
        <v>346.4</v>
      </c>
      <c r="X25" s="905">
        <v>3</v>
      </c>
      <c r="Y25" s="2" t="s">
        <v>1255</v>
      </c>
      <c r="Z25" s="2" t="s">
        <v>1255</v>
      </c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61"/>
    </row>
    <row r="26" spans="1:137" s="12" customFormat="1" ht="24.95" customHeight="1">
      <c r="A26" s="2">
        <f t="shared" si="0"/>
        <v>16</v>
      </c>
      <c r="B26" s="1" t="s">
        <v>1351</v>
      </c>
      <c r="C26" s="2" t="s">
        <v>635</v>
      </c>
      <c r="D26" s="2" t="s">
        <v>650</v>
      </c>
      <c r="E26" s="2" t="s">
        <v>1255</v>
      </c>
      <c r="F26" s="2" t="s">
        <v>1255</v>
      </c>
      <c r="G26" s="2">
        <v>2014</v>
      </c>
      <c r="H26" s="103">
        <v>10099</v>
      </c>
      <c r="I26" s="2" t="s">
        <v>1461</v>
      </c>
      <c r="J26" s="135"/>
      <c r="K26" s="2" t="s">
        <v>339</v>
      </c>
      <c r="L26" s="2" t="s">
        <v>1273</v>
      </c>
      <c r="M26" s="2" t="s">
        <v>475</v>
      </c>
      <c r="N26" s="2" t="s">
        <v>701</v>
      </c>
      <c r="O26" s="2" t="s">
        <v>625</v>
      </c>
      <c r="P26" s="2"/>
      <c r="Q26" s="2" t="s">
        <v>1328</v>
      </c>
      <c r="R26" s="2" t="s">
        <v>691</v>
      </c>
      <c r="S26" s="2" t="s">
        <v>691</v>
      </c>
      <c r="T26" s="2" t="s">
        <v>691</v>
      </c>
      <c r="U26" s="2" t="s">
        <v>691</v>
      </c>
      <c r="V26" s="2" t="s">
        <v>691</v>
      </c>
      <c r="W26" s="928">
        <v>38</v>
      </c>
      <c r="X26" s="900" t="s">
        <v>2589</v>
      </c>
      <c r="Y26" s="12" t="s">
        <v>1255</v>
      </c>
      <c r="Z26" s="12" t="s">
        <v>1255</v>
      </c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61"/>
    </row>
    <row r="27" spans="1:137" s="12" customFormat="1" ht="24.95" customHeight="1">
      <c r="A27" s="2">
        <f t="shared" si="0"/>
        <v>17</v>
      </c>
      <c r="B27" s="10" t="s">
        <v>1358</v>
      </c>
      <c r="C27" s="2" t="s">
        <v>838</v>
      </c>
      <c r="D27" s="2" t="s">
        <v>650</v>
      </c>
      <c r="E27" s="2" t="s">
        <v>1255</v>
      </c>
      <c r="F27" s="2" t="s">
        <v>1255</v>
      </c>
      <c r="G27" s="2">
        <v>1950</v>
      </c>
      <c r="H27" s="106">
        <v>5742.74</v>
      </c>
      <c r="I27" s="2" t="s">
        <v>1461</v>
      </c>
      <c r="J27" s="86"/>
      <c r="K27" s="2" t="s">
        <v>460</v>
      </c>
      <c r="L27" s="2" t="s">
        <v>1273</v>
      </c>
      <c r="M27" s="2" t="s">
        <v>475</v>
      </c>
      <c r="N27" s="2" t="s">
        <v>701</v>
      </c>
      <c r="O27" s="2" t="s">
        <v>1309</v>
      </c>
      <c r="P27" s="2"/>
      <c r="Q27" s="2" t="s">
        <v>1329</v>
      </c>
      <c r="R27" s="2" t="s">
        <v>691</v>
      </c>
      <c r="S27" s="2" t="s">
        <v>691</v>
      </c>
      <c r="T27" s="2" t="s">
        <v>1329</v>
      </c>
      <c r="U27" s="2" t="s">
        <v>691</v>
      </c>
      <c r="V27" s="2" t="s">
        <v>691</v>
      </c>
      <c r="W27" s="927">
        <v>165</v>
      </c>
      <c r="X27" s="905">
        <v>1</v>
      </c>
      <c r="Y27" s="2" t="s">
        <v>1255</v>
      </c>
      <c r="Z27" s="2" t="s">
        <v>1255</v>
      </c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61"/>
    </row>
    <row r="28" spans="1:137" s="12" customFormat="1" ht="24.95" customHeight="1">
      <c r="A28" s="2">
        <f t="shared" si="0"/>
        <v>18</v>
      </c>
      <c r="B28" s="10" t="s">
        <v>1356</v>
      </c>
      <c r="C28" s="2" t="s">
        <v>838</v>
      </c>
      <c r="D28" s="2" t="s">
        <v>650</v>
      </c>
      <c r="E28" s="2" t="s">
        <v>1255</v>
      </c>
      <c r="F28" s="2" t="s">
        <v>1255</v>
      </c>
      <c r="G28" s="2">
        <v>1930</v>
      </c>
      <c r="H28" s="106">
        <v>11291.26</v>
      </c>
      <c r="I28" s="2" t="s">
        <v>1461</v>
      </c>
      <c r="J28" s="86"/>
      <c r="K28" s="2" t="s">
        <v>459</v>
      </c>
      <c r="L28" s="2" t="s">
        <v>1273</v>
      </c>
      <c r="M28" s="2" t="s">
        <v>475</v>
      </c>
      <c r="N28" s="2" t="s">
        <v>465</v>
      </c>
      <c r="O28" s="2" t="s">
        <v>1309</v>
      </c>
      <c r="P28" s="2"/>
      <c r="Q28" s="2" t="s">
        <v>1327</v>
      </c>
      <c r="R28" s="2" t="s">
        <v>690</v>
      </c>
      <c r="S28" s="2" t="s">
        <v>690</v>
      </c>
      <c r="T28" s="2" t="s">
        <v>690</v>
      </c>
      <c r="U28" s="2" t="s">
        <v>691</v>
      </c>
      <c r="V28" s="2" t="s">
        <v>690</v>
      </c>
      <c r="W28" s="927">
        <v>67</v>
      </c>
      <c r="X28" s="905">
        <v>2</v>
      </c>
      <c r="Y28" s="2" t="s">
        <v>1255</v>
      </c>
      <c r="Z28" s="2" t="s">
        <v>1255</v>
      </c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61"/>
    </row>
    <row r="29" spans="1:137" s="12" customFormat="1" ht="24.95" customHeight="1">
      <c r="A29" s="2">
        <f t="shared" si="0"/>
        <v>19</v>
      </c>
      <c r="B29" s="10" t="s">
        <v>1356</v>
      </c>
      <c r="C29" s="2" t="s">
        <v>838</v>
      </c>
      <c r="D29" s="2" t="s">
        <v>650</v>
      </c>
      <c r="E29" s="2" t="s">
        <v>1255</v>
      </c>
      <c r="F29" s="2" t="s">
        <v>1255</v>
      </c>
      <c r="G29" s="2">
        <v>1938</v>
      </c>
      <c r="H29" s="106">
        <v>4185.51</v>
      </c>
      <c r="I29" s="2" t="s">
        <v>1461</v>
      </c>
      <c r="J29" s="86"/>
      <c r="K29" s="2" t="s">
        <v>459</v>
      </c>
      <c r="L29" s="2" t="s">
        <v>1273</v>
      </c>
      <c r="M29" s="2" t="s">
        <v>475</v>
      </c>
      <c r="N29" s="2" t="s">
        <v>701</v>
      </c>
      <c r="O29" s="2" t="s">
        <v>1309</v>
      </c>
      <c r="P29" s="2"/>
      <c r="Q29" s="2" t="s">
        <v>1327</v>
      </c>
      <c r="R29" s="2" t="s">
        <v>1327</v>
      </c>
      <c r="S29" s="2" t="s">
        <v>691</v>
      </c>
      <c r="T29" s="2" t="s">
        <v>1329</v>
      </c>
      <c r="U29" s="2" t="s">
        <v>691</v>
      </c>
      <c r="V29" s="2" t="s">
        <v>1327</v>
      </c>
      <c r="W29" s="927">
        <v>60</v>
      </c>
      <c r="X29" s="905">
        <v>1</v>
      </c>
      <c r="Y29" s="2" t="s">
        <v>1255</v>
      </c>
      <c r="Z29" s="2" t="s">
        <v>1255</v>
      </c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61"/>
    </row>
    <row r="30" spans="1:137" s="12" customFormat="1" ht="24.95" customHeight="1">
      <c r="A30" s="2">
        <f t="shared" si="0"/>
        <v>20</v>
      </c>
      <c r="B30" s="10" t="s">
        <v>1357</v>
      </c>
      <c r="C30" s="2" t="s">
        <v>838</v>
      </c>
      <c r="D30" s="2" t="s">
        <v>650</v>
      </c>
      <c r="E30" s="2" t="s">
        <v>1255</v>
      </c>
      <c r="F30" s="2" t="s">
        <v>1255</v>
      </c>
      <c r="G30" s="2">
        <v>1950</v>
      </c>
      <c r="H30" s="106">
        <v>2684.63</v>
      </c>
      <c r="I30" s="2" t="s">
        <v>1461</v>
      </c>
      <c r="J30" s="86"/>
      <c r="K30" s="2" t="s">
        <v>459</v>
      </c>
      <c r="L30" s="2" t="s">
        <v>1273</v>
      </c>
      <c r="M30" s="2" t="s">
        <v>475</v>
      </c>
      <c r="N30" s="2" t="s">
        <v>701</v>
      </c>
      <c r="O30" s="2" t="s">
        <v>1309</v>
      </c>
      <c r="P30" s="2"/>
      <c r="Q30" s="2" t="s">
        <v>1327</v>
      </c>
      <c r="R30" s="2" t="s">
        <v>1327</v>
      </c>
      <c r="S30" s="2" t="s">
        <v>1327</v>
      </c>
      <c r="T30" s="2" t="s">
        <v>1327</v>
      </c>
      <c r="U30" s="2" t="s">
        <v>1748</v>
      </c>
      <c r="V30" s="2" t="s">
        <v>1327</v>
      </c>
      <c r="W30" s="927"/>
      <c r="X30" s="905" t="s">
        <v>2589</v>
      </c>
      <c r="Y30" s="2"/>
      <c r="Z30" s="2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61"/>
    </row>
    <row r="31" spans="1:137" s="12" customFormat="1" ht="24.95" customHeight="1">
      <c r="A31" s="2">
        <f t="shared" si="0"/>
        <v>21</v>
      </c>
      <c r="B31" s="10" t="s">
        <v>1359</v>
      </c>
      <c r="C31" s="2" t="s">
        <v>838</v>
      </c>
      <c r="D31" s="2" t="s">
        <v>650</v>
      </c>
      <c r="E31" s="2" t="s">
        <v>1255</v>
      </c>
      <c r="F31" s="2" t="s">
        <v>1255</v>
      </c>
      <c r="G31" s="2">
        <v>1950</v>
      </c>
      <c r="H31" s="106">
        <v>4090.15</v>
      </c>
      <c r="I31" s="2" t="s">
        <v>1461</v>
      </c>
      <c r="J31" s="86"/>
      <c r="K31" s="2" t="s">
        <v>461</v>
      </c>
      <c r="L31" s="2" t="s">
        <v>1273</v>
      </c>
      <c r="M31" s="2" t="s">
        <v>475</v>
      </c>
      <c r="N31" s="2" t="s">
        <v>701</v>
      </c>
      <c r="O31" s="2" t="s">
        <v>1309</v>
      </c>
      <c r="P31" s="2"/>
      <c r="Q31" s="2" t="s">
        <v>690</v>
      </c>
      <c r="R31" s="2" t="s">
        <v>690</v>
      </c>
      <c r="S31" s="2" t="s">
        <v>691</v>
      </c>
      <c r="T31" s="2" t="s">
        <v>690</v>
      </c>
      <c r="U31" s="2" t="s">
        <v>691</v>
      </c>
      <c r="V31" s="2" t="s">
        <v>690</v>
      </c>
      <c r="W31" s="927">
        <v>67</v>
      </c>
      <c r="X31" s="905">
        <v>1</v>
      </c>
      <c r="Y31" s="2" t="s">
        <v>1255</v>
      </c>
      <c r="Z31" s="2" t="s">
        <v>1255</v>
      </c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61"/>
    </row>
    <row r="32" spans="1:137" s="631" customFormat="1" ht="24.95" customHeight="1">
      <c r="A32" s="2">
        <f t="shared" si="0"/>
        <v>22</v>
      </c>
      <c r="B32" s="10" t="s">
        <v>3638</v>
      </c>
      <c r="C32" s="2" t="s">
        <v>838</v>
      </c>
      <c r="D32" s="2" t="s">
        <v>650</v>
      </c>
      <c r="E32" s="2" t="s">
        <v>1255</v>
      </c>
      <c r="F32" s="2" t="s">
        <v>1255</v>
      </c>
      <c r="G32" s="2">
        <v>1950</v>
      </c>
      <c r="H32" s="106">
        <v>56053.55</v>
      </c>
      <c r="I32" s="2" t="s">
        <v>1461</v>
      </c>
      <c r="J32" s="86"/>
      <c r="K32" s="2" t="s">
        <v>622</v>
      </c>
      <c r="L32" s="2" t="s">
        <v>1273</v>
      </c>
      <c r="M32" s="2" t="s">
        <v>475</v>
      </c>
      <c r="N32" s="2" t="s">
        <v>701</v>
      </c>
      <c r="O32" s="2" t="s">
        <v>1309</v>
      </c>
      <c r="P32" s="2"/>
      <c r="Q32" s="2" t="s">
        <v>1327</v>
      </c>
      <c r="R32" s="2" t="s">
        <v>1327</v>
      </c>
      <c r="S32" s="2" t="s">
        <v>1327</v>
      </c>
      <c r="T32" s="2" t="s">
        <v>1327</v>
      </c>
      <c r="U32" s="2" t="s">
        <v>691</v>
      </c>
      <c r="V32" s="2" t="s">
        <v>1327</v>
      </c>
      <c r="W32" s="927"/>
      <c r="X32" s="905"/>
      <c r="Y32" s="2"/>
      <c r="Z32" s="2"/>
      <c r="AA32" s="629"/>
      <c r="AB32" s="629"/>
      <c r="AC32" s="629"/>
      <c r="AD32" s="629"/>
      <c r="AE32" s="629"/>
      <c r="AF32" s="629"/>
      <c r="AG32" s="629"/>
      <c r="AH32" s="629"/>
      <c r="AI32" s="629"/>
      <c r="AJ32" s="629"/>
      <c r="AK32" s="629"/>
      <c r="AL32" s="629"/>
      <c r="AM32" s="629"/>
      <c r="AN32" s="629"/>
      <c r="AO32" s="629"/>
      <c r="AP32" s="629"/>
      <c r="AQ32" s="629"/>
      <c r="AR32" s="629"/>
      <c r="AS32" s="629"/>
      <c r="AT32" s="629"/>
      <c r="AU32" s="629"/>
      <c r="AV32" s="629"/>
      <c r="AW32" s="629"/>
      <c r="AX32" s="629"/>
      <c r="AY32" s="629"/>
      <c r="AZ32" s="629"/>
      <c r="BA32" s="629"/>
      <c r="BB32" s="629"/>
      <c r="BC32" s="629"/>
      <c r="BD32" s="629"/>
      <c r="BE32" s="629"/>
      <c r="BF32" s="629"/>
      <c r="BG32" s="629"/>
      <c r="BH32" s="629"/>
      <c r="BI32" s="629"/>
      <c r="BJ32" s="629"/>
      <c r="BK32" s="629"/>
      <c r="BL32" s="629"/>
      <c r="BM32" s="629"/>
      <c r="BN32" s="629"/>
      <c r="BO32" s="629"/>
      <c r="BP32" s="629"/>
      <c r="BQ32" s="629"/>
      <c r="BR32" s="629"/>
      <c r="BS32" s="629"/>
      <c r="BT32" s="629"/>
      <c r="BU32" s="629"/>
      <c r="BV32" s="629"/>
      <c r="BW32" s="629"/>
      <c r="BX32" s="629"/>
      <c r="BY32" s="629"/>
      <c r="BZ32" s="629"/>
      <c r="CA32" s="629"/>
      <c r="CB32" s="629"/>
      <c r="CC32" s="629"/>
      <c r="CD32" s="629"/>
      <c r="CE32" s="629"/>
      <c r="CF32" s="629"/>
      <c r="CG32" s="629"/>
      <c r="CH32" s="629"/>
      <c r="CI32" s="629"/>
      <c r="CJ32" s="629"/>
      <c r="CK32" s="629"/>
      <c r="CL32" s="629"/>
      <c r="CM32" s="629"/>
      <c r="CN32" s="629"/>
      <c r="CO32" s="629"/>
      <c r="CP32" s="629"/>
      <c r="CQ32" s="629"/>
      <c r="CR32" s="629"/>
      <c r="CS32" s="629"/>
      <c r="CT32" s="629"/>
      <c r="CU32" s="629"/>
      <c r="CV32" s="629"/>
      <c r="CW32" s="629"/>
      <c r="CX32" s="629"/>
      <c r="CY32" s="629"/>
      <c r="CZ32" s="629"/>
      <c r="DA32" s="629"/>
      <c r="DB32" s="629"/>
      <c r="DC32" s="629"/>
      <c r="DD32" s="629"/>
      <c r="DE32" s="629"/>
      <c r="DF32" s="629"/>
      <c r="DG32" s="629"/>
      <c r="DH32" s="629"/>
      <c r="DI32" s="629"/>
      <c r="DJ32" s="629"/>
      <c r="DK32" s="629"/>
      <c r="DL32" s="629"/>
      <c r="DM32" s="629"/>
      <c r="DN32" s="629"/>
      <c r="DO32" s="629"/>
      <c r="DP32" s="629"/>
      <c r="DQ32" s="629"/>
      <c r="DR32" s="629"/>
      <c r="DS32" s="629"/>
      <c r="DT32" s="629"/>
      <c r="DU32" s="629"/>
      <c r="DV32" s="629"/>
      <c r="DW32" s="629"/>
      <c r="DX32" s="629"/>
      <c r="DY32" s="629"/>
      <c r="DZ32" s="629"/>
      <c r="EA32" s="629"/>
      <c r="EB32" s="629"/>
      <c r="EC32" s="629"/>
      <c r="ED32" s="629"/>
      <c r="EE32" s="629"/>
      <c r="EF32" s="629"/>
      <c r="EG32" s="630"/>
    </row>
    <row r="33" spans="1:144" s="12" customFormat="1" ht="24.95" customHeight="1">
      <c r="A33" s="2">
        <f t="shared" si="0"/>
        <v>23</v>
      </c>
      <c r="B33" s="10" t="s">
        <v>3625</v>
      </c>
      <c r="C33" s="2" t="s">
        <v>838</v>
      </c>
      <c r="D33" s="2" t="s">
        <v>650</v>
      </c>
      <c r="E33" s="2" t="s">
        <v>1255</v>
      </c>
      <c r="F33" s="2" t="s">
        <v>1255</v>
      </c>
      <c r="G33" s="2">
        <v>1930</v>
      </c>
      <c r="H33" s="106">
        <v>2063.88</v>
      </c>
      <c r="I33" s="2" t="s">
        <v>1461</v>
      </c>
      <c r="J33" s="86"/>
      <c r="K33" s="2" t="s">
        <v>458</v>
      </c>
      <c r="L33" s="2" t="s">
        <v>1273</v>
      </c>
      <c r="M33" s="2" t="s">
        <v>1318</v>
      </c>
      <c r="N33" s="2" t="s">
        <v>701</v>
      </c>
      <c r="O33" s="2" t="s">
        <v>1309</v>
      </c>
      <c r="P33" s="2"/>
      <c r="Q33" s="2" t="s">
        <v>1327</v>
      </c>
      <c r="R33" s="2" t="s">
        <v>691</v>
      </c>
      <c r="S33" s="2" t="s">
        <v>691</v>
      </c>
      <c r="T33" s="2" t="s">
        <v>1327</v>
      </c>
      <c r="U33" s="2" t="s">
        <v>691</v>
      </c>
      <c r="V33" s="2" t="s">
        <v>691</v>
      </c>
      <c r="W33" s="927">
        <v>26.5</v>
      </c>
      <c r="X33" s="905">
        <v>1</v>
      </c>
      <c r="Y33" s="2" t="s">
        <v>1255</v>
      </c>
      <c r="Z33" s="2" t="s">
        <v>1255</v>
      </c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61"/>
    </row>
    <row r="34" spans="1:144" s="12" customFormat="1" ht="24.95" customHeight="1">
      <c r="A34" s="2">
        <f t="shared" si="0"/>
        <v>24</v>
      </c>
      <c r="B34" s="10" t="s">
        <v>3639</v>
      </c>
      <c r="C34" s="2" t="s">
        <v>838</v>
      </c>
      <c r="D34" s="2" t="s">
        <v>650</v>
      </c>
      <c r="E34" s="2" t="s">
        <v>1255</v>
      </c>
      <c r="F34" s="2" t="s">
        <v>1255</v>
      </c>
      <c r="G34" s="2">
        <v>1930</v>
      </c>
      <c r="H34" s="106">
        <v>4151.8599999999997</v>
      </c>
      <c r="I34" s="2" t="s">
        <v>1461</v>
      </c>
      <c r="J34" s="86"/>
      <c r="K34" s="2" t="s">
        <v>3640</v>
      </c>
      <c r="L34" s="2" t="s">
        <v>1273</v>
      </c>
      <c r="M34" s="2" t="s">
        <v>840</v>
      </c>
      <c r="N34" s="2" t="s">
        <v>701</v>
      </c>
      <c r="O34" s="2" t="s">
        <v>1316</v>
      </c>
      <c r="P34" s="2"/>
      <c r="Q34" s="2" t="s">
        <v>690</v>
      </c>
      <c r="R34" s="2" t="s">
        <v>690</v>
      </c>
      <c r="S34" s="2" t="s">
        <v>691</v>
      </c>
      <c r="T34" s="2" t="s">
        <v>1327</v>
      </c>
      <c r="U34" s="2" t="s">
        <v>691</v>
      </c>
      <c r="V34" s="2" t="s">
        <v>1327</v>
      </c>
      <c r="W34" s="927">
        <v>17.399999999999999</v>
      </c>
      <c r="X34" s="905">
        <v>1</v>
      </c>
      <c r="Y34" s="2" t="s">
        <v>1255</v>
      </c>
      <c r="Z34" s="2" t="s">
        <v>1255</v>
      </c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61"/>
    </row>
    <row r="35" spans="1:144" s="12" customFormat="1" ht="24.95" customHeight="1">
      <c r="A35" s="2">
        <f t="shared" si="0"/>
        <v>25</v>
      </c>
      <c r="B35" s="1" t="s">
        <v>1764</v>
      </c>
      <c r="C35" s="2"/>
      <c r="D35" s="2" t="s">
        <v>1774</v>
      </c>
      <c r="E35" s="2" t="s">
        <v>1774</v>
      </c>
      <c r="F35" s="2"/>
      <c r="G35" s="2"/>
      <c r="H35" s="103">
        <v>10826.68</v>
      </c>
      <c r="I35" s="2" t="s">
        <v>1461</v>
      </c>
      <c r="J35" s="135"/>
      <c r="K35" s="2" t="s">
        <v>0</v>
      </c>
      <c r="L35" s="2" t="s">
        <v>378</v>
      </c>
      <c r="M35" s="2" t="s">
        <v>378</v>
      </c>
      <c r="N35" s="2" t="s">
        <v>378</v>
      </c>
      <c r="O35" s="2" t="s">
        <v>1316</v>
      </c>
      <c r="P35" s="1"/>
      <c r="Q35" s="2" t="s">
        <v>378</v>
      </c>
      <c r="R35" s="2" t="s">
        <v>378</v>
      </c>
      <c r="S35" s="2" t="s">
        <v>378</v>
      </c>
      <c r="T35" s="2" t="s">
        <v>378</v>
      </c>
      <c r="U35" s="2" t="s">
        <v>378</v>
      </c>
      <c r="V35" s="2" t="s">
        <v>378</v>
      </c>
      <c r="W35" s="930"/>
      <c r="X35" s="907"/>
      <c r="Y35" s="138"/>
      <c r="Z35" s="138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61"/>
    </row>
    <row r="36" spans="1:144" s="12" customFormat="1" ht="24.95" customHeight="1">
      <c r="A36" s="2">
        <f t="shared" si="0"/>
        <v>26</v>
      </c>
      <c r="B36" s="10" t="s">
        <v>851</v>
      </c>
      <c r="C36" s="2" t="s">
        <v>852</v>
      </c>
      <c r="D36" s="2" t="s">
        <v>1255</v>
      </c>
      <c r="E36" s="2" t="s">
        <v>1255</v>
      </c>
      <c r="F36" s="2" t="s">
        <v>1255</v>
      </c>
      <c r="G36" s="2">
        <v>1942</v>
      </c>
      <c r="H36" s="106">
        <v>44000</v>
      </c>
      <c r="I36" s="2" t="s">
        <v>1461</v>
      </c>
      <c r="J36" s="86" t="s">
        <v>3632</v>
      </c>
      <c r="K36" s="2" t="s">
        <v>1471</v>
      </c>
      <c r="L36" s="2" t="s">
        <v>840</v>
      </c>
      <c r="M36" s="2" t="s">
        <v>840</v>
      </c>
      <c r="N36" s="2"/>
      <c r="O36" s="2" t="s">
        <v>1752</v>
      </c>
      <c r="P36" s="2"/>
      <c r="Q36" s="2" t="s">
        <v>1327</v>
      </c>
      <c r="R36" s="2" t="s">
        <v>690</v>
      </c>
      <c r="S36" s="2" t="s">
        <v>691</v>
      </c>
      <c r="T36" s="2" t="s">
        <v>1327</v>
      </c>
      <c r="U36" s="2" t="s">
        <v>691</v>
      </c>
      <c r="V36" s="2" t="s">
        <v>1327</v>
      </c>
      <c r="W36" s="927">
        <v>154</v>
      </c>
      <c r="X36" s="905">
        <v>1</v>
      </c>
      <c r="Y36" s="2" t="s">
        <v>1255</v>
      </c>
      <c r="Z36" s="2" t="s">
        <v>1255</v>
      </c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61"/>
    </row>
    <row r="37" spans="1:144" s="12" customFormat="1" ht="24.95" customHeight="1">
      <c r="A37" s="2">
        <f t="shared" si="0"/>
        <v>27</v>
      </c>
      <c r="B37" s="10" t="s">
        <v>1351</v>
      </c>
      <c r="C37" s="2" t="s">
        <v>1352</v>
      </c>
      <c r="D37" s="2" t="s">
        <v>650</v>
      </c>
      <c r="E37" s="2" t="s">
        <v>1255</v>
      </c>
      <c r="F37" s="2" t="s">
        <v>1255</v>
      </c>
      <c r="G37" s="2">
        <v>1920</v>
      </c>
      <c r="H37" s="106">
        <v>599306.06000000006</v>
      </c>
      <c r="I37" s="2" t="s">
        <v>1461</v>
      </c>
      <c r="J37" s="86"/>
      <c r="K37" s="2" t="s">
        <v>1746</v>
      </c>
      <c r="L37" s="2" t="s">
        <v>1273</v>
      </c>
      <c r="M37" s="2" t="s">
        <v>475</v>
      </c>
      <c r="N37" s="2" t="s">
        <v>701</v>
      </c>
      <c r="O37" s="2" t="s">
        <v>591</v>
      </c>
      <c r="P37" s="2"/>
      <c r="Q37" s="2" t="s">
        <v>690</v>
      </c>
      <c r="R37" s="2" t="s">
        <v>1327</v>
      </c>
      <c r="S37" s="2" t="s">
        <v>690</v>
      </c>
      <c r="T37" s="2" t="s">
        <v>1327</v>
      </c>
      <c r="U37" s="2" t="s">
        <v>690</v>
      </c>
      <c r="V37" s="2" t="s">
        <v>690</v>
      </c>
      <c r="W37" s="927">
        <v>206.37</v>
      </c>
      <c r="X37" s="905">
        <v>3</v>
      </c>
      <c r="Y37" s="2" t="s">
        <v>1255</v>
      </c>
      <c r="Z37" s="2" t="s">
        <v>1255</v>
      </c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61"/>
    </row>
    <row r="38" spans="1:144" s="12" customFormat="1" ht="24.95" customHeight="1">
      <c r="A38" s="2">
        <f t="shared" si="0"/>
        <v>28</v>
      </c>
      <c r="B38" s="1" t="s">
        <v>587</v>
      </c>
      <c r="C38" s="2" t="s">
        <v>635</v>
      </c>
      <c r="D38" s="2" t="s">
        <v>650</v>
      </c>
      <c r="E38" s="2" t="s">
        <v>1255</v>
      </c>
      <c r="F38" s="2" t="s">
        <v>1255</v>
      </c>
      <c r="G38" s="2">
        <v>1920</v>
      </c>
      <c r="H38" s="103">
        <v>2369.88</v>
      </c>
      <c r="I38" s="2" t="s">
        <v>1461</v>
      </c>
      <c r="J38" s="135"/>
      <c r="K38" s="2" t="s">
        <v>1746</v>
      </c>
      <c r="L38" s="2" t="s">
        <v>1273</v>
      </c>
      <c r="M38" s="2" t="s">
        <v>475</v>
      </c>
      <c r="N38" s="2" t="s">
        <v>701</v>
      </c>
      <c r="O38" s="2" t="s">
        <v>591</v>
      </c>
      <c r="P38" s="2"/>
      <c r="Q38" s="2" t="s">
        <v>1327</v>
      </c>
      <c r="R38" s="2" t="s">
        <v>691</v>
      </c>
      <c r="S38" s="2" t="s">
        <v>691</v>
      </c>
      <c r="T38" s="2" t="s">
        <v>691</v>
      </c>
      <c r="U38" s="2" t="s">
        <v>691</v>
      </c>
      <c r="V38" s="2" t="s">
        <v>691</v>
      </c>
      <c r="W38" s="928">
        <v>29</v>
      </c>
      <c r="X38" s="900" t="s">
        <v>2589</v>
      </c>
      <c r="Y38" s="12" t="s">
        <v>1255</v>
      </c>
      <c r="Z38" s="12" t="s">
        <v>1255</v>
      </c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61"/>
    </row>
    <row r="39" spans="1:144" s="12" customFormat="1" ht="24.95" customHeight="1">
      <c r="A39" s="2">
        <f t="shared" si="0"/>
        <v>29</v>
      </c>
      <c r="B39" s="10" t="s">
        <v>1351</v>
      </c>
      <c r="C39" s="2" t="s">
        <v>1352</v>
      </c>
      <c r="D39" s="2" t="s">
        <v>650</v>
      </c>
      <c r="E39" s="2" t="s">
        <v>1255</v>
      </c>
      <c r="F39" s="2" t="s">
        <v>1255</v>
      </c>
      <c r="G39" s="2">
        <v>1815</v>
      </c>
      <c r="H39" s="106">
        <v>783154.56</v>
      </c>
      <c r="I39" s="2" t="s">
        <v>1461</v>
      </c>
      <c r="J39" s="86"/>
      <c r="K39" s="2" t="s">
        <v>287</v>
      </c>
      <c r="L39" s="2" t="s">
        <v>1273</v>
      </c>
      <c r="M39" s="2" t="s">
        <v>475</v>
      </c>
      <c r="N39" s="2" t="s">
        <v>701</v>
      </c>
      <c r="O39" s="2" t="s">
        <v>591</v>
      </c>
      <c r="P39" s="2"/>
      <c r="Q39" s="2" t="s">
        <v>690</v>
      </c>
      <c r="R39" s="2" t="s">
        <v>1327</v>
      </c>
      <c r="S39" s="2" t="s">
        <v>690</v>
      </c>
      <c r="T39" s="2" t="s">
        <v>1327</v>
      </c>
      <c r="U39" s="2" t="s">
        <v>690</v>
      </c>
      <c r="V39" s="2" t="s">
        <v>690</v>
      </c>
      <c r="W39" s="927">
        <v>293.41000000000003</v>
      </c>
      <c r="X39" s="905">
        <v>3</v>
      </c>
      <c r="Y39" s="2" t="s">
        <v>1255</v>
      </c>
      <c r="Z39" s="2" t="s">
        <v>1255</v>
      </c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61"/>
    </row>
    <row r="40" spans="1:144" s="12" customFormat="1" ht="24.95" customHeight="1">
      <c r="A40" s="2">
        <f t="shared" si="0"/>
        <v>30</v>
      </c>
      <c r="B40" s="10" t="s">
        <v>1351</v>
      </c>
      <c r="C40" s="2" t="s">
        <v>1352</v>
      </c>
      <c r="D40" s="2" t="s">
        <v>650</v>
      </c>
      <c r="E40" s="2" t="s">
        <v>1255</v>
      </c>
      <c r="F40" s="2" t="s">
        <v>1255</v>
      </c>
      <c r="G40" s="2">
        <v>2004</v>
      </c>
      <c r="H40" s="106">
        <v>4309863.7</v>
      </c>
      <c r="I40" s="2" t="s">
        <v>1461</v>
      </c>
      <c r="J40" s="86" t="s">
        <v>1747</v>
      </c>
      <c r="K40" s="2" t="s">
        <v>454</v>
      </c>
      <c r="L40" s="2" t="s">
        <v>1273</v>
      </c>
      <c r="M40" s="2" t="s">
        <v>1311</v>
      </c>
      <c r="N40" s="2" t="s">
        <v>701</v>
      </c>
      <c r="O40" s="2" t="s">
        <v>1308</v>
      </c>
      <c r="P40" s="2"/>
      <c r="Q40" s="2" t="s">
        <v>690</v>
      </c>
      <c r="R40" s="2" t="s">
        <v>690</v>
      </c>
      <c r="S40" s="2" t="s">
        <v>690</v>
      </c>
      <c r="T40" s="2" t="s">
        <v>690</v>
      </c>
      <c r="U40" s="2" t="s">
        <v>690</v>
      </c>
      <c r="V40" s="2" t="s">
        <v>690</v>
      </c>
      <c r="W40" s="927">
        <v>4520</v>
      </c>
      <c r="X40" s="905">
        <v>6</v>
      </c>
      <c r="Y40" s="2" t="s">
        <v>650</v>
      </c>
      <c r="Z40" s="2" t="s">
        <v>1255</v>
      </c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61"/>
    </row>
    <row r="41" spans="1:144" s="205" customFormat="1" ht="24.95" customHeight="1">
      <c r="A41" s="2">
        <f t="shared" si="0"/>
        <v>31</v>
      </c>
      <c r="B41" s="10" t="s">
        <v>1351</v>
      </c>
      <c r="C41" s="2" t="s">
        <v>1352</v>
      </c>
      <c r="D41" s="204" t="s">
        <v>650</v>
      </c>
      <c r="E41" s="204" t="s">
        <v>1255</v>
      </c>
      <c r="F41" s="204" t="s">
        <v>1255</v>
      </c>
      <c r="G41" s="204">
        <v>1920</v>
      </c>
      <c r="H41" s="934">
        <v>42693.9</v>
      </c>
      <c r="I41" s="2" t="s">
        <v>1461</v>
      </c>
      <c r="J41" s="273"/>
      <c r="K41" s="204" t="s">
        <v>452</v>
      </c>
      <c r="L41" s="2" t="s">
        <v>1273</v>
      </c>
      <c r="M41" s="2" t="s">
        <v>475</v>
      </c>
      <c r="N41" s="2" t="s">
        <v>465</v>
      </c>
      <c r="O41" s="204" t="s">
        <v>1312</v>
      </c>
      <c r="P41" s="204"/>
      <c r="Q41" s="204" t="s">
        <v>690</v>
      </c>
      <c r="R41" s="204" t="s">
        <v>690</v>
      </c>
      <c r="S41" s="204" t="s">
        <v>690</v>
      </c>
      <c r="T41" s="204" t="s">
        <v>690</v>
      </c>
      <c r="U41" s="204" t="s">
        <v>691</v>
      </c>
      <c r="V41" s="204" t="s">
        <v>690</v>
      </c>
      <c r="W41" s="929">
        <v>185</v>
      </c>
      <c r="X41" s="906">
        <v>3</v>
      </c>
      <c r="Y41" s="204" t="s">
        <v>1332</v>
      </c>
      <c r="Z41" s="204" t="s">
        <v>1255</v>
      </c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64"/>
    </row>
    <row r="42" spans="1:144" s="205" customFormat="1" ht="26.25" customHeight="1">
      <c r="A42" s="2">
        <f t="shared" si="0"/>
        <v>32</v>
      </c>
      <c r="B42" s="206" t="s">
        <v>587</v>
      </c>
      <c r="C42" s="204" t="s">
        <v>635</v>
      </c>
      <c r="D42" s="204" t="s">
        <v>650</v>
      </c>
      <c r="E42" s="204" t="s">
        <v>1255</v>
      </c>
      <c r="F42" s="204" t="s">
        <v>1255</v>
      </c>
      <c r="G42" s="204">
        <v>1920</v>
      </c>
      <c r="H42" s="143">
        <v>4342.09</v>
      </c>
      <c r="I42" s="2" t="s">
        <v>1461</v>
      </c>
      <c r="J42" s="935"/>
      <c r="K42" s="204" t="s">
        <v>452</v>
      </c>
      <c r="L42" s="2" t="s">
        <v>1273</v>
      </c>
      <c r="M42" s="2" t="s">
        <v>475</v>
      </c>
      <c r="N42" s="2" t="s">
        <v>701</v>
      </c>
      <c r="O42" s="204" t="s">
        <v>1312</v>
      </c>
      <c r="P42" s="204"/>
      <c r="Q42" s="204"/>
      <c r="R42" s="204" t="s">
        <v>691</v>
      </c>
      <c r="S42" s="204" t="s">
        <v>691</v>
      </c>
      <c r="T42" s="204" t="s">
        <v>691</v>
      </c>
      <c r="U42" s="204" t="s">
        <v>691</v>
      </c>
      <c r="V42" s="204" t="s">
        <v>691</v>
      </c>
      <c r="W42" s="936">
        <v>49</v>
      </c>
      <c r="X42" s="938" t="s">
        <v>2589</v>
      </c>
      <c r="Y42" s="205" t="s">
        <v>1255</v>
      </c>
      <c r="Z42" s="205" t="s">
        <v>1255</v>
      </c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64"/>
    </row>
    <row r="43" spans="1:144" s="138" customFormat="1" ht="24.95" customHeight="1">
      <c r="A43" s="2">
        <f t="shared" si="0"/>
        <v>33</v>
      </c>
      <c r="B43" s="10" t="s">
        <v>1351</v>
      </c>
      <c r="C43" s="2" t="s">
        <v>1352</v>
      </c>
      <c r="D43" s="204" t="s">
        <v>650</v>
      </c>
      <c r="E43" s="204" t="s">
        <v>1255</v>
      </c>
      <c r="F43" s="2" t="s">
        <v>1255</v>
      </c>
      <c r="G43" s="2">
        <v>1927</v>
      </c>
      <c r="H43" s="106">
        <v>636882.86</v>
      </c>
      <c r="I43" s="2" t="s">
        <v>1461</v>
      </c>
      <c r="J43" s="86"/>
      <c r="K43" s="2" t="s">
        <v>1115</v>
      </c>
      <c r="L43" s="2" t="s">
        <v>1273</v>
      </c>
      <c r="M43" s="2" t="s">
        <v>1311</v>
      </c>
      <c r="N43" s="2" t="s">
        <v>465</v>
      </c>
      <c r="O43" s="2" t="s">
        <v>1308</v>
      </c>
      <c r="P43" s="2"/>
      <c r="Q43" s="2" t="s">
        <v>690</v>
      </c>
      <c r="R43" s="2" t="s">
        <v>690</v>
      </c>
      <c r="S43" s="2" t="s">
        <v>690</v>
      </c>
      <c r="T43" s="2" t="s">
        <v>690</v>
      </c>
      <c r="U43" s="2" t="s">
        <v>1328</v>
      </c>
      <c r="V43" s="2" t="s">
        <v>690</v>
      </c>
      <c r="W43" s="927">
        <v>222.41</v>
      </c>
      <c r="X43" s="905">
        <v>3</v>
      </c>
      <c r="Y43" s="2" t="s">
        <v>650</v>
      </c>
      <c r="Z43" s="133" t="s">
        <v>1255</v>
      </c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258"/>
    </row>
    <row r="44" spans="1:144" s="138" customFormat="1" ht="24.95" customHeight="1">
      <c r="A44" s="2">
        <f t="shared" si="0"/>
        <v>34</v>
      </c>
      <c r="B44" s="10" t="s">
        <v>587</v>
      </c>
      <c r="C44" s="2" t="s">
        <v>1352</v>
      </c>
      <c r="D44" s="204" t="s">
        <v>650</v>
      </c>
      <c r="E44" s="204" t="s">
        <v>1255</v>
      </c>
      <c r="F44" s="2" t="s">
        <v>1255</v>
      </c>
      <c r="G44" s="2">
        <v>2011</v>
      </c>
      <c r="H44" s="398">
        <v>1945214.07</v>
      </c>
      <c r="I44" s="2" t="s">
        <v>1461</v>
      </c>
      <c r="J44" s="86"/>
      <c r="K44" s="2" t="s">
        <v>825</v>
      </c>
      <c r="L44" s="2" t="s">
        <v>3146</v>
      </c>
      <c r="M44" s="2" t="s">
        <v>3641</v>
      </c>
      <c r="N44" s="2" t="s">
        <v>701</v>
      </c>
      <c r="O44" s="2" t="s">
        <v>1310</v>
      </c>
      <c r="P44" s="2"/>
      <c r="Q44" s="2" t="s">
        <v>1328</v>
      </c>
      <c r="R44" s="2" t="s">
        <v>1328</v>
      </c>
      <c r="S44" s="2" t="s">
        <v>1328</v>
      </c>
      <c r="T44" s="2" t="s">
        <v>1328</v>
      </c>
      <c r="U44" s="2" t="s">
        <v>1328</v>
      </c>
      <c r="V44" s="2" t="s">
        <v>1328</v>
      </c>
      <c r="W44" s="927">
        <v>880</v>
      </c>
      <c r="X44" s="588">
        <v>3</v>
      </c>
      <c r="Y44" s="2" t="s">
        <v>1255</v>
      </c>
      <c r="Z44" s="133" t="s">
        <v>1255</v>
      </c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258"/>
    </row>
    <row r="45" spans="1:144" s="138" customFormat="1" ht="24.95" customHeight="1">
      <c r="A45" s="2">
        <f t="shared" si="0"/>
        <v>35</v>
      </c>
      <c r="B45" s="1" t="s">
        <v>856</v>
      </c>
      <c r="C45" s="2" t="s">
        <v>857</v>
      </c>
      <c r="D45" s="204" t="s">
        <v>650</v>
      </c>
      <c r="E45" s="204" t="s">
        <v>1255</v>
      </c>
      <c r="F45" s="2" t="s">
        <v>1255</v>
      </c>
      <c r="G45" s="2">
        <v>2012</v>
      </c>
      <c r="H45" s="103">
        <v>34150.839999999997</v>
      </c>
      <c r="I45" s="2" t="s">
        <v>1461</v>
      </c>
      <c r="J45" s="135"/>
      <c r="K45" s="2" t="s">
        <v>858</v>
      </c>
      <c r="L45" s="2" t="s">
        <v>391</v>
      </c>
      <c r="M45" s="2"/>
      <c r="N45" s="2" t="s">
        <v>1773</v>
      </c>
      <c r="O45" s="2" t="s">
        <v>1763</v>
      </c>
      <c r="P45" s="2"/>
      <c r="Q45" s="2" t="s">
        <v>690</v>
      </c>
      <c r="R45" s="2" t="s">
        <v>691</v>
      </c>
      <c r="S45" s="2" t="s">
        <v>691</v>
      </c>
      <c r="T45" s="2" t="s">
        <v>691</v>
      </c>
      <c r="U45" s="2" t="s">
        <v>691</v>
      </c>
      <c r="V45" s="2" t="s">
        <v>691</v>
      </c>
      <c r="W45" s="928">
        <v>27</v>
      </c>
      <c r="X45" s="900" t="s">
        <v>2589</v>
      </c>
      <c r="Y45" s="12" t="s">
        <v>1255</v>
      </c>
      <c r="Z45" s="89" t="s">
        <v>1255</v>
      </c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258"/>
    </row>
    <row r="46" spans="1:144" s="138" customFormat="1" ht="24.95" customHeight="1">
      <c r="A46" s="2">
        <f t="shared" si="0"/>
        <v>36</v>
      </c>
      <c r="B46" s="10" t="s">
        <v>587</v>
      </c>
      <c r="C46" s="2" t="s">
        <v>1352</v>
      </c>
      <c r="D46" s="204" t="s">
        <v>650</v>
      </c>
      <c r="E46" s="204" t="s">
        <v>1255</v>
      </c>
      <c r="F46" s="2" t="s">
        <v>1255</v>
      </c>
      <c r="G46" s="2">
        <v>2011</v>
      </c>
      <c r="H46" s="397">
        <v>1956376.94</v>
      </c>
      <c r="I46" s="2" t="s">
        <v>1461</v>
      </c>
      <c r="J46" s="86"/>
      <c r="K46" s="2" t="s">
        <v>826</v>
      </c>
      <c r="L46" s="2" t="s">
        <v>3642</v>
      </c>
      <c r="M46" s="2" t="s">
        <v>3643</v>
      </c>
      <c r="N46" s="2" t="s">
        <v>701</v>
      </c>
      <c r="O46" s="2" t="s">
        <v>1310</v>
      </c>
      <c r="P46" s="2"/>
      <c r="Q46" s="2" t="s">
        <v>1328</v>
      </c>
      <c r="R46" s="2" t="s">
        <v>1328</v>
      </c>
      <c r="S46" s="2" t="s">
        <v>1328</v>
      </c>
      <c r="T46" s="2" t="s">
        <v>1328</v>
      </c>
      <c r="U46" s="2" t="s">
        <v>1328</v>
      </c>
      <c r="V46" s="2" t="s">
        <v>270</v>
      </c>
      <c r="W46" s="927">
        <v>881</v>
      </c>
      <c r="X46" s="905">
        <v>3</v>
      </c>
      <c r="Y46" s="2" t="s">
        <v>1255</v>
      </c>
      <c r="Z46" s="133" t="s">
        <v>1255</v>
      </c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258"/>
    </row>
    <row r="47" spans="1:144" s="6" customFormat="1" ht="24.95" customHeight="1">
      <c r="A47" s="2">
        <f t="shared" si="0"/>
        <v>37</v>
      </c>
      <c r="B47" s="10" t="s">
        <v>587</v>
      </c>
      <c r="C47" s="2" t="s">
        <v>1352</v>
      </c>
      <c r="D47" s="204" t="s">
        <v>650</v>
      </c>
      <c r="E47" s="204" t="s">
        <v>1255</v>
      </c>
      <c r="F47" s="2" t="s">
        <v>1255</v>
      </c>
      <c r="G47" s="2">
        <v>1938</v>
      </c>
      <c r="H47" s="397">
        <v>774666.26</v>
      </c>
      <c r="I47" s="2" t="s">
        <v>1461</v>
      </c>
      <c r="J47" s="86"/>
      <c r="K47" s="2" t="s">
        <v>823</v>
      </c>
      <c r="L47" s="2" t="s">
        <v>1273</v>
      </c>
      <c r="M47" s="2" t="s">
        <v>475</v>
      </c>
      <c r="N47" s="2" t="s">
        <v>465</v>
      </c>
      <c r="O47" s="2" t="s">
        <v>1326</v>
      </c>
      <c r="P47" s="2"/>
      <c r="Q47" s="2" t="s">
        <v>1329</v>
      </c>
      <c r="R47" s="2" t="s">
        <v>690</v>
      </c>
      <c r="S47" s="2" t="s">
        <v>690</v>
      </c>
      <c r="T47" s="2" t="s">
        <v>690</v>
      </c>
      <c r="U47" s="2" t="s">
        <v>690</v>
      </c>
      <c r="V47" s="2" t="s">
        <v>690</v>
      </c>
      <c r="W47" s="927">
        <v>375.26</v>
      </c>
      <c r="X47" s="905">
        <v>3</v>
      </c>
      <c r="Y47" s="2" t="s">
        <v>650</v>
      </c>
      <c r="Z47" s="2" t="s">
        <v>1255</v>
      </c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</row>
    <row r="48" spans="1:144" s="6" customFormat="1" ht="24.95" customHeight="1">
      <c r="A48" s="2">
        <f t="shared" si="0"/>
        <v>38</v>
      </c>
      <c r="B48" s="10" t="s">
        <v>390</v>
      </c>
      <c r="C48" s="2" t="s">
        <v>3644</v>
      </c>
      <c r="D48" s="204" t="s">
        <v>650</v>
      </c>
      <c r="E48" s="204" t="s">
        <v>1255</v>
      </c>
      <c r="F48" s="2" t="s">
        <v>1255</v>
      </c>
      <c r="G48" s="2">
        <v>2009</v>
      </c>
      <c r="H48" s="106">
        <v>16951.75</v>
      </c>
      <c r="I48" s="2" t="s">
        <v>1461</v>
      </c>
      <c r="J48" s="86"/>
      <c r="K48" s="2" t="s">
        <v>821</v>
      </c>
      <c r="L48" s="2" t="s">
        <v>391</v>
      </c>
      <c r="M48" s="2" t="s">
        <v>1325</v>
      </c>
      <c r="N48" s="2" t="s">
        <v>391</v>
      </c>
      <c r="O48" s="2" t="s">
        <v>1324</v>
      </c>
      <c r="P48" s="2"/>
      <c r="Q48" s="2" t="s">
        <v>690</v>
      </c>
      <c r="R48" s="2" t="s">
        <v>690</v>
      </c>
      <c r="S48" s="2" t="s">
        <v>691</v>
      </c>
      <c r="T48" s="2" t="s">
        <v>690</v>
      </c>
      <c r="U48" s="2" t="s">
        <v>691</v>
      </c>
      <c r="V48" s="2" t="s">
        <v>691</v>
      </c>
      <c r="W48" s="927">
        <v>12.5</v>
      </c>
      <c r="X48" s="905">
        <v>0</v>
      </c>
      <c r="Y48" s="2" t="s">
        <v>1255</v>
      </c>
      <c r="Z48" s="2" t="s">
        <v>1255</v>
      </c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</row>
    <row r="49" spans="1:137" s="6" customFormat="1" ht="24.95" customHeight="1">
      <c r="A49" s="2">
        <f t="shared" si="0"/>
        <v>39</v>
      </c>
      <c r="B49" s="10" t="s">
        <v>390</v>
      </c>
      <c r="C49" s="2" t="s">
        <v>3644</v>
      </c>
      <c r="D49" s="204" t="s">
        <v>650</v>
      </c>
      <c r="E49" s="204" t="s">
        <v>1255</v>
      </c>
      <c r="F49" s="2" t="s">
        <v>1255</v>
      </c>
      <c r="G49" s="2">
        <v>2009</v>
      </c>
      <c r="H49" s="106">
        <v>15311</v>
      </c>
      <c r="I49" s="2" t="s">
        <v>1461</v>
      </c>
      <c r="J49" s="86"/>
      <c r="K49" s="2" t="s">
        <v>821</v>
      </c>
      <c r="L49" s="2" t="s">
        <v>391</v>
      </c>
      <c r="M49" s="2" t="s">
        <v>1325</v>
      </c>
      <c r="N49" s="2" t="s">
        <v>391</v>
      </c>
      <c r="O49" s="2" t="s">
        <v>1324</v>
      </c>
      <c r="P49" s="2"/>
      <c r="Q49" s="2" t="s">
        <v>690</v>
      </c>
      <c r="R49" s="2" t="s">
        <v>690</v>
      </c>
      <c r="S49" s="2" t="s">
        <v>691</v>
      </c>
      <c r="T49" s="2" t="s">
        <v>690</v>
      </c>
      <c r="U49" s="2" t="s">
        <v>691</v>
      </c>
      <c r="V49" s="2" t="s">
        <v>691</v>
      </c>
      <c r="W49" s="927">
        <v>12.5</v>
      </c>
      <c r="X49" s="905">
        <v>0</v>
      </c>
      <c r="Y49" s="2" t="s">
        <v>1255</v>
      </c>
      <c r="Z49" s="2" t="s">
        <v>1255</v>
      </c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</row>
    <row r="50" spans="1:137" s="6" customFormat="1" ht="24.95" customHeight="1">
      <c r="A50" s="2">
        <f t="shared" si="0"/>
        <v>40</v>
      </c>
      <c r="B50" s="10" t="s">
        <v>390</v>
      </c>
      <c r="C50" s="2" t="s">
        <v>3644</v>
      </c>
      <c r="D50" s="204" t="s">
        <v>650</v>
      </c>
      <c r="E50" s="204" t="s">
        <v>1255</v>
      </c>
      <c r="F50" s="2" t="s">
        <v>1255</v>
      </c>
      <c r="G50" s="2"/>
      <c r="H50" s="397">
        <v>2000</v>
      </c>
      <c r="I50" s="2" t="s">
        <v>1461</v>
      </c>
      <c r="J50" s="86"/>
      <c r="K50" s="2" t="s">
        <v>821</v>
      </c>
      <c r="L50" s="2" t="s">
        <v>1122</v>
      </c>
      <c r="M50" s="2" t="s">
        <v>475</v>
      </c>
      <c r="N50" s="2" t="s">
        <v>701</v>
      </c>
      <c r="O50" s="2" t="s">
        <v>590</v>
      </c>
      <c r="P50" s="2"/>
      <c r="Q50" s="2" t="s">
        <v>690</v>
      </c>
      <c r="R50" s="2" t="s">
        <v>690</v>
      </c>
      <c r="S50" s="2" t="s">
        <v>691</v>
      </c>
      <c r="T50" s="2" t="s">
        <v>690</v>
      </c>
      <c r="U50" s="2" t="s">
        <v>691</v>
      </c>
      <c r="V50" s="2" t="s">
        <v>691</v>
      </c>
      <c r="W50" s="927">
        <v>12.5</v>
      </c>
      <c r="X50" s="905">
        <v>0</v>
      </c>
      <c r="Y50" s="2" t="s">
        <v>1255</v>
      </c>
      <c r="Z50" s="2" t="s">
        <v>1255</v>
      </c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</row>
    <row r="51" spans="1:137" s="6" customFormat="1" ht="24.95" customHeight="1">
      <c r="A51" s="2">
        <f t="shared" si="0"/>
        <v>41</v>
      </c>
      <c r="B51" s="10" t="s">
        <v>3645</v>
      </c>
      <c r="C51" s="2" t="s">
        <v>1352</v>
      </c>
      <c r="D51" s="204" t="s">
        <v>650</v>
      </c>
      <c r="E51" s="204" t="s">
        <v>1255</v>
      </c>
      <c r="F51" s="2" t="s">
        <v>1255</v>
      </c>
      <c r="G51" s="2">
        <v>2020</v>
      </c>
      <c r="H51" s="397">
        <v>11463610.060000001</v>
      </c>
      <c r="I51" s="2" t="s">
        <v>1461</v>
      </c>
      <c r="J51" s="86"/>
      <c r="K51" s="2" t="s">
        <v>3646</v>
      </c>
      <c r="L51" s="2" t="s">
        <v>3647</v>
      </c>
      <c r="M51" s="2" t="s">
        <v>840</v>
      </c>
      <c r="N51" s="2" t="s">
        <v>3648</v>
      </c>
      <c r="O51" s="2" t="s">
        <v>3649</v>
      </c>
      <c r="P51" s="2"/>
      <c r="Q51" s="2" t="s">
        <v>3650</v>
      </c>
      <c r="R51" s="2" t="s">
        <v>3650</v>
      </c>
      <c r="S51" s="2" t="s">
        <v>3650</v>
      </c>
      <c r="T51" s="2" t="s">
        <v>3650</v>
      </c>
      <c r="U51" s="2" t="s">
        <v>3651</v>
      </c>
      <c r="V51" s="2" t="s">
        <v>3650</v>
      </c>
      <c r="W51" s="927">
        <v>2972.06</v>
      </c>
      <c r="X51" s="905">
        <v>5</v>
      </c>
      <c r="Y51" s="2" t="s">
        <v>650</v>
      </c>
      <c r="Z51" s="2" t="s">
        <v>650</v>
      </c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</row>
    <row r="52" spans="1:137" s="6" customFormat="1" ht="24.95" customHeight="1">
      <c r="A52" s="2">
        <f t="shared" si="0"/>
        <v>42</v>
      </c>
      <c r="B52" s="10" t="s">
        <v>1351</v>
      </c>
      <c r="C52" s="2" t="s">
        <v>1352</v>
      </c>
      <c r="D52" s="204" t="s">
        <v>650</v>
      </c>
      <c r="E52" s="204" t="s">
        <v>1255</v>
      </c>
      <c r="F52" s="2" t="s">
        <v>1255</v>
      </c>
      <c r="G52" s="2">
        <v>1930</v>
      </c>
      <c r="H52" s="106">
        <v>582062.85</v>
      </c>
      <c r="I52" s="2" t="s">
        <v>1461</v>
      </c>
      <c r="J52" s="86"/>
      <c r="K52" s="2" t="s">
        <v>342</v>
      </c>
      <c r="L52" s="2" t="s">
        <v>1273</v>
      </c>
      <c r="M52" s="2" t="s">
        <v>475</v>
      </c>
      <c r="N52" s="2" t="s">
        <v>465</v>
      </c>
      <c r="O52" s="2" t="s">
        <v>1308</v>
      </c>
      <c r="P52" s="2"/>
      <c r="Q52" s="2" t="s">
        <v>690</v>
      </c>
      <c r="R52" s="2" t="s">
        <v>690</v>
      </c>
      <c r="S52" s="2" t="s">
        <v>690</v>
      </c>
      <c r="T52" s="2" t="s">
        <v>690</v>
      </c>
      <c r="U52" s="2" t="s">
        <v>690</v>
      </c>
      <c r="V52" s="2" t="s">
        <v>690</v>
      </c>
      <c r="W52" s="927">
        <v>196.8</v>
      </c>
      <c r="X52" s="905">
        <v>3</v>
      </c>
      <c r="Y52" s="2" t="s">
        <v>650</v>
      </c>
      <c r="Z52" s="2" t="s">
        <v>1255</v>
      </c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</row>
    <row r="53" spans="1:137" s="6" customFormat="1" ht="24.95" customHeight="1">
      <c r="A53" s="2">
        <f t="shared" si="0"/>
        <v>43</v>
      </c>
      <c r="B53" s="1" t="s">
        <v>1351</v>
      </c>
      <c r="C53" s="2" t="s">
        <v>635</v>
      </c>
      <c r="D53" s="204" t="s">
        <v>650</v>
      </c>
      <c r="E53" s="204" t="s">
        <v>1255</v>
      </c>
      <c r="F53" s="2" t="s">
        <v>1255</v>
      </c>
      <c r="G53" s="2">
        <v>2014</v>
      </c>
      <c r="H53" s="103">
        <v>13953</v>
      </c>
      <c r="I53" s="2" t="s">
        <v>1461</v>
      </c>
      <c r="J53" s="135"/>
      <c r="K53" s="2" t="s">
        <v>342</v>
      </c>
      <c r="L53" s="2" t="s">
        <v>1273</v>
      </c>
      <c r="M53" s="2" t="s">
        <v>475</v>
      </c>
      <c r="N53" s="2" t="s">
        <v>701</v>
      </c>
      <c r="O53" s="2" t="s">
        <v>1762</v>
      </c>
      <c r="P53" s="2"/>
      <c r="Q53" s="2" t="s">
        <v>1748</v>
      </c>
      <c r="R53" s="2" t="s">
        <v>691</v>
      </c>
      <c r="S53" s="2" t="s">
        <v>691</v>
      </c>
      <c r="T53" s="2" t="s">
        <v>691</v>
      </c>
      <c r="U53" s="2" t="s">
        <v>691</v>
      </c>
      <c r="V53" s="2" t="s">
        <v>691</v>
      </c>
      <c r="W53" s="928">
        <v>45</v>
      </c>
      <c r="X53" s="900" t="s">
        <v>2589</v>
      </c>
      <c r="Y53" s="12" t="s">
        <v>1255</v>
      </c>
      <c r="Z53" s="12" t="s">
        <v>1255</v>
      </c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</row>
    <row r="54" spans="1:137" s="12" customFormat="1" ht="24.95" customHeight="1">
      <c r="A54" s="2">
        <f t="shared" si="0"/>
        <v>44</v>
      </c>
      <c r="B54" s="10" t="s">
        <v>1351</v>
      </c>
      <c r="C54" s="2" t="s">
        <v>1063</v>
      </c>
      <c r="D54" s="2" t="s">
        <v>650</v>
      </c>
      <c r="E54" s="2" t="s">
        <v>1255</v>
      </c>
      <c r="F54" s="2" t="s">
        <v>1255</v>
      </c>
      <c r="G54" s="2"/>
      <c r="H54" s="106">
        <v>1327601</v>
      </c>
      <c r="I54" s="2" t="s">
        <v>20</v>
      </c>
      <c r="J54" s="86" t="s">
        <v>3632</v>
      </c>
      <c r="K54" s="2" t="s">
        <v>623</v>
      </c>
      <c r="L54" s="2" t="s">
        <v>3652</v>
      </c>
      <c r="M54" s="2" t="s">
        <v>840</v>
      </c>
      <c r="N54" s="2" t="s">
        <v>701</v>
      </c>
      <c r="O54" s="2" t="s">
        <v>624</v>
      </c>
      <c r="P54" s="2"/>
      <c r="Q54" s="2" t="s">
        <v>690</v>
      </c>
      <c r="R54" s="2" t="s">
        <v>690</v>
      </c>
      <c r="S54" s="2" t="s">
        <v>690</v>
      </c>
      <c r="T54" s="2" t="s">
        <v>690</v>
      </c>
      <c r="U54" s="2" t="s">
        <v>691</v>
      </c>
      <c r="V54" s="2" t="s">
        <v>690</v>
      </c>
      <c r="W54" s="927">
        <v>169</v>
      </c>
      <c r="X54" s="588">
        <v>1</v>
      </c>
      <c r="Y54" s="2" t="s">
        <v>1255</v>
      </c>
      <c r="Z54" s="2" t="s">
        <v>1255</v>
      </c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61"/>
    </row>
    <row r="55" spans="1:137" s="27" customFormat="1" ht="24.95" customHeight="1">
      <c r="A55" s="2">
        <f t="shared" si="0"/>
        <v>45</v>
      </c>
      <c r="B55" s="10" t="s">
        <v>1351</v>
      </c>
      <c r="C55" s="2" t="s">
        <v>3653</v>
      </c>
      <c r="D55" s="2" t="s">
        <v>650</v>
      </c>
      <c r="E55" s="2" t="s">
        <v>1255</v>
      </c>
      <c r="F55" s="2" t="s">
        <v>1255</v>
      </c>
      <c r="G55" s="2"/>
      <c r="H55" s="974">
        <v>106000</v>
      </c>
      <c r="I55" s="210" t="s">
        <v>84</v>
      </c>
      <c r="J55" s="86"/>
      <c r="K55" s="2" t="s">
        <v>3654</v>
      </c>
      <c r="L55" s="2" t="s">
        <v>1273</v>
      </c>
      <c r="M55" s="2"/>
      <c r="N55" s="2" t="s">
        <v>701</v>
      </c>
      <c r="O55" s="2" t="s">
        <v>3655</v>
      </c>
      <c r="P55" s="2"/>
      <c r="Q55" s="2" t="s">
        <v>690</v>
      </c>
      <c r="R55" s="2" t="s">
        <v>690</v>
      </c>
      <c r="S55" s="2" t="s">
        <v>691</v>
      </c>
      <c r="T55" s="2" t="s">
        <v>690</v>
      </c>
      <c r="U55" s="2" t="s">
        <v>691</v>
      </c>
      <c r="V55" s="2" t="s">
        <v>691</v>
      </c>
      <c r="W55" s="927">
        <v>35</v>
      </c>
      <c r="X55" s="588">
        <v>1</v>
      </c>
      <c r="Y55" s="2" t="s">
        <v>1255</v>
      </c>
      <c r="Z55" s="2" t="s">
        <v>1255</v>
      </c>
    </row>
    <row r="56" spans="1:137" s="12" customFormat="1" ht="24.95" customHeight="1">
      <c r="A56" s="2">
        <f t="shared" si="0"/>
        <v>46</v>
      </c>
      <c r="B56" s="1" t="s">
        <v>587</v>
      </c>
      <c r="C56" s="2" t="s">
        <v>635</v>
      </c>
      <c r="D56" s="2" t="s">
        <v>650</v>
      </c>
      <c r="E56" s="2" t="s">
        <v>1255</v>
      </c>
      <c r="F56" s="2"/>
      <c r="G56" s="2"/>
      <c r="H56" s="103">
        <v>2382.9899999999998</v>
      </c>
      <c r="I56" s="2" t="s">
        <v>20</v>
      </c>
      <c r="J56" s="135"/>
      <c r="K56" s="2" t="s">
        <v>637</v>
      </c>
      <c r="L56" s="2" t="s">
        <v>1273</v>
      </c>
      <c r="M56" s="2" t="s">
        <v>475</v>
      </c>
      <c r="N56" s="2" t="s">
        <v>701</v>
      </c>
      <c r="O56" s="2" t="s">
        <v>828</v>
      </c>
      <c r="P56" s="2"/>
      <c r="Q56" s="2" t="s">
        <v>1327</v>
      </c>
      <c r="R56" s="2" t="s">
        <v>691</v>
      </c>
      <c r="S56" s="2" t="s">
        <v>691</v>
      </c>
      <c r="T56" s="2" t="s">
        <v>691</v>
      </c>
      <c r="U56" s="2" t="s">
        <v>691</v>
      </c>
      <c r="V56" s="2" t="s">
        <v>691</v>
      </c>
      <c r="W56" s="928">
        <v>40</v>
      </c>
      <c r="X56" s="900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61"/>
    </row>
    <row r="57" spans="1:137" s="12" customFormat="1" ht="24.95" customHeight="1">
      <c r="A57" s="2">
        <f t="shared" si="0"/>
        <v>47</v>
      </c>
      <c r="B57" s="1" t="s">
        <v>587</v>
      </c>
      <c r="C57" s="2" t="s">
        <v>635</v>
      </c>
      <c r="D57" s="2" t="s">
        <v>650</v>
      </c>
      <c r="E57" s="2" t="s">
        <v>1255</v>
      </c>
      <c r="F57" s="2"/>
      <c r="G57" s="2"/>
      <c r="H57" s="103">
        <v>2796.57</v>
      </c>
      <c r="I57" s="2" t="s">
        <v>20</v>
      </c>
      <c r="J57" s="135"/>
      <c r="K57" s="2" t="s">
        <v>289</v>
      </c>
      <c r="L57" s="2" t="s">
        <v>1273</v>
      </c>
      <c r="M57" s="2" t="s">
        <v>475</v>
      </c>
      <c r="N57" s="2" t="s">
        <v>701</v>
      </c>
      <c r="O57" s="2" t="s">
        <v>828</v>
      </c>
      <c r="P57" s="2"/>
      <c r="Q57" s="2" t="s">
        <v>1327</v>
      </c>
      <c r="R57" s="2" t="s">
        <v>691</v>
      </c>
      <c r="S57" s="2" t="s">
        <v>691</v>
      </c>
      <c r="T57" s="2" t="s">
        <v>691</v>
      </c>
      <c r="U57" s="2" t="s">
        <v>691</v>
      </c>
      <c r="V57" s="2" t="s">
        <v>691</v>
      </c>
      <c r="W57" s="928">
        <v>54</v>
      </c>
      <c r="X57" s="900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61"/>
    </row>
    <row r="58" spans="1:137" s="12" customFormat="1" ht="24.95" customHeight="1">
      <c r="A58" s="2">
        <f t="shared" si="0"/>
        <v>48</v>
      </c>
      <c r="B58" s="10" t="s">
        <v>1360</v>
      </c>
      <c r="C58" s="2" t="s">
        <v>838</v>
      </c>
      <c r="D58" s="2" t="s">
        <v>650</v>
      </c>
      <c r="E58" s="2" t="s">
        <v>1255</v>
      </c>
      <c r="F58" s="2" t="s">
        <v>1255</v>
      </c>
      <c r="G58" s="2">
        <v>1990</v>
      </c>
      <c r="H58" s="106">
        <v>41133.54</v>
      </c>
      <c r="I58" s="2" t="s">
        <v>20</v>
      </c>
      <c r="J58" s="86"/>
      <c r="K58" s="2" t="s">
        <v>462</v>
      </c>
      <c r="L58" s="2" t="s">
        <v>1319</v>
      </c>
      <c r="M58" s="2" t="s">
        <v>1772</v>
      </c>
      <c r="N58" s="2" t="s">
        <v>701</v>
      </c>
      <c r="O58" s="2" t="s">
        <v>1320</v>
      </c>
      <c r="P58" s="2"/>
      <c r="Q58" s="2" t="s">
        <v>690</v>
      </c>
      <c r="R58" s="2" t="s">
        <v>690</v>
      </c>
      <c r="S58" s="2" t="s">
        <v>690</v>
      </c>
      <c r="T58" s="2" t="s">
        <v>1327</v>
      </c>
      <c r="U58" s="2" t="s">
        <v>691</v>
      </c>
      <c r="V58" s="2" t="s">
        <v>690</v>
      </c>
      <c r="W58" s="927">
        <v>63.6</v>
      </c>
      <c r="X58" s="905">
        <v>1</v>
      </c>
      <c r="Y58" s="2"/>
      <c r="Z58" s="2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61"/>
    </row>
    <row r="59" spans="1:137" s="12" customFormat="1" ht="24.95" customHeight="1">
      <c r="A59" s="2">
        <f t="shared" si="0"/>
        <v>49</v>
      </c>
      <c r="B59" s="1" t="s">
        <v>1754</v>
      </c>
      <c r="C59" s="2"/>
      <c r="D59" s="2" t="s">
        <v>650</v>
      </c>
      <c r="E59" s="2" t="s">
        <v>1255</v>
      </c>
      <c r="F59" s="2"/>
      <c r="G59" s="2">
        <v>1975</v>
      </c>
      <c r="H59" s="103">
        <v>1270.19</v>
      </c>
      <c r="I59" s="2" t="s">
        <v>20</v>
      </c>
      <c r="J59" s="2"/>
      <c r="K59" s="2" t="s">
        <v>627</v>
      </c>
      <c r="L59" s="2" t="s">
        <v>1273</v>
      </c>
      <c r="M59" s="2" t="s">
        <v>475</v>
      </c>
      <c r="N59" s="2" t="s">
        <v>701</v>
      </c>
      <c r="O59" s="2" t="s">
        <v>628</v>
      </c>
      <c r="P59" s="2"/>
      <c r="Q59" s="2" t="s">
        <v>1329</v>
      </c>
      <c r="R59" s="2" t="s">
        <v>691</v>
      </c>
      <c r="S59" s="2" t="s">
        <v>691</v>
      </c>
      <c r="T59" s="2" t="s">
        <v>691</v>
      </c>
      <c r="U59" s="2" t="s">
        <v>691</v>
      </c>
      <c r="V59" s="2" t="s">
        <v>691</v>
      </c>
      <c r="W59" s="927">
        <v>17</v>
      </c>
      <c r="X59" s="905"/>
      <c r="Y59" s="2"/>
      <c r="Z59" s="2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61"/>
    </row>
    <row r="60" spans="1:137" s="12" customFormat="1" ht="24.95" customHeight="1">
      <c r="A60" s="2">
        <f t="shared" si="0"/>
        <v>50</v>
      </c>
      <c r="B60" s="10" t="s">
        <v>851</v>
      </c>
      <c r="C60" s="2" t="s">
        <v>852</v>
      </c>
      <c r="D60" s="2" t="s">
        <v>1255</v>
      </c>
      <c r="E60" s="2" t="s">
        <v>1255</v>
      </c>
      <c r="F60" s="2" t="s">
        <v>1255</v>
      </c>
      <c r="G60" s="2">
        <v>1942</v>
      </c>
      <c r="H60" s="106">
        <v>97147.19</v>
      </c>
      <c r="I60" s="2" t="s">
        <v>20</v>
      </c>
      <c r="J60" s="86"/>
      <c r="K60" s="2" t="s">
        <v>1470</v>
      </c>
      <c r="L60" s="2" t="s">
        <v>840</v>
      </c>
      <c r="M60" s="2" t="s">
        <v>840</v>
      </c>
      <c r="N60" s="2" t="s">
        <v>701</v>
      </c>
      <c r="O60" s="2" t="s">
        <v>625</v>
      </c>
      <c r="P60" s="2"/>
      <c r="Q60" s="2" t="s">
        <v>1327</v>
      </c>
      <c r="R60" s="2" t="s">
        <v>690</v>
      </c>
      <c r="S60" s="2" t="s">
        <v>691</v>
      </c>
      <c r="T60" s="2" t="s">
        <v>1327</v>
      </c>
      <c r="U60" s="2" t="s">
        <v>691</v>
      </c>
      <c r="V60" s="2" t="s">
        <v>1327</v>
      </c>
      <c r="W60" s="927">
        <v>165</v>
      </c>
      <c r="X60" s="905">
        <v>1</v>
      </c>
      <c r="Y60" s="2" t="s">
        <v>1255</v>
      </c>
      <c r="Z60" s="2" t="s">
        <v>1255</v>
      </c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61"/>
    </row>
    <row r="61" spans="1:137" s="12" customFormat="1" ht="24.95" customHeight="1">
      <c r="A61" s="2">
        <f t="shared" si="0"/>
        <v>51</v>
      </c>
      <c r="B61" s="1" t="s">
        <v>587</v>
      </c>
      <c r="C61" s="2" t="s">
        <v>635</v>
      </c>
      <c r="D61" s="2" t="s">
        <v>650</v>
      </c>
      <c r="E61" s="2" t="s">
        <v>1255</v>
      </c>
      <c r="F61" s="2"/>
      <c r="G61" s="2">
        <v>1957</v>
      </c>
      <c r="H61" s="103">
        <v>7583.16</v>
      </c>
      <c r="I61" s="2" t="s">
        <v>20</v>
      </c>
      <c r="J61" s="135"/>
      <c r="K61" s="2" t="s">
        <v>636</v>
      </c>
      <c r="L61" s="2" t="s">
        <v>1273</v>
      </c>
      <c r="M61" s="2" t="s">
        <v>475</v>
      </c>
      <c r="N61" s="2" t="s">
        <v>701</v>
      </c>
      <c r="O61" s="2" t="s">
        <v>830</v>
      </c>
      <c r="P61" s="2"/>
      <c r="Q61" s="2" t="s">
        <v>1327</v>
      </c>
      <c r="R61" s="2" t="s">
        <v>691</v>
      </c>
      <c r="S61" s="2" t="s">
        <v>691</v>
      </c>
      <c r="T61" s="2" t="s">
        <v>691</v>
      </c>
      <c r="U61" s="2" t="s">
        <v>691</v>
      </c>
      <c r="V61" s="2" t="s">
        <v>691</v>
      </c>
      <c r="W61" s="928">
        <v>32</v>
      </c>
      <c r="X61" s="900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61"/>
    </row>
    <row r="62" spans="1:137" s="12" customFormat="1" ht="24.95" customHeight="1">
      <c r="A62" s="2">
        <f t="shared" si="0"/>
        <v>52</v>
      </c>
      <c r="B62" s="1" t="s">
        <v>587</v>
      </c>
      <c r="C62" s="2" t="s">
        <v>635</v>
      </c>
      <c r="D62" s="2" t="s">
        <v>650</v>
      </c>
      <c r="E62" s="2" t="s">
        <v>1255</v>
      </c>
      <c r="F62" s="2"/>
      <c r="G62" s="2">
        <v>1900</v>
      </c>
      <c r="H62" s="103">
        <v>6242.46</v>
      </c>
      <c r="I62" s="2" t="s">
        <v>20</v>
      </c>
      <c r="J62" s="135"/>
      <c r="K62" s="2" t="s">
        <v>294</v>
      </c>
      <c r="L62" s="2" t="s">
        <v>1273</v>
      </c>
      <c r="M62" s="2" t="s">
        <v>475</v>
      </c>
      <c r="N62" s="2" t="s">
        <v>701</v>
      </c>
      <c r="O62" s="2" t="s">
        <v>830</v>
      </c>
      <c r="P62" s="2"/>
      <c r="Q62" s="2" t="s">
        <v>690</v>
      </c>
      <c r="R62" s="2" t="s">
        <v>691</v>
      </c>
      <c r="S62" s="2" t="s">
        <v>691</v>
      </c>
      <c r="T62" s="2" t="s">
        <v>691</v>
      </c>
      <c r="U62" s="2" t="s">
        <v>691</v>
      </c>
      <c r="V62" s="2" t="s">
        <v>691</v>
      </c>
      <c r="W62" s="928">
        <v>33</v>
      </c>
      <c r="X62" s="900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61"/>
    </row>
    <row r="63" spans="1:137" s="12" customFormat="1" ht="24.95" customHeight="1">
      <c r="A63" s="2">
        <f t="shared" si="0"/>
        <v>53</v>
      </c>
      <c r="B63" s="1" t="s">
        <v>1755</v>
      </c>
      <c r="C63" s="2"/>
      <c r="D63" s="2" t="s">
        <v>650</v>
      </c>
      <c r="E63" s="2" t="s">
        <v>1255</v>
      </c>
      <c r="F63" s="2"/>
      <c r="G63" s="2">
        <v>1977</v>
      </c>
      <c r="H63" s="103">
        <v>632.22</v>
      </c>
      <c r="I63" s="2" t="s">
        <v>20</v>
      </c>
      <c r="J63" s="2"/>
      <c r="K63" s="2" t="s">
        <v>1010</v>
      </c>
      <c r="L63" s="2" t="s">
        <v>1273</v>
      </c>
      <c r="M63" s="2" t="s">
        <v>475</v>
      </c>
      <c r="N63" s="2" t="s">
        <v>701</v>
      </c>
      <c r="O63" s="2" t="s">
        <v>591</v>
      </c>
      <c r="P63" s="2"/>
      <c r="Q63" s="2" t="s">
        <v>690</v>
      </c>
      <c r="R63" s="2" t="s">
        <v>691</v>
      </c>
      <c r="S63" s="2" t="s">
        <v>691</v>
      </c>
      <c r="T63" s="2" t="s">
        <v>691</v>
      </c>
      <c r="U63" s="2" t="s">
        <v>691</v>
      </c>
      <c r="V63" s="2" t="s">
        <v>691</v>
      </c>
      <c r="W63" s="927">
        <v>17</v>
      </c>
      <c r="X63" s="905"/>
      <c r="Y63" s="2"/>
      <c r="Z63" s="2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61"/>
    </row>
    <row r="64" spans="1:137" s="12" customFormat="1" ht="24.95" customHeight="1">
      <c r="A64" s="2">
        <f t="shared" si="0"/>
        <v>54</v>
      </c>
      <c r="B64" s="10" t="s">
        <v>2080</v>
      </c>
      <c r="C64" s="2" t="s">
        <v>635</v>
      </c>
      <c r="D64" s="2" t="s">
        <v>650</v>
      </c>
      <c r="E64" s="2" t="s">
        <v>1255</v>
      </c>
      <c r="F64" s="2" t="s">
        <v>1255</v>
      </c>
      <c r="G64" s="2"/>
      <c r="H64" s="404">
        <v>24500</v>
      </c>
      <c r="I64" s="2" t="s">
        <v>20</v>
      </c>
      <c r="J64" s="135"/>
      <c r="K64" s="2" t="s">
        <v>2082</v>
      </c>
      <c r="L64" s="2" t="s">
        <v>1273</v>
      </c>
      <c r="M64" s="1"/>
      <c r="N64" s="2" t="s">
        <v>701</v>
      </c>
      <c r="O64" s="2" t="s">
        <v>2084</v>
      </c>
      <c r="P64" s="1"/>
      <c r="Q64" s="2" t="s">
        <v>690</v>
      </c>
      <c r="R64" s="2" t="s">
        <v>691</v>
      </c>
      <c r="S64" s="2" t="s">
        <v>691</v>
      </c>
      <c r="T64" s="2" t="s">
        <v>691</v>
      </c>
      <c r="U64" s="2" t="s">
        <v>691</v>
      </c>
      <c r="V64" s="2" t="s">
        <v>691</v>
      </c>
      <c r="W64" s="937">
        <v>30</v>
      </c>
      <c r="X64" s="907">
        <v>1</v>
      </c>
      <c r="Y64" s="135" t="s">
        <v>1255</v>
      </c>
      <c r="Z64" s="135" t="s">
        <v>1202</v>
      </c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61"/>
    </row>
    <row r="65" spans="1:144" s="12" customFormat="1" ht="24.95" customHeight="1">
      <c r="A65" s="2">
        <f t="shared" si="0"/>
        <v>55</v>
      </c>
      <c r="B65" s="10" t="s">
        <v>2081</v>
      </c>
      <c r="C65" s="2" t="s">
        <v>635</v>
      </c>
      <c r="D65" s="2" t="s">
        <v>650</v>
      </c>
      <c r="E65" s="2" t="s">
        <v>1255</v>
      </c>
      <c r="F65" s="2" t="s">
        <v>1255</v>
      </c>
      <c r="G65" s="2"/>
      <c r="H65" s="404">
        <v>13489.58</v>
      </c>
      <c r="I65" s="2" t="s">
        <v>20</v>
      </c>
      <c r="J65" s="135"/>
      <c r="K65" s="2" t="s">
        <v>2082</v>
      </c>
      <c r="L65" s="2" t="s">
        <v>1273</v>
      </c>
      <c r="M65" s="1"/>
      <c r="N65" s="2" t="s">
        <v>2083</v>
      </c>
      <c r="O65" s="2" t="s">
        <v>2085</v>
      </c>
      <c r="P65" s="1"/>
      <c r="Q65" s="2" t="s">
        <v>2086</v>
      </c>
      <c r="R65" s="2" t="s">
        <v>691</v>
      </c>
      <c r="S65" s="2" t="s">
        <v>691</v>
      </c>
      <c r="T65" s="2" t="s">
        <v>691</v>
      </c>
      <c r="U65" s="2" t="s">
        <v>691</v>
      </c>
      <c r="V65" s="2" t="s">
        <v>691</v>
      </c>
      <c r="W65" s="937">
        <v>20</v>
      </c>
      <c r="X65" s="907">
        <v>1</v>
      </c>
      <c r="Y65" s="135" t="s">
        <v>1255</v>
      </c>
      <c r="Z65" s="135" t="s">
        <v>1202</v>
      </c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61"/>
    </row>
    <row r="66" spans="1:144" s="12" customFormat="1" ht="24.95" customHeight="1">
      <c r="A66" s="2">
        <f t="shared" si="0"/>
        <v>56</v>
      </c>
      <c r="B66" s="1" t="s">
        <v>1758</v>
      </c>
      <c r="C66" s="2"/>
      <c r="D66" s="2" t="s">
        <v>650</v>
      </c>
      <c r="E66" s="2" t="s">
        <v>1255</v>
      </c>
      <c r="F66" s="2"/>
      <c r="G66" s="2">
        <v>1979</v>
      </c>
      <c r="H66" s="103">
        <v>1031.6199999999999</v>
      </c>
      <c r="I66" s="2" t="s">
        <v>20</v>
      </c>
      <c r="J66" s="2"/>
      <c r="K66" s="2" t="s">
        <v>631</v>
      </c>
      <c r="L66" s="2" t="s">
        <v>1273</v>
      </c>
      <c r="M66" s="2" t="s">
        <v>475</v>
      </c>
      <c r="N66" s="2" t="s">
        <v>701</v>
      </c>
      <c r="O66" s="2" t="s">
        <v>630</v>
      </c>
      <c r="P66" s="2"/>
      <c r="Q66" s="2" t="s">
        <v>1759</v>
      </c>
      <c r="R66" s="2" t="s">
        <v>691</v>
      </c>
      <c r="S66" s="2" t="s">
        <v>691</v>
      </c>
      <c r="T66" s="2" t="s">
        <v>691</v>
      </c>
      <c r="U66" s="2" t="s">
        <v>691</v>
      </c>
      <c r="V66" s="2" t="s">
        <v>691</v>
      </c>
      <c r="W66" s="927">
        <v>12</v>
      </c>
      <c r="X66" s="905"/>
      <c r="Y66" s="2"/>
      <c r="Z66" s="2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61"/>
    </row>
    <row r="67" spans="1:144" s="205" customFormat="1" ht="24.95" customHeight="1">
      <c r="A67" s="2">
        <f t="shared" si="0"/>
        <v>57</v>
      </c>
      <c r="B67" s="1" t="s">
        <v>587</v>
      </c>
      <c r="C67" s="2" t="s">
        <v>635</v>
      </c>
      <c r="D67" s="204" t="s">
        <v>650</v>
      </c>
      <c r="E67" s="204" t="s">
        <v>1255</v>
      </c>
      <c r="F67" s="204"/>
      <c r="G67" s="204">
        <v>1895</v>
      </c>
      <c r="H67" s="143">
        <v>6590.8</v>
      </c>
      <c r="I67" s="2" t="s">
        <v>20</v>
      </c>
      <c r="J67" s="935"/>
      <c r="K67" s="204" t="s">
        <v>291</v>
      </c>
      <c r="L67" s="2" t="s">
        <v>1273</v>
      </c>
      <c r="M67" s="2" t="s">
        <v>475</v>
      </c>
      <c r="N67" s="2" t="s">
        <v>701</v>
      </c>
      <c r="O67" s="204" t="s">
        <v>630</v>
      </c>
      <c r="P67" s="204"/>
      <c r="Q67" s="204" t="s">
        <v>1327</v>
      </c>
      <c r="R67" s="204" t="s">
        <v>691</v>
      </c>
      <c r="S67" s="204" t="s">
        <v>691</v>
      </c>
      <c r="T67" s="204" t="s">
        <v>691</v>
      </c>
      <c r="U67" s="204" t="s">
        <v>691</v>
      </c>
      <c r="V67" s="204" t="s">
        <v>691</v>
      </c>
      <c r="W67" s="936"/>
      <c r="X67" s="938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64"/>
    </row>
    <row r="68" spans="1:144" s="138" customFormat="1" ht="24.95" customHeight="1">
      <c r="A68" s="2">
        <f t="shared" si="0"/>
        <v>58</v>
      </c>
      <c r="B68" s="10" t="s">
        <v>1753</v>
      </c>
      <c r="C68" s="2"/>
      <c r="D68" s="204" t="s">
        <v>650</v>
      </c>
      <c r="E68" s="204" t="s">
        <v>1255</v>
      </c>
      <c r="F68" s="2"/>
      <c r="G68" s="2">
        <v>1973</v>
      </c>
      <c r="H68" s="103">
        <v>634.16999999999996</v>
      </c>
      <c r="I68" s="2" t="s">
        <v>20</v>
      </c>
      <c r="J68" s="86"/>
      <c r="K68" s="2" t="s">
        <v>626</v>
      </c>
      <c r="L68" s="2" t="s">
        <v>1273</v>
      </c>
      <c r="M68" s="2" t="s">
        <v>475</v>
      </c>
      <c r="N68" s="2" t="s">
        <v>701</v>
      </c>
      <c r="O68" s="2" t="s">
        <v>590</v>
      </c>
      <c r="P68" s="2"/>
      <c r="Q68" s="2" t="s">
        <v>1327</v>
      </c>
      <c r="R68" s="2" t="s">
        <v>691</v>
      </c>
      <c r="S68" s="2" t="s">
        <v>691</v>
      </c>
      <c r="T68" s="2" t="s">
        <v>691</v>
      </c>
      <c r="U68" s="2" t="s">
        <v>691</v>
      </c>
      <c r="V68" s="2" t="s">
        <v>691</v>
      </c>
      <c r="W68" s="927"/>
      <c r="X68" s="905"/>
      <c r="Y68" s="2"/>
      <c r="Z68" s="133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258"/>
    </row>
    <row r="69" spans="1:144" s="138" customFormat="1" ht="24.95" customHeight="1">
      <c r="A69" s="2">
        <f t="shared" si="0"/>
        <v>59</v>
      </c>
      <c r="B69" s="1" t="s">
        <v>632</v>
      </c>
      <c r="C69" s="2"/>
      <c r="D69" s="204" t="s">
        <v>650</v>
      </c>
      <c r="E69" s="204" t="s">
        <v>1255</v>
      </c>
      <c r="F69" s="1"/>
      <c r="G69" s="2">
        <v>1979</v>
      </c>
      <c r="H69" s="103">
        <v>1031.6199999999999</v>
      </c>
      <c r="I69" s="2" t="s">
        <v>20</v>
      </c>
      <c r="J69" s="135"/>
      <c r="K69" s="2" t="s">
        <v>633</v>
      </c>
      <c r="L69" s="2" t="s">
        <v>1273</v>
      </c>
      <c r="M69" s="2" t="s">
        <v>475</v>
      </c>
      <c r="N69" s="2" t="s">
        <v>701</v>
      </c>
      <c r="O69" s="2" t="s">
        <v>590</v>
      </c>
      <c r="P69" s="2"/>
      <c r="Q69" s="2" t="s">
        <v>1327</v>
      </c>
      <c r="R69" s="2" t="s">
        <v>691</v>
      </c>
      <c r="S69" s="2" t="s">
        <v>691</v>
      </c>
      <c r="T69" s="2" t="s">
        <v>691</v>
      </c>
      <c r="U69" s="2" t="s">
        <v>691</v>
      </c>
      <c r="V69" s="2" t="s">
        <v>691</v>
      </c>
      <c r="W69" s="928">
        <v>18</v>
      </c>
      <c r="X69" s="900"/>
      <c r="Y69" s="12"/>
      <c r="Z69" s="89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07"/>
      <c r="DY69" s="107"/>
      <c r="DZ69" s="107"/>
      <c r="EA69" s="107"/>
      <c r="EB69" s="107"/>
      <c r="EC69" s="107"/>
      <c r="ED69" s="107"/>
      <c r="EE69" s="107"/>
      <c r="EF69" s="107"/>
      <c r="EG69" s="107"/>
      <c r="EH69" s="107"/>
      <c r="EI69" s="107"/>
      <c r="EJ69" s="107"/>
      <c r="EK69" s="107"/>
      <c r="EL69" s="107"/>
      <c r="EM69" s="107"/>
      <c r="EN69" s="258"/>
    </row>
    <row r="70" spans="1:144" s="138" customFormat="1" ht="24.95" customHeight="1">
      <c r="A70" s="2">
        <f t="shared" si="0"/>
        <v>60</v>
      </c>
      <c r="B70" s="1" t="s">
        <v>1756</v>
      </c>
      <c r="C70" s="2"/>
      <c r="D70" s="204" t="s">
        <v>650</v>
      </c>
      <c r="E70" s="204" t="s">
        <v>1255</v>
      </c>
      <c r="F70" s="2"/>
      <c r="G70" s="2">
        <v>1979</v>
      </c>
      <c r="H70" s="103">
        <v>1031.6199999999999</v>
      </c>
      <c r="I70" s="2" t="s">
        <v>20</v>
      </c>
      <c r="J70" s="2"/>
      <c r="K70" s="2" t="s">
        <v>629</v>
      </c>
      <c r="L70" s="2" t="s">
        <v>1273</v>
      </c>
      <c r="M70" s="2" t="s">
        <v>475</v>
      </c>
      <c r="N70" s="2" t="s">
        <v>701</v>
      </c>
      <c r="O70" s="2" t="s">
        <v>630</v>
      </c>
      <c r="P70" s="2"/>
      <c r="Q70" s="2" t="s">
        <v>1329</v>
      </c>
      <c r="R70" s="2" t="s">
        <v>691</v>
      </c>
      <c r="S70" s="2" t="s">
        <v>691</v>
      </c>
      <c r="T70" s="2" t="s">
        <v>691</v>
      </c>
      <c r="U70" s="2" t="s">
        <v>691</v>
      </c>
      <c r="V70" s="2" t="s">
        <v>691</v>
      </c>
      <c r="W70" s="927"/>
      <c r="X70" s="905"/>
      <c r="Y70" s="2"/>
      <c r="Z70" s="133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  <c r="DT70" s="107"/>
      <c r="DU70" s="107"/>
      <c r="DV70" s="107"/>
      <c r="DW70" s="107"/>
      <c r="DX70" s="107"/>
      <c r="DY70" s="107"/>
      <c r="DZ70" s="107"/>
      <c r="EA70" s="107"/>
      <c r="EB70" s="107"/>
      <c r="EC70" s="107"/>
      <c r="ED70" s="107"/>
      <c r="EE70" s="107"/>
      <c r="EF70" s="107"/>
      <c r="EG70" s="107"/>
      <c r="EH70" s="107"/>
      <c r="EI70" s="107"/>
      <c r="EJ70" s="107"/>
      <c r="EK70" s="107"/>
      <c r="EL70" s="107"/>
      <c r="EM70" s="107"/>
      <c r="EN70" s="258"/>
    </row>
    <row r="71" spans="1:144" s="138" customFormat="1" ht="24.95" customHeight="1">
      <c r="A71" s="2">
        <f t="shared" si="0"/>
        <v>61</v>
      </c>
      <c r="B71" s="1" t="s">
        <v>1757</v>
      </c>
      <c r="C71" s="2"/>
      <c r="D71" s="204" t="s">
        <v>650</v>
      </c>
      <c r="E71" s="204" t="s">
        <v>1255</v>
      </c>
      <c r="F71" s="2"/>
      <c r="G71" s="2">
        <v>1979</v>
      </c>
      <c r="H71" s="103">
        <v>2063.25</v>
      </c>
      <c r="I71" s="2" t="s">
        <v>20</v>
      </c>
      <c r="J71" s="2"/>
      <c r="K71" s="2" t="s">
        <v>629</v>
      </c>
      <c r="L71" s="2" t="s">
        <v>1273</v>
      </c>
      <c r="M71" s="2" t="s">
        <v>475</v>
      </c>
      <c r="N71" s="2" t="s">
        <v>701</v>
      </c>
      <c r="O71" s="2" t="s">
        <v>630</v>
      </c>
      <c r="P71" s="2"/>
      <c r="Q71" s="2" t="s">
        <v>1327</v>
      </c>
      <c r="R71" s="2" t="s">
        <v>691</v>
      </c>
      <c r="S71" s="2" t="s">
        <v>691</v>
      </c>
      <c r="T71" s="2" t="s">
        <v>691</v>
      </c>
      <c r="U71" s="2" t="s">
        <v>691</v>
      </c>
      <c r="V71" s="2" t="s">
        <v>691</v>
      </c>
      <c r="W71" s="927"/>
      <c r="X71" s="905"/>
      <c r="Y71" s="2"/>
      <c r="Z71" s="133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7"/>
      <c r="DU71" s="107"/>
      <c r="DV71" s="107"/>
      <c r="DW71" s="107"/>
      <c r="DX71" s="107"/>
      <c r="DY71" s="107"/>
      <c r="DZ71" s="107"/>
      <c r="EA71" s="107"/>
      <c r="EB71" s="107"/>
      <c r="EC71" s="107"/>
      <c r="ED71" s="107"/>
      <c r="EE71" s="107"/>
      <c r="EF71" s="107"/>
      <c r="EG71" s="107"/>
      <c r="EH71" s="107"/>
      <c r="EI71" s="107"/>
      <c r="EJ71" s="107"/>
      <c r="EK71" s="107"/>
      <c r="EL71" s="107"/>
      <c r="EM71" s="107"/>
      <c r="EN71" s="258"/>
    </row>
    <row r="72" spans="1:144" s="138" customFormat="1" ht="24.95" customHeight="1">
      <c r="A72" s="2">
        <f t="shared" si="0"/>
        <v>62</v>
      </c>
      <c r="B72" s="1" t="s">
        <v>587</v>
      </c>
      <c r="C72" s="2" t="s">
        <v>635</v>
      </c>
      <c r="D72" s="204" t="s">
        <v>650</v>
      </c>
      <c r="E72" s="204" t="s">
        <v>1255</v>
      </c>
      <c r="F72" s="2"/>
      <c r="G72" s="2">
        <v>1920</v>
      </c>
      <c r="H72" s="103">
        <v>1208.03</v>
      </c>
      <c r="I72" s="2" t="s">
        <v>20</v>
      </c>
      <c r="J72" s="135"/>
      <c r="K72" s="2" t="s">
        <v>290</v>
      </c>
      <c r="L72" s="2" t="s">
        <v>1273</v>
      </c>
      <c r="M72" s="2" t="s">
        <v>475</v>
      </c>
      <c r="N72" s="2" t="s">
        <v>701</v>
      </c>
      <c r="O72" s="2" t="s">
        <v>828</v>
      </c>
      <c r="P72" s="2"/>
      <c r="Q72" s="2" t="s">
        <v>1327</v>
      </c>
      <c r="R72" s="2" t="s">
        <v>691</v>
      </c>
      <c r="S72" s="2" t="s">
        <v>691</v>
      </c>
      <c r="T72" s="2" t="s">
        <v>691</v>
      </c>
      <c r="U72" s="2" t="s">
        <v>691</v>
      </c>
      <c r="V72" s="2" t="s">
        <v>691</v>
      </c>
      <c r="W72" s="928"/>
      <c r="X72" s="900"/>
      <c r="Y72" s="12"/>
      <c r="Z72" s="89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7"/>
      <c r="DU72" s="107"/>
      <c r="DV72" s="107"/>
      <c r="DW72" s="107"/>
      <c r="DX72" s="107"/>
      <c r="DY72" s="107"/>
      <c r="DZ72" s="107"/>
      <c r="EA72" s="107"/>
      <c r="EB72" s="107"/>
      <c r="EC72" s="107"/>
      <c r="ED72" s="107"/>
      <c r="EE72" s="107"/>
      <c r="EF72" s="107"/>
      <c r="EG72" s="107"/>
      <c r="EH72" s="107"/>
      <c r="EI72" s="107"/>
      <c r="EJ72" s="107"/>
      <c r="EK72" s="107"/>
      <c r="EL72" s="107"/>
      <c r="EM72" s="107"/>
      <c r="EN72" s="258"/>
    </row>
    <row r="73" spans="1:144" s="138" customFormat="1" ht="24.95" customHeight="1">
      <c r="A73" s="2">
        <f t="shared" si="0"/>
        <v>63</v>
      </c>
      <c r="B73" s="1" t="s">
        <v>587</v>
      </c>
      <c r="C73" s="2" t="s">
        <v>838</v>
      </c>
      <c r="D73" s="204" t="s">
        <v>650</v>
      </c>
      <c r="E73" s="204" t="s">
        <v>1255</v>
      </c>
      <c r="F73" s="2"/>
      <c r="G73" s="2">
        <v>1945</v>
      </c>
      <c r="H73" s="103">
        <v>1691.25</v>
      </c>
      <c r="I73" s="2" t="s">
        <v>20</v>
      </c>
      <c r="J73" s="135"/>
      <c r="K73" s="2" t="s">
        <v>290</v>
      </c>
      <c r="L73" s="2" t="s">
        <v>1273</v>
      </c>
      <c r="M73" s="2" t="s">
        <v>475</v>
      </c>
      <c r="N73" s="2" t="s">
        <v>701</v>
      </c>
      <c r="O73" s="2" t="s">
        <v>828</v>
      </c>
      <c r="P73" s="2"/>
      <c r="Q73" s="2" t="s">
        <v>1748</v>
      </c>
      <c r="R73" s="2" t="s">
        <v>691</v>
      </c>
      <c r="S73" s="2" t="s">
        <v>691</v>
      </c>
      <c r="T73" s="2" t="s">
        <v>691</v>
      </c>
      <c r="U73" s="2" t="s">
        <v>691</v>
      </c>
      <c r="V73" s="2" t="s">
        <v>691</v>
      </c>
      <c r="W73" s="928"/>
      <c r="X73" s="900"/>
      <c r="Y73" s="12"/>
      <c r="Z73" s="89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7"/>
      <c r="EA73" s="107"/>
      <c r="EB73" s="107"/>
      <c r="EC73" s="107"/>
      <c r="ED73" s="107"/>
      <c r="EE73" s="107"/>
      <c r="EF73" s="107"/>
      <c r="EG73" s="107"/>
      <c r="EH73" s="107"/>
      <c r="EI73" s="107"/>
      <c r="EJ73" s="107"/>
      <c r="EK73" s="107"/>
      <c r="EL73" s="107"/>
      <c r="EM73" s="107"/>
      <c r="EN73" s="258"/>
    </row>
    <row r="74" spans="1:144" s="6" customFormat="1" ht="21" customHeight="1">
      <c r="A74" s="2">
        <f t="shared" si="0"/>
        <v>64</v>
      </c>
      <c r="B74" s="1" t="s">
        <v>1761</v>
      </c>
      <c r="C74" s="2"/>
      <c r="D74" s="204" t="s">
        <v>650</v>
      </c>
      <c r="E74" s="204" t="s">
        <v>1255</v>
      </c>
      <c r="F74" s="2"/>
      <c r="G74" s="2">
        <v>1990</v>
      </c>
      <c r="H74" s="103">
        <v>13730.78</v>
      </c>
      <c r="I74" s="2" t="s">
        <v>20</v>
      </c>
      <c r="J74" s="135"/>
      <c r="K74" s="2" t="s">
        <v>634</v>
      </c>
      <c r="L74" s="2" t="s">
        <v>1273</v>
      </c>
      <c r="M74" s="2" t="s">
        <v>475</v>
      </c>
      <c r="N74" s="2" t="s">
        <v>701</v>
      </c>
      <c r="O74" s="2" t="s">
        <v>630</v>
      </c>
      <c r="P74" s="2"/>
      <c r="Q74" s="2" t="s">
        <v>690</v>
      </c>
      <c r="R74" s="2" t="s">
        <v>691</v>
      </c>
      <c r="S74" s="2" t="s">
        <v>691</v>
      </c>
      <c r="T74" s="2" t="s">
        <v>691</v>
      </c>
      <c r="U74" s="2" t="s">
        <v>691</v>
      </c>
      <c r="V74" s="2" t="s">
        <v>691</v>
      </c>
      <c r="W74" s="928">
        <v>18</v>
      </c>
      <c r="X74" s="900"/>
      <c r="Y74" s="12"/>
      <c r="Z74" s="12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</row>
    <row r="75" spans="1:144" s="6" customFormat="1" ht="24.95" customHeight="1">
      <c r="A75" s="2">
        <f t="shared" si="0"/>
        <v>65</v>
      </c>
      <c r="B75" s="10" t="s">
        <v>851</v>
      </c>
      <c r="C75" s="2" t="s">
        <v>852</v>
      </c>
      <c r="D75" s="204" t="s">
        <v>1255</v>
      </c>
      <c r="E75" s="204" t="s">
        <v>1255</v>
      </c>
      <c r="F75" s="2" t="s">
        <v>1255</v>
      </c>
      <c r="G75" s="2">
        <v>1941</v>
      </c>
      <c r="H75" s="106">
        <v>493782</v>
      </c>
      <c r="I75" s="2" t="s">
        <v>20</v>
      </c>
      <c r="J75" s="86"/>
      <c r="K75" s="2" t="s">
        <v>853</v>
      </c>
      <c r="L75" s="2" t="s">
        <v>840</v>
      </c>
      <c r="M75" s="2" t="s">
        <v>840</v>
      </c>
      <c r="N75" s="117" t="s">
        <v>701</v>
      </c>
      <c r="O75" s="2" t="s">
        <v>630</v>
      </c>
      <c r="P75" s="2"/>
      <c r="Q75" s="2" t="s">
        <v>1327</v>
      </c>
      <c r="R75" s="2" t="s">
        <v>1327</v>
      </c>
      <c r="S75" s="2" t="s">
        <v>1327</v>
      </c>
      <c r="T75" s="2" t="s">
        <v>1327</v>
      </c>
      <c r="U75" s="2" t="s">
        <v>691</v>
      </c>
      <c r="V75" s="2" t="s">
        <v>1329</v>
      </c>
      <c r="W75" s="927">
        <v>424</v>
      </c>
      <c r="X75" s="905">
        <v>1</v>
      </c>
      <c r="Y75" s="2" t="s">
        <v>1255</v>
      </c>
      <c r="Z75" s="2" t="s">
        <v>1255</v>
      </c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107"/>
      <c r="DN75" s="107"/>
      <c r="DO75" s="107"/>
      <c r="DP75" s="107"/>
      <c r="DQ75" s="107"/>
      <c r="DR75" s="107"/>
      <c r="DS75" s="107"/>
      <c r="DT75" s="107"/>
      <c r="DU75" s="107"/>
      <c r="DV75" s="107"/>
      <c r="DW75" s="107"/>
      <c r="DX75" s="107"/>
      <c r="DY75" s="107"/>
      <c r="DZ75" s="107"/>
      <c r="EA75" s="107"/>
      <c r="EB75" s="107"/>
      <c r="EC75" s="107"/>
      <c r="ED75" s="107"/>
      <c r="EE75" s="107"/>
      <c r="EF75" s="107"/>
    </row>
    <row r="76" spans="1:144" s="6" customFormat="1" ht="24.95" customHeight="1">
      <c r="A76" s="2">
        <f t="shared" si="0"/>
        <v>66</v>
      </c>
      <c r="B76" s="1" t="s">
        <v>587</v>
      </c>
      <c r="C76" s="2" t="s">
        <v>635</v>
      </c>
      <c r="D76" s="2" t="s">
        <v>650</v>
      </c>
      <c r="E76" s="2" t="s">
        <v>1255</v>
      </c>
      <c r="F76" s="2"/>
      <c r="G76" s="2">
        <v>1897</v>
      </c>
      <c r="H76" s="103">
        <v>2760.94</v>
      </c>
      <c r="I76" s="2" t="s">
        <v>20</v>
      </c>
      <c r="J76" s="135"/>
      <c r="K76" s="2" t="s">
        <v>295</v>
      </c>
      <c r="L76" s="2" t="s">
        <v>1273</v>
      </c>
      <c r="M76" s="2" t="s">
        <v>475</v>
      </c>
      <c r="N76" s="2" t="s">
        <v>701</v>
      </c>
      <c r="O76" s="2" t="s">
        <v>830</v>
      </c>
      <c r="P76" s="2"/>
      <c r="Q76" s="2" t="s">
        <v>690</v>
      </c>
      <c r="R76" s="2" t="s">
        <v>691</v>
      </c>
      <c r="S76" s="2" t="s">
        <v>691</v>
      </c>
      <c r="T76" s="2" t="s">
        <v>691</v>
      </c>
      <c r="U76" s="2" t="s">
        <v>691</v>
      </c>
      <c r="V76" s="2" t="s">
        <v>691</v>
      </c>
      <c r="W76" s="928">
        <v>58</v>
      </c>
      <c r="X76" s="900"/>
      <c r="Y76" s="12"/>
      <c r="Z76" s="12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07"/>
      <c r="DK76" s="107"/>
      <c r="DL76" s="107"/>
      <c r="DM76" s="107"/>
      <c r="DN76" s="107"/>
      <c r="DO76" s="107"/>
      <c r="DP76" s="107"/>
      <c r="DQ76" s="107"/>
      <c r="DR76" s="107"/>
      <c r="DS76" s="107"/>
      <c r="DT76" s="107"/>
      <c r="DU76" s="107"/>
      <c r="DV76" s="107"/>
      <c r="DW76" s="107"/>
      <c r="DX76" s="107"/>
      <c r="DY76" s="107"/>
      <c r="DZ76" s="107"/>
      <c r="EA76" s="107"/>
      <c r="EB76" s="107"/>
      <c r="EC76" s="107"/>
      <c r="ED76" s="107"/>
      <c r="EE76" s="107"/>
      <c r="EF76" s="107"/>
    </row>
    <row r="77" spans="1:144" s="67" customFormat="1" ht="12.75" customHeight="1">
      <c r="A77" s="141"/>
      <c r="B77" s="316" t="s">
        <v>862</v>
      </c>
      <c r="C77" s="316"/>
      <c r="D77" s="69"/>
      <c r="E77" s="69"/>
      <c r="F77" s="69"/>
      <c r="G77" s="70"/>
      <c r="H77" s="71">
        <f>SUM(H12:H76)</f>
        <v>39918513.699999988</v>
      </c>
      <c r="I77" s="55"/>
      <c r="J77" s="68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913"/>
      <c r="X77" s="891"/>
      <c r="Y77" s="55"/>
      <c r="Z77" s="55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</row>
    <row r="78" spans="1:144" s="201" customFormat="1" ht="18.75" customHeight="1">
      <c r="A78" s="1102" t="s">
        <v>1369</v>
      </c>
      <c r="B78" s="1103"/>
      <c r="C78" s="1103"/>
      <c r="D78" s="1103"/>
      <c r="E78" s="1103"/>
      <c r="F78" s="1103"/>
      <c r="G78" s="1103"/>
      <c r="H78" s="1103"/>
      <c r="I78" s="1104"/>
      <c r="J78" s="1123"/>
      <c r="K78" s="1124"/>
      <c r="L78" s="41"/>
      <c r="M78" s="1123"/>
      <c r="N78" s="1124"/>
      <c r="O78" s="1123"/>
      <c r="P78" s="1124"/>
      <c r="Q78" s="41"/>
      <c r="R78" s="1123"/>
      <c r="S78" s="1124"/>
      <c r="T78" s="1123"/>
      <c r="U78" s="1124"/>
      <c r="V78" s="41"/>
      <c r="W78" s="914"/>
      <c r="X78" s="892"/>
      <c r="Y78" s="41"/>
      <c r="Z78" s="41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C78" s="200"/>
      <c r="CD78" s="200"/>
      <c r="CE78" s="200"/>
      <c r="CF78" s="200"/>
      <c r="CG78" s="200"/>
      <c r="CH78" s="200"/>
      <c r="CI78" s="200"/>
      <c r="CJ78" s="200"/>
      <c r="CK78" s="200"/>
      <c r="CL78" s="200"/>
      <c r="CM78" s="200"/>
      <c r="CN78" s="200"/>
      <c r="CO78" s="200"/>
      <c r="CP78" s="200"/>
      <c r="CQ78" s="200"/>
      <c r="CR78" s="200"/>
      <c r="CS78" s="200"/>
      <c r="CT78" s="200"/>
      <c r="CU78" s="200"/>
      <c r="CV78" s="200"/>
      <c r="CW78" s="200"/>
      <c r="CX78" s="200"/>
      <c r="CY78" s="200"/>
      <c r="CZ78" s="200"/>
      <c r="DA78" s="200"/>
      <c r="DB78" s="200"/>
      <c r="DC78" s="200"/>
      <c r="DD78" s="200"/>
      <c r="DE78" s="200"/>
      <c r="DF78" s="200"/>
      <c r="DG78" s="200"/>
      <c r="DH78" s="200"/>
      <c r="DI78" s="200"/>
      <c r="DJ78" s="200"/>
      <c r="DK78" s="200"/>
      <c r="DL78" s="200"/>
      <c r="DM78" s="200"/>
      <c r="DN78" s="200"/>
      <c r="DO78" s="200"/>
      <c r="DP78" s="200"/>
      <c r="DQ78" s="200"/>
      <c r="DR78" s="200"/>
      <c r="DS78" s="200"/>
      <c r="DT78" s="200"/>
      <c r="DU78" s="200"/>
      <c r="DV78" s="200"/>
      <c r="DW78" s="200"/>
      <c r="DX78" s="200"/>
      <c r="DY78" s="200"/>
      <c r="DZ78" s="200"/>
      <c r="EA78" s="200"/>
      <c r="EB78" s="200"/>
      <c r="EC78" s="200"/>
      <c r="ED78" s="200"/>
      <c r="EE78" s="200"/>
      <c r="EF78" s="200"/>
    </row>
    <row r="79" spans="1:144" s="233" customFormat="1" ht="51">
      <c r="A79" s="2">
        <v>1</v>
      </c>
      <c r="B79" s="227" t="s">
        <v>1370</v>
      </c>
      <c r="C79" s="228"/>
      <c r="D79" s="336"/>
      <c r="E79" s="229"/>
      <c r="F79" s="229"/>
      <c r="G79" s="230">
        <v>2013</v>
      </c>
      <c r="H79" s="231">
        <v>3075</v>
      </c>
      <c r="I79" s="210" t="s">
        <v>20</v>
      </c>
      <c r="J79" s="235" t="s">
        <v>1391</v>
      </c>
      <c r="K79" s="227" t="s">
        <v>1373</v>
      </c>
      <c r="L79" s="234" t="s">
        <v>1390</v>
      </c>
      <c r="M79" s="234" t="s">
        <v>1390</v>
      </c>
      <c r="N79" s="234" t="s">
        <v>1390</v>
      </c>
      <c r="O79" s="234" t="s">
        <v>1390</v>
      </c>
      <c r="P79" s="234" t="s">
        <v>1390</v>
      </c>
      <c r="Q79" s="234" t="s">
        <v>1390</v>
      </c>
      <c r="R79" s="234" t="s">
        <v>1390</v>
      </c>
      <c r="S79" s="234" t="s">
        <v>1390</v>
      </c>
      <c r="T79" s="234" t="s">
        <v>1390</v>
      </c>
      <c r="U79" s="234" t="s">
        <v>1390</v>
      </c>
      <c r="V79" s="234" t="s">
        <v>1390</v>
      </c>
      <c r="W79" s="915" t="s">
        <v>1390</v>
      </c>
      <c r="X79" s="894" t="s">
        <v>1390</v>
      </c>
      <c r="Y79" s="234" t="s">
        <v>1390</v>
      </c>
      <c r="Z79" s="234" t="s">
        <v>1390</v>
      </c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32"/>
      <c r="AT79" s="232"/>
      <c r="AU79" s="232"/>
      <c r="AV79" s="232"/>
      <c r="AW79" s="232"/>
      <c r="AX79" s="232"/>
      <c r="AY79" s="232"/>
      <c r="AZ79" s="232"/>
      <c r="BA79" s="232"/>
      <c r="BB79" s="232"/>
      <c r="BC79" s="232"/>
      <c r="BD79" s="232"/>
      <c r="BE79" s="232"/>
      <c r="BF79" s="232"/>
      <c r="BG79" s="232"/>
      <c r="BH79" s="232"/>
      <c r="BI79" s="232"/>
      <c r="BJ79" s="232"/>
      <c r="BK79" s="232"/>
      <c r="BL79" s="232"/>
      <c r="BM79" s="232"/>
      <c r="BN79" s="232"/>
      <c r="BO79" s="232"/>
      <c r="BP79" s="232"/>
      <c r="BQ79" s="232"/>
      <c r="BR79" s="232"/>
      <c r="BS79" s="232"/>
      <c r="BT79" s="232"/>
      <c r="BU79" s="232"/>
      <c r="BV79" s="232"/>
      <c r="BW79" s="232"/>
      <c r="BX79" s="232"/>
      <c r="BY79" s="232"/>
      <c r="BZ79" s="232"/>
      <c r="CA79" s="232"/>
      <c r="CB79" s="232"/>
      <c r="CC79" s="232"/>
      <c r="CD79" s="232"/>
      <c r="CE79" s="232"/>
      <c r="CF79" s="232"/>
      <c r="CG79" s="232"/>
      <c r="CH79" s="232"/>
      <c r="CI79" s="232"/>
      <c r="CJ79" s="232"/>
      <c r="CK79" s="232"/>
      <c r="CL79" s="232"/>
      <c r="CM79" s="232"/>
      <c r="CN79" s="232"/>
      <c r="CO79" s="232"/>
      <c r="CP79" s="232"/>
      <c r="CQ79" s="232"/>
      <c r="CR79" s="232"/>
      <c r="CS79" s="232"/>
      <c r="CT79" s="232"/>
      <c r="CU79" s="232"/>
      <c r="CV79" s="232"/>
      <c r="CW79" s="232"/>
      <c r="CX79" s="232"/>
      <c r="CY79" s="232"/>
      <c r="CZ79" s="232"/>
      <c r="DA79" s="232"/>
      <c r="DB79" s="232"/>
      <c r="DC79" s="232"/>
      <c r="DD79" s="232"/>
      <c r="DE79" s="232"/>
      <c r="DF79" s="232"/>
      <c r="DG79" s="232"/>
      <c r="DH79" s="232"/>
      <c r="DI79" s="232"/>
      <c r="DJ79" s="232"/>
      <c r="DK79" s="232"/>
      <c r="DL79" s="232"/>
      <c r="DM79" s="232"/>
      <c r="DN79" s="232"/>
      <c r="DO79" s="232"/>
      <c r="DP79" s="232"/>
      <c r="DQ79" s="232"/>
      <c r="DR79" s="232"/>
      <c r="DS79" s="232"/>
      <c r="DT79" s="232"/>
      <c r="DU79" s="232"/>
      <c r="DV79" s="232"/>
      <c r="DW79" s="232"/>
      <c r="DX79" s="232"/>
      <c r="DY79" s="232"/>
      <c r="DZ79" s="232"/>
      <c r="EA79" s="232"/>
      <c r="EB79" s="232"/>
      <c r="EC79" s="232"/>
      <c r="ED79" s="232"/>
      <c r="EE79" s="232"/>
      <c r="EF79" s="232"/>
    </row>
    <row r="80" spans="1:144" s="233" customFormat="1" ht="63.75">
      <c r="A80" s="2">
        <v>2</v>
      </c>
      <c r="B80" s="227" t="s">
        <v>1371</v>
      </c>
      <c r="C80" s="228"/>
      <c r="D80" s="336"/>
      <c r="E80" s="229"/>
      <c r="F80" s="229"/>
      <c r="G80" s="210">
        <v>2013</v>
      </c>
      <c r="H80" s="211">
        <v>3690</v>
      </c>
      <c r="I80" s="210" t="s">
        <v>20</v>
      </c>
      <c r="J80" s="235" t="s">
        <v>1391</v>
      </c>
      <c r="K80" s="209" t="s">
        <v>1374</v>
      </c>
      <c r="L80" s="234" t="s">
        <v>1390</v>
      </c>
      <c r="M80" s="234" t="s">
        <v>1390</v>
      </c>
      <c r="N80" s="234" t="s">
        <v>1390</v>
      </c>
      <c r="O80" s="234" t="s">
        <v>1390</v>
      </c>
      <c r="P80" s="234" t="s">
        <v>1390</v>
      </c>
      <c r="Q80" s="234" t="s">
        <v>1390</v>
      </c>
      <c r="R80" s="234" t="s">
        <v>1390</v>
      </c>
      <c r="S80" s="234" t="s">
        <v>1390</v>
      </c>
      <c r="T80" s="234" t="s">
        <v>1390</v>
      </c>
      <c r="U80" s="234" t="s">
        <v>1390</v>
      </c>
      <c r="V80" s="234" t="s">
        <v>1390</v>
      </c>
      <c r="W80" s="915" t="s">
        <v>1390</v>
      </c>
      <c r="X80" s="894" t="s">
        <v>1390</v>
      </c>
      <c r="Y80" s="234" t="s">
        <v>1390</v>
      </c>
      <c r="Z80" s="234" t="s">
        <v>1390</v>
      </c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232"/>
      <c r="BB80" s="232"/>
      <c r="BC80" s="232"/>
      <c r="BD80" s="232"/>
      <c r="BE80" s="232"/>
      <c r="BF80" s="232"/>
      <c r="BG80" s="232"/>
      <c r="BH80" s="232"/>
      <c r="BI80" s="232"/>
      <c r="BJ80" s="232"/>
      <c r="BK80" s="232"/>
      <c r="BL80" s="232"/>
      <c r="BM80" s="232"/>
      <c r="BN80" s="232"/>
      <c r="BO80" s="232"/>
      <c r="BP80" s="232"/>
      <c r="BQ80" s="232"/>
      <c r="BR80" s="232"/>
      <c r="BS80" s="232"/>
      <c r="BT80" s="232"/>
      <c r="BU80" s="232"/>
      <c r="BV80" s="232"/>
      <c r="BW80" s="232"/>
      <c r="BX80" s="232"/>
      <c r="BY80" s="232"/>
      <c r="BZ80" s="232"/>
      <c r="CA80" s="232"/>
      <c r="CB80" s="232"/>
      <c r="CC80" s="232"/>
      <c r="CD80" s="232"/>
      <c r="CE80" s="232"/>
      <c r="CF80" s="232"/>
      <c r="CG80" s="232"/>
      <c r="CH80" s="232"/>
      <c r="CI80" s="232"/>
      <c r="CJ80" s="232"/>
      <c r="CK80" s="232"/>
      <c r="CL80" s="232"/>
      <c r="CM80" s="232"/>
      <c r="CN80" s="232"/>
      <c r="CO80" s="232"/>
      <c r="CP80" s="232"/>
      <c r="CQ80" s="232"/>
      <c r="CR80" s="232"/>
      <c r="CS80" s="232"/>
      <c r="CT80" s="232"/>
      <c r="CU80" s="232"/>
      <c r="CV80" s="232"/>
      <c r="CW80" s="232"/>
      <c r="CX80" s="232"/>
      <c r="CY80" s="232"/>
      <c r="CZ80" s="232"/>
      <c r="DA80" s="232"/>
      <c r="DB80" s="232"/>
      <c r="DC80" s="232"/>
      <c r="DD80" s="232"/>
      <c r="DE80" s="232"/>
      <c r="DF80" s="232"/>
      <c r="DG80" s="232"/>
      <c r="DH80" s="232"/>
      <c r="DI80" s="232"/>
      <c r="DJ80" s="232"/>
      <c r="DK80" s="232"/>
      <c r="DL80" s="232"/>
      <c r="DM80" s="232"/>
      <c r="DN80" s="232"/>
      <c r="DO80" s="232"/>
      <c r="DP80" s="232"/>
      <c r="DQ80" s="232"/>
      <c r="DR80" s="232"/>
      <c r="DS80" s="232"/>
      <c r="DT80" s="232"/>
      <c r="DU80" s="232"/>
      <c r="DV80" s="232"/>
      <c r="DW80" s="232"/>
      <c r="DX80" s="232"/>
      <c r="DY80" s="232"/>
      <c r="DZ80" s="232"/>
      <c r="EA80" s="232"/>
      <c r="EB80" s="232"/>
      <c r="EC80" s="232"/>
      <c r="ED80" s="232"/>
      <c r="EE80" s="232"/>
      <c r="EF80" s="232"/>
    </row>
    <row r="81" spans="1:136" s="233" customFormat="1" ht="369" customHeight="1">
      <c r="A81" s="2">
        <v>3</v>
      </c>
      <c r="B81" s="227" t="s">
        <v>1372</v>
      </c>
      <c r="C81" s="228"/>
      <c r="D81" s="336"/>
      <c r="E81" s="229"/>
      <c r="F81" s="229"/>
      <c r="G81" s="210">
        <v>2013</v>
      </c>
      <c r="H81" s="211">
        <v>66715.199999999997</v>
      </c>
      <c r="I81" s="210" t="s">
        <v>20</v>
      </c>
      <c r="J81" s="235" t="s">
        <v>1391</v>
      </c>
      <c r="K81" s="212" t="s">
        <v>1392</v>
      </c>
      <c r="L81" s="234" t="s">
        <v>1390</v>
      </c>
      <c r="M81" s="234" t="s">
        <v>1390</v>
      </c>
      <c r="N81" s="234" t="s">
        <v>1390</v>
      </c>
      <c r="O81" s="234" t="s">
        <v>1390</v>
      </c>
      <c r="P81" s="234" t="s">
        <v>1390</v>
      </c>
      <c r="Q81" s="234" t="s">
        <v>1390</v>
      </c>
      <c r="R81" s="234" t="s">
        <v>1390</v>
      </c>
      <c r="S81" s="234" t="s">
        <v>1390</v>
      </c>
      <c r="T81" s="234" t="s">
        <v>1390</v>
      </c>
      <c r="U81" s="234" t="s">
        <v>1390</v>
      </c>
      <c r="V81" s="234" t="s">
        <v>1390</v>
      </c>
      <c r="W81" s="915" t="s">
        <v>1390</v>
      </c>
      <c r="X81" s="894" t="s">
        <v>1390</v>
      </c>
      <c r="Y81" s="234" t="s">
        <v>1390</v>
      </c>
      <c r="Z81" s="234" t="s">
        <v>1390</v>
      </c>
      <c r="AA81" s="232"/>
      <c r="AB81" s="232"/>
      <c r="AC81" s="232"/>
      <c r="AD81" s="232"/>
      <c r="AE81" s="232"/>
      <c r="AF81" s="232"/>
      <c r="AG81" s="232"/>
      <c r="AH81" s="232"/>
      <c r="AI81" s="232"/>
      <c r="AJ81" s="232"/>
      <c r="AK81" s="232"/>
      <c r="AL81" s="232"/>
      <c r="AM81" s="232"/>
      <c r="AN81" s="232"/>
      <c r="AO81" s="232"/>
      <c r="AP81" s="232"/>
      <c r="AQ81" s="232"/>
      <c r="AR81" s="232"/>
      <c r="AS81" s="232"/>
      <c r="AT81" s="232"/>
      <c r="AU81" s="232"/>
      <c r="AV81" s="232"/>
      <c r="AW81" s="232"/>
      <c r="AX81" s="232"/>
      <c r="AY81" s="232"/>
      <c r="AZ81" s="232"/>
      <c r="BA81" s="232"/>
      <c r="BB81" s="232"/>
      <c r="BC81" s="232"/>
      <c r="BD81" s="232"/>
      <c r="BE81" s="232"/>
      <c r="BF81" s="232"/>
      <c r="BG81" s="232"/>
      <c r="BH81" s="232"/>
      <c r="BI81" s="232"/>
      <c r="BJ81" s="232"/>
      <c r="BK81" s="232"/>
      <c r="BL81" s="232"/>
      <c r="BM81" s="232"/>
      <c r="BN81" s="232"/>
      <c r="BO81" s="232"/>
      <c r="BP81" s="232"/>
      <c r="BQ81" s="232"/>
      <c r="BR81" s="232"/>
      <c r="BS81" s="232"/>
      <c r="BT81" s="232"/>
      <c r="BU81" s="232"/>
      <c r="BV81" s="232"/>
      <c r="BW81" s="232"/>
      <c r="BX81" s="232"/>
      <c r="BY81" s="232"/>
      <c r="BZ81" s="232"/>
      <c r="CA81" s="232"/>
      <c r="CB81" s="232"/>
      <c r="CC81" s="232"/>
      <c r="CD81" s="232"/>
      <c r="CE81" s="232"/>
      <c r="CF81" s="232"/>
      <c r="CG81" s="232"/>
      <c r="CH81" s="232"/>
      <c r="CI81" s="232"/>
      <c r="CJ81" s="232"/>
      <c r="CK81" s="232"/>
      <c r="CL81" s="232"/>
      <c r="CM81" s="232"/>
      <c r="CN81" s="232"/>
      <c r="CO81" s="232"/>
      <c r="CP81" s="232"/>
      <c r="CQ81" s="232"/>
      <c r="CR81" s="232"/>
      <c r="CS81" s="232"/>
      <c r="CT81" s="232"/>
      <c r="CU81" s="232"/>
      <c r="CV81" s="232"/>
      <c r="CW81" s="232"/>
      <c r="CX81" s="232"/>
      <c r="CY81" s="232"/>
      <c r="CZ81" s="232"/>
      <c r="DA81" s="232"/>
      <c r="DB81" s="232"/>
      <c r="DC81" s="232"/>
      <c r="DD81" s="232"/>
      <c r="DE81" s="232"/>
      <c r="DF81" s="232"/>
      <c r="DG81" s="232"/>
      <c r="DH81" s="232"/>
      <c r="DI81" s="232"/>
      <c r="DJ81" s="232"/>
      <c r="DK81" s="232"/>
      <c r="DL81" s="232"/>
      <c r="DM81" s="232"/>
      <c r="DN81" s="232"/>
      <c r="DO81" s="232"/>
      <c r="DP81" s="232"/>
      <c r="DQ81" s="232"/>
      <c r="DR81" s="232"/>
      <c r="DS81" s="232"/>
      <c r="DT81" s="232"/>
      <c r="DU81" s="232"/>
      <c r="DV81" s="232"/>
      <c r="DW81" s="232"/>
      <c r="DX81" s="232"/>
      <c r="DY81" s="232"/>
      <c r="DZ81" s="232"/>
      <c r="EA81" s="232"/>
      <c r="EB81" s="232"/>
      <c r="EC81" s="232"/>
      <c r="ED81" s="232"/>
      <c r="EE81" s="232"/>
      <c r="EF81" s="232"/>
    </row>
    <row r="82" spans="1:136" s="233" customFormat="1" ht="37.5" customHeight="1">
      <c r="A82" s="2">
        <v>4</v>
      </c>
      <c r="B82" s="227" t="s">
        <v>1510</v>
      </c>
      <c r="C82" s="313"/>
      <c r="D82" s="336"/>
      <c r="E82" s="229"/>
      <c r="F82" s="229"/>
      <c r="G82" s="210">
        <v>2016</v>
      </c>
      <c r="H82" s="211">
        <v>4612.5</v>
      </c>
      <c r="I82" s="210" t="s">
        <v>20</v>
      </c>
      <c r="J82" s="235" t="s">
        <v>1391</v>
      </c>
      <c r="K82" s="315" t="s">
        <v>1509</v>
      </c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915"/>
      <c r="X82" s="894"/>
      <c r="Y82" s="234"/>
      <c r="Z82" s="234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  <c r="AU82" s="232"/>
      <c r="AV82" s="232"/>
      <c r="AW82" s="232"/>
      <c r="AX82" s="232"/>
      <c r="AY82" s="232"/>
      <c r="AZ82" s="232"/>
      <c r="BA82" s="232"/>
      <c r="BB82" s="232"/>
      <c r="BC82" s="232"/>
      <c r="BD82" s="232"/>
      <c r="BE82" s="232"/>
      <c r="BF82" s="232"/>
      <c r="BG82" s="232"/>
      <c r="BH82" s="232"/>
      <c r="BI82" s="232"/>
      <c r="BJ82" s="232"/>
      <c r="BK82" s="232"/>
      <c r="BL82" s="232"/>
      <c r="BM82" s="232"/>
      <c r="BN82" s="232"/>
      <c r="BO82" s="232"/>
      <c r="BP82" s="232"/>
      <c r="BQ82" s="232"/>
      <c r="BR82" s="232"/>
      <c r="BS82" s="232"/>
      <c r="BT82" s="232"/>
      <c r="BU82" s="232"/>
      <c r="BV82" s="232"/>
      <c r="BW82" s="232"/>
      <c r="BX82" s="232"/>
      <c r="BY82" s="232"/>
      <c r="BZ82" s="232"/>
      <c r="CA82" s="232"/>
      <c r="CB82" s="232"/>
      <c r="CC82" s="232"/>
      <c r="CD82" s="232"/>
      <c r="CE82" s="232"/>
      <c r="CF82" s="232"/>
      <c r="CG82" s="232"/>
      <c r="CH82" s="232"/>
      <c r="CI82" s="232"/>
      <c r="CJ82" s="232"/>
      <c r="CK82" s="232"/>
      <c r="CL82" s="232"/>
      <c r="CM82" s="232"/>
      <c r="CN82" s="232"/>
      <c r="CO82" s="232"/>
      <c r="CP82" s="232"/>
      <c r="CQ82" s="232"/>
      <c r="CR82" s="232"/>
      <c r="CS82" s="232"/>
      <c r="CT82" s="232"/>
      <c r="CU82" s="232"/>
      <c r="CV82" s="232"/>
      <c r="CW82" s="232"/>
      <c r="CX82" s="232"/>
      <c r="CY82" s="232"/>
      <c r="CZ82" s="232"/>
      <c r="DA82" s="232"/>
      <c r="DB82" s="232"/>
      <c r="DC82" s="232"/>
      <c r="DD82" s="232"/>
      <c r="DE82" s="232"/>
      <c r="DF82" s="232"/>
      <c r="DG82" s="232"/>
      <c r="DH82" s="232"/>
      <c r="DI82" s="232"/>
      <c r="DJ82" s="232"/>
      <c r="DK82" s="232"/>
      <c r="DL82" s="232"/>
      <c r="DM82" s="232"/>
      <c r="DN82" s="232"/>
      <c r="DO82" s="232"/>
      <c r="DP82" s="232"/>
      <c r="DQ82" s="232"/>
      <c r="DR82" s="232"/>
      <c r="DS82" s="232"/>
      <c r="DT82" s="232"/>
      <c r="DU82" s="232"/>
      <c r="DV82" s="232"/>
      <c r="DW82" s="232"/>
      <c r="DX82" s="232"/>
      <c r="DY82" s="232"/>
      <c r="DZ82" s="232"/>
      <c r="EA82" s="232"/>
      <c r="EB82" s="232"/>
      <c r="EC82" s="232"/>
      <c r="ED82" s="232"/>
      <c r="EE82" s="232"/>
      <c r="EF82" s="232"/>
    </row>
    <row r="83" spans="1:136" s="233" customFormat="1" ht="37.5" customHeight="1">
      <c r="A83" s="2">
        <v>5</v>
      </c>
      <c r="B83" s="227" t="s">
        <v>3268</v>
      </c>
      <c r="C83" s="621"/>
      <c r="D83" s="621"/>
      <c r="E83" s="229"/>
      <c r="F83" s="229"/>
      <c r="G83" s="210">
        <v>2019</v>
      </c>
      <c r="H83" s="211">
        <v>17220</v>
      </c>
      <c r="I83" s="210" t="s">
        <v>20</v>
      </c>
      <c r="J83" s="235"/>
      <c r="K83" s="315" t="s">
        <v>3269</v>
      </c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915"/>
      <c r="X83" s="894"/>
      <c r="Y83" s="234"/>
      <c r="Z83" s="234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232"/>
      <c r="AT83" s="232"/>
      <c r="AU83" s="232"/>
      <c r="AV83" s="232"/>
      <c r="AW83" s="232"/>
      <c r="AX83" s="232"/>
      <c r="AY83" s="232"/>
      <c r="AZ83" s="232"/>
      <c r="BA83" s="232"/>
      <c r="BB83" s="232"/>
      <c r="BC83" s="232"/>
      <c r="BD83" s="232"/>
      <c r="BE83" s="232"/>
      <c r="BF83" s="232"/>
      <c r="BG83" s="232"/>
      <c r="BH83" s="232"/>
      <c r="BI83" s="232"/>
      <c r="BJ83" s="232"/>
      <c r="BK83" s="232"/>
      <c r="BL83" s="232"/>
      <c r="BM83" s="232"/>
      <c r="BN83" s="232"/>
      <c r="BO83" s="232"/>
      <c r="BP83" s="232"/>
      <c r="BQ83" s="232"/>
      <c r="BR83" s="232"/>
      <c r="BS83" s="232"/>
      <c r="BT83" s="232"/>
      <c r="BU83" s="232"/>
      <c r="BV83" s="232"/>
      <c r="BW83" s="232"/>
      <c r="BX83" s="232"/>
      <c r="BY83" s="232"/>
      <c r="BZ83" s="232"/>
      <c r="CA83" s="232"/>
      <c r="CB83" s="232"/>
      <c r="CC83" s="232"/>
      <c r="CD83" s="232"/>
      <c r="CE83" s="232"/>
      <c r="CF83" s="232"/>
      <c r="CG83" s="232"/>
      <c r="CH83" s="232"/>
      <c r="CI83" s="232"/>
      <c r="CJ83" s="232"/>
      <c r="CK83" s="232"/>
      <c r="CL83" s="232"/>
      <c r="CM83" s="232"/>
      <c r="CN83" s="232"/>
      <c r="CO83" s="232"/>
      <c r="CP83" s="232"/>
      <c r="CQ83" s="232"/>
      <c r="CR83" s="232"/>
      <c r="CS83" s="232"/>
      <c r="CT83" s="232"/>
      <c r="CU83" s="232"/>
      <c r="CV83" s="232"/>
      <c r="CW83" s="232"/>
      <c r="CX83" s="232"/>
      <c r="CY83" s="232"/>
      <c r="CZ83" s="232"/>
      <c r="DA83" s="232"/>
      <c r="DB83" s="232"/>
      <c r="DC83" s="232"/>
      <c r="DD83" s="232"/>
      <c r="DE83" s="232"/>
      <c r="DF83" s="232"/>
      <c r="DG83" s="232"/>
      <c r="DH83" s="232"/>
      <c r="DI83" s="232"/>
      <c r="DJ83" s="232"/>
      <c r="DK83" s="232"/>
      <c r="DL83" s="232"/>
      <c r="DM83" s="232"/>
      <c r="DN83" s="232"/>
      <c r="DO83" s="232"/>
      <c r="DP83" s="232"/>
      <c r="DQ83" s="232"/>
      <c r="DR83" s="232"/>
      <c r="DS83" s="232"/>
      <c r="DT83" s="232"/>
      <c r="DU83" s="232"/>
      <c r="DV83" s="232"/>
      <c r="DW83" s="232"/>
      <c r="DX83" s="232"/>
      <c r="DY83" s="232"/>
      <c r="DZ83" s="232"/>
      <c r="EA83" s="232"/>
      <c r="EB83" s="232"/>
      <c r="EC83" s="232"/>
      <c r="ED83" s="232"/>
      <c r="EE83" s="232"/>
      <c r="EF83" s="232"/>
    </row>
    <row r="84" spans="1:136" s="67" customFormat="1">
      <c r="A84" s="1099" t="s">
        <v>862</v>
      </c>
      <c r="B84" s="1099" t="s">
        <v>862</v>
      </c>
      <c r="C84" s="1099"/>
      <c r="D84" s="69"/>
      <c r="E84" s="69"/>
      <c r="F84" s="69"/>
      <c r="G84" s="70"/>
      <c r="H84" s="71">
        <f>SUM(H79:H83)</f>
        <v>95312.7</v>
      </c>
      <c r="I84" s="55"/>
      <c r="J84" s="68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913"/>
      <c r="X84" s="891"/>
      <c r="Y84" s="55"/>
      <c r="Z84" s="55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</row>
    <row r="85" spans="1:136">
      <c r="A85" s="1097" t="s">
        <v>805</v>
      </c>
      <c r="B85" s="1097"/>
      <c r="C85" s="1097"/>
      <c r="D85" s="1097"/>
      <c r="E85" s="1097"/>
      <c r="F85" s="1097"/>
      <c r="G85" s="1097"/>
      <c r="H85" s="1097"/>
      <c r="I85" s="1097"/>
      <c r="J85" s="1098"/>
      <c r="K85" s="1098"/>
      <c r="L85" s="41"/>
      <c r="M85" s="1098"/>
      <c r="N85" s="1098"/>
      <c r="O85" s="1098"/>
      <c r="P85" s="1098"/>
      <c r="Q85" s="41"/>
      <c r="R85" s="1098"/>
      <c r="S85" s="1098"/>
      <c r="T85" s="1098"/>
      <c r="U85" s="1098"/>
      <c r="V85" s="41"/>
      <c r="W85" s="914"/>
      <c r="X85" s="892"/>
      <c r="Y85" s="41"/>
      <c r="Z85" s="41"/>
    </row>
    <row r="86" spans="1:136" s="137" customFormat="1" ht="38.25">
      <c r="A86" s="2">
        <v>1</v>
      </c>
      <c r="B86" s="10" t="s">
        <v>794</v>
      </c>
      <c r="C86" s="2" t="s">
        <v>796</v>
      </c>
      <c r="D86" s="2" t="s">
        <v>834</v>
      </c>
      <c r="E86" s="2" t="s">
        <v>733</v>
      </c>
      <c r="F86" s="2" t="s">
        <v>733</v>
      </c>
      <c r="G86" s="2">
        <v>1945</v>
      </c>
      <c r="H86" s="119">
        <v>375000</v>
      </c>
      <c r="I86" s="2" t="s">
        <v>84</v>
      </c>
      <c r="J86" s="85" t="s">
        <v>1769</v>
      </c>
      <c r="K86" s="2" t="s">
        <v>797</v>
      </c>
      <c r="L86" s="2" t="s">
        <v>1273</v>
      </c>
      <c r="M86" s="2" t="s">
        <v>1463</v>
      </c>
      <c r="N86" s="2" t="s">
        <v>799</v>
      </c>
      <c r="O86" s="2" t="s">
        <v>1465</v>
      </c>
      <c r="P86" s="2" t="s">
        <v>800</v>
      </c>
      <c r="Q86" s="2" t="s">
        <v>799</v>
      </c>
      <c r="R86" s="2" t="s">
        <v>801</v>
      </c>
      <c r="S86" s="117" t="s">
        <v>846</v>
      </c>
      <c r="T86" s="2" t="s">
        <v>802</v>
      </c>
      <c r="U86" s="2" t="s">
        <v>803</v>
      </c>
      <c r="V86" s="2" t="s">
        <v>804</v>
      </c>
      <c r="W86" s="112">
        <v>108.7</v>
      </c>
      <c r="X86" s="588">
        <v>1</v>
      </c>
      <c r="Y86" s="2" t="s">
        <v>378</v>
      </c>
      <c r="Z86" s="2" t="s">
        <v>733</v>
      </c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</row>
    <row r="87" spans="1:136" s="137" customFormat="1" ht="54" customHeight="1">
      <c r="A87" s="2">
        <v>2</v>
      </c>
      <c r="B87" s="10" t="s">
        <v>795</v>
      </c>
      <c r="C87" s="2" t="s">
        <v>796</v>
      </c>
      <c r="D87" s="2" t="s">
        <v>834</v>
      </c>
      <c r="E87" s="2" t="s">
        <v>733</v>
      </c>
      <c r="F87" s="2" t="s">
        <v>733</v>
      </c>
      <c r="G87" s="2">
        <v>2015</v>
      </c>
      <c r="H87" s="1016">
        <v>1080021.25</v>
      </c>
      <c r="I87" s="2" t="s">
        <v>1461</v>
      </c>
      <c r="J87" s="86" t="s">
        <v>1770</v>
      </c>
      <c r="K87" s="2" t="s">
        <v>1462</v>
      </c>
      <c r="L87" s="2" t="s">
        <v>1464</v>
      </c>
      <c r="M87" s="2" t="s">
        <v>1463</v>
      </c>
      <c r="N87" s="2" t="s">
        <v>799</v>
      </c>
      <c r="O87" s="2" t="s">
        <v>2182</v>
      </c>
      <c r="P87" s="2" t="s">
        <v>2183</v>
      </c>
      <c r="Q87" s="2" t="s">
        <v>1466</v>
      </c>
      <c r="R87" s="2" t="s">
        <v>801</v>
      </c>
      <c r="S87" s="2" t="s">
        <v>847</v>
      </c>
      <c r="T87" s="2" t="s">
        <v>802</v>
      </c>
      <c r="U87" s="2" t="s">
        <v>793</v>
      </c>
      <c r="V87" s="2" t="s">
        <v>804</v>
      </c>
      <c r="W87" s="112">
        <v>246</v>
      </c>
      <c r="X87" s="588">
        <v>1</v>
      </c>
      <c r="Y87" s="2" t="s">
        <v>1255</v>
      </c>
      <c r="Z87" s="2" t="s">
        <v>1255</v>
      </c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</row>
    <row r="88" spans="1:136" s="67" customFormat="1">
      <c r="A88" s="1099" t="s">
        <v>862</v>
      </c>
      <c r="B88" s="1099" t="s">
        <v>862</v>
      </c>
      <c r="C88" s="1099"/>
      <c r="D88" s="69"/>
      <c r="E88" s="69"/>
      <c r="F88" s="69"/>
      <c r="G88" s="70"/>
      <c r="H88" s="71">
        <f>SUM(H86:H87)</f>
        <v>1455021.25</v>
      </c>
      <c r="I88" s="55"/>
      <c r="J88" s="68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913"/>
      <c r="X88" s="891"/>
      <c r="Y88" s="55"/>
      <c r="Z88" s="55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</row>
    <row r="89" spans="1:136">
      <c r="A89" s="1097" t="s">
        <v>2205</v>
      </c>
      <c r="B89" s="1097"/>
      <c r="C89" s="1097"/>
      <c r="D89" s="1097"/>
      <c r="E89" s="1097"/>
      <c r="F89" s="1097"/>
      <c r="G89" s="1097"/>
      <c r="H89" s="1097"/>
      <c r="I89" s="1097"/>
      <c r="J89" s="1098"/>
      <c r="K89" s="1098"/>
      <c r="L89" s="41"/>
      <c r="M89" s="1098"/>
      <c r="N89" s="1098"/>
      <c r="O89" s="1098"/>
      <c r="P89" s="1098"/>
      <c r="Q89" s="41"/>
      <c r="R89" s="1098"/>
      <c r="S89" s="1098"/>
      <c r="T89" s="1098"/>
      <c r="U89" s="1098"/>
      <c r="V89" s="41"/>
      <c r="W89" s="914"/>
      <c r="X89" s="892"/>
      <c r="Y89" s="41"/>
      <c r="Z89" s="41"/>
    </row>
    <row r="90" spans="1:136" s="146" customFormat="1" ht="51">
      <c r="A90" s="2">
        <v>1</v>
      </c>
      <c r="B90" s="151" t="s">
        <v>1602</v>
      </c>
      <c r="C90" s="145" t="s">
        <v>1603</v>
      </c>
      <c r="D90" s="145" t="s">
        <v>650</v>
      </c>
      <c r="E90" s="145" t="s">
        <v>1255</v>
      </c>
      <c r="F90" s="145" t="s">
        <v>1255</v>
      </c>
      <c r="G90" s="188">
        <v>2012</v>
      </c>
      <c r="H90" s="176">
        <v>293519.34999999998</v>
      </c>
      <c r="I90" s="145" t="s">
        <v>20</v>
      </c>
      <c r="J90" s="189" t="s">
        <v>1608</v>
      </c>
      <c r="K90" s="145" t="s">
        <v>1613</v>
      </c>
      <c r="L90" s="145" t="s">
        <v>1273</v>
      </c>
      <c r="M90" s="145" t="s">
        <v>464</v>
      </c>
      <c r="N90" s="145" t="s">
        <v>465</v>
      </c>
      <c r="O90" s="152" t="s">
        <v>1052</v>
      </c>
      <c r="P90" s="152" t="s">
        <v>1363</v>
      </c>
      <c r="Q90" s="152" t="s">
        <v>375</v>
      </c>
      <c r="R90" s="152" t="s">
        <v>375</v>
      </c>
      <c r="S90" s="152" t="s">
        <v>375</v>
      </c>
      <c r="T90" s="152" t="s">
        <v>375</v>
      </c>
      <c r="U90" s="152" t="s">
        <v>378</v>
      </c>
      <c r="V90" s="152" t="s">
        <v>1220</v>
      </c>
      <c r="W90" s="916" t="s">
        <v>1625</v>
      </c>
      <c r="X90" s="895" t="s">
        <v>531</v>
      </c>
      <c r="Y90" s="150" t="s">
        <v>1255</v>
      </c>
      <c r="Z90" s="150" t="s">
        <v>1255</v>
      </c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8"/>
      <c r="BL90" s="178"/>
      <c r="BM90" s="178"/>
      <c r="BN90" s="178"/>
      <c r="BO90" s="178"/>
      <c r="BP90" s="178"/>
      <c r="BQ90" s="178"/>
      <c r="BR90" s="178"/>
      <c r="BS90" s="178"/>
      <c r="BT90" s="178"/>
      <c r="BU90" s="178"/>
      <c r="BV90" s="178"/>
      <c r="BW90" s="178"/>
      <c r="BX90" s="178"/>
      <c r="BY90" s="178"/>
      <c r="BZ90" s="178"/>
      <c r="CA90" s="178"/>
      <c r="CB90" s="178"/>
      <c r="CC90" s="178"/>
      <c r="CD90" s="178"/>
      <c r="CE90" s="178"/>
      <c r="CF90" s="178"/>
      <c r="CG90" s="178"/>
      <c r="CH90" s="178"/>
      <c r="CI90" s="178"/>
      <c r="CJ90" s="178"/>
      <c r="CK90" s="178"/>
      <c r="CL90" s="178"/>
      <c r="CM90" s="178"/>
      <c r="CN90" s="178"/>
      <c r="CO90" s="178"/>
      <c r="CP90" s="178"/>
      <c r="CQ90" s="178"/>
      <c r="CR90" s="178"/>
      <c r="CS90" s="178"/>
      <c r="CT90" s="178"/>
      <c r="CU90" s="178"/>
      <c r="CV90" s="178"/>
      <c r="CW90" s="178"/>
      <c r="CX90" s="178"/>
      <c r="CY90" s="178"/>
      <c r="CZ90" s="178"/>
      <c r="DA90" s="178"/>
      <c r="DB90" s="178"/>
      <c r="DC90" s="178"/>
      <c r="DD90" s="178"/>
      <c r="DE90" s="178"/>
      <c r="DF90" s="178"/>
      <c r="DG90" s="178"/>
      <c r="DH90" s="178"/>
      <c r="DI90" s="178"/>
      <c r="DJ90" s="178"/>
      <c r="DK90" s="178"/>
      <c r="DL90" s="178"/>
      <c r="DM90" s="178"/>
      <c r="DN90" s="178"/>
      <c r="DO90" s="178"/>
      <c r="DP90" s="178"/>
      <c r="DQ90" s="178"/>
      <c r="DR90" s="178"/>
      <c r="DS90" s="178"/>
      <c r="DT90" s="178"/>
      <c r="DU90" s="178"/>
      <c r="DV90" s="178"/>
      <c r="DW90" s="178"/>
      <c r="DX90" s="178"/>
      <c r="DY90" s="178"/>
      <c r="DZ90" s="178"/>
      <c r="EA90" s="178"/>
      <c r="EB90" s="178"/>
      <c r="EC90" s="178"/>
      <c r="ED90" s="178"/>
      <c r="EE90" s="178"/>
      <c r="EF90" s="178"/>
    </row>
    <row r="91" spans="1:136" s="146" customFormat="1" ht="38.25">
      <c r="A91" s="2">
        <v>2</v>
      </c>
      <c r="B91" s="151" t="s">
        <v>1602</v>
      </c>
      <c r="C91" s="145" t="s">
        <v>1603</v>
      </c>
      <c r="D91" s="145" t="s">
        <v>650</v>
      </c>
      <c r="E91" s="145" t="s">
        <v>1255</v>
      </c>
      <c r="F91" s="145" t="s">
        <v>1255</v>
      </c>
      <c r="G91" s="183">
        <v>2011</v>
      </c>
      <c r="H91" s="176">
        <v>178444.39</v>
      </c>
      <c r="I91" s="145" t="s">
        <v>20</v>
      </c>
      <c r="J91" s="189" t="s">
        <v>1608</v>
      </c>
      <c r="K91" s="145" t="s">
        <v>1614</v>
      </c>
      <c r="L91" s="145" t="s">
        <v>1273</v>
      </c>
      <c r="M91" s="145" t="s">
        <v>464</v>
      </c>
      <c r="N91" s="145" t="s">
        <v>465</v>
      </c>
      <c r="O91" s="152" t="s">
        <v>1052</v>
      </c>
      <c r="P91" s="145" t="s">
        <v>1363</v>
      </c>
      <c r="Q91" s="152" t="s">
        <v>375</v>
      </c>
      <c r="R91" s="152" t="s">
        <v>375</v>
      </c>
      <c r="S91" s="152" t="s">
        <v>375</v>
      </c>
      <c r="T91" s="152" t="s">
        <v>375</v>
      </c>
      <c r="U91" s="152" t="s">
        <v>378</v>
      </c>
      <c r="V91" s="152" t="s">
        <v>1220</v>
      </c>
      <c r="W91" s="917" t="s">
        <v>1625</v>
      </c>
      <c r="X91" s="896" t="s">
        <v>531</v>
      </c>
      <c r="Y91" s="148" t="s">
        <v>1255</v>
      </c>
      <c r="Z91" s="148" t="s">
        <v>1255</v>
      </c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78"/>
      <c r="BI91" s="178"/>
      <c r="BJ91" s="178"/>
      <c r="BK91" s="178"/>
      <c r="BL91" s="178"/>
      <c r="BM91" s="178"/>
      <c r="BN91" s="178"/>
      <c r="BO91" s="178"/>
      <c r="BP91" s="178"/>
      <c r="BQ91" s="178"/>
      <c r="BR91" s="178"/>
      <c r="BS91" s="178"/>
      <c r="BT91" s="178"/>
      <c r="BU91" s="178"/>
      <c r="BV91" s="178"/>
      <c r="BW91" s="178"/>
      <c r="BX91" s="178"/>
      <c r="BY91" s="178"/>
      <c r="BZ91" s="178"/>
      <c r="CA91" s="178"/>
      <c r="CB91" s="178"/>
      <c r="CC91" s="178"/>
      <c r="CD91" s="178"/>
      <c r="CE91" s="178"/>
      <c r="CF91" s="178"/>
      <c r="CG91" s="178"/>
      <c r="CH91" s="178"/>
      <c r="CI91" s="178"/>
      <c r="CJ91" s="178"/>
      <c r="CK91" s="178"/>
      <c r="CL91" s="178"/>
      <c r="CM91" s="178"/>
      <c r="CN91" s="178"/>
      <c r="CO91" s="178"/>
      <c r="CP91" s="178"/>
      <c r="CQ91" s="178"/>
      <c r="CR91" s="178"/>
      <c r="CS91" s="178"/>
      <c r="CT91" s="178"/>
      <c r="CU91" s="178"/>
      <c r="CV91" s="178"/>
      <c r="CW91" s="178"/>
      <c r="CX91" s="178"/>
      <c r="CY91" s="178"/>
      <c r="CZ91" s="178"/>
      <c r="DA91" s="178"/>
      <c r="DB91" s="178"/>
      <c r="DC91" s="178"/>
      <c r="DD91" s="178"/>
      <c r="DE91" s="178"/>
      <c r="DF91" s="178"/>
      <c r="DG91" s="178"/>
      <c r="DH91" s="178"/>
      <c r="DI91" s="178"/>
      <c r="DJ91" s="178"/>
      <c r="DK91" s="178"/>
      <c r="DL91" s="178"/>
      <c r="DM91" s="178"/>
      <c r="DN91" s="178"/>
      <c r="DO91" s="178"/>
      <c r="DP91" s="178"/>
      <c r="DQ91" s="178"/>
      <c r="DR91" s="178"/>
      <c r="DS91" s="178"/>
      <c r="DT91" s="178"/>
      <c r="DU91" s="178"/>
      <c r="DV91" s="178"/>
      <c r="DW91" s="178"/>
      <c r="DX91" s="178"/>
      <c r="DY91" s="178"/>
      <c r="DZ91" s="178"/>
      <c r="EA91" s="178"/>
      <c r="EB91" s="178"/>
      <c r="EC91" s="178"/>
      <c r="ED91" s="178"/>
      <c r="EE91" s="178"/>
      <c r="EF91" s="178"/>
    </row>
    <row r="92" spans="1:136" s="146" customFormat="1" ht="38.25">
      <c r="A92" s="2">
        <v>3</v>
      </c>
      <c r="B92" s="151" t="s">
        <v>1604</v>
      </c>
      <c r="C92" s="145" t="s">
        <v>1603</v>
      </c>
      <c r="D92" s="145" t="s">
        <v>650</v>
      </c>
      <c r="E92" s="2" t="s">
        <v>1255</v>
      </c>
      <c r="F92" s="145" t="s">
        <v>1255</v>
      </c>
      <c r="G92" s="183">
        <v>1993</v>
      </c>
      <c r="H92" s="176">
        <v>20294.82</v>
      </c>
      <c r="I92" s="145" t="s">
        <v>20</v>
      </c>
      <c r="J92" s="189" t="s">
        <v>1609</v>
      </c>
      <c r="K92" s="145" t="s">
        <v>1615</v>
      </c>
      <c r="L92" s="145" t="s">
        <v>466</v>
      </c>
      <c r="M92" s="145" t="s">
        <v>466</v>
      </c>
      <c r="N92" s="145" t="s">
        <v>467</v>
      </c>
      <c r="O92" s="152" t="s">
        <v>1053</v>
      </c>
      <c r="P92" s="145" t="s">
        <v>1363</v>
      </c>
      <c r="Q92" s="145" t="s">
        <v>1626</v>
      </c>
      <c r="R92" s="145" t="s">
        <v>1626</v>
      </c>
      <c r="S92" s="145" t="s">
        <v>702</v>
      </c>
      <c r="T92" s="145" t="s">
        <v>1627</v>
      </c>
      <c r="U92" s="145" t="s">
        <v>378</v>
      </c>
      <c r="V92" s="145" t="s">
        <v>377</v>
      </c>
      <c r="W92" s="917" t="s">
        <v>1628</v>
      </c>
      <c r="X92" s="896" t="s">
        <v>531</v>
      </c>
      <c r="Y92" s="148" t="s">
        <v>1255</v>
      </c>
      <c r="Z92" s="148" t="s">
        <v>1255</v>
      </c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78"/>
      <c r="BI92" s="178"/>
      <c r="BJ92" s="178"/>
      <c r="BK92" s="178"/>
      <c r="BL92" s="178"/>
      <c r="BM92" s="178"/>
      <c r="BN92" s="178"/>
      <c r="BO92" s="178"/>
      <c r="BP92" s="178"/>
      <c r="BQ92" s="178"/>
      <c r="BR92" s="178"/>
      <c r="BS92" s="178"/>
      <c r="BT92" s="178"/>
      <c r="BU92" s="178"/>
      <c r="BV92" s="178"/>
      <c r="BW92" s="178"/>
      <c r="BX92" s="178"/>
      <c r="BY92" s="178"/>
      <c r="BZ92" s="178"/>
      <c r="CA92" s="178"/>
      <c r="CB92" s="178"/>
      <c r="CC92" s="178"/>
      <c r="CD92" s="178"/>
      <c r="CE92" s="178"/>
      <c r="CF92" s="178"/>
      <c r="CG92" s="178"/>
      <c r="CH92" s="178"/>
      <c r="CI92" s="178"/>
      <c r="CJ92" s="178"/>
      <c r="CK92" s="178"/>
      <c r="CL92" s="178"/>
      <c r="CM92" s="178"/>
      <c r="CN92" s="178"/>
      <c r="CO92" s="178"/>
      <c r="CP92" s="178"/>
      <c r="CQ92" s="178"/>
      <c r="CR92" s="178"/>
      <c r="CS92" s="178"/>
      <c r="CT92" s="178"/>
      <c r="CU92" s="178"/>
      <c r="CV92" s="178"/>
      <c r="CW92" s="178"/>
      <c r="CX92" s="178"/>
      <c r="CY92" s="178"/>
      <c r="CZ92" s="178"/>
      <c r="DA92" s="178"/>
      <c r="DB92" s="178"/>
      <c r="DC92" s="178"/>
      <c r="DD92" s="178"/>
      <c r="DE92" s="178"/>
      <c r="DF92" s="178"/>
      <c r="DG92" s="178"/>
      <c r="DH92" s="178"/>
      <c r="DI92" s="178"/>
      <c r="DJ92" s="178"/>
      <c r="DK92" s="178"/>
      <c r="DL92" s="178"/>
      <c r="DM92" s="178"/>
      <c r="DN92" s="178"/>
      <c r="DO92" s="178"/>
      <c r="DP92" s="178"/>
      <c r="DQ92" s="178"/>
      <c r="DR92" s="178"/>
      <c r="DS92" s="178"/>
      <c r="DT92" s="178"/>
      <c r="DU92" s="178"/>
      <c r="DV92" s="178"/>
      <c r="DW92" s="178"/>
      <c r="DX92" s="178"/>
      <c r="DY92" s="178"/>
      <c r="DZ92" s="178"/>
      <c r="EA92" s="178"/>
      <c r="EB92" s="178"/>
      <c r="EC92" s="178"/>
      <c r="ED92" s="178"/>
      <c r="EE92" s="178"/>
      <c r="EF92" s="178"/>
    </row>
    <row r="93" spans="1:136" s="146" customFormat="1" ht="38.25">
      <c r="A93" s="2">
        <v>4</v>
      </c>
      <c r="B93" s="151" t="s">
        <v>522</v>
      </c>
      <c r="C93" s="2" t="s">
        <v>1603</v>
      </c>
      <c r="D93" s="145" t="s">
        <v>650</v>
      </c>
      <c r="E93" s="145" t="s">
        <v>1255</v>
      </c>
      <c r="F93" s="145" t="s">
        <v>1255</v>
      </c>
      <c r="G93" s="183">
        <v>2013</v>
      </c>
      <c r="H93" s="176">
        <v>107563.5</v>
      </c>
      <c r="I93" s="145" t="s">
        <v>20</v>
      </c>
      <c r="J93" s="190" t="s">
        <v>1610</v>
      </c>
      <c r="K93" s="145" t="s">
        <v>1616</v>
      </c>
      <c r="L93" s="145" t="s">
        <v>1622</v>
      </c>
      <c r="M93" s="145" t="s">
        <v>798</v>
      </c>
      <c r="N93" s="145" t="s">
        <v>3546</v>
      </c>
      <c r="O93" s="152" t="s">
        <v>1054</v>
      </c>
      <c r="P93" s="145" t="s">
        <v>1363</v>
      </c>
      <c r="Q93" s="152" t="s">
        <v>375</v>
      </c>
      <c r="R93" s="152" t="s">
        <v>375</v>
      </c>
      <c r="S93" s="152" t="s">
        <v>375</v>
      </c>
      <c r="T93" s="152" t="s">
        <v>376</v>
      </c>
      <c r="U93" s="152" t="s">
        <v>378</v>
      </c>
      <c r="V93" s="152" t="s">
        <v>375</v>
      </c>
      <c r="W93" s="917" t="s">
        <v>1629</v>
      </c>
      <c r="X93" s="896" t="s">
        <v>531</v>
      </c>
      <c r="Y93" s="148" t="s">
        <v>1255</v>
      </c>
      <c r="Z93" s="148" t="s">
        <v>1255</v>
      </c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78"/>
      <c r="BI93" s="178"/>
      <c r="BJ93" s="178"/>
      <c r="BK93" s="178"/>
      <c r="BL93" s="178"/>
      <c r="BM93" s="178"/>
      <c r="BN93" s="178"/>
      <c r="BO93" s="178"/>
      <c r="BP93" s="178"/>
      <c r="BQ93" s="178"/>
      <c r="BR93" s="178"/>
      <c r="BS93" s="178"/>
      <c r="BT93" s="178"/>
      <c r="BU93" s="178"/>
      <c r="BV93" s="178"/>
      <c r="BW93" s="178"/>
      <c r="BX93" s="178"/>
      <c r="BY93" s="178"/>
      <c r="BZ93" s="178"/>
      <c r="CA93" s="178"/>
      <c r="CB93" s="178"/>
      <c r="CC93" s="178"/>
      <c r="CD93" s="178"/>
      <c r="CE93" s="178"/>
      <c r="CF93" s="178"/>
      <c r="CG93" s="178"/>
      <c r="CH93" s="178"/>
      <c r="CI93" s="178"/>
      <c r="CJ93" s="178"/>
      <c r="CK93" s="178"/>
      <c r="CL93" s="178"/>
      <c r="CM93" s="178"/>
      <c r="CN93" s="178"/>
      <c r="CO93" s="178"/>
      <c r="CP93" s="178"/>
      <c r="CQ93" s="178"/>
      <c r="CR93" s="178"/>
      <c r="CS93" s="178"/>
      <c r="CT93" s="178"/>
      <c r="CU93" s="178"/>
      <c r="CV93" s="178"/>
      <c r="CW93" s="178"/>
      <c r="CX93" s="178"/>
      <c r="CY93" s="178"/>
      <c r="CZ93" s="178"/>
      <c r="DA93" s="178"/>
      <c r="DB93" s="178"/>
      <c r="DC93" s="178"/>
      <c r="DD93" s="178"/>
      <c r="DE93" s="178"/>
      <c r="DF93" s="178"/>
      <c r="DG93" s="178"/>
      <c r="DH93" s="178"/>
      <c r="DI93" s="178"/>
      <c r="DJ93" s="178"/>
      <c r="DK93" s="178"/>
      <c r="DL93" s="178"/>
      <c r="DM93" s="178"/>
      <c r="DN93" s="178"/>
      <c r="DO93" s="178"/>
      <c r="DP93" s="178"/>
      <c r="DQ93" s="178"/>
      <c r="DR93" s="178"/>
      <c r="DS93" s="178"/>
      <c r="DT93" s="178"/>
      <c r="DU93" s="178"/>
      <c r="DV93" s="178"/>
      <c r="DW93" s="178"/>
      <c r="DX93" s="178"/>
      <c r="DY93" s="178"/>
      <c r="DZ93" s="178"/>
      <c r="EA93" s="178"/>
      <c r="EB93" s="178"/>
      <c r="EC93" s="178"/>
      <c r="ED93" s="178"/>
      <c r="EE93" s="178"/>
      <c r="EF93" s="178"/>
    </row>
    <row r="94" spans="1:136" s="146" customFormat="1" ht="38.25">
      <c r="A94" s="2">
        <v>5</v>
      </c>
      <c r="B94" s="151" t="s">
        <v>1604</v>
      </c>
      <c r="C94" s="145" t="s">
        <v>1603</v>
      </c>
      <c r="D94" s="145" t="s">
        <v>650</v>
      </c>
      <c r="E94" s="145" t="s">
        <v>1255</v>
      </c>
      <c r="F94" s="145" t="s">
        <v>1255</v>
      </c>
      <c r="G94" s="183">
        <v>1994</v>
      </c>
      <c r="H94" s="176">
        <v>28847.06</v>
      </c>
      <c r="I94" s="145" t="s">
        <v>20</v>
      </c>
      <c r="J94" s="189" t="s">
        <v>1609</v>
      </c>
      <c r="K94" s="145" t="s">
        <v>1617</v>
      </c>
      <c r="L94" s="145" t="s">
        <v>466</v>
      </c>
      <c r="M94" s="145" t="s">
        <v>466</v>
      </c>
      <c r="N94" s="145" t="s">
        <v>467</v>
      </c>
      <c r="O94" s="152" t="s">
        <v>1055</v>
      </c>
      <c r="P94" s="145" t="s">
        <v>1363</v>
      </c>
      <c r="Q94" s="145" t="s">
        <v>1630</v>
      </c>
      <c r="R94" s="145" t="s">
        <v>1630</v>
      </c>
      <c r="S94" s="145" t="s">
        <v>376</v>
      </c>
      <c r="T94" s="145" t="s">
        <v>1626</v>
      </c>
      <c r="U94" s="145" t="s">
        <v>378</v>
      </c>
      <c r="V94" s="145" t="s">
        <v>376</v>
      </c>
      <c r="W94" s="917" t="s">
        <v>1628</v>
      </c>
      <c r="X94" s="893" t="s">
        <v>531</v>
      </c>
      <c r="Y94" s="150" t="s">
        <v>1255</v>
      </c>
      <c r="Z94" s="150" t="s">
        <v>1255</v>
      </c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78"/>
      <c r="BI94" s="178"/>
      <c r="BJ94" s="178"/>
      <c r="BK94" s="178"/>
      <c r="BL94" s="178"/>
      <c r="BM94" s="178"/>
      <c r="BN94" s="178"/>
      <c r="BO94" s="178"/>
      <c r="BP94" s="178"/>
      <c r="BQ94" s="178"/>
      <c r="BR94" s="178"/>
      <c r="BS94" s="178"/>
      <c r="BT94" s="178"/>
      <c r="BU94" s="178"/>
      <c r="BV94" s="178"/>
      <c r="BW94" s="178"/>
      <c r="BX94" s="178"/>
      <c r="BY94" s="178"/>
      <c r="BZ94" s="178"/>
      <c r="CA94" s="178"/>
      <c r="CB94" s="178"/>
      <c r="CC94" s="178"/>
      <c r="CD94" s="178"/>
      <c r="CE94" s="178"/>
      <c r="CF94" s="178"/>
      <c r="CG94" s="178"/>
      <c r="CH94" s="178"/>
      <c r="CI94" s="178"/>
      <c r="CJ94" s="178"/>
      <c r="CK94" s="178"/>
      <c r="CL94" s="178"/>
      <c r="CM94" s="178"/>
      <c r="CN94" s="178"/>
      <c r="CO94" s="178"/>
      <c r="CP94" s="178"/>
      <c r="CQ94" s="178"/>
      <c r="CR94" s="178"/>
      <c r="CS94" s="178"/>
      <c r="CT94" s="178"/>
      <c r="CU94" s="178"/>
      <c r="CV94" s="178"/>
      <c r="CW94" s="178"/>
      <c r="CX94" s="178"/>
      <c r="CY94" s="178"/>
      <c r="CZ94" s="178"/>
      <c r="DA94" s="178"/>
      <c r="DB94" s="178"/>
      <c r="DC94" s="178"/>
      <c r="DD94" s="178"/>
      <c r="DE94" s="178"/>
      <c r="DF94" s="178"/>
      <c r="DG94" s="178"/>
      <c r="DH94" s="178"/>
      <c r="DI94" s="178"/>
      <c r="DJ94" s="178"/>
      <c r="DK94" s="178"/>
      <c r="DL94" s="178"/>
      <c r="DM94" s="178"/>
      <c r="DN94" s="178"/>
      <c r="DO94" s="178"/>
      <c r="DP94" s="178"/>
      <c r="DQ94" s="178"/>
      <c r="DR94" s="178"/>
      <c r="DS94" s="178"/>
      <c r="DT94" s="178"/>
      <c r="DU94" s="178"/>
      <c r="DV94" s="178"/>
      <c r="DW94" s="178"/>
      <c r="DX94" s="178"/>
      <c r="DY94" s="178"/>
      <c r="DZ94" s="178"/>
      <c r="EA94" s="178"/>
      <c r="EB94" s="178"/>
      <c r="EC94" s="178"/>
      <c r="ED94" s="178"/>
      <c r="EE94" s="178"/>
      <c r="EF94" s="178"/>
    </row>
    <row r="95" spans="1:136" s="146" customFormat="1" ht="38.25">
      <c r="A95" s="2">
        <v>6</v>
      </c>
      <c r="B95" s="151" t="s">
        <v>1604</v>
      </c>
      <c r="C95" s="145" t="s">
        <v>1603</v>
      </c>
      <c r="D95" s="145" t="s">
        <v>650</v>
      </c>
      <c r="E95" s="145" t="s">
        <v>1255</v>
      </c>
      <c r="F95" s="145" t="s">
        <v>1255</v>
      </c>
      <c r="G95" s="183">
        <v>1994</v>
      </c>
      <c r="H95" s="176">
        <v>31100.43</v>
      </c>
      <c r="I95" s="145" t="s">
        <v>20</v>
      </c>
      <c r="J95" s="189" t="s">
        <v>1609</v>
      </c>
      <c r="K95" s="145" t="s">
        <v>1618</v>
      </c>
      <c r="L95" s="145" t="s">
        <v>466</v>
      </c>
      <c r="M95" s="145" t="s">
        <v>466</v>
      </c>
      <c r="N95" s="145" t="s">
        <v>467</v>
      </c>
      <c r="O95" s="152" t="s">
        <v>1056</v>
      </c>
      <c r="P95" s="145" t="s">
        <v>1363</v>
      </c>
      <c r="Q95" s="145" t="s">
        <v>376</v>
      </c>
      <c r="R95" s="145" t="s">
        <v>376</v>
      </c>
      <c r="S95" s="145" t="s">
        <v>376</v>
      </c>
      <c r="T95" s="145" t="s">
        <v>376</v>
      </c>
      <c r="U95" s="145" t="s">
        <v>378</v>
      </c>
      <c r="V95" s="145" t="s">
        <v>376</v>
      </c>
      <c r="W95" s="917" t="s">
        <v>1628</v>
      </c>
      <c r="X95" s="896" t="s">
        <v>531</v>
      </c>
      <c r="Y95" s="148" t="s">
        <v>1255</v>
      </c>
      <c r="Z95" s="148" t="s">
        <v>1255</v>
      </c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78"/>
      <c r="BI95" s="178"/>
      <c r="BJ95" s="178"/>
      <c r="BK95" s="178"/>
      <c r="BL95" s="178"/>
      <c r="BM95" s="178"/>
      <c r="BN95" s="178"/>
      <c r="BO95" s="178"/>
      <c r="BP95" s="178"/>
      <c r="BQ95" s="178"/>
      <c r="BR95" s="178"/>
      <c r="BS95" s="178"/>
      <c r="BT95" s="178"/>
      <c r="BU95" s="178"/>
      <c r="BV95" s="178"/>
      <c r="BW95" s="178"/>
      <c r="BX95" s="178"/>
      <c r="BY95" s="178"/>
      <c r="BZ95" s="178"/>
      <c r="CA95" s="178"/>
      <c r="CB95" s="178"/>
      <c r="CC95" s="178"/>
      <c r="CD95" s="178"/>
      <c r="CE95" s="178"/>
      <c r="CF95" s="178"/>
      <c r="CG95" s="178"/>
      <c r="CH95" s="178"/>
      <c r="CI95" s="178"/>
      <c r="CJ95" s="178"/>
      <c r="CK95" s="178"/>
      <c r="CL95" s="178"/>
      <c r="CM95" s="178"/>
      <c r="CN95" s="178"/>
      <c r="CO95" s="178"/>
      <c r="CP95" s="178"/>
      <c r="CQ95" s="178"/>
      <c r="CR95" s="178"/>
      <c r="CS95" s="178"/>
      <c r="CT95" s="178"/>
      <c r="CU95" s="178"/>
      <c r="CV95" s="178"/>
      <c r="CW95" s="178"/>
      <c r="CX95" s="178"/>
      <c r="CY95" s="178"/>
      <c r="CZ95" s="178"/>
      <c r="DA95" s="178"/>
      <c r="DB95" s="178"/>
      <c r="DC95" s="178"/>
      <c r="DD95" s="178"/>
      <c r="DE95" s="178"/>
      <c r="DF95" s="178"/>
      <c r="DG95" s="178"/>
      <c r="DH95" s="178"/>
      <c r="DI95" s="178"/>
      <c r="DJ95" s="178"/>
      <c r="DK95" s="178"/>
      <c r="DL95" s="178"/>
      <c r="DM95" s="178"/>
      <c r="DN95" s="178"/>
      <c r="DO95" s="178"/>
      <c r="DP95" s="178"/>
      <c r="DQ95" s="178"/>
      <c r="DR95" s="178"/>
      <c r="DS95" s="178"/>
      <c r="DT95" s="178"/>
      <c r="DU95" s="178"/>
      <c r="DV95" s="178"/>
      <c r="DW95" s="178"/>
      <c r="DX95" s="178"/>
      <c r="DY95" s="178"/>
      <c r="DZ95" s="178"/>
      <c r="EA95" s="178"/>
      <c r="EB95" s="178"/>
      <c r="EC95" s="178"/>
      <c r="ED95" s="178"/>
      <c r="EE95" s="178"/>
      <c r="EF95" s="178"/>
    </row>
    <row r="96" spans="1:136" s="146" customFormat="1" ht="44.25" customHeight="1">
      <c r="A96" s="2">
        <v>7</v>
      </c>
      <c r="B96" s="151" t="s">
        <v>1605</v>
      </c>
      <c r="C96" s="145" t="s">
        <v>1603</v>
      </c>
      <c r="D96" s="145" t="s">
        <v>650</v>
      </c>
      <c r="E96" s="145" t="s">
        <v>1255</v>
      </c>
      <c r="F96" s="145" t="s">
        <v>1255</v>
      </c>
      <c r="G96" s="183">
        <v>1990</v>
      </c>
      <c r="H96" s="176">
        <v>4398.22</v>
      </c>
      <c r="I96" s="145" t="s">
        <v>20</v>
      </c>
      <c r="J96" s="189" t="s">
        <v>1611</v>
      </c>
      <c r="K96" s="145" t="s">
        <v>1619</v>
      </c>
      <c r="L96" s="145" t="s">
        <v>466</v>
      </c>
      <c r="M96" s="145" t="s">
        <v>466</v>
      </c>
      <c r="N96" s="145" t="s">
        <v>467</v>
      </c>
      <c r="O96" s="152"/>
      <c r="P96" s="145"/>
      <c r="Q96" s="152" t="s">
        <v>1630</v>
      </c>
      <c r="R96" s="152" t="s">
        <v>1630</v>
      </c>
      <c r="S96" s="152" t="s">
        <v>376</v>
      </c>
      <c r="T96" s="152" t="s">
        <v>1626</v>
      </c>
      <c r="U96" s="152" t="s">
        <v>378</v>
      </c>
      <c r="V96" s="152" t="s">
        <v>376</v>
      </c>
      <c r="W96" s="917" t="s">
        <v>1628</v>
      </c>
      <c r="X96" s="896" t="s">
        <v>531</v>
      </c>
      <c r="Y96" s="148" t="s">
        <v>1255</v>
      </c>
      <c r="Z96" s="148" t="s">
        <v>1255</v>
      </c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78"/>
      <c r="BI96" s="178"/>
      <c r="BJ96" s="178"/>
      <c r="BK96" s="178"/>
      <c r="BL96" s="178"/>
      <c r="BM96" s="178"/>
      <c r="BN96" s="178"/>
      <c r="BO96" s="178"/>
      <c r="BP96" s="178"/>
      <c r="BQ96" s="178"/>
      <c r="BR96" s="178"/>
      <c r="BS96" s="178"/>
      <c r="BT96" s="178"/>
      <c r="BU96" s="178"/>
      <c r="BV96" s="178"/>
      <c r="BW96" s="178"/>
      <c r="BX96" s="178"/>
      <c r="BY96" s="178"/>
      <c r="BZ96" s="178"/>
      <c r="CA96" s="178"/>
      <c r="CB96" s="178"/>
      <c r="CC96" s="178"/>
      <c r="CD96" s="178"/>
      <c r="CE96" s="178"/>
      <c r="CF96" s="178"/>
      <c r="CG96" s="178"/>
      <c r="CH96" s="178"/>
      <c r="CI96" s="178"/>
      <c r="CJ96" s="178"/>
      <c r="CK96" s="178"/>
      <c r="CL96" s="178"/>
      <c r="CM96" s="178"/>
      <c r="CN96" s="178"/>
      <c r="CO96" s="178"/>
      <c r="CP96" s="178"/>
      <c r="CQ96" s="178"/>
      <c r="CR96" s="178"/>
      <c r="CS96" s="178"/>
      <c r="CT96" s="178"/>
      <c r="CU96" s="178"/>
      <c r="CV96" s="178"/>
      <c r="CW96" s="178"/>
      <c r="CX96" s="178"/>
      <c r="CY96" s="178"/>
      <c r="CZ96" s="178"/>
      <c r="DA96" s="178"/>
      <c r="DB96" s="178"/>
      <c r="DC96" s="178"/>
      <c r="DD96" s="178"/>
      <c r="DE96" s="178"/>
      <c r="DF96" s="178"/>
      <c r="DG96" s="178"/>
      <c r="DH96" s="178"/>
      <c r="DI96" s="178"/>
      <c r="DJ96" s="178"/>
      <c r="DK96" s="178"/>
      <c r="DL96" s="178"/>
      <c r="DM96" s="178"/>
      <c r="DN96" s="178"/>
      <c r="DO96" s="178"/>
      <c r="DP96" s="178"/>
      <c r="DQ96" s="178"/>
      <c r="DR96" s="178"/>
      <c r="DS96" s="178"/>
      <c r="DT96" s="178"/>
      <c r="DU96" s="178"/>
      <c r="DV96" s="178"/>
      <c r="DW96" s="178"/>
      <c r="DX96" s="178"/>
      <c r="DY96" s="178"/>
      <c r="DZ96" s="178"/>
      <c r="EA96" s="178"/>
      <c r="EB96" s="178"/>
      <c r="EC96" s="178"/>
      <c r="ED96" s="178"/>
      <c r="EE96" s="178"/>
      <c r="EF96" s="178"/>
    </row>
    <row r="97" spans="1:137" s="146" customFormat="1" ht="53.25" customHeight="1">
      <c r="A97" s="2">
        <v>8</v>
      </c>
      <c r="B97" s="151" t="s">
        <v>1606</v>
      </c>
      <c r="C97" s="145" t="s">
        <v>1603</v>
      </c>
      <c r="D97" s="145" t="s">
        <v>650</v>
      </c>
      <c r="E97" s="145" t="s">
        <v>1255</v>
      </c>
      <c r="F97" s="145" t="s">
        <v>1255</v>
      </c>
      <c r="G97" s="183">
        <v>2013</v>
      </c>
      <c r="H97" s="176">
        <v>396500</v>
      </c>
      <c r="I97" s="145" t="s">
        <v>20</v>
      </c>
      <c r="J97" s="189" t="s">
        <v>1612</v>
      </c>
      <c r="K97" s="145" t="s">
        <v>1620</v>
      </c>
      <c r="L97" s="145" t="s">
        <v>1624</v>
      </c>
      <c r="M97" s="145" t="s">
        <v>491</v>
      </c>
      <c r="N97" s="145" t="s">
        <v>391</v>
      </c>
      <c r="O97" s="152"/>
      <c r="P97" s="145"/>
      <c r="Q97" s="152" t="s">
        <v>375</v>
      </c>
      <c r="R97" s="152" t="s">
        <v>375</v>
      </c>
      <c r="S97" s="152" t="s">
        <v>375</v>
      </c>
      <c r="T97" s="152" t="s">
        <v>375</v>
      </c>
      <c r="U97" s="152" t="s">
        <v>378</v>
      </c>
      <c r="V97" s="152" t="s">
        <v>375</v>
      </c>
      <c r="W97" s="917" t="s">
        <v>1631</v>
      </c>
      <c r="X97" s="896" t="s">
        <v>531</v>
      </c>
      <c r="Y97" s="148" t="s">
        <v>1255</v>
      </c>
      <c r="Z97" s="148" t="s">
        <v>1255</v>
      </c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178"/>
      <c r="AT97" s="178"/>
      <c r="AU97" s="178"/>
      <c r="AV97" s="178"/>
      <c r="AW97" s="178"/>
      <c r="AX97" s="178"/>
      <c r="AY97" s="178"/>
      <c r="AZ97" s="178"/>
      <c r="BA97" s="178"/>
      <c r="BB97" s="178"/>
      <c r="BC97" s="178"/>
      <c r="BD97" s="178"/>
      <c r="BE97" s="178"/>
      <c r="BF97" s="178"/>
      <c r="BG97" s="178"/>
      <c r="BH97" s="178"/>
      <c r="BI97" s="178"/>
      <c r="BJ97" s="178"/>
      <c r="BK97" s="178"/>
      <c r="BL97" s="178"/>
      <c r="BM97" s="178"/>
      <c r="BN97" s="178"/>
      <c r="BO97" s="178"/>
      <c r="BP97" s="178"/>
      <c r="BQ97" s="178"/>
      <c r="BR97" s="178"/>
      <c r="BS97" s="178"/>
      <c r="BT97" s="178"/>
      <c r="BU97" s="178"/>
      <c r="BV97" s="178"/>
      <c r="BW97" s="178"/>
      <c r="BX97" s="178"/>
      <c r="BY97" s="178"/>
      <c r="BZ97" s="178"/>
      <c r="CA97" s="178"/>
      <c r="CB97" s="178"/>
      <c r="CC97" s="178"/>
      <c r="CD97" s="178"/>
      <c r="CE97" s="178"/>
      <c r="CF97" s="178"/>
      <c r="CG97" s="178"/>
      <c r="CH97" s="178"/>
      <c r="CI97" s="178"/>
      <c r="CJ97" s="178"/>
      <c r="CK97" s="178"/>
      <c r="CL97" s="178"/>
      <c r="CM97" s="178"/>
      <c r="CN97" s="178"/>
      <c r="CO97" s="178"/>
      <c r="CP97" s="178"/>
      <c r="CQ97" s="178"/>
      <c r="CR97" s="178"/>
      <c r="CS97" s="178"/>
      <c r="CT97" s="178"/>
      <c r="CU97" s="178"/>
      <c r="CV97" s="178"/>
      <c r="CW97" s="178"/>
      <c r="CX97" s="178"/>
      <c r="CY97" s="178"/>
      <c r="CZ97" s="178"/>
      <c r="DA97" s="178"/>
      <c r="DB97" s="178"/>
      <c r="DC97" s="178"/>
      <c r="DD97" s="178"/>
      <c r="DE97" s="178"/>
      <c r="DF97" s="178"/>
      <c r="DG97" s="178"/>
      <c r="DH97" s="178"/>
      <c r="DI97" s="178"/>
      <c r="DJ97" s="178"/>
      <c r="DK97" s="178"/>
      <c r="DL97" s="178"/>
      <c r="DM97" s="178"/>
      <c r="DN97" s="178"/>
      <c r="DO97" s="178"/>
      <c r="DP97" s="178"/>
      <c r="DQ97" s="178"/>
      <c r="DR97" s="178"/>
      <c r="DS97" s="178"/>
      <c r="DT97" s="178"/>
      <c r="DU97" s="178"/>
      <c r="DV97" s="178"/>
      <c r="DW97" s="178"/>
      <c r="DX97" s="178"/>
      <c r="DY97" s="178"/>
      <c r="DZ97" s="178"/>
      <c r="EA97" s="178"/>
      <c r="EB97" s="178"/>
      <c r="EC97" s="178"/>
      <c r="ED97" s="178"/>
      <c r="EE97" s="178"/>
      <c r="EF97" s="178"/>
    </row>
    <row r="98" spans="1:137" s="146" customFormat="1" ht="38.25">
      <c r="A98" s="2">
        <v>9</v>
      </c>
      <c r="B98" s="151" t="s">
        <v>1607</v>
      </c>
      <c r="C98" s="145" t="s">
        <v>1603</v>
      </c>
      <c r="D98" s="145" t="s">
        <v>650</v>
      </c>
      <c r="E98" s="145" t="s">
        <v>1255</v>
      </c>
      <c r="F98" s="145" t="s">
        <v>1255</v>
      </c>
      <c r="G98" s="183">
        <v>2016</v>
      </c>
      <c r="H98" s="176">
        <v>165865.1</v>
      </c>
      <c r="I98" s="145" t="s">
        <v>20</v>
      </c>
      <c r="J98" s="190" t="s">
        <v>1610</v>
      </c>
      <c r="K98" s="145" t="s">
        <v>1621</v>
      </c>
      <c r="L98" s="145" t="s">
        <v>1622</v>
      </c>
      <c r="M98" s="145" t="s">
        <v>798</v>
      </c>
      <c r="N98" s="145" t="s">
        <v>1623</v>
      </c>
      <c r="O98" s="145" t="s">
        <v>1057</v>
      </c>
      <c r="P98" s="145" t="s">
        <v>1363</v>
      </c>
      <c r="Q98" s="152" t="s">
        <v>376</v>
      </c>
      <c r="R98" s="152" t="s">
        <v>375</v>
      </c>
      <c r="S98" s="152" t="s">
        <v>375</v>
      </c>
      <c r="T98" s="152" t="s">
        <v>1632</v>
      </c>
      <c r="U98" s="152" t="s">
        <v>378</v>
      </c>
      <c r="V98" s="152" t="s">
        <v>375</v>
      </c>
      <c r="W98" s="917" t="s">
        <v>3547</v>
      </c>
      <c r="X98" s="896" t="s">
        <v>531</v>
      </c>
      <c r="Y98" s="148" t="s">
        <v>1255</v>
      </c>
      <c r="Z98" s="14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  <c r="AN98" s="178"/>
      <c r="AO98" s="178"/>
      <c r="AP98" s="178"/>
      <c r="AQ98" s="178"/>
      <c r="AR98" s="178"/>
      <c r="AS98" s="178"/>
      <c r="AT98" s="178"/>
      <c r="AU98" s="178"/>
      <c r="AV98" s="178"/>
      <c r="AW98" s="178"/>
      <c r="AX98" s="178"/>
      <c r="AY98" s="178"/>
      <c r="AZ98" s="178"/>
      <c r="BA98" s="178"/>
      <c r="BB98" s="178"/>
      <c r="BC98" s="178"/>
      <c r="BD98" s="178"/>
      <c r="BE98" s="178"/>
      <c r="BF98" s="178"/>
      <c r="BG98" s="178"/>
      <c r="BH98" s="178"/>
      <c r="BI98" s="178"/>
      <c r="BJ98" s="178"/>
      <c r="BK98" s="178"/>
      <c r="BL98" s="178"/>
      <c r="BM98" s="178"/>
      <c r="BN98" s="178"/>
      <c r="BO98" s="178"/>
      <c r="BP98" s="178"/>
      <c r="BQ98" s="178"/>
      <c r="BR98" s="178"/>
      <c r="BS98" s="178"/>
      <c r="BT98" s="178"/>
      <c r="BU98" s="178"/>
      <c r="BV98" s="178"/>
      <c r="BW98" s="178"/>
      <c r="BX98" s="178"/>
      <c r="BY98" s="178"/>
      <c r="BZ98" s="178"/>
      <c r="CA98" s="178"/>
      <c r="CB98" s="178"/>
      <c r="CC98" s="178"/>
      <c r="CD98" s="178"/>
      <c r="CE98" s="178"/>
      <c r="CF98" s="178"/>
      <c r="CG98" s="178"/>
      <c r="CH98" s="178"/>
      <c r="CI98" s="178"/>
      <c r="CJ98" s="178"/>
      <c r="CK98" s="178"/>
      <c r="CL98" s="178"/>
      <c r="CM98" s="178"/>
      <c r="CN98" s="178"/>
      <c r="CO98" s="178"/>
      <c r="CP98" s="178"/>
      <c r="CQ98" s="178"/>
      <c r="CR98" s="178"/>
      <c r="CS98" s="178"/>
      <c r="CT98" s="178"/>
      <c r="CU98" s="178"/>
      <c r="CV98" s="178"/>
      <c r="CW98" s="178"/>
      <c r="CX98" s="178"/>
      <c r="CY98" s="178"/>
      <c r="CZ98" s="178"/>
      <c r="DA98" s="178"/>
      <c r="DB98" s="178"/>
      <c r="DC98" s="178"/>
      <c r="DD98" s="178"/>
      <c r="DE98" s="178"/>
      <c r="DF98" s="178"/>
      <c r="DG98" s="178"/>
      <c r="DH98" s="178"/>
      <c r="DI98" s="178"/>
      <c r="DJ98" s="178"/>
      <c r="DK98" s="178"/>
      <c r="DL98" s="178"/>
      <c r="DM98" s="178"/>
      <c r="DN98" s="178"/>
      <c r="DO98" s="178"/>
      <c r="DP98" s="178"/>
      <c r="DQ98" s="178"/>
      <c r="DR98" s="178"/>
      <c r="DS98" s="178"/>
      <c r="DT98" s="178"/>
      <c r="DU98" s="178"/>
      <c r="DV98" s="178"/>
      <c r="DW98" s="178"/>
      <c r="DX98" s="178"/>
      <c r="DY98" s="178"/>
      <c r="DZ98" s="178"/>
      <c r="EA98" s="178"/>
      <c r="EB98" s="178"/>
      <c r="EC98" s="178"/>
      <c r="ED98" s="178"/>
      <c r="EE98" s="178"/>
      <c r="EF98" s="178"/>
    </row>
    <row r="99" spans="1:137" s="146" customFormat="1" ht="38.25">
      <c r="A99" s="2">
        <v>10</v>
      </c>
      <c r="B99" s="151" t="s">
        <v>1607</v>
      </c>
      <c r="C99" s="145" t="s">
        <v>1603</v>
      </c>
      <c r="D99" s="145" t="s">
        <v>650</v>
      </c>
      <c r="E99" s="145" t="s">
        <v>1255</v>
      </c>
      <c r="F99" s="145" t="s">
        <v>1255</v>
      </c>
      <c r="G99" s="183">
        <v>2020</v>
      </c>
      <c r="H99" s="176">
        <v>185239.32</v>
      </c>
      <c r="I99" s="145" t="s">
        <v>20</v>
      </c>
      <c r="J99" s="190" t="s">
        <v>3548</v>
      </c>
      <c r="K99" s="145" t="s">
        <v>3549</v>
      </c>
      <c r="L99" s="145" t="s">
        <v>1622</v>
      </c>
      <c r="M99" s="145" t="s">
        <v>798</v>
      </c>
      <c r="N99" s="145" t="s">
        <v>3546</v>
      </c>
      <c r="O99" s="145" t="s">
        <v>3550</v>
      </c>
      <c r="P99" s="145" t="s">
        <v>1363</v>
      </c>
      <c r="Q99" s="152" t="s">
        <v>376</v>
      </c>
      <c r="R99" s="152" t="s">
        <v>375</v>
      </c>
      <c r="S99" s="152" t="s">
        <v>375</v>
      </c>
      <c r="T99" s="152" t="s">
        <v>1632</v>
      </c>
      <c r="U99" s="152" t="s">
        <v>378</v>
      </c>
      <c r="V99" s="152" t="s">
        <v>375</v>
      </c>
      <c r="W99" s="917" t="s">
        <v>3551</v>
      </c>
      <c r="X99" s="896" t="s">
        <v>531</v>
      </c>
      <c r="Y99" s="148" t="s">
        <v>1255</v>
      </c>
      <c r="Z99" s="148" t="s">
        <v>1255</v>
      </c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  <c r="AR99" s="178"/>
      <c r="AS99" s="178"/>
      <c r="AT99" s="178"/>
      <c r="AU99" s="178"/>
      <c r="AV99" s="178"/>
      <c r="AW99" s="178"/>
      <c r="AX99" s="178"/>
      <c r="AY99" s="178"/>
      <c r="AZ99" s="178"/>
      <c r="BA99" s="178"/>
      <c r="BB99" s="178"/>
      <c r="BC99" s="178"/>
      <c r="BD99" s="178"/>
      <c r="BE99" s="178"/>
      <c r="BF99" s="178"/>
      <c r="BG99" s="178"/>
      <c r="BH99" s="178"/>
      <c r="BI99" s="178"/>
      <c r="BJ99" s="178"/>
      <c r="BK99" s="178"/>
      <c r="BL99" s="178"/>
      <c r="BM99" s="178"/>
      <c r="BN99" s="178"/>
      <c r="BO99" s="178"/>
      <c r="BP99" s="178"/>
      <c r="BQ99" s="178"/>
      <c r="BR99" s="178"/>
      <c r="BS99" s="178"/>
      <c r="BT99" s="178"/>
      <c r="BU99" s="178"/>
      <c r="BV99" s="178"/>
      <c r="BW99" s="178"/>
      <c r="BX99" s="178"/>
      <c r="BY99" s="178"/>
      <c r="BZ99" s="178"/>
      <c r="CA99" s="178"/>
      <c r="CB99" s="178"/>
      <c r="CC99" s="178"/>
      <c r="CD99" s="178"/>
      <c r="CE99" s="178"/>
      <c r="CF99" s="178"/>
      <c r="CG99" s="178"/>
      <c r="CH99" s="178"/>
      <c r="CI99" s="178"/>
      <c r="CJ99" s="178"/>
      <c r="CK99" s="178"/>
      <c r="CL99" s="178"/>
      <c r="CM99" s="178"/>
      <c r="CN99" s="178"/>
      <c r="CO99" s="178"/>
      <c r="CP99" s="178"/>
      <c r="CQ99" s="178"/>
      <c r="CR99" s="178"/>
      <c r="CS99" s="178"/>
      <c r="CT99" s="178"/>
      <c r="CU99" s="178"/>
      <c r="CV99" s="178"/>
      <c r="CW99" s="178"/>
      <c r="CX99" s="178"/>
      <c r="CY99" s="178"/>
      <c r="CZ99" s="178"/>
      <c r="DA99" s="178"/>
      <c r="DB99" s="178"/>
      <c r="DC99" s="178"/>
      <c r="DD99" s="178"/>
      <c r="DE99" s="178"/>
      <c r="DF99" s="178"/>
      <c r="DG99" s="178"/>
      <c r="DH99" s="178"/>
      <c r="DI99" s="178"/>
      <c r="DJ99" s="178"/>
      <c r="DK99" s="178"/>
      <c r="DL99" s="178"/>
      <c r="DM99" s="178"/>
      <c r="DN99" s="178"/>
      <c r="DO99" s="178"/>
      <c r="DP99" s="178"/>
      <c r="DQ99" s="178"/>
      <c r="DR99" s="178"/>
      <c r="DS99" s="178"/>
      <c r="DT99" s="178"/>
      <c r="DU99" s="178"/>
      <c r="DV99" s="178"/>
      <c r="DW99" s="178"/>
      <c r="DX99" s="178"/>
      <c r="DY99" s="178"/>
      <c r="DZ99" s="178"/>
      <c r="EA99" s="178"/>
      <c r="EB99" s="178"/>
      <c r="EC99" s="178"/>
      <c r="ED99" s="178"/>
      <c r="EE99" s="178"/>
      <c r="EF99" s="178"/>
    </row>
    <row r="100" spans="1:137" s="67" customFormat="1">
      <c r="A100" s="1099" t="s">
        <v>862</v>
      </c>
      <c r="B100" s="1099" t="s">
        <v>862</v>
      </c>
      <c r="C100" s="1099"/>
      <c r="D100" s="69"/>
      <c r="E100" s="69"/>
      <c r="F100" s="69"/>
      <c r="G100" s="70"/>
      <c r="H100" s="71">
        <f>SUM(H90:H99)</f>
        <v>1411772.1900000002</v>
      </c>
      <c r="I100" s="55"/>
      <c r="J100" s="68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913"/>
      <c r="X100" s="891"/>
      <c r="Y100" s="55"/>
      <c r="Z100" s="55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</row>
    <row r="101" spans="1:137">
      <c r="A101" s="1102" t="s">
        <v>2204</v>
      </c>
      <c r="B101" s="1103"/>
      <c r="C101" s="1103"/>
      <c r="D101" s="1103"/>
      <c r="E101" s="1103"/>
      <c r="F101" s="1103"/>
      <c r="G101" s="1103"/>
      <c r="H101" s="1103"/>
      <c r="I101" s="1104"/>
      <c r="J101" s="1098"/>
      <c r="K101" s="1098"/>
      <c r="L101" s="41"/>
      <c r="M101" s="1098"/>
      <c r="N101" s="1098"/>
      <c r="O101" s="1098"/>
      <c r="P101" s="1098"/>
      <c r="Q101" s="41"/>
      <c r="R101" s="1098"/>
      <c r="S101" s="1098"/>
      <c r="T101" s="1098"/>
      <c r="U101" s="1098"/>
      <c r="V101" s="41"/>
      <c r="W101" s="914"/>
      <c r="X101" s="892"/>
      <c r="Y101" s="41"/>
      <c r="Z101" s="41"/>
    </row>
    <row r="102" spans="1:137" s="16" customFormat="1">
      <c r="A102" s="1108" t="s">
        <v>468</v>
      </c>
      <c r="B102" s="1108"/>
      <c r="C102" s="1108"/>
      <c r="D102" s="1108"/>
      <c r="E102" s="1108"/>
      <c r="F102" s="1108"/>
      <c r="G102" s="1108"/>
      <c r="H102" s="63"/>
      <c r="I102" s="42"/>
      <c r="J102" s="43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918"/>
      <c r="X102" s="897"/>
      <c r="Y102" s="42"/>
      <c r="Z102" s="42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260"/>
    </row>
    <row r="103" spans="1:137" s="146" customFormat="1" ht="38.25">
      <c r="A103" s="2">
        <v>1</v>
      </c>
      <c r="B103" s="151" t="s">
        <v>469</v>
      </c>
      <c r="C103" s="145"/>
      <c r="D103" s="145" t="s">
        <v>834</v>
      </c>
      <c r="E103" s="179" t="s">
        <v>733</v>
      </c>
      <c r="F103" s="145" t="s">
        <v>834</v>
      </c>
      <c r="G103" s="145" t="s">
        <v>262</v>
      </c>
      <c r="H103" s="184">
        <v>869157.02999999991</v>
      </c>
      <c r="I103" s="147" t="s">
        <v>20</v>
      </c>
      <c r="J103" s="185" t="s">
        <v>472</v>
      </c>
      <c r="K103" s="145" t="s">
        <v>474</v>
      </c>
      <c r="L103" s="145" t="s">
        <v>1273</v>
      </c>
      <c r="M103" s="145" t="s">
        <v>475</v>
      </c>
      <c r="N103" s="145" t="s">
        <v>476</v>
      </c>
      <c r="O103" s="145"/>
      <c r="P103" s="145"/>
      <c r="Q103" s="145" t="s">
        <v>375</v>
      </c>
      <c r="R103" s="145" t="s">
        <v>375</v>
      </c>
      <c r="S103" s="145" t="s">
        <v>375</v>
      </c>
      <c r="T103" s="145" t="s">
        <v>376</v>
      </c>
      <c r="U103" s="145" t="s">
        <v>378</v>
      </c>
      <c r="V103" s="145" t="s">
        <v>376</v>
      </c>
      <c r="W103" s="183" t="s">
        <v>530</v>
      </c>
      <c r="X103" s="893" t="s">
        <v>531</v>
      </c>
      <c r="Y103" s="145" t="s">
        <v>733</v>
      </c>
      <c r="Z103" s="145" t="s">
        <v>1255</v>
      </c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78"/>
      <c r="AZ103" s="178"/>
      <c r="BA103" s="178"/>
      <c r="BB103" s="178"/>
      <c r="BC103" s="178"/>
      <c r="BD103" s="178"/>
      <c r="BE103" s="178"/>
      <c r="BF103" s="178"/>
      <c r="BG103" s="178"/>
      <c r="BH103" s="178"/>
      <c r="BI103" s="178"/>
      <c r="BJ103" s="178"/>
      <c r="BK103" s="178"/>
      <c r="BL103" s="178"/>
      <c r="BM103" s="178"/>
      <c r="BN103" s="178"/>
      <c r="BO103" s="178"/>
      <c r="BP103" s="178"/>
      <c r="BQ103" s="178"/>
      <c r="BR103" s="178"/>
      <c r="BS103" s="178"/>
      <c r="BT103" s="178"/>
      <c r="BU103" s="178"/>
      <c r="BV103" s="178"/>
      <c r="BW103" s="178"/>
      <c r="BX103" s="178"/>
      <c r="BY103" s="178"/>
      <c r="BZ103" s="178"/>
      <c r="CA103" s="178"/>
      <c r="CB103" s="178"/>
      <c r="CC103" s="178"/>
      <c r="CD103" s="178"/>
      <c r="CE103" s="178"/>
      <c r="CF103" s="178"/>
      <c r="CG103" s="178"/>
      <c r="CH103" s="178"/>
      <c r="CI103" s="178"/>
      <c r="CJ103" s="178"/>
      <c r="CK103" s="178"/>
      <c r="CL103" s="178"/>
      <c r="CM103" s="178"/>
      <c r="CN103" s="178"/>
      <c r="CO103" s="178"/>
      <c r="CP103" s="178"/>
      <c r="CQ103" s="178"/>
      <c r="CR103" s="178"/>
      <c r="CS103" s="178"/>
      <c r="CT103" s="178"/>
      <c r="CU103" s="178"/>
      <c r="CV103" s="178"/>
      <c r="CW103" s="178"/>
      <c r="CX103" s="178"/>
      <c r="CY103" s="178"/>
      <c r="CZ103" s="178"/>
      <c r="DA103" s="178"/>
      <c r="DB103" s="178"/>
      <c r="DC103" s="178"/>
      <c r="DD103" s="178"/>
      <c r="DE103" s="178"/>
      <c r="DF103" s="178"/>
      <c r="DG103" s="178"/>
      <c r="DH103" s="178"/>
      <c r="DI103" s="178"/>
      <c r="DJ103" s="178"/>
      <c r="DK103" s="178"/>
      <c r="DL103" s="178"/>
      <c r="DM103" s="178"/>
      <c r="DN103" s="178"/>
      <c r="DO103" s="178"/>
      <c r="DP103" s="178"/>
      <c r="DQ103" s="178"/>
      <c r="DR103" s="178"/>
      <c r="DS103" s="178"/>
      <c r="DT103" s="178"/>
      <c r="DU103" s="178"/>
      <c r="DV103" s="178"/>
      <c r="DW103" s="178"/>
      <c r="DX103" s="178"/>
      <c r="DY103" s="178"/>
      <c r="DZ103" s="178"/>
      <c r="EA103" s="178"/>
      <c r="EB103" s="178"/>
      <c r="EC103" s="178"/>
      <c r="ED103" s="178"/>
      <c r="EE103" s="178"/>
      <c r="EF103" s="178"/>
    </row>
    <row r="104" spans="1:137" s="146" customFormat="1" ht="25.5">
      <c r="A104" s="2">
        <v>2</v>
      </c>
      <c r="B104" s="151" t="s">
        <v>470</v>
      </c>
      <c r="C104" s="145" t="s">
        <v>471</v>
      </c>
      <c r="D104" s="145" t="s">
        <v>834</v>
      </c>
      <c r="E104" s="179" t="s">
        <v>733</v>
      </c>
      <c r="F104" s="145" t="s">
        <v>733</v>
      </c>
      <c r="G104" s="145">
        <v>1912</v>
      </c>
      <c r="H104" s="176">
        <v>300000</v>
      </c>
      <c r="I104" s="145" t="s">
        <v>20</v>
      </c>
      <c r="J104" s="177" t="s">
        <v>473</v>
      </c>
      <c r="K104" s="145" t="s">
        <v>474</v>
      </c>
      <c r="L104" s="145" t="s">
        <v>1273</v>
      </c>
      <c r="M104" s="145" t="s">
        <v>475</v>
      </c>
      <c r="N104" s="145" t="s">
        <v>529</v>
      </c>
      <c r="O104" s="145"/>
      <c r="P104" s="145"/>
      <c r="Q104" s="145" t="s">
        <v>532</v>
      </c>
      <c r="R104" s="145" t="s">
        <v>533</v>
      </c>
      <c r="S104" s="145" t="s">
        <v>534</v>
      </c>
      <c r="T104" s="145" t="s">
        <v>534</v>
      </c>
      <c r="U104" s="145" t="s">
        <v>378</v>
      </c>
      <c r="V104" s="145" t="s">
        <v>535</v>
      </c>
      <c r="W104" s="183" t="s">
        <v>536</v>
      </c>
      <c r="X104" s="893" t="s">
        <v>537</v>
      </c>
      <c r="Y104" s="145" t="s">
        <v>834</v>
      </c>
      <c r="Z104" s="145" t="s">
        <v>1255</v>
      </c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78"/>
      <c r="AZ104" s="178"/>
      <c r="BA104" s="178"/>
      <c r="BB104" s="178"/>
      <c r="BC104" s="178"/>
      <c r="BD104" s="178"/>
      <c r="BE104" s="178"/>
      <c r="BF104" s="178"/>
      <c r="BG104" s="178"/>
      <c r="BH104" s="178"/>
      <c r="BI104" s="178"/>
      <c r="BJ104" s="178"/>
      <c r="BK104" s="178"/>
      <c r="BL104" s="178"/>
      <c r="BM104" s="178"/>
      <c r="BN104" s="178"/>
      <c r="BO104" s="178"/>
      <c r="BP104" s="178"/>
      <c r="BQ104" s="178"/>
      <c r="BR104" s="178"/>
      <c r="BS104" s="178"/>
      <c r="BT104" s="178"/>
      <c r="BU104" s="178"/>
      <c r="BV104" s="178"/>
      <c r="BW104" s="178"/>
      <c r="BX104" s="178"/>
      <c r="BY104" s="178"/>
      <c r="BZ104" s="178"/>
      <c r="CA104" s="178"/>
      <c r="CB104" s="178"/>
      <c r="CC104" s="178"/>
      <c r="CD104" s="178"/>
      <c r="CE104" s="178"/>
      <c r="CF104" s="178"/>
      <c r="CG104" s="178"/>
      <c r="CH104" s="178"/>
      <c r="CI104" s="178"/>
      <c r="CJ104" s="178"/>
      <c r="CK104" s="178"/>
      <c r="CL104" s="178"/>
      <c r="CM104" s="178"/>
      <c r="CN104" s="178"/>
      <c r="CO104" s="178"/>
      <c r="CP104" s="178"/>
      <c r="CQ104" s="178"/>
      <c r="CR104" s="178"/>
      <c r="CS104" s="178"/>
      <c r="CT104" s="178"/>
      <c r="CU104" s="178"/>
      <c r="CV104" s="178"/>
      <c r="CW104" s="178"/>
      <c r="CX104" s="178"/>
      <c r="CY104" s="178"/>
      <c r="CZ104" s="178"/>
      <c r="DA104" s="178"/>
      <c r="DB104" s="178"/>
      <c r="DC104" s="178"/>
      <c r="DD104" s="178"/>
      <c r="DE104" s="178"/>
      <c r="DF104" s="178"/>
      <c r="DG104" s="178"/>
      <c r="DH104" s="178"/>
      <c r="DI104" s="178"/>
      <c r="DJ104" s="178"/>
      <c r="DK104" s="178"/>
      <c r="DL104" s="178"/>
      <c r="DM104" s="178"/>
      <c r="DN104" s="178"/>
      <c r="DO104" s="178"/>
      <c r="DP104" s="178"/>
      <c r="DQ104" s="178"/>
      <c r="DR104" s="178"/>
      <c r="DS104" s="178"/>
      <c r="DT104" s="178"/>
      <c r="DU104" s="178"/>
      <c r="DV104" s="178"/>
      <c r="DW104" s="178"/>
      <c r="DX104" s="178"/>
      <c r="DY104" s="178"/>
      <c r="DZ104" s="178"/>
      <c r="EA104" s="178"/>
      <c r="EB104" s="178"/>
      <c r="EC104" s="178"/>
      <c r="ED104" s="178"/>
      <c r="EE104" s="178"/>
      <c r="EF104" s="178"/>
    </row>
    <row r="105" spans="1:137" s="3" customFormat="1" ht="25.5">
      <c r="A105" s="2">
        <v>3</v>
      </c>
      <c r="B105" s="1" t="s">
        <v>1366</v>
      </c>
      <c r="C105" s="2"/>
      <c r="D105" s="2" t="s">
        <v>834</v>
      </c>
      <c r="E105" s="2" t="s">
        <v>733</v>
      </c>
      <c r="F105" s="2" t="s">
        <v>733</v>
      </c>
      <c r="G105" s="2">
        <v>2014</v>
      </c>
      <c r="H105" s="103">
        <v>772869.79</v>
      </c>
      <c r="I105" s="2" t="s">
        <v>20</v>
      </c>
      <c r="J105" s="12"/>
      <c r="K105" s="2" t="s">
        <v>474</v>
      </c>
      <c r="L105" s="2" t="s">
        <v>1367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112" t="s">
        <v>1368</v>
      </c>
      <c r="X105" s="588"/>
      <c r="Y105" s="2"/>
      <c r="Z105" s="2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</row>
    <row r="106" spans="1:137" s="3" customFormat="1" ht="27" customHeight="1">
      <c r="A106" s="2">
        <v>4</v>
      </c>
      <c r="B106" s="1" t="s">
        <v>1549</v>
      </c>
      <c r="C106" s="2"/>
      <c r="D106" s="2"/>
      <c r="E106" s="2"/>
      <c r="F106" s="2"/>
      <c r="G106" s="2">
        <v>2009</v>
      </c>
      <c r="H106" s="103">
        <v>674491.16</v>
      </c>
      <c r="I106" s="2" t="s">
        <v>20</v>
      </c>
      <c r="J106" s="12" t="s">
        <v>1550</v>
      </c>
      <c r="K106" s="2" t="s">
        <v>1546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112"/>
      <c r="X106" s="588"/>
      <c r="Y106" s="2"/>
      <c r="Z106" s="2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</row>
    <row r="107" spans="1:137" s="3" customFormat="1" ht="50.25" customHeight="1">
      <c r="A107" s="2">
        <v>5</v>
      </c>
      <c r="B107" s="1" t="s">
        <v>1548</v>
      </c>
      <c r="C107" s="2"/>
      <c r="D107" s="2"/>
      <c r="E107" s="2"/>
      <c r="F107" s="2"/>
      <c r="G107" s="2">
        <v>2016</v>
      </c>
      <c r="H107" s="103">
        <v>4603646.74</v>
      </c>
      <c r="I107" s="2" t="s">
        <v>20</v>
      </c>
      <c r="J107" s="137" t="s">
        <v>1550</v>
      </c>
      <c r="K107" s="2" t="s">
        <v>1547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112"/>
      <c r="X107" s="588"/>
      <c r="Y107" s="2"/>
      <c r="Z107" s="2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</row>
    <row r="108" spans="1:137" s="67" customFormat="1">
      <c r="A108" s="1099" t="s">
        <v>862</v>
      </c>
      <c r="B108" s="1099"/>
      <c r="C108" s="1099"/>
      <c r="D108" s="1099"/>
      <c r="E108" s="1099"/>
      <c r="F108" s="1099"/>
      <c r="G108" s="1099"/>
      <c r="H108" s="71">
        <f>SUM(H103:H107)</f>
        <v>7220164.7200000007</v>
      </c>
      <c r="I108" s="55"/>
      <c r="J108" s="68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913"/>
      <c r="X108" s="891"/>
      <c r="Y108" s="55"/>
      <c r="Z108" s="55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</row>
    <row r="109" spans="1:137">
      <c r="A109" s="1108" t="s">
        <v>540</v>
      </c>
      <c r="B109" s="1108"/>
      <c r="C109" s="1108"/>
      <c r="D109" s="1108"/>
      <c r="E109" s="1108"/>
      <c r="F109" s="1108"/>
      <c r="G109" s="1108"/>
      <c r="H109" s="63"/>
      <c r="I109" s="42"/>
      <c r="J109" s="43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918"/>
      <c r="X109" s="897"/>
      <c r="Y109" s="42"/>
      <c r="Z109" s="42"/>
    </row>
    <row r="110" spans="1:137" s="146" customFormat="1" ht="25.5">
      <c r="A110" s="2">
        <v>1</v>
      </c>
      <c r="B110" s="151" t="s">
        <v>393</v>
      </c>
      <c r="C110" s="145"/>
      <c r="D110" s="145" t="s">
        <v>834</v>
      </c>
      <c r="E110" s="145" t="s">
        <v>733</v>
      </c>
      <c r="F110" s="175"/>
      <c r="G110" s="1093">
        <v>2006</v>
      </c>
      <c r="H110" s="1137">
        <v>2017109.88</v>
      </c>
      <c r="I110" s="1093" t="s">
        <v>20</v>
      </c>
      <c r="J110" s="1129" t="s">
        <v>112</v>
      </c>
      <c r="K110" s="1093" t="s">
        <v>387</v>
      </c>
      <c r="L110" s="152" t="s">
        <v>520</v>
      </c>
      <c r="M110" s="145"/>
      <c r="N110" s="145" t="s">
        <v>388</v>
      </c>
      <c r="O110" s="145"/>
      <c r="P110" s="145"/>
      <c r="Q110" s="145" t="s">
        <v>376</v>
      </c>
      <c r="R110" s="145" t="s">
        <v>376</v>
      </c>
      <c r="S110" s="145" t="s">
        <v>376</v>
      </c>
      <c r="T110" s="145" t="s">
        <v>375</v>
      </c>
      <c r="U110" s="145" t="s">
        <v>378</v>
      </c>
      <c r="V110" s="145" t="s">
        <v>376</v>
      </c>
      <c r="W110" s="916">
        <v>867</v>
      </c>
      <c r="X110" s="895" t="s">
        <v>389</v>
      </c>
      <c r="Y110" s="150" t="s">
        <v>733</v>
      </c>
      <c r="Z110" s="150" t="s">
        <v>1255</v>
      </c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78"/>
      <c r="AZ110" s="178"/>
      <c r="BA110" s="178"/>
      <c r="BB110" s="178"/>
      <c r="BC110" s="178"/>
      <c r="BD110" s="178"/>
      <c r="BE110" s="178"/>
      <c r="BF110" s="178"/>
      <c r="BG110" s="178"/>
      <c r="BH110" s="178"/>
      <c r="BI110" s="178"/>
      <c r="BJ110" s="178"/>
      <c r="BK110" s="178"/>
      <c r="BL110" s="178"/>
      <c r="BM110" s="178"/>
      <c r="BN110" s="178"/>
      <c r="BO110" s="178"/>
      <c r="BP110" s="178"/>
      <c r="BQ110" s="178"/>
      <c r="BR110" s="178"/>
      <c r="BS110" s="178"/>
      <c r="BT110" s="178"/>
      <c r="BU110" s="178"/>
      <c r="BV110" s="178"/>
      <c r="BW110" s="178"/>
      <c r="BX110" s="178"/>
      <c r="BY110" s="178"/>
      <c r="BZ110" s="178"/>
      <c r="CA110" s="178"/>
      <c r="CB110" s="178"/>
      <c r="CC110" s="178"/>
      <c r="CD110" s="178"/>
      <c r="CE110" s="178"/>
      <c r="CF110" s="178"/>
      <c r="CG110" s="178"/>
      <c r="CH110" s="178"/>
      <c r="CI110" s="178"/>
      <c r="CJ110" s="178"/>
      <c r="CK110" s="178"/>
      <c r="CL110" s="178"/>
      <c r="CM110" s="178"/>
      <c r="CN110" s="178"/>
      <c r="CO110" s="178"/>
      <c r="CP110" s="178"/>
      <c r="CQ110" s="178"/>
      <c r="CR110" s="178"/>
      <c r="CS110" s="178"/>
      <c r="CT110" s="178"/>
      <c r="CU110" s="178"/>
      <c r="CV110" s="178"/>
      <c r="CW110" s="178"/>
      <c r="CX110" s="178"/>
      <c r="CY110" s="178"/>
      <c r="CZ110" s="178"/>
      <c r="DA110" s="178"/>
      <c r="DB110" s="178"/>
      <c r="DC110" s="178"/>
      <c r="DD110" s="178"/>
      <c r="DE110" s="178"/>
      <c r="DF110" s="178"/>
      <c r="DG110" s="178"/>
      <c r="DH110" s="178"/>
      <c r="DI110" s="178"/>
      <c r="DJ110" s="178"/>
      <c r="DK110" s="178"/>
      <c r="DL110" s="178"/>
      <c r="DM110" s="178"/>
      <c r="DN110" s="178"/>
      <c r="DO110" s="178"/>
      <c r="DP110" s="178"/>
      <c r="DQ110" s="178"/>
      <c r="DR110" s="178"/>
      <c r="DS110" s="178"/>
      <c r="DT110" s="178"/>
      <c r="DU110" s="178"/>
      <c r="DV110" s="178"/>
      <c r="DW110" s="178"/>
      <c r="DX110" s="178"/>
      <c r="DY110" s="178"/>
      <c r="DZ110" s="178"/>
      <c r="EA110" s="178"/>
      <c r="EB110" s="178"/>
      <c r="EC110" s="178"/>
      <c r="ED110" s="178"/>
      <c r="EE110" s="178"/>
      <c r="EF110" s="178"/>
    </row>
    <row r="111" spans="1:137" s="146" customFormat="1">
      <c r="A111" s="2">
        <v>2</v>
      </c>
      <c r="B111" s="151" t="s">
        <v>384</v>
      </c>
      <c r="C111" s="145"/>
      <c r="D111" s="145" t="s">
        <v>834</v>
      </c>
      <c r="E111" s="145" t="s">
        <v>733</v>
      </c>
      <c r="F111" s="175"/>
      <c r="G111" s="1111"/>
      <c r="H111" s="1138"/>
      <c r="I111" s="1111"/>
      <c r="J111" s="1130"/>
      <c r="K111" s="1111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83"/>
      <c r="X111" s="893"/>
      <c r="Y111" s="145"/>
      <c r="Z111" s="145"/>
      <c r="AA111" s="178"/>
      <c r="AB111" s="178"/>
      <c r="AC111" s="178"/>
      <c r="AD111" s="178"/>
      <c r="AE111" s="178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78"/>
      <c r="AZ111" s="178"/>
      <c r="BA111" s="178"/>
      <c r="BB111" s="178"/>
      <c r="BC111" s="178"/>
      <c r="BD111" s="178"/>
      <c r="BE111" s="178"/>
      <c r="BF111" s="178"/>
      <c r="BG111" s="178"/>
      <c r="BH111" s="178"/>
      <c r="BI111" s="178"/>
      <c r="BJ111" s="178"/>
      <c r="BK111" s="178"/>
      <c r="BL111" s="178"/>
      <c r="BM111" s="178"/>
      <c r="BN111" s="178"/>
      <c r="BO111" s="178"/>
      <c r="BP111" s="178"/>
      <c r="BQ111" s="178"/>
      <c r="BR111" s="178"/>
      <c r="BS111" s="178"/>
      <c r="BT111" s="178"/>
      <c r="BU111" s="178"/>
      <c r="BV111" s="178"/>
      <c r="BW111" s="178"/>
      <c r="BX111" s="178"/>
      <c r="BY111" s="178"/>
      <c r="BZ111" s="178"/>
      <c r="CA111" s="178"/>
      <c r="CB111" s="178"/>
      <c r="CC111" s="178"/>
      <c r="CD111" s="178"/>
      <c r="CE111" s="178"/>
      <c r="CF111" s="178"/>
      <c r="CG111" s="178"/>
      <c r="CH111" s="178"/>
      <c r="CI111" s="178"/>
      <c r="CJ111" s="178"/>
      <c r="CK111" s="178"/>
      <c r="CL111" s="178"/>
      <c r="CM111" s="178"/>
      <c r="CN111" s="178"/>
      <c r="CO111" s="178"/>
      <c r="CP111" s="178"/>
      <c r="CQ111" s="178"/>
      <c r="CR111" s="178"/>
      <c r="CS111" s="178"/>
      <c r="CT111" s="178"/>
      <c r="CU111" s="178"/>
      <c r="CV111" s="178"/>
      <c r="CW111" s="178"/>
      <c r="CX111" s="178"/>
      <c r="CY111" s="178"/>
      <c r="CZ111" s="178"/>
      <c r="DA111" s="178"/>
      <c r="DB111" s="178"/>
      <c r="DC111" s="178"/>
      <c r="DD111" s="178"/>
      <c r="DE111" s="178"/>
      <c r="DF111" s="178"/>
      <c r="DG111" s="178"/>
      <c r="DH111" s="178"/>
      <c r="DI111" s="178"/>
      <c r="DJ111" s="178"/>
      <c r="DK111" s="178"/>
      <c r="DL111" s="178"/>
      <c r="DM111" s="178"/>
      <c r="DN111" s="178"/>
      <c r="DO111" s="178"/>
      <c r="DP111" s="178"/>
      <c r="DQ111" s="178"/>
      <c r="DR111" s="178"/>
      <c r="DS111" s="178"/>
      <c r="DT111" s="178"/>
      <c r="DU111" s="178"/>
      <c r="DV111" s="178"/>
      <c r="DW111" s="178"/>
      <c r="DX111" s="178"/>
      <c r="DY111" s="178"/>
      <c r="DZ111" s="178"/>
      <c r="EA111" s="178"/>
      <c r="EB111" s="178"/>
      <c r="EC111" s="178"/>
      <c r="ED111" s="178"/>
      <c r="EE111" s="178"/>
      <c r="EF111" s="178"/>
    </row>
    <row r="112" spans="1:137" s="146" customFormat="1">
      <c r="A112" s="2">
        <v>3</v>
      </c>
      <c r="B112" s="151" t="s">
        <v>385</v>
      </c>
      <c r="C112" s="145"/>
      <c r="D112" s="145" t="s">
        <v>834</v>
      </c>
      <c r="E112" s="145" t="s">
        <v>733</v>
      </c>
      <c r="F112" s="175"/>
      <c r="G112" s="1111"/>
      <c r="H112" s="1138"/>
      <c r="I112" s="1111"/>
      <c r="J112" s="1130"/>
      <c r="K112" s="1111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83"/>
      <c r="X112" s="893"/>
      <c r="Y112" s="145"/>
      <c r="Z112" s="145"/>
      <c r="AA112" s="178"/>
      <c r="AB112" s="178"/>
      <c r="AC112" s="178"/>
      <c r="AD112" s="178"/>
      <c r="AE112" s="178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78"/>
      <c r="AZ112" s="178"/>
      <c r="BA112" s="178"/>
      <c r="BB112" s="178"/>
      <c r="BC112" s="178"/>
      <c r="BD112" s="178"/>
      <c r="BE112" s="178"/>
      <c r="BF112" s="178"/>
      <c r="BG112" s="178"/>
      <c r="BH112" s="178"/>
      <c r="BI112" s="178"/>
      <c r="BJ112" s="178"/>
      <c r="BK112" s="178"/>
      <c r="BL112" s="178"/>
      <c r="BM112" s="178"/>
      <c r="BN112" s="178"/>
      <c r="BO112" s="178"/>
      <c r="BP112" s="178"/>
      <c r="BQ112" s="178"/>
      <c r="BR112" s="178"/>
      <c r="BS112" s="178"/>
      <c r="BT112" s="178"/>
      <c r="BU112" s="178"/>
      <c r="BV112" s="178"/>
      <c r="BW112" s="178"/>
      <c r="BX112" s="178"/>
      <c r="BY112" s="178"/>
      <c r="BZ112" s="178"/>
      <c r="CA112" s="178"/>
      <c r="CB112" s="178"/>
      <c r="CC112" s="178"/>
      <c r="CD112" s="178"/>
      <c r="CE112" s="178"/>
      <c r="CF112" s="178"/>
      <c r="CG112" s="178"/>
      <c r="CH112" s="178"/>
      <c r="CI112" s="178"/>
      <c r="CJ112" s="178"/>
      <c r="CK112" s="178"/>
      <c r="CL112" s="178"/>
      <c r="CM112" s="178"/>
      <c r="CN112" s="178"/>
      <c r="CO112" s="178"/>
      <c r="CP112" s="178"/>
      <c r="CQ112" s="178"/>
      <c r="CR112" s="178"/>
      <c r="CS112" s="178"/>
      <c r="CT112" s="178"/>
      <c r="CU112" s="178"/>
      <c r="CV112" s="178"/>
      <c r="CW112" s="178"/>
      <c r="CX112" s="178"/>
      <c r="CY112" s="178"/>
      <c r="CZ112" s="178"/>
      <c r="DA112" s="178"/>
      <c r="DB112" s="178"/>
      <c r="DC112" s="178"/>
      <c r="DD112" s="178"/>
      <c r="DE112" s="178"/>
      <c r="DF112" s="178"/>
      <c r="DG112" s="178"/>
      <c r="DH112" s="178"/>
      <c r="DI112" s="178"/>
      <c r="DJ112" s="178"/>
      <c r="DK112" s="178"/>
      <c r="DL112" s="178"/>
      <c r="DM112" s="178"/>
      <c r="DN112" s="178"/>
      <c r="DO112" s="178"/>
      <c r="DP112" s="178"/>
      <c r="DQ112" s="178"/>
      <c r="DR112" s="178"/>
      <c r="DS112" s="178"/>
      <c r="DT112" s="178"/>
      <c r="DU112" s="178"/>
      <c r="DV112" s="178"/>
      <c r="DW112" s="178"/>
      <c r="DX112" s="178"/>
      <c r="DY112" s="178"/>
      <c r="DZ112" s="178"/>
      <c r="EA112" s="178"/>
      <c r="EB112" s="178"/>
      <c r="EC112" s="178"/>
      <c r="ED112" s="178"/>
      <c r="EE112" s="178"/>
      <c r="EF112" s="178"/>
    </row>
    <row r="113" spans="1:136" s="146" customFormat="1" ht="25.5">
      <c r="A113" s="2">
        <v>4</v>
      </c>
      <c r="B113" s="151" t="s">
        <v>386</v>
      </c>
      <c r="C113" s="145"/>
      <c r="D113" s="145" t="s">
        <v>834</v>
      </c>
      <c r="E113" s="145" t="s">
        <v>733</v>
      </c>
      <c r="F113" s="186"/>
      <c r="G113" s="1094"/>
      <c r="H113" s="1139"/>
      <c r="I113" s="1094"/>
      <c r="J113" s="1131"/>
      <c r="K113" s="1094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83"/>
      <c r="X113" s="893"/>
      <c r="Y113" s="145"/>
      <c r="Z113" s="145"/>
      <c r="AA113" s="178"/>
      <c r="AB113" s="178"/>
      <c r="AC113" s="178"/>
      <c r="AD113" s="178"/>
      <c r="AE113" s="178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78"/>
      <c r="AZ113" s="178"/>
      <c r="BA113" s="178"/>
      <c r="BB113" s="178"/>
      <c r="BC113" s="178"/>
      <c r="BD113" s="178"/>
      <c r="BE113" s="178"/>
      <c r="BF113" s="178"/>
      <c r="BG113" s="178"/>
      <c r="BH113" s="178"/>
      <c r="BI113" s="178"/>
      <c r="BJ113" s="178"/>
      <c r="BK113" s="178"/>
      <c r="BL113" s="178"/>
      <c r="BM113" s="178"/>
      <c r="BN113" s="178"/>
      <c r="BO113" s="178"/>
      <c r="BP113" s="178"/>
      <c r="BQ113" s="178"/>
      <c r="BR113" s="178"/>
      <c r="BS113" s="178"/>
      <c r="BT113" s="178"/>
      <c r="BU113" s="178"/>
      <c r="BV113" s="178"/>
      <c r="BW113" s="178"/>
      <c r="BX113" s="178"/>
      <c r="BY113" s="178"/>
      <c r="BZ113" s="178"/>
      <c r="CA113" s="178"/>
      <c r="CB113" s="178"/>
      <c r="CC113" s="178"/>
      <c r="CD113" s="178"/>
      <c r="CE113" s="178"/>
      <c r="CF113" s="178"/>
      <c r="CG113" s="178"/>
      <c r="CH113" s="178"/>
      <c r="CI113" s="178"/>
      <c r="CJ113" s="178"/>
      <c r="CK113" s="178"/>
      <c r="CL113" s="178"/>
      <c r="CM113" s="178"/>
      <c r="CN113" s="178"/>
      <c r="CO113" s="178"/>
      <c r="CP113" s="178"/>
      <c r="CQ113" s="178"/>
      <c r="CR113" s="178"/>
      <c r="CS113" s="178"/>
      <c r="CT113" s="178"/>
      <c r="CU113" s="178"/>
      <c r="CV113" s="178"/>
      <c r="CW113" s="178"/>
      <c r="CX113" s="178"/>
      <c r="CY113" s="178"/>
      <c r="CZ113" s="178"/>
      <c r="DA113" s="178"/>
      <c r="DB113" s="178"/>
      <c r="DC113" s="178"/>
      <c r="DD113" s="178"/>
      <c r="DE113" s="178"/>
      <c r="DF113" s="178"/>
      <c r="DG113" s="178"/>
      <c r="DH113" s="178"/>
      <c r="DI113" s="178"/>
      <c r="DJ113" s="178"/>
      <c r="DK113" s="178"/>
      <c r="DL113" s="178"/>
      <c r="DM113" s="178"/>
      <c r="DN113" s="178"/>
      <c r="DO113" s="178"/>
      <c r="DP113" s="178"/>
      <c r="DQ113" s="178"/>
      <c r="DR113" s="178"/>
      <c r="DS113" s="178"/>
      <c r="DT113" s="178"/>
      <c r="DU113" s="178"/>
      <c r="DV113" s="178"/>
      <c r="DW113" s="178"/>
      <c r="DX113" s="178"/>
      <c r="DY113" s="178"/>
      <c r="DZ113" s="178"/>
      <c r="EA113" s="178"/>
      <c r="EB113" s="178"/>
      <c r="EC113" s="178"/>
      <c r="ED113" s="178"/>
      <c r="EE113" s="178"/>
      <c r="EF113" s="178"/>
    </row>
    <row r="114" spans="1:136" s="67" customFormat="1">
      <c r="A114" s="1099" t="s">
        <v>862</v>
      </c>
      <c r="B114" s="1099"/>
      <c r="C114" s="1099"/>
      <c r="D114" s="1099"/>
      <c r="E114" s="1099"/>
      <c r="F114" s="1099"/>
      <c r="G114" s="1099"/>
      <c r="H114" s="71">
        <f>SUM(H110)</f>
        <v>2017109.88</v>
      </c>
      <c r="I114" s="55"/>
      <c r="J114" s="68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913"/>
      <c r="X114" s="891"/>
      <c r="Y114" s="55"/>
      <c r="Z114" s="55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</row>
    <row r="115" spans="1:136">
      <c r="A115" s="1108" t="s">
        <v>541</v>
      </c>
      <c r="B115" s="1108"/>
      <c r="C115" s="1108"/>
      <c r="D115" s="1108"/>
      <c r="E115" s="1108"/>
      <c r="F115" s="1108"/>
      <c r="G115" s="1108"/>
      <c r="H115" s="63"/>
      <c r="I115" s="42"/>
      <c r="J115" s="43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918"/>
      <c r="X115" s="897"/>
      <c r="Y115" s="42"/>
      <c r="Z115" s="42"/>
    </row>
    <row r="116" spans="1:136" s="146" customFormat="1" ht="42" customHeight="1">
      <c r="A116" s="2">
        <v>1</v>
      </c>
      <c r="B116" s="151" t="s">
        <v>218</v>
      </c>
      <c r="C116" s="145" t="s">
        <v>219</v>
      </c>
      <c r="D116" s="179" t="s">
        <v>834</v>
      </c>
      <c r="E116" s="179" t="s">
        <v>733</v>
      </c>
      <c r="F116" s="179" t="s">
        <v>733</v>
      </c>
      <c r="G116" s="183">
        <v>2013</v>
      </c>
      <c r="H116" s="180">
        <v>4564000</v>
      </c>
      <c r="I116" s="181" t="s">
        <v>20</v>
      </c>
      <c r="J116" s="181" t="s">
        <v>220</v>
      </c>
      <c r="K116" s="182" t="s">
        <v>521</v>
      </c>
      <c r="L116" s="182" t="s">
        <v>391</v>
      </c>
      <c r="M116" s="182" t="s">
        <v>221</v>
      </c>
      <c r="N116" s="182" t="s">
        <v>391</v>
      </c>
      <c r="O116" s="182"/>
      <c r="P116" s="182"/>
      <c r="Q116" s="182" t="s">
        <v>376</v>
      </c>
      <c r="R116" s="182" t="s">
        <v>375</v>
      </c>
      <c r="S116" s="182" t="s">
        <v>375</v>
      </c>
      <c r="T116" s="182" t="s">
        <v>375</v>
      </c>
      <c r="U116" s="182" t="s">
        <v>378</v>
      </c>
      <c r="V116" s="182" t="s">
        <v>375</v>
      </c>
      <c r="W116" s="919">
        <v>3500</v>
      </c>
      <c r="X116" s="898">
        <v>1</v>
      </c>
      <c r="Y116" s="145" t="s">
        <v>733</v>
      </c>
      <c r="Z116" s="145" t="s">
        <v>733</v>
      </c>
      <c r="AA116" s="178"/>
      <c r="AB116" s="178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178"/>
      <c r="AQ116" s="178"/>
      <c r="AR116" s="178"/>
      <c r="AS116" s="178"/>
      <c r="AT116" s="178"/>
      <c r="AU116" s="178"/>
      <c r="AV116" s="178"/>
      <c r="AW116" s="178"/>
      <c r="AX116" s="178"/>
      <c r="AY116" s="178"/>
      <c r="AZ116" s="178"/>
      <c r="BA116" s="178"/>
      <c r="BB116" s="178"/>
      <c r="BC116" s="178"/>
      <c r="BD116" s="178"/>
      <c r="BE116" s="178"/>
      <c r="BF116" s="178"/>
      <c r="BG116" s="178"/>
      <c r="BH116" s="178"/>
      <c r="BI116" s="178"/>
      <c r="BJ116" s="178"/>
      <c r="BK116" s="178"/>
      <c r="BL116" s="178"/>
      <c r="BM116" s="178"/>
      <c r="BN116" s="178"/>
      <c r="BO116" s="178"/>
      <c r="BP116" s="178"/>
      <c r="BQ116" s="178"/>
      <c r="BR116" s="178"/>
      <c r="BS116" s="178"/>
      <c r="BT116" s="178"/>
      <c r="BU116" s="178"/>
      <c r="BV116" s="178"/>
      <c r="BW116" s="178"/>
      <c r="BX116" s="178"/>
      <c r="BY116" s="178"/>
      <c r="BZ116" s="178"/>
      <c r="CA116" s="178"/>
      <c r="CB116" s="178"/>
      <c r="CC116" s="178"/>
      <c r="CD116" s="178"/>
      <c r="CE116" s="178"/>
      <c r="CF116" s="178"/>
      <c r="CG116" s="178"/>
      <c r="CH116" s="178"/>
      <c r="CI116" s="178"/>
      <c r="CJ116" s="178"/>
      <c r="CK116" s="178"/>
      <c r="CL116" s="178"/>
      <c r="CM116" s="178"/>
      <c r="CN116" s="178"/>
      <c r="CO116" s="178"/>
      <c r="CP116" s="178"/>
      <c r="CQ116" s="178"/>
      <c r="CR116" s="178"/>
      <c r="CS116" s="178"/>
      <c r="CT116" s="178"/>
      <c r="CU116" s="178"/>
      <c r="CV116" s="178"/>
      <c r="CW116" s="178"/>
      <c r="CX116" s="178"/>
      <c r="CY116" s="178"/>
      <c r="CZ116" s="178"/>
      <c r="DA116" s="178"/>
      <c r="DB116" s="178"/>
      <c r="DC116" s="178"/>
      <c r="DD116" s="178"/>
      <c r="DE116" s="178"/>
      <c r="DF116" s="178"/>
      <c r="DG116" s="178"/>
      <c r="DH116" s="178"/>
      <c r="DI116" s="178"/>
      <c r="DJ116" s="178"/>
      <c r="DK116" s="178"/>
      <c r="DL116" s="178"/>
      <c r="DM116" s="178"/>
      <c r="DN116" s="178"/>
      <c r="DO116" s="178"/>
      <c r="DP116" s="178"/>
      <c r="DQ116" s="178"/>
      <c r="DR116" s="178"/>
      <c r="DS116" s="178"/>
      <c r="DT116" s="178"/>
      <c r="DU116" s="178"/>
      <c r="DV116" s="178"/>
      <c r="DW116" s="178"/>
      <c r="DX116" s="178"/>
      <c r="DY116" s="178"/>
      <c r="DZ116" s="178"/>
      <c r="EA116" s="178"/>
      <c r="EB116" s="178"/>
      <c r="EC116" s="178"/>
      <c r="ED116" s="178"/>
      <c r="EE116" s="178"/>
      <c r="EF116" s="178"/>
    </row>
    <row r="117" spans="1:136" s="67" customFormat="1">
      <c r="A117" s="1099" t="s">
        <v>862</v>
      </c>
      <c r="B117" s="1099"/>
      <c r="C117" s="1099"/>
      <c r="D117" s="1099"/>
      <c r="E117" s="1099"/>
      <c r="F117" s="1099"/>
      <c r="G117" s="1099"/>
      <c r="H117" s="71">
        <f>SUM(H116)</f>
        <v>4564000</v>
      </c>
      <c r="I117" s="55"/>
      <c r="J117" s="68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913"/>
      <c r="X117" s="891"/>
      <c r="Y117" s="55"/>
      <c r="Z117" s="55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</row>
    <row r="118" spans="1:136">
      <c r="A118" s="1108" t="s">
        <v>542</v>
      </c>
      <c r="B118" s="1108"/>
      <c r="C118" s="1108"/>
      <c r="D118" s="1108"/>
      <c r="E118" s="1108"/>
      <c r="F118" s="1108"/>
      <c r="G118" s="1108"/>
      <c r="H118" s="1108"/>
      <c r="I118" s="42"/>
      <c r="J118" s="43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918"/>
      <c r="X118" s="897"/>
      <c r="Y118" s="42"/>
      <c r="Z118" s="42"/>
    </row>
    <row r="119" spans="1:136" s="146" customFormat="1" ht="25.5">
      <c r="A119" s="2">
        <v>1</v>
      </c>
      <c r="B119" s="151" t="s">
        <v>1567</v>
      </c>
      <c r="C119" s="145"/>
      <c r="D119" s="175" t="s">
        <v>1363</v>
      </c>
      <c r="E119" s="175" t="s">
        <v>1363</v>
      </c>
      <c r="F119" s="175" t="s">
        <v>1363</v>
      </c>
      <c r="G119" s="117">
        <v>2007</v>
      </c>
      <c r="H119" s="314">
        <v>20705.84</v>
      </c>
      <c r="I119" s="181" t="s">
        <v>20</v>
      </c>
      <c r="J119" s="177"/>
      <c r="K119" s="145" t="s">
        <v>379</v>
      </c>
      <c r="L119" s="145" t="s">
        <v>1363</v>
      </c>
      <c r="M119" s="145" t="s">
        <v>1363</v>
      </c>
      <c r="N119" s="145" t="s">
        <v>1363</v>
      </c>
      <c r="O119" s="145" t="s">
        <v>1363</v>
      </c>
      <c r="P119" s="145" t="s">
        <v>1363</v>
      </c>
      <c r="Q119" s="145" t="s">
        <v>1363</v>
      </c>
      <c r="R119" s="145" t="s">
        <v>1363</v>
      </c>
      <c r="S119" s="145" t="s">
        <v>1363</v>
      </c>
      <c r="T119" s="145" t="s">
        <v>1363</v>
      </c>
      <c r="U119" s="145" t="s">
        <v>1363</v>
      </c>
      <c r="V119" s="145" t="s">
        <v>1363</v>
      </c>
      <c r="W119" s="183">
        <v>100</v>
      </c>
      <c r="X119" s="893" t="s">
        <v>1363</v>
      </c>
      <c r="Y119" s="145" t="s">
        <v>1363</v>
      </c>
      <c r="Z119" s="145" t="s">
        <v>1363</v>
      </c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  <c r="AR119" s="178"/>
      <c r="AS119" s="178"/>
      <c r="AT119" s="178"/>
      <c r="AU119" s="178"/>
      <c r="AV119" s="178"/>
      <c r="AW119" s="178"/>
      <c r="AX119" s="178"/>
      <c r="AY119" s="178"/>
      <c r="AZ119" s="178"/>
      <c r="BA119" s="178"/>
      <c r="BB119" s="178"/>
      <c r="BC119" s="178"/>
      <c r="BD119" s="178"/>
      <c r="BE119" s="178"/>
      <c r="BF119" s="178"/>
      <c r="BG119" s="178"/>
      <c r="BH119" s="178"/>
      <c r="BI119" s="178"/>
      <c r="BJ119" s="178"/>
      <c r="BK119" s="178"/>
      <c r="BL119" s="178"/>
      <c r="BM119" s="178"/>
      <c r="BN119" s="178"/>
      <c r="BO119" s="178"/>
      <c r="BP119" s="178"/>
      <c r="BQ119" s="178"/>
      <c r="BR119" s="178"/>
      <c r="BS119" s="178"/>
      <c r="BT119" s="178"/>
      <c r="BU119" s="178"/>
      <c r="BV119" s="178"/>
      <c r="BW119" s="178"/>
      <c r="BX119" s="178"/>
      <c r="BY119" s="178"/>
      <c r="BZ119" s="178"/>
      <c r="CA119" s="178"/>
      <c r="CB119" s="178"/>
      <c r="CC119" s="178"/>
      <c r="CD119" s="178"/>
      <c r="CE119" s="178"/>
      <c r="CF119" s="178"/>
      <c r="CG119" s="178"/>
      <c r="CH119" s="178"/>
      <c r="CI119" s="178"/>
      <c r="CJ119" s="178"/>
      <c r="CK119" s="178"/>
      <c r="CL119" s="178"/>
      <c r="CM119" s="178"/>
      <c r="CN119" s="178"/>
      <c r="CO119" s="178"/>
      <c r="CP119" s="178"/>
      <c r="CQ119" s="178"/>
      <c r="CR119" s="178"/>
      <c r="CS119" s="178"/>
      <c r="CT119" s="178"/>
      <c r="CU119" s="178"/>
      <c r="CV119" s="178"/>
      <c r="CW119" s="178"/>
      <c r="CX119" s="178"/>
      <c r="CY119" s="178"/>
      <c r="CZ119" s="178"/>
      <c r="DA119" s="178"/>
      <c r="DB119" s="178"/>
      <c r="DC119" s="178"/>
      <c r="DD119" s="178"/>
      <c r="DE119" s="178"/>
      <c r="DF119" s="178"/>
      <c r="DG119" s="178"/>
      <c r="DH119" s="178"/>
      <c r="DI119" s="178"/>
      <c r="DJ119" s="178"/>
      <c r="DK119" s="178"/>
      <c r="DL119" s="178"/>
      <c r="DM119" s="178"/>
      <c r="DN119" s="178"/>
      <c r="DO119" s="178"/>
      <c r="DP119" s="178"/>
      <c r="DQ119" s="178"/>
      <c r="DR119" s="178"/>
      <c r="DS119" s="178"/>
      <c r="DT119" s="178"/>
      <c r="DU119" s="178"/>
      <c r="DV119" s="178"/>
      <c r="DW119" s="178"/>
      <c r="DX119" s="178"/>
      <c r="DY119" s="178"/>
      <c r="DZ119" s="178"/>
      <c r="EA119" s="178"/>
      <c r="EB119" s="178"/>
      <c r="EC119" s="178"/>
      <c r="ED119" s="178"/>
      <c r="EE119" s="178"/>
      <c r="EF119" s="178"/>
    </row>
    <row r="120" spans="1:136" s="146" customFormat="1" ht="38.25">
      <c r="A120" s="2">
        <v>2</v>
      </c>
      <c r="B120" s="151" t="s">
        <v>1568</v>
      </c>
      <c r="C120" s="145"/>
      <c r="D120" s="175" t="s">
        <v>1363</v>
      </c>
      <c r="E120" s="175" t="s">
        <v>1363</v>
      </c>
      <c r="F120" s="175" t="s">
        <v>1363</v>
      </c>
      <c r="G120" s="2">
        <v>2007</v>
      </c>
      <c r="H120" s="175" t="s">
        <v>1363</v>
      </c>
      <c r="I120" s="181" t="s">
        <v>20</v>
      </c>
      <c r="J120" s="177"/>
      <c r="K120" s="145" t="s">
        <v>1581</v>
      </c>
      <c r="L120" s="145" t="s">
        <v>1363</v>
      </c>
      <c r="M120" s="145" t="s">
        <v>1363</v>
      </c>
      <c r="N120" s="145" t="s">
        <v>1363</v>
      </c>
      <c r="O120" s="145" t="s">
        <v>1363</v>
      </c>
      <c r="P120" s="145" t="s">
        <v>1363</v>
      </c>
      <c r="Q120" s="145" t="s">
        <v>1363</v>
      </c>
      <c r="R120" s="145" t="s">
        <v>1363</v>
      </c>
      <c r="S120" s="145" t="s">
        <v>1363</v>
      </c>
      <c r="T120" s="145" t="s">
        <v>1363</v>
      </c>
      <c r="U120" s="145" t="s">
        <v>1363</v>
      </c>
      <c r="V120" s="145" t="s">
        <v>1363</v>
      </c>
      <c r="W120" s="183">
        <v>300</v>
      </c>
      <c r="X120" s="893" t="s">
        <v>1363</v>
      </c>
      <c r="Y120" s="145" t="s">
        <v>1363</v>
      </c>
      <c r="Z120" s="145" t="s">
        <v>1363</v>
      </c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8"/>
      <c r="AS120" s="178"/>
      <c r="AT120" s="178"/>
      <c r="AU120" s="178"/>
      <c r="AV120" s="178"/>
      <c r="AW120" s="178"/>
      <c r="AX120" s="178"/>
      <c r="AY120" s="178"/>
      <c r="AZ120" s="178"/>
      <c r="BA120" s="178"/>
      <c r="BB120" s="178"/>
      <c r="BC120" s="178"/>
      <c r="BD120" s="178"/>
      <c r="BE120" s="178"/>
      <c r="BF120" s="178"/>
      <c r="BG120" s="178"/>
      <c r="BH120" s="178"/>
      <c r="BI120" s="178"/>
      <c r="BJ120" s="178"/>
      <c r="BK120" s="178"/>
      <c r="BL120" s="178"/>
      <c r="BM120" s="178"/>
      <c r="BN120" s="178"/>
      <c r="BO120" s="178"/>
      <c r="BP120" s="178"/>
      <c r="BQ120" s="178"/>
      <c r="BR120" s="178"/>
      <c r="BS120" s="178"/>
      <c r="BT120" s="178"/>
      <c r="BU120" s="178"/>
      <c r="BV120" s="178"/>
      <c r="BW120" s="178"/>
      <c r="BX120" s="178"/>
      <c r="BY120" s="178"/>
      <c r="BZ120" s="178"/>
      <c r="CA120" s="178"/>
      <c r="CB120" s="178"/>
      <c r="CC120" s="178"/>
      <c r="CD120" s="178"/>
      <c r="CE120" s="178"/>
      <c r="CF120" s="178"/>
      <c r="CG120" s="178"/>
      <c r="CH120" s="178"/>
      <c r="CI120" s="178"/>
      <c r="CJ120" s="178"/>
      <c r="CK120" s="178"/>
      <c r="CL120" s="178"/>
      <c r="CM120" s="178"/>
      <c r="CN120" s="178"/>
      <c r="CO120" s="178"/>
      <c r="CP120" s="178"/>
      <c r="CQ120" s="178"/>
      <c r="CR120" s="178"/>
      <c r="CS120" s="178"/>
      <c r="CT120" s="178"/>
      <c r="CU120" s="178"/>
      <c r="CV120" s="178"/>
      <c r="CW120" s="178"/>
      <c r="CX120" s="178"/>
      <c r="CY120" s="178"/>
      <c r="CZ120" s="178"/>
      <c r="DA120" s="178"/>
      <c r="DB120" s="178"/>
      <c r="DC120" s="178"/>
      <c r="DD120" s="178"/>
      <c r="DE120" s="178"/>
      <c r="DF120" s="178"/>
      <c r="DG120" s="178"/>
      <c r="DH120" s="178"/>
      <c r="DI120" s="178"/>
      <c r="DJ120" s="178"/>
      <c r="DK120" s="178"/>
      <c r="DL120" s="178"/>
      <c r="DM120" s="178"/>
      <c r="DN120" s="178"/>
      <c r="DO120" s="178"/>
      <c r="DP120" s="178"/>
      <c r="DQ120" s="178"/>
      <c r="DR120" s="178"/>
      <c r="DS120" s="178"/>
      <c r="DT120" s="178"/>
      <c r="DU120" s="178"/>
      <c r="DV120" s="178"/>
      <c r="DW120" s="178"/>
      <c r="DX120" s="178"/>
      <c r="DY120" s="178"/>
      <c r="DZ120" s="178"/>
      <c r="EA120" s="178"/>
      <c r="EB120" s="178"/>
      <c r="EC120" s="178"/>
      <c r="ED120" s="178"/>
      <c r="EE120" s="178"/>
      <c r="EF120" s="178"/>
    </row>
    <row r="121" spans="1:136" s="146" customFormat="1" ht="38.25">
      <c r="A121" s="2">
        <v>3</v>
      </c>
      <c r="B121" s="151" t="s">
        <v>1569</v>
      </c>
      <c r="C121" s="145"/>
      <c r="D121" s="175" t="s">
        <v>1363</v>
      </c>
      <c r="E121" s="175" t="s">
        <v>1363</v>
      </c>
      <c r="F121" s="175" t="s">
        <v>1363</v>
      </c>
      <c r="G121" s="133">
        <v>2010</v>
      </c>
      <c r="H121" s="1109">
        <v>715039.13</v>
      </c>
      <c r="I121" s="1105" t="s">
        <v>20</v>
      </c>
      <c r="J121" s="177"/>
      <c r="K121" s="145" t="s">
        <v>1582</v>
      </c>
      <c r="L121" s="145" t="s">
        <v>1363</v>
      </c>
      <c r="M121" s="145" t="s">
        <v>1363</v>
      </c>
      <c r="N121" s="145" t="s">
        <v>1363</v>
      </c>
      <c r="O121" s="145" t="s">
        <v>1363</v>
      </c>
      <c r="P121" s="145" t="s">
        <v>1363</v>
      </c>
      <c r="Q121" s="145" t="s">
        <v>1363</v>
      </c>
      <c r="R121" s="145" t="s">
        <v>1363</v>
      </c>
      <c r="S121" s="145" t="s">
        <v>1363</v>
      </c>
      <c r="T121" s="145" t="s">
        <v>1363</v>
      </c>
      <c r="U121" s="145" t="s">
        <v>1363</v>
      </c>
      <c r="V121" s="145" t="s">
        <v>1363</v>
      </c>
      <c r="W121" s="183">
        <v>70</v>
      </c>
      <c r="X121" s="893" t="s">
        <v>1363</v>
      </c>
      <c r="Y121" s="145" t="s">
        <v>1363</v>
      </c>
      <c r="Z121" s="145" t="s">
        <v>1363</v>
      </c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78"/>
      <c r="AZ121" s="178"/>
      <c r="BA121" s="178"/>
      <c r="BB121" s="178"/>
      <c r="BC121" s="178"/>
      <c r="BD121" s="178"/>
      <c r="BE121" s="178"/>
      <c r="BF121" s="178"/>
      <c r="BG121" s="178"/>
      <c r="BH121" s="178"/>
      <c r="BI121" s="178"/>
      <c r="BJ121" s="178"/>
      <c r="BK121" s="178"/>
      <c r="BL121" s="178"/>
      <c r="BM121" s="178"/>
      <c r="BN121" s="178"/>
      <c r="BO121" s="178"/>
      <c r="BP121" s="178"/>
      <c r="BQ121" s="178"/>
      <c r="BR121" s="178"/>
      <c r="BS121" s="178"/>
      <c r="BT121" s="178"/>
      <c r="BU121" s="178"/>
      <c r="BV121" s="178"/>
      <c r="BW121" s="178"/>
      <c r="BX121" s="178"/>
      <c r="BY121" s="178"/>
      <c r="BZ121" s="178"/>
      <c r="CA121" s="178"/>
      <c r="CB121" s="178"/>
      <c r="CC121" s="178"/>
      <c r="CD121" s="178"/>
      <c r="CE121" s="178"/>
      <c r="CF121" s="178"/>
      <c r="CG121" s="178"/>
      <c r="CH121" s="178"/>
      <c r="CI121" s="178"/>
      <c r="CJ121" s="178"/>
      <c r="CK121" s="178"/>
      <c r="CL121" s="178"/>
      <c r="CM121" s="178"/>
      <c r="CN121" s="178"/>
      <c r="CO121" s="178"/>
      <c r="CP121" s="178"/>
      <c r="CQ121" s="178"/>
      <c r="CR121" s="178"/>
      <c r="CS121" s="178"/>
      <c r="CT121" s="178"/>
      <c r="CU121" s="178"/>
      <c r="CV121" s="178"/>
      <c r="CW121" s="178"/>
      <c r="CX121" s="178"/>
      <c r="CY121" s="178"/>
      <c r="CZ121" s="178"/>
      <c r="DA121" s="178"/>
      <c r="DB121" s="178"/>
      <c r="DC121" s="178"/>
      <c r="DD121" s="178"/>
      <c r="DE121" s="178"/>
      <c r="DF121" s="178"/>
      <c r="DG121" s="178"/>
      <c r="DH121" s="178"/>
      <c r="DI121" s="178"/>
      <c r="DJ121" s="178"/>
      <c r="DK121" s="178"/>
      <c r="DL121" s="178"/>
      <c r="DM121" s="178"/>
      <c r="DN121" s="178"/>
      <c r="DO121" s="178"/>
      <c r="DP121" s="178"/>
      <c r="DQ121" s="178"/>
      <c r="DR121" s="178"/>
      <c r="DS121" s="178"/>
      <c r="DT121" s="178"/>
      <c r="DU121" s="178"/>
      <c r="DV121" s="178"/>
      <c r="DW121" s="178"/>
      <c r="DX121" s="178"/>
      <c r="DY121" s="178"/>
      <c r="DZ121" s="178"/>
      <c r="EA121" s="178"/>
      <c r="EB121" s="178"/>
      <c r="EC121" s="178"/>
      <c r="ED121" s="178"/>
      <c r="EE121" s="178"/>
      <c r="EF121" s="178"/>
    </row>
    <row r="122" spans="1:136" s="146" customFormat="1" ht="25.5">
      <c r="A122" s="2">
        <v>4</v>
      </c>
      <c r="B122" s="151" t="s">
        <v>1570</v>
      </c>
      <c r="C122" s="145"/>
      <c r="D122" s="175" t="s">
        <v>1363</v>
      </c>
      <c r="E122" s="175" t="s">
        <v>1363</v>
      </c>
      <c r="F122" s="175" t="s">
        <v>1363</v>
      </c>
      <c r="G122" s="133">
        <v>2013</v>
      </c>
      <c r="H122" s="1110"/>
      <c r="I122" s="1106"/>
      <c r="J122" s="177"/>
      <c r="K122" s="145" t="s">
        <v>1583</v>
      </c>
      <c r="L122" s="145" t="s">
        <v>1363</v>
      </c>
      <c r="M122" s="145" t="s">
        <v>1363</v>
      </c>
      <c r="N122" s="145" t="s">
        <v>1363</v>
      </c>
      <c r="O122" s="145" t="s">
        <v>1363</v>
      </c>
      <c r="P122" s="145" t="s">
        <v>1363</v>
      </c>
      <c r="Q122" s="145" t="s">
        <v>1363</v>
      </c>
      <c r="R122" s="145" t="s">
        <v>1363</v>
      </c>
      <c r="S122" s="145" t="s">
        <v>1363</v>
      </c>
      <c r="T122" s="145" t="s">
        <v>1363</v>
      </c>
      <c r="U122" s="145" t="s">
        <v>1363</v>
      </c>
      <c r="V122" s="145" t="s">
        <v>1363</v>
      </c>
      <c r="W122" s="183">
        <v>800</v>
      </c>
      <c r="X122" s="893" t="s">
        <v>1363</v>
      </c>
      <c r="Y122" s="145" t="s">
        <v>1363</v>
      </c>
      <c r="Z122" s="145" t="s">
        <v>1363</v>
      </c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8"/>
      <c r="AS122" s="178"/>
      <c r="AT122" s="178"/>
      <c r="AU122" s="178"/>
      <c r="AV122" s="178"/>
      <c r="AW122" s="178"/>
      <c r="AX122" s="178"/>
      <c r="AY122" s="178"/>
      <c r="AZ122" s="178"/>
      <c r="BA122" s="178"/>
      <c r="BB122" s="178"/>
      <c r="BC122" s="178"/>
      <c r="BD122" s="178"/>
      <c r="BE122" s="178"/>
      <c r="BF122" s="178"/>
      <c r="BG122" s="178"/>
      <c r="BH122" s="178"/>
      <c r="BI122" s="178"/>
      <c r="BJ122" s="178"/>
      <c r="BK122" s="178"/>
      <c r="BL122" s="178"/>
      <c r="BM122" s="178"/>
      <c r="BN122" s="178"/>
      <c r="BO122" s="178"/>
      <c r="BP122" s="178"/>
      <c r="BQ122" s="178"/>
      <c r="BR122" s="178"/>
      <c r="BS122" s="178"/>
      <c r="BT122" s="178"/>
      <c r="BU122" s="178"/>
      <c r="BV122" s="178"/>
      <c r="BW122" s="178"/>
      <c r="BX122" s="178"/>
      <c r="BY122" s="178"/>
      <c r="BZ122" s="178"/>
      <c r="CA122" s="178"/>
      <c r="CB122" s="178"/>
      <c r="CC122" s="178"/>
      <c r="CD122" s="178"/>
      <c r="CE122" s="178"/>
      <c r="CF122" s="178"/>
      <c r="CG122" s="178"/>
      <c r="CH122" s="178"/>
      <c r="CI122" s="178"/>
      <c r="CJ122" s="178"/>
      <c r="CK122" s="178"/>
      <c r="CL122" s="178"/>
      <c r="CM122" s="178"/>
      <c r="CN122" s="178"/>
      <c r="CO122" s="178"/>
      <c r="CP122" s="178"/>
      <c r="CQ122" s="178"/>
      <c r="CR122" s="178"/>
      <c r="CS122" s="178"/>
      <c r="CT122" s="178"/>
      <c r="CU122" s="178"/>
      <c r="CV122" s="178"/>
      <c r="CW122" s="178"/>
      <c r="CX122" s="178"/>
      <c r="CY122" s="178"/>
      <c r="CZ122" s="178"/>
      <c r="DA122" s="178"/>
      <c r="DB122" s="178"/>
      <c r="DC122" s="178"/>
      <c r="DD122" s="178"/>
      <c r="DE122" s="178"/>
      <c r="DF122" s="178"/>
      <c r="DG122" s="178"/>
      <c r="DH122" s="178"/>
      <c r="DI122" s="178"/>
      <c r="DJ122" s="178"/>
      <c r="DK122" s="178"/>
      <c r="DL122" s="178"/>
      <c r="DM122" s="178"/>
      <c r="DN122" s="178"/>
      <c r="DO122" s="178"/>
      <c r="DP122" s="178"/>
      <c r="DQ122" s="178"/>
      <c r="DR122" s="178"/>
      <c r="DS122" s="178"/>
      <c r="DT122" s="178"/>
      <c r="DU122" s="178"/>
      <c r="DV122" s="178"/>
      <c r="DW122" s="178"/>
      <c r="DX122" s="178"/>
      <c r="DY122" s="178"/>
      <c r="DZ122" s="178"/>
      <c r="EA122" s="178"/>
      <c r="EB122" s="178"/>
      <c r="EC122" s="178"/>
      <c r="ED122" s="178"/>
      <c r="EE122" s="178"/>
      <c r="EF122" s="178"/>
    </row>
    <row r="123" spans="1:136" s="146" customFormat="1" ht="25.5">
      <c r="A123" s="2">
        <v>5</v>
      </c>
      <c r="B123" s="151" t="s">
        <v>1571</v>
      </c>
      <c r="C123" s="145"/>
      <c r="D123" s="175" t="s">
        <v>1363</v>
      </c>
      <c r="E123" s="175" t="s">
        <v>1363</v>
      </c>
      <c r="F123" s="175" t="s">
        <v>1363</v>
      </c>
      <c r="G123" s="2">
        <v>2007</v>
      </c>
      <c r="H123" s="314" t="s">
        <v>1363</v>
      </c>
      <c r="I123" s="314" t="s">
        <v>1363</v>
      </c>
      <c r="J123" s="177"/>
      <c r="K123" s="145" t="s">
        <v>381</v>
      </c>
      <c r="L123" s="145" t="s">
        <v>1363</v>
      </c>
      <c r="M123" s="145" t="s">
        <v>1363</v>
      </c>
      <c r="N123" s="145" t="s">
        <v>1363</v>
      </c>
      <c r="O123" s="145" t="s">
        <v>1363</v>
      </c>
      <c r="P123" s="145" t="s">
        <v>1363</v>
      </c>
      <c r="Q123" s="145" t="s">
        <v>1363</v>
      </c>
      <c r="R123" s="145" t="s">
        <v>1363</v>
      </c>
      <c r="S123" s="145" t="s">
        <v>1363</v>
      </c>
      <c r="T123" s="145" t="s">
        <v>1363</v>
      </c>
      <c r="U123" s="145" t="s">
        <v>1363</v>
      </c>
      <c r="V123" s="145" t="s">
        <v>1363</v>
      </c>
      <c r="W123" s="183">
        <v>480</v>
      </c>
      <c r="X123" s="893" t="s">
        <v>1363</v>
      </c>
      <c r="Y123" s="145" t="s">
        <v>1363</v>
      </c>
      <c r="Z123" s="145" t="s">
        <v>1363</v>
      </c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8"/>
      <c r="AQ123" s="178"/>
      <c r="AR123" s="178"/>
      <c r="AS123" s="178"/>
      <c r="AT123" s="178"/>
      <c r="AU123" s="178"/>
      <c r="AV123" s="178"/>
      <c r="AW123" s="178"/>
      <c r="AX123" s="178"/>
      <c r="AY123" s="178"/>
      <c r="AZ123" s="178"/>
      <c r="BA123" s="178"/>
      <c r="BB123" s="178"/>
      <c r="BC123" s="178"/>
      <c r="BD123" s="178"/>
      <c r="BE123" s="178"/>
      <c r="BF123" s="178"/>
      <c r="BG123" s="178"/>
      <c r="BH123" s="178"/>
      <c r="BI123" s="178"/>
      <c r="BJ123" s="178"/>
      <c r="BK123" s="178"/>
      <c r="BL123" s="178"/>
      <c r="BM123" s="178"/>
      <c r="BN123" s="178"/>
      <c r="BO123" s="178"/>
      <c r="BP123" s="178"/>
      <c r="BQ123" s="178"/>
      <c r="BR123" s="178"/>
      <c r="BS123" s="178"/>
      <c r="BT123" s="178"/>
      <c r="BU123" s="178"/>
      <c r="BV123" s="178"/>
      <c r="BW123" s="178"/>
      <c r="BX123" s="178"/>
      <c r="BY123" s="178"/>
      <c r="BZ123" s="178"/>
      <c r="CA123" s="178"/>
      <c r="CB123" s="178"/>
      <c r="CC123" s="178"/>
      <c r="CD123" s="178"/>
      <c r="CE123" s="178"/>
      <c r="CF123" s="178"/>
      <c r="CG123" s="178"/>
      <c r="CH123" s="178"/>
      <c r="CI123" s="178"/>
      <c r="CJ123" s="178"/>
      <c r="CK123" s="178"/>
      <c r="CL123" s="178"/>
      <c r="CM123" s="178"/>
      <c r="CN123" s="178"/>
      <c r="CO123" s="178"/>
      <c r="CP123" s="178"/>
      <c r="CQ123" s="178"/>
      <c r="CR123" s="178"/>
      <c r="CS123" s="178"/>
      <c r="CT123" s="178"/>
      <c r="CU123" s="178"/>
      <c r="CV123" s="178"/>
      <c r="CW123" s="178"/>
      <c r="CX123" s="178"/>
      <c r="CY123" s="178"/>
      <c r="CZ123" s="178"/>
      <c r="DA123" s="178"/>
      <c r="DB123" s="178"/>
      <c r="DC123" s="178"/>
      <c r="DD123" s="178"/>
      <c r="DE123" s="178"/>
      <c r="DF123" s="178"/>
      <c r="DG123" s="178"/>
      <c r="DH123" s="178"/>
      <c r="DI123" s="178"/>
      <c r="DJ123" s="178"/>
      <c r="DK123" s="178"/>
      <c r="DL123" s="178"/>
      <c r="DM123" s="178"/>
      <c r="DN123" s="178"/>
      <c r="DO123" s="178"/>
      <c r="DP123" s="178"/>
      <c r="DQ123" s="178"/>
      <c r="DR123" s="178"/>
      <c r="DS123" s="178"/>
      <c r="DT123" s="178"/>
      <c r="DU123" s="178"/>
      <c r="DV123" s="178"/>
      <c r="DW123" s="178"/>
      <c r="DX123" s="178"/>
      <c r="DY123" s="178"/>
      <c r="DZ123" s="178"/>
      <c r="EA123" s="178"/>
      <c r="EB123" s="178"/>
      <c r="EC123" s="178"/>
      <c r="ED123" s="178"/>
      <c r="EE123" s="178"/>
      <c r="EF123" s="178"/>
    </row>
    <row r="124" spans="1:136" s="146" customFormat="1" ht="25.5">
      <c r="A124" s="2">
        <v>6</v>
      </c>
      <c r="B124" s="151" t="s">
        <v>1572</v>
      </c>
      <c r="C124" s="145"/>
      <c r="D124" s="175" t="s">
        <v>1363</v>
      </c>
      <c r="E124" s="175" t="s">
        <v>1363</v>
      </c>
      <c r="F124" s="175" t="s">
        <v>1363</v>
      </c>
      <c r="G124" s="2">
        <v>2003</v>
      </c>
      <c r="H124" s="314" t="s">
        <v>1363</v>
      </c>
      <c r="I124" s="314" t="s">
        <v>1363</v>
      </c>
      <c r="J124" s="177"/>
      <c r="K124" s="145" t="s">
        <v>1584</v>
      </c>
      <c r="L124" s="145" t="s">
        <v>1363</v>
      </c>
      <c r="M124" s="145" t="s">
        <v>1363</v>
      </c>
      <c r="N124" s="145" t="s">
        <v>1363</v>
      </c>
      <c r="O124" s="145" t="s">
        <v>1363</v>
      </c>
      <c r="P124" s="145" t="s">
        <v>1363</v>
      </c>
      <c r="Q124" s="145" t="s">
        <v>1363</v>
      </c>
      <c r="R124" s="145" t="s">
        <v>1363</v>
      </c>
      <c r="S124" s="145" t="s">
        <v>1363</v>
      </c>
      <c r="T124" s="145" t="s">
        <v>1363</v>
      </c>
      <c r="U124" s="145" t="s">
        <v>1363</v>
      </c>
      <c r="V124" s="145" t="s">
        <v>1363</v>
      </c>
      <c r="W124" s="183">
        <v>100</v>
      </c>
      <c r="X124" s="893" t="s">
        <v>1363</v>
      </c>
      <c r="Y124" s="145" t="s">
        <v>1363</v>
      </c>
      <c r="Z124" s="145" t="s">
        <v>1363</v>
      </c>
      <c r="AA124" s="178"/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  <c r="AO124" s="178"/>
      <c r="AP124" s="178"/>
      <c r="AQ124" s="178"/>
      <c r="AR124" s="178"/>
      <c r="AS124" s="178"/>
      <c r="AT124" s="178"/>
      <c r="AU124" s="178"/>
      <c r="AV124" s="178"/>
      <c r="AW124" s="178"/>
      <c r="AX124" s="178"/>
      <c r="AY124" s="178"/>
      <c r="AZ124" s="178"/>
      <c r="BA124" s="178"/>
      <c r="BB124" s="178"/>
      <c r="BC124" s="178"/>
      <c r="BD124" s="178"/>
      <c r="BE124" s="178"/>
      <c r="BF124" s="178"/>
      <c r="BG124" s="178"/>
      <c r="BH124" s="178"/>
      <c r="BI124" s="178"/>
      <c r="BJ124" s="178"/>
      <c r="BK124" s="178"/>
      <c r="BL124" s="178"/>
      <c r="BM124" s="178"/>
      <c r="BN124" s="178"/>
      <c r="BO124" s="178"/>
      <c r="BP124" s="178"/>
      <c r="BQ124" s="178"/>
      <c r="BR124" s="178"/>
      <c r="BS124" s="178"/>
      <c r="BT124" s="178"/>
      <c r="BU124" s="178"/>
      <c r="BV124" s="178"/>
      <c r="BW124" s="178"/>
      <c r="BX124" s="178"/>
      <c r="BY124" s="178"/>
      <c r="BZ124" s="178"/>
      <c r="CA124" s="178"/>
      <c r="CB124" s="178"/>
      <c r="CC124" s="178"/>
      <c r="CD124" s="178"/>
      <c r="CE124" s="178"/>
      <c r="CF124" s="178"/>
      <c r="CG124" s="178"/>
      <c r="CH124" s="178"/>
      <c r="CI124" s="178"/>
      <c r="CJ124" s="178"/>
      <c r="CK124" s="178"/>
      <c r="CL124" s="178"/>
      <c r="CM124" s="178"/>
      <c r="CN124" s="178"/>
      <c r="CO124" s="178"/>
      <c r="CP124" s="178"/>
      <c r="CQ124" s="178"/>
      <c r="CR124" s="178"/>
      <c r="CS124" s="178"/>
      <c r="CT124" s="178"/>
      <c r="CU124" s="178"/>
      <c r="CV124" s="178"/>
      <c r="CW124" s="178"/>
      <c r="CX124" s="178"/>
      <c r="CY124" s="178"/>
      <c r="CZ124" s="178"/>
      <c r="DA124" s="178"/>
      <c r="DB124" s="178"/>
      <c r="DC124" s="178"/>
      <c r="DD124" s="178"/>
      <c r="DE124" s="178"/>
      <c r="DF124" s="178"/>
      <c r="DG124" s="178"/>
      <c r="DH124" s="178"/>
      <c r="DI124" s="178"/>
      <c r="DJ124" s="178"/>
      <c r="DK124" s="178"/>
      <c r="DL124" s="178"/>
      <c r="DM124" s="178"/>
      <c r="DN124" s="178"/>
      <c r="DO124" s="178"/>
      <c r="DP124" s="178"/>
      <c r="DQ124" s="178"/>
      <c r="DR124" s="178"/>
      <c r="DS124" s="178"/>
      <c r="DT124" s="178"/>
      <c r="DU124" s="178"/>
      <c r="DV124" s="178"/>
      <c r="DW124" s="178"/>
      <c r="DX124" s="178"/>
      <c r="DY124" s="178"/>
      <c r="DZ124" s="178"/>
      <c r="EA124" s="178"/>
      <c r="EB124" s="178"/>
      <c r="EC124" s="178"/>
      <c r="ED124" s="178"/>
      <c r="EE124" s="178"/>
      <c r="EF124" s="178"/>
    </row>
    <row r="125" spans="1:136" s="146" customFormat="1" ht="29.25" customHeight="1">
      <c r="A125" s="2" t="s">
        <v>2206</v>
      </c>
      <c r="B125" s="151" t="s">
        <v>1573</v>
      </c>
      <c r="C125" s="145"/>
      <c r="D125" s="175" t="s">
        <v>1363</v>
      </c>
      <c r="E125" s="175" t="s">
        <v>1363</v>
      </c>
      <c r="F125" s="175" t="s">
        <v>1363</v>
      </c>
      <c r="G125" s="2">
        <v>2013</v>
      </c>
      <c r="H125" s="314" t="s">
        <v>1363</v>
      </c>
      <c r="I125" s="314" t="s">
        <v>1363</v>
      </c>
      <c r="J125" s="177" t="s">
        <v>1579</v>
      </c>
      <c r="K125" s="145" t="s">
        <v>1585</v>
      </c>
      <c r="L125" s="145" t="s">
        <v>1363</v>
      </c>
      <c r="M125" s="145" t="s">
        <v>1363</v>
      </c>
      <c r="N125" s="145" t="s">
        <v>1363</v>
      </c>
      <c r="O125" s="145" t="s">
        <v>1363</v>
      </c>
      <c r="P125" s="145" t="s">
        <v>1363</v>
      </c>
      <c r="Q125" s="145" t="s">
        <v>1363</v>
      </c>
      <c r="R125" s="145" t="s">
        <v>1363</v>
      </c>
      <c r="S125" s="145" t="s">
        <v>1363</v>
      </c>
      <c r="T125" s="145" t="s">
        <v>1363</v>
      </c>
      <c r="U125" s="145" t="s">
        <v>1363</v>
      </c>
      <c r="V125" s="145" t="s">
        <v>1363</v>
      </c>
      <c r="W125" s="183">
        <v>550</v>
      </c>
      <c r="X125" s="893" t="s">
        <v>1363</v>
      </c>
      <c r="Y125" s="145" t="s">
        <v>1363</v>
      </c>
      <c r="Z125" s="145" t="s">
        <v>1363</v>
      </c>
      <c r="AA125" s="178"/>
      <c r="AB125" s="178"/>
      <c r="AC125" s="178"/>
      <c r="AD125" s="178"/>
      <c r="AE125" s="178"/>
      <c r="AF125" s="178"/>
      <c r="AG125" s="178"/>
      <c r="AH125" s="178"/>
      <c r="AI125" s="178"/>
      <c r="AJ125" s="178"/>
      <c r="AK125" s="178"/>
      <c r="AL125" s="178"/>
      <c r="AM125" s="178"/>
      <c r="AN125" s="178"/>
      <c r="AO125" s="178"/>
      <c r="AP125" s="178"/>
      <c r="AQ125" s="178"/>
      <c r="AR125" s="178"/>
      <c r="AS125" s="178"/>
      <c r="AT125" s="178"/>
      <c r="AU125" s="178"/>
      <c r="AV125" s="178"/>
      <c r="AW125" s="178"/>
      <c r="AX125" s="178"/>
      <c r="AY125" s="178"/>
      <c r="AZ125" s="178"/>
      <c r="BA125" s="178"/>
      <c r="BB125" s="178"/>
      <c r="BC125" s="178"/>
      <c r="BD125" s="178"/>
      <c r="BE125" s="178"/>
      <c r="BF125" s="178"/>
      <c r="BG125" s="178"/>
      <c r="BH125" s="178"/>
      <c r="BI125" s="178"/>
      <c r="BJ125" s="178"/>
      <c r="BK125" s="178"/>
      <c r="BL125" s="178"/>
      <c r="BM125" s="178"/>
      <c r="BN125" s="178"/>
      <c r="BO125" s="178"/>
      <c r="BP125" s="178"/>
      <c r="BQ125" s="178"/>
      <c r="BR125" s="178"/>
      <c r="BS125" s="178"/>
      <c r="BT125" s="178"/>
      <c r="BU125" s="178"/>
      <c r="BV125" s="178"/>
      <c r="BW125" s="178"/>
      <c r="BX125" s="178"/>
      <c r="BY125" s="178"/>
      <c r="BZ125" s="178"/>
      <c r="CA125" s="178"/>
      <c r="CB125" s="178"/>
      <c r="CC125" s="178"/>
      <c r="CD125" s="178"/>
      <c r="CE125" s="178"/>
      <c r="CF125" s="178"/>
      <c r="CG125" s="178"/>
      <c r="CH125" s="178"/>
      <c r="CI125" s="178"/>
      <c r="CJ125" s="178"/>
      <c r="CK125" s="178"/>
      <c r="CL125" s="178"/>
      <c r="CM125" s="178"/>
      <c r="CN125" s="178"/>
      <c r="CO125" s="178"/>
      <c r="CP125" s="178"/>
      <c r="CQ125" s="178"/>
      <c r="CR125" s="178"/>
      <c r="CS125" s="178"/>
      <c r="CT125" s="178"/>
      <c r="CU125" s="178"/>
      <c r="CV125" s="178"/>
      <c r="CW125" s="178"/>
      <c r="CX125" s="178"/>
      <c r="CY125" s="178"/>
      <c r="CZ125" s="178"/>
      <c r="DA125" s="178"/>
      <c r="DB125" s="178"/>
      <c r="DC125" s="178"/>
      <c r="DD125" s="178"/>
      <c r="DE125" s="178"/>
      <c r="DF125" s="178"/>
      <c r="DG125" s="178"/>
      <c r="DH125" s="178"/>
      <c r="DI125" s="178"/>
      <c r="DJ125" s="178"/>
      <c r="DK125" s="178"/>
      <c r="DL125" s="178"/>
      <c r="DM125" s="178"/>
      <c r="DN125" s="178"/>
      <c r="DO125" s="178"/>
      <c r="DP125" s="178"/>
      <c r="DQ125" s="178"/>
      <c r="DR125" s="178"/>
      <c r="DS125" s="178"/>
      <c r="DT125" s="178"/>
      <c r="DU125" s="178"/>
      <c r="DV125" s="178"/>
      <c r="DW125" s="178"/>
      <c r="DX125" s="178"/>
      <c r="DY125" s="178"/>
      <c r="DZ125" s="178"/>
      <c r="EA125" s="178"/>
      <c r="EB125" s="178"/>
      <c r="EC125" s="178"/>
      <c r="ED125" s="178"/>
      <c r="EE125" s="178"/>
      <c r="EF125" s="178"/>
    </row>
    <row r="126" spans="1:136" s="146" customFormat="1" ht="29.25" customHeight="1">
      <c r="A126" s="2" t="s">
        <v>2207</v>
      </c>
      <c r="B126" s="10" t="s">
        <v>2208</v>
      </c>
      <c r="C126" s="145"/>
      <c r="D126" s="175"/>
      <c r="E126" s="175"/>
      <c r="F126" s="175"/>
      <c r="G126" s="145">
        <v>2018</v>
      </c>
      <c r="H126" s="314">
        <v>68216</v>
      </c>
      <c r="I126" s="360"/>
      <c r="J126" s="177"/>
      <c r="K126" s="145" t="s">
        <v>1585</v>
      </c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83"/>
      <c r="X126" s="893"/>
      <c r="Y126" s="145"/>
      <c r="Z126" s="145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178"/>
      <c r="AQ126" s="178"/>
      <c r="AR126" s="178"/>
      <c r="AS126" s="178"/>
      <c r="AT126" s="178"/>
      <c r="AU126" s="178"/>
      <c r="AV126" s="178"/>
      <c r="AW126" s="178"/>
      <c r="AX126" s="178"/>
      <c r="AY126" s="178"/>
      <c r="AZ126" s="178"/>
      <c r="BA126" s="178"/>
      <c r="BB126" s="178"/>
      <c r="BC126" s="178"/>
      <c r="BD126" s="178"/>
      <c r="BE126" s="178"/>
      <c r="BF126" s="178"/>
      <c r="BG126" s="178"/>
      <c r="BH126" s="178"/>
      <c r="BI126" s="178"/>
      <c r="BJ126" s="178"/>
      <c r="BK126" s="178"/>
      <c r="BL126" s="178"/>
      <c r="BM126" s="178"/>
      <c r="BN126" s="178"/>
      <c r="BO126" s="178"/>
      <c r="BP126" s="178"/>
      <c r="BQ126" s="178"/>
      <c r="BR126" s="178"/>
      <c r="BS126" s="178"/>
      <c r="BT126" s="178"/>
      <c r="BU126" s="178"/>
      <c r="BV126" s="178"/>
      <c r="BW126" s="178"/>
      <c r="BX126" s="178"/>
      <c r="BY126" s="178"/>
      <c r="BZ126" s="178"/>
      <c r="CA126" s="178"/>
      <c r="CB126" s="178"/>
      <c r="CC126" s="178"/>
      <c r="CD126" s="178"/>
      <c r="CE126" s="178"/>
      <c r="CF126" s="178"/>
      <c r="CG126" s="178"/>
      <c r="CH126" s="178"/>
      <c r="CI126" s="178"/>
      <c r="CJ126" s="178"/>
      <c r="CK126" s="178"/>
      <c r="CL126" s="178"/>
      <c r="CM126" s="178"/>
      <c r="CN126" s="178"/>
      <c r="CO126" s="178"/>
      <c r="CP126" s="178"/>
      <c r="CQ126" s="178"/>
      <c r="CR126" s="178"/>
      <c r="CS126" s="178"/>
      <c r="CT126" s="178"/>
      <c r="CU126" s="178"/>
      <c r="CV126" s="178"/>
      <c r="CW126" s="178"/>
      <c r="CX126" s="178"/>
      <c r="CY126" s="178"/>
      <c r="CZ126" s="178"/>
      <c r="DA126" s="178"/>
      <c r="DB126" s="178"/>
      <c r="DC126" s="178"/>
      <c r="DD126" s="178"/>
      <c r="DE126" s="178"/>
      <c r="DF126" s="178"/>
      <c r="DG126" s="178"/>
      <c r="DH126" s="178"/>
      <c r="DI126" s="178"/>
      <c r="DJ126" s="178"/>
      <c r="DK126" s="178"/>
      <c r="DL126" s="178"/>
      <c r="DM126" s="178"/>
      <c r="DN126" s="178"/>
      <c r="DO126" s="178"/>
      <c r="DP126" s="178"/>
      <c r="DQ126" s="178"/>
      <c r="DR126" s="178"/>
      <c r="DS126" s="178"/>
      <c r="DT126" s="178"/>
      <c r="DU126" s="178"/>
      <c r="DV126" s="178"/>
      <c r="DW126" s="178"/>
      <c r="DX126" s="178"/>
      <c r="DY126" s="178"/>
      <c r="DZ126" s="178"/>
      <c r="EA126" s="178"/>
      <c r="EB126" s="178"/>
      <c r="EC126" s="178"/>
      <c r="ED126" s="178"/>
      <c r="EE126" s="178"/>
      <c r="EF126" s="178"/>
    </row>
    <row r="127" spans="1:136" s="146" customFormat="1" ht="30.75" customHeight="1">
      <c r="A127" s="2">
        <v>8</v>
      </c>
      <c r="B127" s="151" t="s">
        <v>1574</v>
      </c>
      <c r="C127" s="145"/>
      <c r="D127" s="175" t="s">
        <v>1363</v>
      </c>
      <c r="E127" s="175" t="s">
        <v>1363</v>
      </c>
      <c r="F127" s="175" t="s">
        <v>1363</v>
      </c>
      <c r="G127" s="2">
        <v>2013</v>
      </c>
      <c r="H127" s="314">
        <v>946833.4</v>
      </c>
      <c r="I127" s="181" t="s">
        <v>20</v>
      </c>
      <c r="J127" s="177"/>
      <c r="K127" s="145" t="s">
        <v>1586</v>
      </c>
      <c r="L127" s="145" t="s">
        <v>1363</v>
      </c>
      <c r="M127" s="145" t="s">
        <v>1363</v>
      </c>
      <c r="N127" s="145" t="s">
        <v>1363</v>
      </c>
      <c r="O127" s="145" t="s">
        <v>1363</v>
      </c>
      <c r="P127" s="145" t="s">
        <v>1363</v>
      </c>
      <c r="Q127" s="145" t="s">
        <v>1363</v>
      </c>
      <c r="R127" s="145" t="s">
        <v>1363</v>
      </c>
      <c r="S127" s="145" t="s">
        <v>1363</v>
      </c>
      <c r="T127" s="145" t="s">
        <v>1363</v>
      </c>
      <c r="U127" s="145" t="s">
        <v>1363</v>
      </c>
      <c r="V127" s="145" t="s">
        <v>1363</v>
      </c>
      <c r="W127" s="183">
        <v>1032</v>
      </c>
      <c r="X127" s="893" t="s">
        <v>1363</v>
      </c>
      <c r="Y127" s="145" t="s">
        <v>1363</v>
      </c>
      <c r="Z127" s="145" t="s">
        <v>1363</v>
      </c>
      <c r="AA127" s="178"/>
      <c r="AB127" s="178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8"/>
      <c r="AM127" s="178"/>
      <c r="AN127" s="178"/>
      <c r="AO127" s="178"/>
      <c r="AP127" s="178"/>
      <c r="AQ127" s="178"/>
      <c r="AR127" s="178"/>
      <c r="AS127" s="178"/>
      <c r="AT127" s="178"/>
      <c r="AU127" s="178"/>
      <c r="AV127" s="178"/>
      <c r="AW127" s="178"/>
      <c r="AX127" s="178"/>
      <c r="AY127" s="178"/>
      <c r="AZ127" s="178"/>
      <c r="BA127" s="178"/>
      <c r="BB127" s="178"/>
      <c r="BC127" s="178"/>
      <c r="BD127" s="178"/>
      <c r="BE127" s="178"/>
      <c r="BF127" s="178"/>
      <c r="BG127" s="178"/>
      <c r="BH127" s="178"/>
      <c r="BI127" s="178"/>
      <c r="BJ127" s="178"/>
      <c r="BK127" s="178"/>
      <c r="BL127" s="178"/>
      <c r="BM127" s="178"/>
      <c r="BN127" s="178"/>
      <c r="BO127" s="178"/>
      <c r="BP127" s="178"/>
      <c r="BQ127" s="178"/>
      <c r="BR127" s="178"/>
      <c r="BS127" s="178"/>
      <c r="BT127" s="178"/>
      <c r="BU127" s="178"/>
      <c r="BV127" s="178"/>
      <c r="BW127" s="178"/>
      <c r="BX127" s="178"/>
      <c r="BY127" s="178"/>
      <c r="BZ127" s="178"/>
      <c r="CA127" s="178"/>
      <c r="CB127" s="178"/>
      <c r="CC127" s="178"/>
      <c r="CD127" s="178"/>
      <c r="CE127" s="178"/>
      <c r="CF127" s="178"/>
      <c r="CG127" s="178"/>
      <c r="CH127" s="178"/>
      <c r="CI127" s="178"/>
      <c r="CJ127" s="178"/>
      <c r="CK127" s="178"/>
      <c r="CL127" s="178"/>
      <c r="CM127" s="178"/>
      <c r="CN127" s="178"/>
      <c r="CO127" s="178"/>
      <c r="CP127" s="178"/>
      <c r="CQ127" s="178"/>
      <c r="CR127" s="178"/>
      <c r="CS127" s="178"/>
      <c r="CT127" s="178"/>
      <c r="CU127" s="178"/>
      <c r="CV127" s="178"/>
      <c r="CW127" s="178"/>
      <c r="CX127" s="178"/>
      <c r="CY127" s="178"/>
      <c r="CZ127" s="178"/>
      <c r="DA127" s="178"/>
      <c r="DB127" s="178"/>
      <c r="DC127" s="178"/>
      <c r="DD127" s="178"/>
      <c r="DE127" s="178"/>
      <c r="DF127" s="178"/>
      <c r="DG127" s="178"/>
      <c r="DH127" s="178"/>
      <c r="DI127" s="178"/>
      <c r="DJ127" s="178"/>
      <c r="DK127" s="178"/>
      <c r="DL127" s="178"/>
      <c r="DM127" s="178"/>
      <c r="DN127" s="178"/>
      <c r="DO127" s="178"/>
      <c r="DP127" s="178"/>
      <c r="DQ127" s="178"/>
      <c r="DR127" s="178"/>
      <c r="DS127" s="178"/>
      <c r="DT127" s="178"/>
      <c r="DU127" s="178"/>
      <c r="DV127" s="178"/>
      <c r="DW127" s="178"/>
      <c r="DX127" s="178"/>
      <c r="DY127" s="178"/>
      <c r="DZ127" s="178"/>
      <c r="EA127" s="178"/>
      <c r="EB127" s="178"/>
      <c r="EC127" s="178"/>
      <c r="ED127" s="178"/>
      <c r="EE127" s="178"/>
      <c r="EF127" s="178"/>
    </row>
    <row r="128" spans="1:136" s="146" customFormat="1" ht="44.25" customHeight="1">
      <c r="A128" s="2">
        <v>9</v>
      </c>
      <c r="B128" s="151" t="s">
        <v>1575</v>
      </c>
      <c r="C128" s="145"/>
      <c r="D128" s="175" t="s">
        <v>1363</v>
      </c>
      <c r="E128" s="175" t="s">
        <v>1363</v>
      </c>
      <c r="F128" s="175" t="s">
        <v>1363</v>
      </c>
      <c r="G128" s="2">
        <v>2014</v>
      </c>
      <c r="H128" s="314">
        <v>24580.32</v>
      </c>
      <c r="I128" s="181" t="s">
        <v>20</v>
      </c>
      <c r="J128" s="177"/>
      <c r="K128" s="145" t="s">
        <v>1587</v>
      </c>
      <c r="L128" s="145" t="s">
        <v>1363</v>
      </c>
      <c r="M128" s="145" t="s">
        <v>1363</v>
      </c>
      <c r="N128" s="145" t="s">
        <v>1363</v>
      </c>
      <c r="O128" s="145" t="s">
        <v>1363</v>
      </c>
      <c r="P128" s="145" t="s">
        <v>1363</v>
      </c>
      <c r="Q128" s="145" t="s">
        <v>1363</v>
      </c>
      <c r="R128" s="145" t="s">
        <v>1363</v>
      </c>
      <c r="S128" s="145" t="s">
        <v>1363</v>
      </c>
      <c r="T128" s="145" t="s">
        <v>1363</v>
      </c>
      <c r="U128" s="145" t="s">
        <v>1363</v>
      </c>
      <c r="V128" s="145" t="s">
        <v>1363</v>
      </c>
      <c r="W128" s="183">
        <v>1512</v>
      </c>
      <c r="X128" s="893" t="s">
        <v>1363</v>
      </c>
      <c r="Y128" s="145" t="s">
        <v>1363</v>
      </c>
      <c r="Z128" s="145" t="s">
        <v>1363</v>
      </c>
      <c r="AA128" s="178"/>
      <c r="AB128" s="178"/>
      <c r="AC128" s="178"/>
      <c r="AD128" s="178"/>
      <c r="AE128" s="178"/>
      <c r="AF128" s="178"/>
      <c r="AG128" s="178"/>
      <c r="AH128" s="178"/>
      <c r="AI128" s="178"/>
      <c r="AJ128" s="178"/>
      <c r="AK128" s="178"/>
      <c r="AL128" s="178"/>
      <c r="AM128" s="178"/>
      <c r="AN128" s="178"/>
      <c r="AO128" s="178"/>
      <c r="AP128" s="178"/>
      <c r="AQ128" s="178"/>
      <c r="AR128" s="178"/>
      <c r="AS128" s="178"/>
      <c r="AT128" s="178"/>
      <c r="AU128" s="178"/>
      <c r="AV128" s="178"/>
      <c r="AW128" s="178"/>
      <c r="AX128" s="178"/>
      <c r="AY128" s="178"/>
      <c r="AZ128" s="178"/>
      <c r="BA128" s="178"/>
      <c r="BB128" s="178"/>
      <c r="BC128" s="178"/>
      <c r="BD128" s="178"/>
      <c r="BE128" s="178"/>
      <c r="BF128" s="178"/>
      <c r="BG128" s="178"/>
      <c r="BH128" s="178"/>
      <c r="BI128" s="178"/>
      <c r="BJ128" s="178"/>
      <c r="BK128" s="178"/>
      <c r="BL128" s="178"/>
      <c r="BM128" s="178"/>
      <c r="BN128" s="178"/>
      <c r="BO128" s="178"/>
      <c r="BP128" s="178"/>
      <c r="BQ128" s="178"/>
      <c r="BR128" s="178"/>
      <c r="BS128" s="178"/>
      <c r="BT128" s="178"/>
      <c r="BU128" s="178"/>
      <c r="BV128" s="178"/>
      <c r="BW128" s="178"/>
      <c r="BX128" s="178"/>
      <c r="BY128" s="178"/>
      <c r="BZ128" s="178"/>
      <c r="CA128" s="178"/>
      <c r="CB128" s="178"/>
      <c r="CC128" s="178"/>
      <c r="CD128" s="178"/>
      <c r="CE128" s="178"/>
      <c r="CF128" s="178"/>
      <c r="CG128" s="178"/>
      <c r="CH128" s="178"/>
      <c r="CI128" s="178"/>
      <c r="CJ128" s="178"/>
      <c r="CK128" s="178"/>
      <c r="CL128" s="178"/>
      <c r="CM128" s="178"/>
      <c r="CN128" s="178"/>
      <c r="CO128" s="178"/>
      <c r="CP128" s="178"/>
      <c r="CQ128" s="178"/>
      <c r="CR128" s="178"/>
      <c r="CS128" s="178"/>
      <c r="CT128" s="178"/>
      <c r="CU128" s="178"/>
      <c r="CV128" s="178"/>
      <c r="CW128" s="178"/>
      <c r="CX128" s="178"/>
      <c r="CY128" s="178"/>
      <c r="CZ128" s="178"/>
      <c r="DA128" s="178"/>
      <c r="DB128" s="178"/>
      <c r="DC128" s="178"/>
      <c r="DD128" s="178"/>
      <c r="DE128" s="178"/>
      <c r="DF128" s="178"/>
      <c r="DG128" s="178"/>
      <c r="DH128" s="178"/>
      <c r="DI128" s="178"/>
      <c r="DJ128" s="178"/>
      <c r="DK128" s="178"/>
      <c r="DL128" s="178"/>
      <c r="DM128" s="178"/>
      <c r="DN128" s="178"/>
      <c r="DO128" s="178"/>
      <c r="DP128" s="178"/>
      <c r="DQ128" s="178"/>
      <c r="DR128" s="178"/>
      <c r="DS128" s="178"/>
      <c r="DT128" s="178"/>
      <c r="DU128" s="178"/>
      <c r="DV128" s="178"/>
      <c r="DW128" s="178"/>
      <c r="DX128" s="178"/>
      <c r="DY128" s="178"/>
      <c r="DZ128" s="178"/>
      <c r="EA128" s="178"/>
      <c r="EB128" s="178"/>
      <c r="EC128" s="178"/>
      <c r="ED128" s="178"/>
      <c r="EE128" s="178"/>
      <c r="EF128" s="178"/>
    </row>
    <row r="129" spans="1:136" s="3" customFormat="1" ht="44.25" customHeight="1">
      <c r="A129" s="2">
        <f>A128+1</f>
        <v>10</v>
      </c>
      <c r="B129" s="118" t="s">
        <v>1576</v>
      </c>
      <c r="C129" s="2"/>
      <c r="D129" s="141" t="s">
        <v>1363</v>
      </c>
      <c r="E129" s="141" t="s">
        <v>1363</v>
      </c>
      <c r="F129" s="141" t="s">
        <v>1363</v>
      </c>
      <c r="G129" s="2" t="s">
        <v>2209</v>
      </c>
      <c r="H129" s="208">
        <v>28600</v>
      </c>
      <c r="I129" s="181" t="s">
        <v>20</v>
      </c>
      <c r="J129" s="86"/>
      <c r="K129" s="117" t="s">
        <v>1588</v>
      </c>
      <c r="L129" s="2" t="s">
        <v>1363</v>
      </c>
      <c r="M129" s="2" t="s">
        <v>1363</v>
      </c>
      <c r="N129" s="2" t="s">
        <v>1363</v>
      </c>
      <c r="O129" s="2" t="s">
        <v>1363</v>
      </c>
      <c r="P129" s="2" t="s">
        <v>1363</v>
      </c>
      <c r="Q129" s="2" t="s">
        <v>1363</v>
      </c>
      <c r="R129" s="2" t="s">
        <v>1363</v>
      </c>
      <c r="S129" s="2" t="s">
        <v>1363</v>
      </c>
      <c r="T129" s="2" t="s">
        <v>1363</v>
      </c>
      <c r="U129" s="2" t="s">
        <v>1363</v>
      </c>
      <c r="V129" s="2" t="s">
        <v>1363</v>
      </c>
      <c r="W129" s="920">
        <v>100</v>
      </c>
      <c r="X129" s="588" t="s">
        <v>1363</v>
      </c>
      <c r="Y129" s="2" t="s">
        <v>1363</v>
      </c>
      <c r="Z129" s="2" t="s">
        <v>1363</v>
      </c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</row>
    <row r="130" spans="1:136" s="3" customFormat="1" ht="44.25" customHeight="1">
      <c r="A130" s="2">
        <f>A129+1</f>
        <v>11</v>
      </c>
      <c r="B130" s="1" t="s">
        <v>1577</v>
      </c>
      <c r="C130" s="2"/>
      <c r="D130" s="141" t="s">
        <v>1363</v>
      </c>
      <c r="E130" s="141" t="s">
        <v>1363</v>
      </c>
      <c r="F130" s="141" t="s">
        <v>1363</v>
      </c>
      <c r="G130" s="2">
        <v>2014</v>
      </c>
      <c r="H130" s="208">
        <v>1602578.69</v>
      </c>
      <c r="I130" s="181" t="s">
        <v>20</v>
      </c>
      <c r="J130" s="86" t="s">
        <v>1580</v>
      </c>
      <c r="K130" s="117" t="s">
        <v>1589</v>
      </c>
      <c r="L130" s="2" t="s">
        <v>1363</v>
      </c>
      <c r="M130" s="2" t="s">
        <v>1363</v>
      </c>
      <c r="N130" s="2" t="s">
        <v>1363</v>
      </c>
      <c r="O130" s="2" t="s">
        <v>1363</v>
      </c>
      <c r="P130" s="2" t="s">
        <v>1363</v>
      </c>
      <c r="Q130" s="2" t="s">
        <v>1363</v>
      </c>
      <c r="R130" s="2" t="s">
        <v>1363</v>
      </c>
      <c r="S130" s="2" t="s">
        <v>1363</v>
      </c>
      <c r="T130" s="2" t="s">
        <v>1363</v>
      </c>
      <c r="U130" s="2" t="s">
        <v>1363</v>
      </c>
      <c r="V130" s="2" t="s">
        <v>1363</v>
      </c>
      <c r="W130" s="921">
        <v>140</v>
      </c>
      <c r="X130" s="588" t="s">
        <v>1363</v>
      </c>
      <c r="Y130" s="2" t="s">
        <v>1363</v>
      </c>
      <c r="Z130" s="2" t="s">
        <v>1363</v>
      </c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</row>
    <row r="131" spans="1:136" s="3" customFormat="1" ht="44.25" customHeight="1">
      <c r="A131" s="2">
        <f>A130+1</f>
        <v>12</v>
      </c>
      <c r="B131" s="1" t="s">
        <v>1578</v>
      </c>
      <c r="C131" s="2"/>
      <c r="D131" s="141" t="s">
        <v>1363</v>
      </c>
      <c r="E131" s="141" t="s">
        <v>1363</v>
      </c>
      <c r="F131" s="141" t="s">
        <v>1363</v>
      </c>
      <c r="G131" s="2">
        <v>2016</v>
      </c>
      <c r="H131" s="208">
        <v>24833.7</v>
      </c>
      <c r="I131" s="181" t="s">
        <v>20</v>
      </c>
      <c r="J131" s="86"/>
      <c r="K131" s="2" t="s">
        <v>1585</v>
      </c>
      <c r="L131" s="2" t="s">
        <v>1363</v>
      </c>
      <c r="M131" s="2" t="s">
        <v>1363</v>
      </c>
      <c r="N131" s="2" t="s">
        <v>1363</v>
      </c>
      <c r="O131" s="2" t="s">
        <v>1363</v>
      </c>
      <c r="P131" s="2" t="s">
        <v>1363</v>
      </c>
      <c r="Q131" s="2" t="s">
        <v>1363</v>
      </c>
      <c r="R131" s="2" t="s">
        <v>1363</v>
      </c>
      <c r="S131" s="2" t="s">
        <v>1363</v>
      </c>
      <c r="T131" s="2" t="s">
        <v>1363</v>
      </c>
      <c r="U131" s="2" t="s">
        <v>1363</v>
      </c>
      <c r="V131" s="2" t="s">
        <v>1363</v>
      </c>
      <c r="W131" s="921">
        <v>260</v>
      </c>
      <c r="X131" s="588" t="s">
        <v>1363</v>
      </c>
      <c r="Y131" s="2" t="s">
        <v>1363</v>
      </c>
      <c r="Z131" s="2" t="s">
        <v>1363</v>
      </c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</row>
    <row r="132" spans="1:136" s="3" customFormat="1" ht="44.25" customHeight="1">
      <c r="A132" s="2">
        <v>13</v>
      </c>
      <c r="B132" s="1" t="s">
        <v>2210</v>
      </c>
      <c r="C132" s="2"/>
      <c r="D132" s="141"/>
      <c r="E132" s="141"/>
      <c r="F132" s="141"/>
      <c r="G132" s="2">
        <v>1899</v>
      </c>
      <c r="H132" s="208">
        <v>64034</v>
      </c>
      <c r="I132" s="181" t="s">
        <v>20</v>
      </c>
      <c r="J132" s="86" t="s">
        <v>2213</v>
      </c>
      <c r="K132" s="2" t="s">
        <v>382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921"/>
      <c r="X132" s="588"/>
      <c r="Y132" s="2"/>
      <c r="Z132" s="2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</row>
    <row r="133" spans="1:136" s="3" customFormat="1" ht="44.25" customHeight="1">
      <c r="A133" s="2">
        <v>14</v>
      </c>
      <c r="B133" s="1" t="s">
        <v>2211</v>
      </c>
      <c r="C133" s="2"/>
      <c r="D133" s="141"/>
      <c r="E133" s="141"/>
      <c r="F133" s="141"/>
      <c r="G133" s="2">
        <v>2017</v>
      </c>
      <c r="H133" s="208">
        <v>944321</v>
      </c>
      <c r="I133" s="181" t="s">
        <v>20</v>
      </c>
      <c r="J133" s="86"/>
      <c r="K133" s="2" t="s">
        <v>2214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921"/>
      <c r="X133" s="588"/>
      <c r="Y133" s="2"/>
      <c r="Z133" s="2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</row>
    <row r="134" spans="1:136" s="3" customFormat="1" ht="44.25" customHeight="1">
      <c r="A134" s="2">
        <v>15</v>
      </c>
      <c r="B134" s="1" t="s">
        <v>2212</v>
      </c>
      <c r="C134" s="2"/>
      <c r="D134" s="141"/>
      <c r="E134" s="141"/>
      <c r="F134" s="141"/>
      <c r="G134" s="2">
        <v>2018</v>
      </c>
      <c r="H134" s="208">
        <v>1297691</v>
      </c>
      <c r="I134" s="181" t="s">
        <v>20</v>
      </c>
      <c r="J134" s="86"/>
      <c r="K134" s="2" t="s">
        <v>2215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921"/>
      <c r="X134" s="588"/>
      <c r="Y134" s="2"/>
      <c r="Z134" s="2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</row>
    <row r="135" spans="1:136" s="3" customFormat="1" ht="44.25" customHeight="1">
      <c r="A135" s="2"/>
      <c r="B135" s="1" t="s">
        <v>3552</v>
      </c>
      <c r="C135" s="2"/>
      <c r="D135" s="141"/>
      <c r="E135" s="141"/>
      <c r="F135" s="141"/>
      <c r="G135" s="2">
        <v>2020</v>
      </c>
      <c r="H135" s="208">
        <v>540590.92000000004</v>
      </c>
      <c r="I135" s="181" t="s">
        <v>20</v>
      </c>
      <c r="J135" s="86"/>
      <c r="K135" s="2" t="s">
        <v>3554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921"/>
      <c r="X135" s="588"/>
      <c r="Y135" s="2"/>
      <c r="Z135" s="2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</row>
    <row r="136" spans="1:136" s="3" customFormat="1" ht="44.25" customHeight="1">
      <c r="A136" s="2"/>
      <c r="B136" s="1" t="s">
        <v>3553</v>
      </c>
      <c r="C136" s="2"/>
      <c r="D136" s="141"/>
      <c r="E136" s="141"/>
      <c r="F136" s="141"/>
      <c r="G136" s="2">
        <v>2020</v>
      </c>
      <c r="H136" s="208">
        <v>536198.25</v>
      </c>
      <c r="I136" s="181" t="s">
        <v>20</v>
      </c>
      <c r="J136" s="86"/>
      <c r="K136" s="2" t="s">
        <v>3555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921"/>
      <c r="X136" s="588"/>
      <c r="Y136" s="2"/>
      <c r="Z136" s="2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</row>
    <row r="137" spans="1:136" s="67" customFormat="1">
      <c r="A137" s="1099" t="s">
        <v>862</v>
      </c>
      <c r="B137" s="1099"/>
      <c r="C137" s="1099"/>
      <c r="D137" s="1099"/>
      <c r="E137" s="1099"/>
      <c r="F137" s="1099"/>
      <c r="G137" s="1099"/>
      <c r="H137" s="71">
        <f>SUM(H119:H136)</f>
        <v>6814222.25</v>
      </c>
      <c r="I137" s="55"/>
      <c r="J137" s="68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913"/>
      <c r="X137" s="891"/>
      <c r="Y137" s="55"/>
      <c r="Z137" s="55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</row>
    <row r="138" spans="1:136">
      <c r="A138" s="1108" t="s">
        <v>539</v>
      </c>
      <c r="B138" s="1108"/>
      <c r="C138" s="1108"/>
      <c r="D138" s="1108"/>
      <c r="E138" s="43"/>
      <c r="F138" s="43"/>
      <c r="G138" s="44"/>
      <c r="H138" s="63"/>
      <c r="I138" s="42"/>
      <c r="J138" s="43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918"/>
      <c r="X138" s="897"/>
      <c r="Y138" s="42"/>
      <c r="Z138" s="42"/>
    </row>
    <row r="139" spans="1:136" s="146" customFormat="1" ht="38.25">
      <c r="A139" s="2">
        <v>1</v>
      </c>
      <c r="B139" s="151" t="s">
        <v>1551</v>
      </c>
      <c r="C139" s="145" t="s">
        <v>362</v>
      </c>
      <c r="D139" s="175"/>
      <c r="E139" s="175"/>
      <c r="F139" s="175"/>
      <c r="G139" s="145">
        <v>2010</v>
      </c>
      <c r="H139" s="176">
        <v>57028.05</v>
      </c>
      <c r="I139" s="145" t="s">
        <v>20</v>
      </c>
      <c r="J139" s="177"/>
      <c r="K139" s="145" t="s">
        <v>1559</v>
      </c>
      <c r="L139" s="145" t="s">
        <v>1363</v>
      </c>
      <c r="M139" s="145" t="s">
        <v>1363</v>
      </c>
      <c r="N139" s="145" t="s">
        <v>1363</v>
      </c>
      <c r="O139" s="145" t="s">
        <v>1363</v>
      </c>
      <c r="P139" s="145" t="s">
        <v>1363</v>
      </c>
      <c r="Q139" s="145" t="s">
        <v>1363</v>
      </c>
      <c r="R139" s="145" t="s">
        <v>1363</v>
      </c>
      <c r="S139" s="145" t="s">
        <v>1363</v>
      </c>
      <c r="T139" s="145" t="s">
        <v>1363</v>
      </c>
      <c r="U139" s="145" t="s">
        <v>1363</v>
      </c>
      <c r="V139" s="145" t="s">
        <v>1363</v>
      </c>
      <c r="W139" s="183">
        <v>100</v>
      </c>
      <c r="X139" s="893" t="s">
        <v>1363</v>
      </c>
      <c r="Y139" s="145" t="s">
        <v>1363</v>
      </c>
      <c r="Z139" s="145" t="s">
        <v>1363</v>
      </c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  <c r="AO139" s="178"/>
      <c r="AP139" s="178"/>
      <c r="AQ139" s="178"/>
      <c r="AR139" s="178"/>
      <c r="AS139" s="178"/>
      <c r="AT139" s="178"/>
      <c r="AU139" s="178"/>
      <c r="AV139" s="178"/>
      <c r="AW139" s="178"/>
      <c r="AX139" s="178"/>
      <c r="AY139" s="178"/>
      <c r="AZ139" s="178"/>
      <c r="BA139" s="178"/>
      <c r="BB139" s="178"/>
      <c r="BC139" s="178"/>
      <c r="BD139" s="178"/>
      <c r="BE139" s="178"/>
      <c r="BF139" s="178"/>
      <c r="BG139" s="178"/>
      <c r="BH139" s="178"/>
      <c r="BI139" s="178"/>
      <c r="BJ139" s="178"/>
      <c r="BK139" s="178"/>
      <c r="BL139" s="178"/>
      <c r="BM139" s="178"/>
      <c r="BN139" s="178"/>
      <c r="BO139" s="178"/>
      <c r="BP139" s="178"/>
      <c r="BQ139" s="178"/>
      <c r="BR139" s="178"/>
      <c r="BS139" s="178"/>
      <c r="BT139" s="178"/>
      <c r="BU139" s="178"/>
      <c r="BV139" s="178"/>
      <c r="BW139" s="178"/>
      <c r="BX139" s="178"/>
      <c r="BY139" s="178"/>
      <c r="BZ139" s="178"/>
      <c r="CA139" s="178"/>
      <c r="CB139" s="178"/>
      <c r="CC139" s="178"/>
      <c r="CD139" s="178"/>
      <c r="CE139" s="178"/>
      <c r="CF139" s="178"/>
      <c r="CG139" s="178"/>
      <c r="CH139" s="178"/>
      <c r="CI139" s="178"/>
      <c r="CJ139" s="178"/>
      <c r="CK139" s="178"/>
      <c r="CL139" s="178"/>
      <c r="CM139" s="178"/>
      <c r="CN139" s="178"/>
      <c r="CO139" s="178"/>
      <c r="CP139" s="178"/>
      <c r="CQ139" s="178"/>
      <c r="CR139" s="178"/>
      <c r="CS139" s="178"/>
      <c r="CT139" s="178"/>
      <c r="CU139" s="178"/>
      <c r="CV139" s="178"/>
      <c r="CW139" s="178"/>
      <c r="CX139" s="178"/>
      <c r="CY139" s="178"/>
      <c r="CZ139" s="178"/>
      <c r="DA139" s="178"/>
      <c r="DB139" s="178"/>
      <c r="DC139" s="178"/>
      <c r="DD139" s="178"/>
      <c r="DE139" s="178"/>
      <c r="DF139" s="178"/>
      <c r="DG139" s="178"/>
      <c r="DH139" s="178"/>
      <c r="DI139" s="178"/>
      <c r="DJ139" s="178"/>
      <c r="DK139" s="178"/>
      <c r="DL139" s="178"/>
      <c r="DM139" s="178"/>
      <c r="DN139" s="178"/>
      <c r="DO139" s="178"/>
      <c r="DP139" s="178"/>
      <c r="DQ139" s="178"/>
      <c r="DR139" s="178"/>
      <c r="DS139" s="178"/>
      <c r="DT139" s="178"/>
      <c r="DU139" s="178"/>
      <c r="DV139" s="178"/>
      <c r="DW139" s="178"/>
      <c r="DX139" s="178"/>
      <c r="DY139" s="178"/>
      <c r="DZ139" s="178"/>
      <c r="EA139" s="178"/>
      <c r="EB139" s="178"/>
      <c r="EC139" s="178"/>
      <c r="ED139" s="178"/>
      <c r="EE139" s="178"/>
      <c r="EF139" s="178"/>
    </row>
    <row r="140" spans="1:136" s="146" customFormat="1" ht="25.5">
      <c r="A140" s="2">
        <v>2</v>
      </c>
      <c r="B140" s="151" t="s">
        <v>1552</v>
      </c>
      <c r="C140" s="145" t="s">
        <v>362</v>
      </c>
      <c r="D140" s="175"/>
      <c r="E140" s="175"/>
      <c r="F140" s="175"/>
      <c r="G140" s="145">
        <v>2011</v>
      </c>
      <c r="H140" s="176">
        <v>63074</v>
      </c>
      <c r="I140" s="145" t="s">
        <v>20</v>
      </c>
      <c r="J140" s="177"/>
      <c r="K140" s="145" t="s">
        <v>1560</v>
      </c>
      <c r="L140" s="145" t="s">
        <v>1363</v>
      </c>
      <c r="M140" s="145" t="s">
        <v>1363</v>
      </c>
      <c r="N140" s="145" t="s">
        <v>1363</v>
      </c>
      <c r="O140" s="145" t="s">
        <v>1363</v>
      </c>
      <c r="P140" s="145" t="s">
        <v>1363</v>
      </c>
      <c r="Q140" s="145" t="s">
        <v>1363</v>
      </c>
      <c r="R140" s="145" t="s">
        <v>1363</v>
      </c>
      <c r="S140" s="145" t="s">
        <v>1363</v>
      </c>
      <c r="T140" s="145" t="s">
        <v>1363</v>
      </c>
      <c r="U140" s="145" t="s">
        <v>1363</v>
      </c>
      <c r="V140" s="145" t="s">
        <v>1363</v>
      </c>
      <c r="W140" s="183">
        <v>300</v>
      </c>
      <c r="X140" s="893" t="s">
        <v>1363</v>
      </c>
      <c r="Y140" s="145" t="s">
        <v>1363</v>
      </c>
      <c r="Z140" s="145" t="s">
        <v>1363</v>
      </c>
      <c r="AA140" s="178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  <c r="AO140" s="178"/>
      <c r="AP140" s="178"/>
      <c r="AQ140" s="178"/>
      <c r="AR140" s="178"/>
      <c r="AS140" s="178"/>
      <c r="AT140" s="178"/>
      <c r="AU140" s="178"/>
      <c r="AV140" s="178"/>
      <c r="AW140" s="178"/>
      <c r="AX140" s="178"/>
      <c r="AY140" s="178"/>
      <c r="AZ140" s="178"/>
      <c r="BA140" s="178"/>
      <c r="BB140" s="178"/>
      <c r="BC140" s="178"/>
      <c r="BD140" s="178"/>
      <c r="BE140" s="178"/>
      <c r="BF140" s="178"/>
      <c r="BG140" s="178"/>
      <c r="BH140" s="178"/>
      <c r="BI140" s="178"/>
      <c r="BJ140" s="178"/>
      <c r="BK140" s="178"/>
      <c r="BL140" s="178"/>
      <c r="BM140" s="178"/>
      <c r="BN140" s="178"/>
      <c r="BO140" s="178"/>
      <c r="BP140" s="178"/>
      <c r="BQ140" s="178"/>
      <c r="BR140" s="178"/>
      <c r="BS140" s="178"/>
      <c r="BT140" s="178"/>
      <c r="BU140" s="178"/>
      <c r="BV140" s="178"/>
      <c r="BW140" s="178"/>
      <c r="BX140" s="178"/>
      <c r="BY140" s="178"/>
      <c r="BZ140" s="178"/>
      <c r="CA140" s="178"/>
      <c r="CB140" s="178"/>
      <c r="CC140" s="178"/>
      <c r="CD140" s="178"/>
      <c r="CE140" s="178"/>
      <c r="CF140" s="178"/>
      <c r="CG140" s="178"/>
      <c r="CH140" s="178"/>
      <c r="CI140" s="178"/>
      <c r="CJ140" s="178"/>
      <c r="CK140" s="178"/>
      <c r="CL140" s="178"/>
      <c r="CM140" s="178"/>
      <c r="CN140" s="178"/>
      <c r="CO140" s="178"/>
      <c r="CP140" s="178"/>
      <c r="CQ140" s="178"/>
      <c r="CR140" s="178"/>
      <c r="CS140" s="178"/>
      <c r="CT140" s="178"/>
      <c r="CU140" s="178"/>
      <c r="CV140" s="178"/>
      <c r="CW140" s="178"/>
      <c r="CX140" s="178"/>
      <c r="CY140" s="178"/>
      <c r="CZ140" s="178"/>
      <c r="DA140" s="178"/>
      <c r="DB140" s="178"/>
      <c r="DC140" s="178"/>
      <c r="DD140" s="178"/>
      <c r="DE140" s="178"/>
      <c r="DF140" s="178"/>
      <c r="DG140" s="178"/>
      <c r="DH140" s="178"/>
      <c r="DI140" s="178"/>
      <c r="DJ140" s="178"/>
      <c r="DK140" s="178"/>
      <c r="DL140" s="178"/>
      <c r="DM140" s="178"/>
      <c r="DN140" s="178"/>
      <c r="DO140" s="178"/>
      <c r="DP140" s="178"/>
      <c r="DQ140" s="178"/>
      <c r="DR140" s="178"/>
      <c r="DS140" s="178"/>
      <c r="DT140" s="178"/>
      <c r="DU140" s="178"/>
      <c r="DV140" s="178"/>
      <c r="DW140" s="178"/>
      <c r="DX140" s="178"/>
      <c r="DY140" s="178"/>
      <c r="DZ140" s="178"/>
      <c r="EA140" s="178"/>
      <c r="EB140" s="178"/>
      <c r="EC140" s="178"/>
      <c r="ED140" s="178"/>
      <c r="EE140" s="178"/>
      <c r="EF140" s="178"/>
    </row>
    <row r="141" spans="1:136" s="146" customFormat="1" ht="25.5">
      <c r="A141" s="2">
        <v>3</v>
      </c>
      <c r="B141" s="151" t="s">
        <v>1553</v>
      </c>
      <c r="C141" s="145" t="s">
        <v>362</v>
      </c>
      <c r="D141" s="175"/>
      <c r="E141" s="175"/>
      <c r="F141" s="175"/>
      <c r="G141" s="145">
        <v>2011</v>
      </c>
      <c r="H141" s="176">
        <v>108797.46</v>
      </c>
      <c r="I141" s="145" t="s">
        <v>20</v>
      </c>
      <c r="J141" s="177"/>
      <c r="K141" s="145" t="s">
        <v>1561</v>
      </c>
      <c r="L141" s="145" t="s">
        <v>1363</v>
      </c>
      <c r="M141" s="145" t="s">
        <v>1363</v>
      </c>
      <c r="N141" s="145" t="s">
        <v>1363</v>
      </c>
      <c r="O141" s="145" t="s">
        <v>1363</v>
      </c>
      <c r="P141" s="145" t="s">
        <v>1363</v>
      </c>
      <c r="Q141" s="145" t="s">
        <v>1363</v>
      </c>
      <c r="R141" s="145" t="s">
        <v>1363</v>
      </c>
      <c r="S141" s="145" t="s">
        <v>1363</v>
      </c>
      <c r="T141" s="145" t="s">
        <v>1363</v>
      </c>
      <c r="U141" s="145" t="s">
        <v>1363</v>
      </c>
      <c r="V141" s="145" t="s">
        <v>1363</v>
      </c>
      <c r="W141" s="183">
        <v>70</v>
      </c>
      <c r="X141" s="893" t="s">
        <v>1363</v>
      </c>
      <c r="Y141" s="145" t="s">
        <v>1363</v>
      </c>
      <c r="Z141" s="145" t="s">
        <v>1363</v>
      </c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/>
      <c r="AO141" s="178"/>
      <c r="AP141" s="178"/>
      <c r="AQ141" s="178"/>
      <c r="AR141" s="178"/>
      <c r="AS141" s="178"/>
      <c r="AT141" s="178"/>
      <c r="AU141" s="178"/>
      <c r="AV141" s="178"/>
      <c r="AW141" s="178"/>
      <c r="AX141" s="178"/>
      <c r="AY141" s="178"/>
      <c r="AZ141" s="178"/>
      <c r="BA141" s="178"/>
      <c r="BB141" s="178"/>
      <c r="BC141" s="178"/>
      <c r="BD141" s="178"/>
      <c r="BE141" s="178"/>
      <c r="BF141" s="178"/>
      <c r="BG141" s="178"/>
      <c r="BH141" s="178"/>
      <c r="BI141" s="178"/>
      <c r="BJ141" s="178"/>
      <c r="BK141" s="178"/>
      <c r="BL141" s="178"/>
      <c r="BM141" s="178"/>
      <c r="BN141" s="178"/>
      <c r="BO141" s="178"/>
      <c r="BP141" s="178"/>
      <c r="BQ141" s="178"/>
      <c r="BR141" s="178"/>
      <c r="BS141" s="178"/>
      <c r="BT141" s="178"/>
      <c r="BU141" s="178"/>
      <c r="BV141" s="178"/>
      <c r="BW141" s="178"/>
      <c r="BX141" s="178"/>
      <c r="BY141" s="178"/>
      <c r="BZ141" s="178"/>
      <c r="CA141" s="178"/>
      <c r="CB141" s="178"/>
      <c r="CC141" s="178"/>
      <c r="CD141" s="178"/>
      <c r="CE141" s="178"/>
      <c r="CF141" s="178"/>
      <c r="CG141" s="178"/>
      <c r="CH141" s="178"/>
      <c r="CI141" s="178"/>
      <c r="CJ141" s="178"/>
      <c r="CK141" s="178"/>
      <c r="CL141" s="178"/>
      <c r="CM141" s="178"/>
      <c r="CN141" s="178"/>
      <c r="CO141" s="178"/>
      <c r="CP141" s="178"/>
      <c r="CQ141" s="178"/>
      <c r="CR141" s="178"/>
      <c r="CS141" s="178"/>
      <c r="CT141" s="178"/>
      <c r="CU141" s="178"/>
      <c r="CV141" s="178"/>
      <c r="CW141" s="178"/>
      <c r="CX141" s="178"/>
      <c r="CY141" s="178"/>
      <c r="CZ141" s="178"/>
      <c r="DA141" s="178"/>
      <c r="DB141" s="178"/>
      <c r="DC141" s="178"/>
      <c r="DD141" s="178"/>
      <c r="DE141" s="178"/>
      <c r="DF141" s="178"/>
      <c r="DG141" s="178"/>
      <c r="DH141" s="178"/>
      <c r="DI141" s="178"/>
      <c r="DJ141" s="178"/>
      <c r="DK141" s="178"/>
      <c r="DL141" s="178"/>
      <c r="DM141" s="178"/>
      <c r="DN141" s="178"/>
      <c r="DO141" s="178"/>
      <c r="DP141" s="178"/>
      <c r="DQ141" s="178"/>
      <c r="DR141" s="178"/>
      <c r="DS141" s="178"/>
      <c r="DT141" s="178"/>
      <c r="DU141" s="178"/>
      <c r="DV141" s="178"/>
      <c r="DW141" s="178"/>
      <c r="DX141" s="178"/>
      <c r="DY141" s="178"/>
      <c r="DZ141" s="178"/>
      <c r="EA141" s="178"/>
      <c r="EB141" s="178"/>
      <c r="EC141" s="178"/>
      <c r="ED141" s="178"/>
      <c r="EE141" s="178"/>
      <c r="EF141" s="178"/>
    </row>
    <row r="142" spans="1:136" s="146" customFormat="1" ht="38.25">
      <c r="A142" s="2">
        <v>4</v>
      </c>
      <c r="B142" s="151" t="s">
        <v>1554</v>
      </c>
      <c r="C142" s="145" t="s">
        <v>362</v>
      </c>
      <c r="D142" s="175"/>
      <c r="E142" s="175"/>
      <c r="F142" s="175"/>
      <c r="G142" s="145">
        <v>2011</v>
      </c>
      <c r="H142" s="176">
        <v>298214.5</v>
      </c>
      <c r="I142" s="145" t="s">
        <v>20</v>
      </c>
      <c r="J142" s="177"/>
      <c r="K142" s="145" t="s">
        <v>1562</v>
      </c>
      <c r="L142" s="145" t="s">
        <v>1363</v>
      </c>
      <c r="M142" s="145" t="s">
        <v>1363</v>
      </c>
      <c r="N142" s="145" t="s">
        <v>1363</v>
      </c>
      <c r="O142" s="145" t="s">
        <v>1363</v>
      </c>
      <c r="P142" s="145" t="s">
        <v>1363</v>
      </c>
      <c r="Q142" s="145" t="s">
        <v>1363</v>
      </c>
      <c r="R142" s="145" t="s">
        <v>1363</v>
      </c>
      <c r="S142" s="145" t="s">
        <v>1363</v>
      </c>
      <c r="T142" s="145" t="s">
        <v>1363</v>
      </c>
      <c r="U142" s="145" t="s">
        <v>1363</v>
      </c>
      <c r="V142" s="145" t="s">
        <v>1363</v>
      </c>
      <c r="W142" s="183">
        <v>800</v>
      </c>
      <c r="X142" s="893" t="s">
        <v>1363</v>
      </c>
      <c r="Y142" s="145" t="s">
        <v>1363</v>
      </c>
      <c r="Z142" s="145" t="s">
        <v>1363</v>
      </c>
      <c r="AA142" s="178"/>
      <c r="AB142" s="178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78"/>
      <c r="AM142" s="178"/>
      <c r="AN142" s="178"/>
      <c r="AO142" s="178"/>
      <c r="AP142" s="178"/>
      <c r="AQ142" s="178"/>
      <c r="AR142" s="178"/>
      <c r="AS142" s="178"/>
      <c r="AT142" s="178"/>
      <c r="AU142" s="178"/>
      <c r="AV142" s="178"/>
      <c r="AW142" s="178"/>
      <c r="AX142" s="178"/>
      <c r="AY142" s="178"/>
      <c r="AZ142" s="178"/>
      <c r="BA142" s="178"/>
      <c r="BB142" s="178"/>
      <c r="BC142" s="178"/>
      <c r="BD142" s="178"/>
      <c r="BE142" s="178"/>
      <c r="BF142" s="178"/>
      <c r="BG142" s="178"/>
      <c r="BH142" s="178"/>
      <c r="BI142" s="178"/>
      <c r="BJ142" s="178"/>
      <c r="BK142" s="178"/>
      <c r="BL142" s="178"/>
      <c r="BM142" s="178"/>
      <c r="BN142" s="178"/>
      <c r="BO142" s="178"/>
      <c r="BP142" s="178"/>
      <c r="BQ142" s="178"/>
      <c r="BR142" s="178"/>
      <c r="BS142" s="178"/>
      <c r="BT142" s="178"/>
      <c r="BU142" s="178"/>
      <c r="BV142" s="178"/>
      <c r="BW142" s="178"/>
      <c r="BX142" s="178"/>
      <c r="BY142" s="178"/>
      <c r="BZ142" s="178"/>
      <c r="CA142" s="178"/>
      <c r="CB142" s="178"/>
      <c r="CC142" s="178"/>
      <c r="CD142" s="178"/>
      <c r="CE142" s="178"/>
      <c r="CF142" s="178"/>
      <c r="CG142" s="178"/>
      <c r="CH142" s="178"/>
      <c r="CI142" s="178"/>
      <c r="CJ142" s="178"/>
      <c r="CK142" s="178"/>
      <c r="CL142" s="178"/>
      <c r="CM142" s="178"/>
      <c r="CN142" s="178"/>
      <c r="CO142" s="178"/>
      <c r="CP142" s="178"/>
      <c r="CQ142" s="178"/>
      <c r="CR142" s="178"/>
      <c r="CS142" s="178"/>
      <c r="CT142" s="178"/>
      <c r="CU142" s="178"/>
      <c r="CV142" s="178"/>
      <c r="CW142" s="178"/>
      <c r="CX142" s="178"/>
      <c r="CY142" s="178"/>
      <c r="CZ142" s="178"/>
      <c r="DA142" s="178"/>
      <c r="DB142" s="178"/>
      <c r="DC142" s="178"/>
      <c r="DD142" s="178"/>
      <c r="DE142" s="178"/>
      <c r="DF142" s="178"/>
      <c r="DG142" s="178"/>
      <c r="DH142" s="178"/>
      <c r="DI142" s="178"/>
      <c r="DJ142" s="178"/>
      <c r="DK142" s="178"/>
      <c r="DL142" s="178"/>
      <c r="DM142" s="178"/>
      <c r="DN142" s="178"/>
      <c r="DO142" s="178"/>
      <c r="DP142" s="178"/>
      <c r="DQ142" s="178"/>
      <c r="DR142" s="178"/>
      <c r="DS142" s="178"/>
      <c r="DT142" s="178"/>
      <c r="DU142" s="178"/>
      <c r="DV142" s="178"/>
      <c r="DW142" s="178"/>
      <c r="DX142" s="178"/>
      <c r="DY142" s="178"/>
      <c r="DZ142" s="178"/>
      <c r="EA142" s="178"/>
      <c r="EB142" s="178"/>
      <c r="EC142" s="178"/>
      <c r="ED142" s="178"/>
      <c r="EE142" s="178"/>
      <c r="EF142" s="178"/>
    </row>
    <row r="143" spans="1:136" s="146" customFormat="1" ht="25.5">
      <c r="A143" s="2">
        <v>5</v>
      </c>
      <c r="B143" s="151" t="s">
        <v>1284</v>
      </c>
      <c r="C143" s="145" t="s">
        <v>362</v>
      </c>
      <c r="D143" s="175"/>
      <c r="E143" s="175"/>
      <c r="F143" s="175"/>
      <c r="G143" s="145">
        <v>2009</v>
      </c>
      <c r="H143" s="176">
        <v>800000</v>
      </c>
      <c r="I143" s="145" t="s">
        <v>20</v>
      </c>
      <c r="J143" s="177"/>
      <c r="K143" s="145" t="s">
        <v>1563</v>
      </c>
      <c r="L143" s="145" t="s">
        <v>1363</v>
      </c>
      <c r="M143" s="145" t="s">
        <v>1363</v>
      </c>
      <c r="N143" s="145" t="s">
        <v>1363</v>
      </c>
      <c r="O143" s="145" t="s">
        <v>1363</v>
      </c>
      <c r="P143" s="145" t="s">
        <v>1363</v>
      </c>
      <c r="Q143" s="145" t="s">
        <v>1363</v>
      </c>
      <c r="R143" s="145" t="s">
        <v>1363</v>
      </c>
      <c r="S143" s="145" t="s">
        <v>1363</v>
      </c>
      <c r="T143" s="145" t="s">
        <v>1363</v>
      </c>
      <c r="U143" s="145" t="s">
        <v>1363</v>
      </c>
      <c r="V143" s="145" t="s">
        <v>1363</v>
      </c>
      <c r="W143" s="183">
        <v>480</v>
      </c>
      <c r="X143" s="893" t="s">
        <v>1363</v>
      </c>
      <c r="Y143" s="145" t="s">
        <v>1363</v>
      </c>
      <c r="Z143" s="145" t="s">
        <v>1363</v>
      </c>
      <c r="AA143" s="178"/>
      <c r="AB143" s="178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78"/>
      <c r="AM143" s="178"/>
      <c r="AN143" s="178"/>
      <c r="AO143" s="178"/>
      <c r="AP143" s="178"/>
      <c r="AQ143" s="178"/>
      <c r="AR143" s="178"/>
      <c r="AS143" s="178"/>
      <c r="AT143" s="178"/>
      <c r="AU143" s="178"/>
      <c r="AV143" s="178"/>
      <c r="AW143" s="178"/>
      <c r="AX143" s="178"/>
      <c r="AY143" s="178"/>
      <c r="AZ143" s="178"/>
      <c r="BA143" s="178"/>
      <c r="BB143" s="178"/>
      <c r="BC143" s="178"/>
      <c r="BD143" s="178"/>
      <c r="BE143" s="178"/>
      <c r="BF143" s="178"/>
      <c r="BG143" s="178"/>
      <c r="BH143" s="178"/>
      <c r="BI143" s="178"/>
      <c r="BJ143" s="178"/>
      <c r="BK143" s="178"/>
      <c r="BL143" s="178"/>
      <c r="BM143" s="178"/>
      <c r="BN143" s="178"/>
      <c r="BO143" s="178"/>
      <c r="BP143" s="178"/>
      <c r="BQ143" s="178"/>
      <c r="BR143" s="178"/>
      <c r="BS143" s="178"/>
      <c r="BT143" s="178"/>
      <c r="BU143" s="178"/>
      <c r="BV143" s="178"/>
      <c r="BW143" s="178"/>
      <c r="BX143" s="178"/>
      <c r="BY143" s="178"/>
      <c r="BZ143" s="178"/>
      <c r="CA143" s="178"/>
      <c r="CB143" s="178"/>
      <c r="CC143" s="178"/>
      <c r="CD143" s="178"/>
      <c r="CE143" s="178"/>
      <c r="CF143" s="178"/>
      <c r="CG143" s="178"/>
      <c r="CH143" s="178"/>
      <c r="CI143" s="178"/>
      <c r="CJ143" s="178"/>
      <c r="CK143" s="178"/>
      <c r="CL143" s="178"/>
      <c r="CM143" s="178"/>
      <c r="CN143" s="178"/>
      <c r="CO143" s="178"/>
      <c r="CP143" s="178"/>
      <c r="CQ143" s="178"/>
      <c r="CR143" s="178"/>
      <c r="CS143" s="178"/>
      <c r="CT143" s="178"/>
      <c r="CU143" s="178"/>
      <c r="CV143" s="178"/>
      <c r="CW143" s="178"/>
      <c r="CX143" s="178"/>
      <c r="CY143" s="178"/>
      <c r="CZ143" s="178"/>
      <c r="DA143" s="178"/>
      <c r="DB143" s="178"/>
      <c r="DC143" s="178"/>
      <c r="DD143" s="178"/>
      <c r="DE143" s="178"/>
      <c r="DF143" s="178"/>
      <c r="DG143" s="178"/>
      <c r="DH143" s="178"/>
      <c r="DI143" s="178"/>
      <c r="DJ143" s="178"/>
      <c r="DK143" s="178"/>
      <c r="DL143" s="178"/>
      <c r="DM143" s="178"/>
      <c r="DN143" s="178"/>
      <c r="DO143" s="178"/>
      <c r="DP143" s="178"/>
      <c r="DQ143" s="178"/>
      <c r="DR143" s="178"/>
      <c r="DS143" s="178"/>
      <c r="DT143" s="178"/>
      <c r="DU143" s="178"/>
      <c r="DV143" s="178"/>
      <c r="DW143" s="178"/>
      <c r="DX143" s="178"/>
      <c r="DY143" s="178"/>
      <c r="DZ143" s="178"/>
      <c r="EA143" s="178"/>
      <c r="EB143" s="178"/>
      <c r="EC143" s="178"/>
      <c r="ED143" s="178"/>
      <c r="EE143" s="178"/>
      <c r="EF143" s="178"/>
    </row>
    <row r="144" spans="1:136" s="146" customFormat="1" ht="25.5">
      <c r="A144" s="2">
        <v>6</v>
      </c>
      <c r="B144" s="151" t="s">
        <v>1555</v>
      </c>
      <c r="C144" s="145" t="s">
        <v>362</v>
      </c>
      <c r="D144" s="175"/>
      <c r="E144" s="175"/>
      <c r="F144" s="175"/>
      <c r="G144" s="145">
        <v>2010</v>
      </c>
      <c r="H144" s="176">
        <v>400000</v>
      </c>
      <c r="I144" s="145" t="s">
        <v>20</v>
      </c>
      <c r="J144" s="177"/>
      <c r="K144" s="145" t="s">
        <v>1563</v>
      </c>
      <c r="L144" s="145" t="s">
        <v>1363</v>
      </c>
      <c r="M144" s="145" t="s">
        <v>1363</v>
      </c>
      <c r="N144" s="145" t="s">
        <v>1363</v>
      </c>
      <c r="O144" s="145" t="s">
        <v>1363</v>
      </c>
      <c r="P144" s="145" t="s">
        <v>1363</v>
      </c>
      <c r="Q144" s="145" t="s">
        <v>1363</v>
      </c>
      <c r="R144" s="145" t="s">
        <v>1363</v>
      </c>
      <c r="S144" s="145" t="s">
        <v>1363</v>
      </c>
      <c r="T144" s="145" t="s">
        <v>1363</v>
      </c>
      <c r="U144" s="145" t="s">
        <v>1363</v>
      </c>
      <c r="V144" s="145" t="s">
        <v>1363</v>
      </c>
      <c r="W144" s="183">
        <v>100</v>
      </c>
      <c r="X144" s="893" t="s">
        <v>1363</v>
      </c>
      <c r="Y144" s="145" t="s">
        <v>1363</v>
      </c>
      <c r="Z144" s="145" t="s">
        <v>1363</v>
      </c>
      <c r="AA144" s="178"/>
      <c r="AB144" s="178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78"/>
      <c r="AM144" s="178"/>
      <c r="AN144" s="178"/>
      <c r="AO144" s="178"/>
      <c r="AP144" s="178"/>
      <c r="AQ144" s="178"/>
      <c r="AR144" s="178"/>
      <c r="AS144" s="178"/>
      <c r="AT144" s="178"/>
      <c r="AU144" s="178"/>
      <c r="AV144" s="178"/>
      <c r="AW144" s="178"/>
      <c r="AX144" s="178"/>
      <c r="AY144" s="178"/>
      <c r="AZ144" s="178"/>
      <c r="BA144" s="178"/>
      <c r="BB144" s="178"/>
      <c r="BC144" s="178"/>
      <c r="BD144" s="178"/>
      <c r="BE144" s="178"/>
      <c r="BF144" s="178"/>
      <c r="BG144" s="178"/>
      <c r="BH144" s="178"/>
      <c r="BI144" s="178"/>
      <c r="BJ144" s="178"/>
      <c r="BK144" s="178"/>
      <c r="BL144" s="178"/>
      <c r="BM144" s="178"/>
      <c r="BN144" s="178"/>
      <c r="BO144" s="178"/>
      <c r="BP144" s="178"/>
      <c r="BQ144" s="178"/>
      <c r="BR144" s="178"/>
      <c r="BS144" s="178"/>
      <c r="BT144" s="178"/>
      <c r="BU144" s="178"/>
      <c r="BV144" s="178"/>
      <c r="BW144" s="178"/>
      <c r="BX144" s="178"/>
      <c r="BY144" s="178"/>
      <c r="BZ144" s="178"/>
      <c r="CA144" s="178"/>
      <c r="CB144" s="178"/>
      <c r="CC144" s="178"/>
      <c r="CD144" s="178"/>
      <c r="CE144" s="178"/>
      <c r="CF144" s="178"/>
      <c r="CG144" s="178"/>
      <c r="CH144" s="178"/>
      <c r="CI144" s="178"/>
      <c r="CJ144" s="178"/>
      <c r="CK144" s="178"/>
      <c r="CL144" s="178"/>
      <c r="CM144" s="178"/>
      <c r="CN144" s="178"/>
      <c r="CO144" s="178"/>
      <c r="CP144" s="178"/>
      <c r="CQ144" s="178"/>
      <c r="CR144" s="178"/>
      <c r="CS144" s="178"/>
      <c r="CT144" s="178"/>
      <c r="CU144" s="178"/>
      <c r="CV144" s="178"/>
      <c r="CW144" s="178"/>
      <c r="CX144" s="178"/>
      <c r="CY144" s="178"/>
      <c r="CZ144" s="178"/>
      <c r="DA144" s="178"/>
      <c r="DB144" s="178"/>
      <c r="DC144" s="178"/>
      <c r="DD144" s="178"/>
      <c r="DE144" s="178"/>
      <c r="DF144" s="178"/>
      <c r="DG144" s="178"/>
      <c r="DH144" s="178"/>
      <c r="DI144" s="178"/>
      <c r="DJ144" s="178"/>
      <c r="DK144" s="178"/>
      <c r="DL144" s="178"/>
      <c r="DM144" s="178"/>
      <c r="DN144" s="178"/>
      <c r="DO144" s="178"/>
      <c r="DP144" s="178"/>
      <c r="DQ144" s="178"/>
      <c r="DR144" s="178"/>
      <c r="DS144" s="178"/>
      <c r="DT144" s="178"/>
      <c r="DU144" s="178"/>
      <c r="DV144" s="178"/>
      <c r="DW144" s="178"/>
      <c r="DX144" s="178"/>
      <c r="DY144" s="178"/>
      <c r="DZ144" s="178"/>
      <c r="EA144" s="178"/>
      <c r="EB144" s="178"/>
      <c r="EC144" s="178"/>
      <c r="ED144" s="178"/>
      <c r="EE144" s="178"/>
      <c r="EF144" s="178"/>
    </row>
    <row r="145" spans="1:136" s="146" customFormat="1">
      <c r="A145" s="2">
        <v>7</v>
      </c>
      <c r="B145" s="151" t="s">
        <v>1556</v>
      </c>
      <c r="C145" s="145" t="s">
        <v>362</v>
      </c>
      <c r="D145" s="175"/>
      <c r="E145" s="175"/>
      <c r="F145" s="175"/>
      <c r="G145" s="145">
        <v>1970</v>
      </c>
      <c r="H145" s="176"/>
      <c r="I145" s="145" t="s">
        <v>20</v>
      </c>
      <c r="J145" s="177"/>
      <c r="K145" s="145" t="s">
        <v>1564</v>
      </c>
      <c r="L145" s="145" t="s">
        <v>1363</v>
      </c>
      <c r="M145" s="145" t="s">
        <v>1363</v>
      </c>
      <c r="N145" s="145" t="s">
        <v>1363</v>
      </c>
      <c r="O145" s="145" t="s">
        <v>1363</v>
      </c>
      <c r="P145" s="145" t="s">
        <v>1363</v>
      </c>
      <c r="Q145" s="145" t="s">
        <v>1363</v>
      </c>
      <c r="R145" s="145" t="s">
        <v>1363</v>
      </c>
      <c r="S145" s="145" t="s">
        <v>1363</v>
      </c>
      <c r="T145" s="145" t="s">
        <v>1363</v>
      </c>
      <c r="U145" s="145" t="s">
        <v>1363</v>
      </c>
      <c r="V145" s="145" t="s">
        <v>1363</v>
      </c>
      <c r="W145" s="183" t="s">
        <v>1363</v>
      </c>
      <c r="X145" s="893" t="s">
        <v>1363</v>
      </c>
      <c r="Y145" s="145" t="s">
        <v>1363</v>
      </c>
      <c r="Z145" s="145" t="s">
        <v>1363</v>
      </c>
      <c r="AA145" s="178"/>
      <c r="AB145" s="178"/>
      <c r="AC145" s="178"/>
      <c r="AD145" s="178"/>
      <c r="AE145" s="178"/>
      <c r="AF145" s="178"/>
      <c r="AG145" s="178"/>
      <c r="AH145" s="178"/>
      <c r="AI145" s="178"/>
      <c r="AJ145" s="178"/>
      <c r="AK145" s="178"/>
      <c r="AL145" s="178"/>
      <c r="AM145" s="178"/>
      <c r="AN145" s="178"/>
      <c r="AO145" s="178"/>
      <c r="AP145" s="178"/>
      <c r="AQ145" s="178"/>
      <c r="AR145" s="178"/>
      <c r="AS145" s="178"/>
      <c r="AT145" s="178"/>
      <c r="AU145" s="178"/>
      <c r="AV145" s="178"/>
      <c r="AW145" s="178"/>
      <c r="AX145" s="178"/>
      <c r="AY145" s="178"/>
      <c r="AZ145" s="178"/>
      <c r="BA145" s="178"/>
      <c r="BB145" s="178"/>
      <c r="BC145" s="178"/>
      <c r="BD145" s="178"/>
      <c r="BE145" s="178"/>
      <c r="BF145" s="178"/>
      <c r="BG145" s="178"/>
      <c r="BH145" s="178"/>
      <c r="BI145" s="178"/>
      <c r="BJ145" s="178"/>
      <c r="BK145" s="178"/>
      <c r="BL145" s="178"/>
      <c r="BM145" s="178"/>
      <c r="BN145" s="178"/>
      <c r="BO145" s="178"/>
      <c r="BP145" s="178"/>
      <c r="BQ145" s="178"/>
      <c r="BR145" s="178"/>
      <c r="BS145" s="178"/>
      <c r="BT145" s="178"/>
      <c r="BU145" s="178"/>
      <c r="BV145" s="178"/>
      <c r="BW145" s="178"/>
      <c r="BX145" s="178"/>
      <c r="BY145" s="178"/>
      <c r="BZ145" s="178"/>
      <c r="CA145" s="178"/>
      <c r="CB145" s="178"/>
      <c r="CC145" s="178"/>
      <c r="CD145" s="178"/>
      <c r="CE145" s="178"/>
      <c r="CF145" s="178"/>
      <c r="CG145" s="178"/>
      <c r="CH145" s="178"/>
      <c r="CI145" s="178"/>
      <c r="CJ145" s="178"/>
      <c r="CK145" s="178"/>
      <c r="CL145" s="178"/>
      <c r="CM145" s="178"/>
      <c r="CN145" s="178"/>
      <c r="CO145" s="178"/>
      <c r="CP145" s="178"/>
      <c r="CQ145" s="178"/>
      <c r="CR145" s="178"/>
      <c r="CS145" s="178"/>
      <c r="CT145" s="178"/>
      <c r="CU145" s="178"/>
      <c r="CV145" s="178"/>
      <c r="CW145" s="178"/>
      <c r="CX145" s="178"/>
      <c r="CY145" s="178"/>
      <c r="CZ145" s="178"/>
      <c r="DA145" s="178"/>
      <c r="DB145" s="178"/>
      <c r="DC145" s="178"/>
      <c r="DD145" s="178"/>
      <c r="DE145" s="178"/>
      <c r="DF145" s="178"/>
      <c r="DG145" s="178"/>
      <c r="DH145" s="178"/>
      <c r="DI145" s="178"/>
      <c r="DJ145" s="178"/>
      <c r="DK145" s="178"/>
      <c r="DL145" s="178"/>
      <c r="DM145" s="178"/>
      <c r="DN145" s="178"/>
      <c r="DO145" s="178"/>
      <c r="DP145" s="178"/>
      <c r="DQ145" s="178"/>
      <c r="DR145" s="178"/>
      <c r="DS145" s="178"/>
      <c r="DT145" s="178"/>
      <c r="DU145" s="178"/>
      <c r="DV145" s="178"/>
      <c r="DW145" s="178"/>
      <c r="DX145" s="178"/>
      <c r="DY145" s="178"/>
      <c r="DZ145" s="178"/>
      <c r="EA145" s="178"/>
      <c r="EB145" s="178"/>
      <c r="EC145" s="178"/>
      <c r="ED145" s="178"/>
      <c r="EE145" s="178"/>
      <c r="EF145" s="178"/>
    </row>
    <row r="146" spans="1:136" s="146" customFormat="1" ht="25.5">
      <c r="A146" s="2">
        <v>8</v>
      </c>
      <c r="B146" s="151" t="s">
        <v>1557</v>
      </c>
      <c r="C146" s="145" t="s">
        <v>362</v>
      </c>
      <c r="D146" s="175"/>
      <c r="E146" s="175"/>
      <c r="F146" s="175"/>
      <c r="G146" s="145">
        <v>2013</v>
      </c>
      <c r="H146" s="176">
        <v>758775.25</v>
      </c>
      <c r="I146" s="145" t="s">
        <v>20</v>
      </c>
      <c r="J146" s="177"/>
      <c r="K146" s="145" t="s">
        <v>1565</v>
      </c>
      <c r="L146" s="145" t="s">
        <v>1363</v>
      </c>
      <c r="M146" s="145" t="s">
        <v>1363</v>
      </c>
      <c r="N146" s="145" t="s">
        <v>1363</v>
      </c>
      <c r="O146" s="145" t="s">
        <v>1363</v>
      </c>
      <c r="P146" s="145" t="s">
        <v>1363</v>
      </c>
      <c r="Q146" s="145" t="s">
        <v>1363</v>
      </c>
      <c r="R146" s="145" t="s">
        <v>1363</v>
      </c>
      <c r="S146" s="145" t="s">
        <v>1363</v>
      </c>
      <c r="T146" s="145" t="s">
        <v>1363</v>
      </c>
      <c r="U146" s="145" t="s">
        <v>1363</v>
      </c>
      <c r="V146" s="145" t="s">
        <v>1363</v>
      </c>
      <c r="W146" s="183" t="s">
        <v>1363</v>
      </c>
      <c r="X146" s="893" t="s">
        <v>1363</v>
      </c>
      <c r="Y146" s="145" t="s">
        <v>1363</v>
      </c>
      <c r="Z146" s="145" t="s">
        <v>1363</v>
      </c>
      <c r="AA146" s="178"/>
      <c r="AB146" s="178"/>
      <c r="AC146" s="178"/>
      <c r="AD146" s="178"/>
      <c r="AE146" s="178"/>
      <c r="AF146" s="178"/>
      <c r="AG146" s="178"/>
      <c r="AH146" s="178"/>
      <c r="AI146" s="178"/>
      <c r="AJ146" s="178"/>
      <c r="AK146" s="178"/>
      <c r="AL146" s="178"/>
      <c r="AM146" s="178"/>
      <c r="AN146" s="178"/>
      <c r="AO146" s="178"/>
      <c r="AP146" s="178"/>
      <c r="AQ146" s="178"/>
      <c r="AR146" s="178"/>
      <c r="AS146" s="178"/>
      <c r="AT146" s="178"/>
      <c r="AU146" s="178"/>
      <c r="AV146" s="178"/>
      <c r="AW146" s="178"/>
      <c r="AX146" s="178"/>
      <c r="AY146" s="178"/>
      <c r="AZ146" s="178"/>
      <c r="BA146" s="178"/>
      <c r="BB146" s="178"/>
      <c r="BC146" s="178"/>
      <c r="BD146" s="178"/>
      <c r="BE146" s="178"/>
      <c r="BF146" s="178"/>
      <c r="BG146" s="178"/>
      <c r="BH146" s="178"/>
      <c r="BI146" s="178"/>
      <c r="BJ146" s="178"/>
      <c r="BK146" s="178"/>
      <c r="BL146" s="178"/>
      <c r="BM146" s="178"/>
      <c r="BN146" s="178"/>
      <c r="BO146" s="178"/>
      <c r="BP146" s="178"/>
      <c r="BQ146" s="178"/>
      <c r="BR146" s="178"/>
      <c r="BS146" s="178"/>
      <c r="BT146" s="178"/>
      <c r="BU146" s="178"/>
      <c r="BV146" s="178"/>
      <c r="BW146" s="178"/>
      <c r="BX146" s="178"/>
      <c r="BY146" s="178"/>
      <c r="BZ146" s="178"/>
      <c r="CA146" s="178"/>
      <c r="CB146" s="178"/>
      <c r="CC146" s="178"/>
      <c r="CD146" s="178"/>
      <c r="CE146" s="178"/>
      <c r="CF146" s="178"/>
      <c r="CG146" s="178"/>
      <c r="CH146" s="178"/>
      <c r="CI146" s="178"/>
      <c r="CJ146" s="178"/>
      <c r="CK146" s="178"/>
      <c r="CL146" s="178"/>
      <c r="CM146" s="178"/>
      <c r="CN146" s="178"/>
      <c r="CO146" s="178"/>
      <c r="CP146" s="178"/>
      <c r="CQ146" s="178"/>
      <c r="CR146" s="178"/>
      <c r="CS146" s="178"/>
      <c r="CT146" s="178"/>
      <c r="CU146" s="178"/>
      <c r="CV146" s="178"/>
      <c r="CW146" s="178"/>
      <c r="CX146" s="178"/>
      <c r="CY146" s="178"/>
      <c r="CZ146" s="178"/>
      <c r="DA146" s="178"/>
      <c r="DB146" s="178"/>
      <c r="DC146" s="178"/>
      <c r="DD146" s="178"/>
      <c r="DE146" s="178"/>
      <c r="DF146" s="178"/>
      <c r="DG146" s="178"/>
      <c r="DH146" s="178"/>
      <c r="DI146" s="178"/>
      <c r="DJ146" s="178"/>
      <c r="DK146" s="178"/>
      <c r="DL146" s="178"/>
      <c r="DM146" s="178"/>
      <c r="DN146" s="178"/>
      <c r="DO146" s="178"/>
      <c r="DP146" s="178"/>
      <c r="DQ146" s="178"/>
      <c r="DR146" s="178"/>
      <c r="DS146" s="178"/>
      <c r="DT146" s="178"/>
      <c r="DU146" s="178"/>
      <c r="DV146" s="178"/>
      <c r="DW146" s="178"/>
      <c r="DX146" s="178"/>
      <c r="DY146" s="178"/>
      <c r="DZ146" s="178"/>
      <c r="EA146" s="178"/>
      <c r="EB146" s="178"/>
      <c r="EC146" s="178"/>
      <c r="ED146" s="178"/>
      <c r="EE146" s="178"/>
      <c r="EF146" s="178"/>
    </row>
    <row r="147" spans="1:136" s="146" customFormat="1" ht="25.5">
      <c r="A147" s="2">
        <v>9</v>
      </c>
      <c r="B147" s="151" t="s">
        <v>1558</v>
      </c>
      <c r="C147" s="145" t="s">
        <v>362</v>
      </c>
      <c r="D147" s="175"/>
      <c r="E147" s="175"/>
      <c r="F147" s="175"/>
      <c r="G147" s="145">
        <v>2016</v>
      </c>
      <c r="H147" s="176">
        <v>533978.81000000006</v>
      </c>
      <c r="I147" s="145" t="s">
        <v>20</v>
      </c>
      <c r="J147" s="177"/>
      <c r="K147" s="145" t="s">
        <v>1566</v>
      </c>
      <c r="L147" s="145" t="s">
        <v>1363</v>
      </c>
      <c r="M147" s="145" t="s">
        <v>1363</v>
      </c>
      <c r="N147" s="145" t="s">
        <v>1363</v>
      </c>
      <c r="O147" s="145" t="s">
        <v>1363</v>
      </c>
      <c r="P147" s="145" t="s">
        <v>1363</v>
      </c>
      <c r="Q147" s="145" t="s">
        <v>1363</v>
      </c>
      <c r="R147" s="145" t="s">
        <v>1363</v>
      </c>
      <c r="S147" s="145" t="s">
        <v>1363</v>
      </c>
      <c r="T147" s="145" t="s">
        <v>1363</v>
      </c>
      <c r="U147" s="145" t="s">
        <v>1363</v>
      </c>
      <c r="V147" s="145" t="s">
        <v>1363</v>
      </c>
      <c r="W147" s="183" t="s">
        <v>1363</v>
      </c>
      <c r="X147" s="893" t="s">
        <v>1363</v>
      </c>
      <c r="Y147" s="145" t="s">
        <v>1363</v>
      </c>
      <c r="Z147" s="145" t="s">
        <v>1363</v>
      </c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78"/>
      <c r="AN147" s="178"/>
      <c r="AO147" s="178"/>
      <c r="AP147" s="178"/>
      <c r="AQ147" s="178"/>
      <c r="AR147" s="178"/>
      <c r="AS147" s="178"/>
      <c r="AT147" s="178"/>
      <c r="AU147" s="178"/>
      <c r="AV147" s="178"/>
      <c r="AW147" s="178"/>
      <c r="AX147" s="178"/>
      <c r="AY147" s="178"/>
      <c r="AZ147" s="178"/>
      <c r="BA147" s="178"/>
      <c r="BB147" s="178"/>
      <c r="BC147" s="178"/>
      <c r="BD147" s="178"/>
      <c r="BE147" s="178"/>
      <c r="BF147" s="178"/>
      <c r="BG147" s="178"/>
      <c r="BH147" s="178"/>
      <c r="BI147" s="178"/>
      <c r="BJ147" s="178"/>
      <c r="BK147" s="178"/>
      <c r="BL147" s="178"/>
      <c r="BM147" s="178"/>
      <c r="BN147" s="178"/>
      <c r="BO147" s="178"/>
      <c r="BP147" s="178"/>
      <c r="BQ147" s="178"/>
      <c r="BR147" s="178"/>
      <c r="BS147" s="178"/>
      <c r="BT147" s="178"/>
      <c r="BU147" s="178"/>
      <c r="BV147" s="178"/>
      <c r="BW147" s="178"/>
      <c r="BX147" s="178"/>
      <c r="BY147" s="178"/>
      <c r="BZ147" s="178"/>
      <c r="CA147" s="178"/>
      <c r="CB147" s="178"/>
      <c r="CC147" s="178"/>
      <c r="CD147" s="178"/>
      <c r="CE147" s="178"/>
      <c r="CF147" s="178"/>
      <c r="CG147" s="178"/>
      <c r="CH147" s="178"/>
      <c r="CI147" s="178"/>
      <c r="CJ147" s="178"/>
      <c r="CK147" s="178"/>
      <c r="CL147" s="178"/>
      <c r="CM147" s="178"/>
      <c r="CN147" s="178"/>
      <c r="CO147" s="178"/>
      <c r="CP147" s="178"/>
      <c r="CQ147" s="178"/>
      <c r="CR147" s="178"/>
      <c r="CS147" s="178"/>
      <c r="CT147" s="178"/>
      <c r="CU147" s="178"/>
      <c r="CV147" s="178"/>
      <c r="CW147" s="178"/>
      <c r="CX147" s="178"/>
      <c r="CY147" s="178"/>
      <c r="CZ147" s="178"/>
      <c r="DA147" s="178"/>
      <c r="DB147" s="178"/>
      <c r="DC147" s="178"/>
      <c r="DD147" s="178"/>
      <c r="DE147" s="178"/>
      <c r="DF147" s="178"/>
      <c r="DG147" s="178"/>
      <c r="DH147" s="178"/>
      <c r="DI147" s="178"/>
      <c r="DJ147" s="178"/>
      <c r="DK147" s="178"/>
      <c r="DL147" s="178"/>
      <c r="DM147" s="178"/>
      <c r="DN147" s="178"/>
      <c r="DO147" s="178"/>
      <c r="DP147" s="178"/>
      <c r="DQ147" s="178"/>
      <c r="DR147" s="178"/>
      <c r="DS147" s="178"/>
      <c r="DT147" s="178"/>
      <c r="DU147" s="178"/>
      <c r="DV147" s="178"/>
      <c r="DW147" s="178"/>
      <c r="DX147" s="178"/>
      <c r="DY147" s="178"/>
      <c r="DZ147" s="178"/>
      <c r="EA147" s="178"/>
      <c r="EB147" s="178"/>
      <c r="EC147" s="178"/>
      <c r="ED147" s="178"/>
      <c r="EE147" s="178"/>
      <c r="EF147" s="178"/>
    </row>
    <row r="148" spans="1:136" s="67" customFormat="1">
      <c r="A148" s="1099" t="s">
        <v>862</v>
      </c>
      <c r="B148" s="1099"/>
      <c r="C148" s="1099"/>
      <c r="D148" s="1099"/>
      <c r="E148" s="1099"/>
      <c r="F148" s="1099"/>
      <c r="G148" s="1099"/>
      <c r="H148" s="71">
        <f>SUM(H139:H147)</f>
        <v>3019868.07</v>
      </c>
      <c r="I148" s="55"/>
      <c r="J148" s="68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913"/>
      <c r="X148" s="891"/>
      <c r="Y148" s="55"/>
      <c r="Z148" s="55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  <c r="ED148" s="66"/>
      <c r="EE148" s="66"/>
      <c r="EF148" s="66"/>
    </row>
    <row r="149" spans="1:136">
      <c r="A149" s="1108" t="s">
        <v>3770</v>
      </c>
      <c r="B149" s="1108"/>
      <c r="C149" s="1108"/>
      <c r="D149" s="1108"/>
      <c r="E149" s="43"/>
      <c r="F149" s="43"/>
      <c r="G149" s="44"/>
      <c r="H149" s="63"/>
      <c r="I149" s="43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</row>
    <row r="150" spans="1:136" s="233" customFormat="1" ht="63.75">
      <c r="A150" s="210">
        <v>1</v>
      </c>
      <c r="B150" s="955" t="s">
        <v>3771</v>
      </c>
      <c r="C150" s="210" t="s">
        <v>362</v>
      </c>
      <c r="D150" s="955"/>
      <c r="E150" s="253"/>
      <c r="F150" s="253"/>
      <c r="G150" s="959">
        <v>2019</v>
      </c>
      <c r="H150" s="237">
        <v>23556482.739999998</v>
      </c>
      <c r="I150" s="210" t="s">
        <v>20</v>
      </c>
      <c r="J150" s="253" t="s">
        <v>3772</v>
      </c>
      <c r="K150" s="210" t="s">
        <v>3773</v>
      </c>
      <c r="L150" s="210" t="s">
        <v>3774</v>
      </c>
      <c r="M150" s="145" t="s">
        <v>1363</v>
      </c>
      <c r="N150" s="210" t="s">
        <v>3775</v>
      </c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</row>
    <row r="151" spans="1:136" s="233" customFormat="1" ht="51">
      <c r="A151" s="210">
        <v>2</v>
      </c>
      <c r="B151" s="955" t="s">
        <v>3776</v>
      </c>
      <c r="C151" s="210" t="s">
        <v>362</v>
      </c>
      <c r="D151" s="955"/>
      <c r="E151" s="253"/>
      <c r="F151" s="253"/>
      <c r="G151" s="959">
        <v>2019</v>
      </c>
      <c r="H151" s="237">
        <v>865403.29</v>
      </c>
      <c r="I151" s="210" t="s">
        <v>20</v>
      </c>
      <c r="J151" s="253" t="s">
        <v>3777</v>
      </c>
      <c r="K151" s="210" t="s">
        <v>3778</v>
      </c>
      <c r="L151" s="210" t="s">
        <v>3774</v>
      </c>
      <c r="M151" s="145" t="s">
        <v>1363</v>
      </c>
      <c r="N151" s="210" t="s">
        <v>3779</v>
      </c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</row>
    <row r="152" spans="1:136" s="233" customFormat="1" ht="51">
      <c r="A152" s="210">
        <v>3</v>
      </c>
      <c r="B152" s="955" t="s">
        <v>3780</v>
      </c>
      <c r="C152" s="210" t="s">
        <v>362</v>
      </c>
      <c r="D152" s="960"/>
      <c r="E152" s="253"/>
      <c r="F152" s="253"/>
      <c r="G152" s="959">
        <v>2020</v>
      </c>
      <c r="H152" s="237">
        <v>1891379.44</v>
      </c>
      <c r="I152" s="210" t="s">
        <v>20</v>
      </c>
      <c r="J152" s="253" t="s">
        <v>3777</v>
      </c>
      <c r="K152" s="210" t="s">
        <v>3781</v>
      </c>
      <c r="L152" s="210" t="s">
        <v>3774</v>
      </c>
      <c r="M152" s="210"/>
      <c r="N152" s="210" t="s">
        <v>3775</v>
      </c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</row>
    <row r="153" spans="1:136" s="233" customFormat="1" ht="51">
      <c r="A153" s="210">
        <v>4</v>
      </c>
      <c r="B153" s="955" t="s">
        <v>3782</v>
      </c>
      <c r="C153" s="210" t="s">
        <v>362</v>
      </c>
      <c r="D153" s="960"/>
      <c r="E153" s="253"/>
      <c r="F153" s="253"/>
      <c r="G153" s="959">
        <v>2020</v>
      </c>
      <c r="H153" s="237">
        <v>1334680.8600000001</v>
      </c>
      <c r="I153" s="210" t="s">
        <v>20</v>
      </c>
      <c r="J153" s="253" t="s">
        <v>3777</v>
      </c>
      <c r="K153" s="210" t="s">
        <v>3783</v>
      </c>
      <c r="L153" s="210" t="s">
        <v>3774</v>
      </c>
      <c r="M153" s="210"/>
      <c r="N153" s="210" t="s">
        <v>3775</v>
      </c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</row>
    <row r="154" spans="1:136" s="233" customFormat="1" ht="63.75">
      <c r="A154" s="210">
        <v>5</v>
      </c>
      <c r="B154" s="955" t="s">
        <v>3784</v>
      </c>
      <c r="C154" s="210" t="s">
        <v>362</v>
      </c>
      <c r="D154" s="960"/>
      <c r="E154" s="253"/>
      <c r="F154" s="253"/>
      <c r="G154" s="959">
        <v>2020</v>
      </c>
      <c r="H154" s="237">
        <v>41861.480000000003</v>
      </c>
      <c r="I154" s="210" t="s">
        <v>20</v>
      </c>
      <c r="J154" s="253" t="s">
        <v>3777</v>
      </c>
      <c r="K154" s="210" t="s">
        <v>3783</v>
      </c>
      <c r="L154" s="210" t="s">
        <v>3785</v>
      </c>
      <c r="M154" s="210"/>
      <c r="N154" s="210" t="s">
        <v>3775</v>
      </c>
      <c r="O154" s="210"/>
      <c r="P154" s="210"/>
      <c r="Q154" s="210"/>
      <c r="R154" s="210"/>
      <c r="S154" s="210"/>
      <c r="T154" s="210"/>
      <c r="U154" s="210"/>
      <c r="V154" s="210"/>
      <c r="W154" s="210"/>
      <c r="X154" s="210"/>
      <c r="Y154" s="210"/>
    </row>
    <row r="155" spans="1:136" s="233" customFormat="1" ht="38.25" customHeight="1">
      <c r="A155" s="210">
        <v>6</v>
      </c>
      <c r="B155" s="955" t="s">
        <v>3786</v>
      </c>
      <c r="C155" s="210" t="s">
        <v>362</v>
      </c>
      <c r="D155" s="960"/>
      <c r="E155" s="253"/>
      <c r="F155" s="253"/>
      <c r="G155" s="959">
        <v>2020</v>
      </c>
      <c r="H155" s="237">
        <v>83722.960000000006</v>
      </c>
      <c r="I155" s="210" t="s">
        <v>20</v>
      </c>
      <c r="J155" s="253" t="s">
        <v>3777</v>
      </c>
      <c r="K155" s="210" t="s">
        <v>3783</v>
      </c>
      <c r="L155" s="210" t="s">
        <v>3774</v>
      </c>
      <c r="M155" s="210"/>
      <c r="N155" s="210" t="s">
        <v>3775</v>
      </c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  <c r="Y155" s="210"/>
    </row>
    <row r="156" spans="1:136" s="233" customFormat="1" ht="51">
      <c r="A156" s="210">
        <v>7</v>
      </c>
      <c r="B156" s="955" t="s">
        <v>3787</v>
      </c>
      <c r="C156" s="210" t="s">
        <v>362</v>
      </c>
      <c r="D156" s="960"/>
      <c r="E156" s="253"/>
      <c r="F156" s="253"/>
      <c r="G156" s="959">
        <v>2020</v>
      </c>
      <c r="H156" s="237">
        <v>62792.22</v>
      </c>
      <c r="I156" s="210" t="s">
        <v>20</v>
      </c>
      <c r="J156" s="253" t="s">
        <v>3777</v>
      </c>
      <c r="K156" s="210" t="s">
        <v>3783</v>
      </c>
      <c r="L156" s="210" t="s">
        <v>3774</v>
      </c>
      <c r="M156" s="210"/>
      <c r="N156" s="210" t="s">
        <v>3775</v>
      </c>
      <c r="O156" s="210"/>
      <c r="P156" s="210"/>
      <c r="Q156" s="210"/>
      <c r="R156" s="210"/>
      <c r="S156" s="210"/>
      <c r="T156" s="210"/>
      <c r="U156" s="210"/>
      <c r="V156" s="210"/>
      <c r="W156" s="210"/>
      <c r="X156" s="210"/>
      <c r="Y156" s="210"/>
    </row>
    <row r="157" spans="1:136" s="233" customFormat="1" ht="51">
      <c r="A157" s="210">
        <v>8</v>
      </c>
      <c r="B157" s="955" t="s">
        <v>3788</v>
      </c>
      <c r="C157" s="210" t="s">
        <v>362</v>
      </c>
      <c r="D157" s="960"/>
      <c r="E157" s="253"/>
      <c r="F157" s="253"/>
      <c r="G157" s="959">
        <v>2020</v>
      </c>
      <c r="H157" s="237">
        <v>62792.22</v>
      </c>
      <c r="I157" s="210" t="s">
        <v>20</v>
      </c>
      <c r="J157" s="253" t="s">
        <v>3777</v>
      </c>
      <c r="K157" s="210" t="s">
        <v>3783</v>
      </c>
      <c r="L157" s="210" t="s">
        <v>3774</v>
      </c>
      <c r="M157" s="210"/>
      <c r="N157" s="210" t="s">
        <v>3775</v>
      </c>
      <c r="O157" s="210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</row>
    <row r="158" spans="1:136" s="233" customFormat="1" ht="51">
      <c r="A158" s="210">
        <v>9</v>
      </c>
      <c r="B158" s="955" t="s">
        <v>3789</v>
      </c>
      <c r="C158" s="210" t="s">
        <v>362</v>
      </c>
      <c r="D158" s="960"/>
      <c r="E158" s="253"/>
      <c r="F158" s="253"/>
      <c r="G158" s="959">
        <v>2020</v>
      </c>
      <c r="H158" s="237">
        <v>62792.22</v>
      </c>
      <c r="I158" s="210" t="s">
        <v>20</v>
      </c>
      <c r="J158" s="253" t="s">
        <v>3777</v>
      </c>
      <c r="K158" s="210" t="s">
        <v>3783</v>
      </c>
      <c r="L158" s="210" t="s">
        <v>3774</v>
      </c>
      <c r="M158" s="210"/>
      <c r="N158" s="210" t="s">
        <v>3775</v>
      </c>
      <c r="O158" s="210"/>
      <c r="P158" s="210"/>
      <c r="Q158" s="210"/>
      <c r="R158" s="210"/>
      <c r="S158" s="210"/>
      <c r="T158" s="210"/>
      <c r="U158" s="210"/>
      <c r="V158" s="210"/>
      <c r="W158" s="210"/>
      <c r="X158" s="210"/>
      <c r="Y158" s="210"/>
    </row>
    <row r="159" spans="1:136" s="67" customFormat="1">
      <c r="A159" s="953"/>
      <c r="B159" s="953"/>
      <c r="C159" s="953"/>
      <c r="D159" s="953"/>
      <c r="E159" s="953"/>
      <c r="F159" s="953"/>
      <c r="G159" s="953"/>
      <c r="H159" s="71">
        <f>SUM(H150:H158)</f>
        <v>27961907.429999996</v>
      </c>
      <c r="I159" s="55"/>
      <c r="J159" s="68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913"/>
      <c r="X159" s="891"/>
      <c r="Y159" s="55"/>
      <c r="Z159" s="55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</row>
    <row r="160" spans="1:136">
      <c r="A160" s="1108" t="s">
        <v>1590</v>
      </c>
      <c r="B160" s="1108"/>
      <c r="C160" s="1108"/>
      <c r="D160" s="1108"/>
      <c r="E160" s="43"/>
      <c r="F160" s="43"/>
      <c r="G160" s="44"/>
      <c r="H160" s="63"/>
      <c r="I160" s="42"/>
      <c r="J160" s="43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918"/>
      <c r="X160" s="897"/>
      <c r="Y160" s="42"/>
      <c r="Z160" s="42"/>
    </row>
    <row r="161" spans="1:136" s="3" customFormat="1" ht="25.5">
      <c r="A161" s="2">
        <v>1</v>
      </c>
      <c r="B161" s="291" t="s">
        <v>1591</v>
      </c>
      <c r="C161" s="291" t="s">
        <v>1592</v>
      </c>
      <c r="D161" s="127" t="s">
        <v>650</v>
      </c>
      <c r="E161" s="127" t="s">
        <v>1255</v>
      </c>
      <c r="F161" s="127" t="s">
        <v>1255</v>
      </c>
      <c r="G161" s="328">
        <v>2008</v>
      </c>
      <c r="H161" s="106">
        <v>330287.35999999999</v>
      </c>
      <c r="I161" s="145" t="s">
        <v>20</v>
      </c>
      <c r="J161" s="127" t="s">
        <v>1593</v>
      </c>
      <c r="K161" s="2" t="s">
        <v>1594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112"/>
      <c r="X161" s="588"/>
      <c r="Y161" s="2"/>
      <c r="Z161" s="2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</row>
    <row r="162" spans="1:136" s="3" customFormat="1" ht="25.5">
      <c r="A162" s="2">
        <v>2</v>
      </c>
      <c r="B162" s="291" t="s">
        <v>1595</v>
      </c>
      <c r="C162" s="291" t="s">
        <v>1592</v>
      </c>
      <c r="D162" s="127" t="s">
        <v>650</v>
      </c>
      <c r="E162" s="127" t="s">
        <v>1255</v>
      </c>
      <c r="F162" s="127" t="s">
        <v>1255</v>
      </c>
      <c r="G162" s="291">
        <v>2011</v>
      </c>
      <c r="H162" s="103">
        <v>670574.72</v>
      </c>
      <c r="I162" s="145" t="s">
        <v>20</v>
      </c>
      <c r="J162" s="326" t="s">
        <v>1596</v>
      </c>
      <c r="K162" s="2" t="s">
        <v>1597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112"/>
      <c r="X162" s="588"/>
      <c r="Y162" s="2"/>
      <c r="Z162" s="2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</row>
    <row r="163" spans="1:136" s="3" customFormat="1" ht="25.5">
      <c r="A163" s="2">
        <v>3</v>
      </c>
      <c r="B163" s="291" t="s">
        <v>1598</v>
      </c>
      <c r="C163" s="291" t="s">
        <v>1592</v>
      </c>
      <c r="D163" s="130" t="s">
        <v>650</v>
      </c>
      <c r="E163" s="130" t="s">
        <v>1255</v>
      </c>
      <c r="F163" s="130" t="s">
        <v>1255</v>
      </c>
      <c r="G163" s="291">
        <v>2014</v>
      </c>
      <c r="H163" s="143">
        <v>956560.32</v>
      </c>
      <c r="I163" s="145" t="s">
        <v>20</v>
      </c>
      <c r="J163" s="325" t="s">
        <v>1596</v>
      </c>
      <c r="K163" s="2" t="s">
        <v>1599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112"/>
      <c r="X163" s="588"/>
      <c r="Y163" s="2"/>
      <c r="Z163" s="2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</row>
    <row r="164" spans="1:136" s="3" customFormat="1" ht="25.5">
      <c r="A164" s="2">
        <v>4</v>
      </c>
      <c r="B164" s="291" t="s">
        <v>1600</v>
      </c>
      <c r="C164" s="291" t="s">
        <v>1592</v>
      </c>
      <c r="D164" s="130" t="s">
        <v>650</v>
      </c>
      <c r="E164" s="130" t="s">
        <v>1255</v>
      </c>
      <c r="F164" s="130" t="s">
        <v>1255</v>
      </c>
      <c r="G164" s="327">
        <v>2013</v>
      </c>
      <c r="H164" s="103">
        <v>890044.07</v>
      </c>
      <c r="I164" s="145" t="s">
        <v>20</v>
      </c>
      <c r="J164" s="325" t="s">
        <v>1596</v>
      </c>
      <c r="K164" s="2" t="s">
        <v>1601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112"/>
      <c r="X164" s="588"/>
      <c r="Y164" s="2"/>
      <c r="Z164" s="2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</row>
    <row r="165" spans="1:136" s="67" customFormat="1" ht="12.75" customHeight="1">
      <c r="A165" s="69"/>
      <c r="B165" s="316"/>
      <c r="C165" s="316"/>
      <c r="D165" s="316"/>
      <c r="E165" s="316"/>
      <c r="F165" s="316"/>
      <c r="G165" s="316"/>
      <c r="H165" s="71">
        <f>SUM(H161:H164)</f>
        <v>2847466.4699999997</v>
      </c>
      <c r="I165" s="55"/>
      <c r="J165" s="68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913"/>
      <c r="X165" s="891"/>
      <c r="Y165" s="55"/>
      <c r="Z165" s="55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</row>
    <row r="166" spans="1:136">
      <c r="A166" s="1108" t="s">
        <v>2203</v>
      </c>
      <c r="B166" s="1108"/>
      <c r="C166" s="1108"/>
      <c r="D166" s="1108"/>
      <c r="E166" s="43"/>
      <c r="F166" s="43"/>
      <c r="G166" s="44"/>
      <c r="H166" s="63"/>
      <c r="I166" s="42"/>
      <c r="J166" s="43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918"/>
      <c r="X166" s="897"/>
      <c r="Y166" s="42"/>
      <c r="Z166" s="42"/>
    </row>
    <row r="167" spans="1:136" s="67" customFormat="1">
      <c r="A167" s="2">
        <v>1</v>
      </c>
      <c r="B167" s="10" t="s">
        <v>1791</v>
      </c>
      <c r="C167" s="2" t="s">
        <v>857</v>
      </c>
      <c r="D167" s="2" t="s">
        <v>834</v>
      </c>
      <c r="E167" s="2" t="s">
        <v>733</v>
      </c>
      <c r="F167" s="2" t="s">
        <v>733</v>
      </c>
      <c r="G167" s="112">
        <v>2017</v>
      </c>
      <c r="H167" s="84">
        <v>5815.31</v>
      </c>
      <c r="I167" s="2" t="s">
        <v>1461</v>
      </c>
      <c r="J167" s="1132" t="s">
        <v>378</v>
      </c>
      <c r="K167" s="2" t="s">
        <v>1792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112"/>
      <c r="X167" s="588"/>
      <c r="Y167" s="2"/>
      <c r="Z167" s="2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</row>
    <row r="168" spans="1:136" s="67" customFormat="1" ht="25.5">
      <c r="A168" s="2">
        <v>2</v>
      </c>
      <c r="B168" s="10" t="s">
        <v>1791</v>
      </c>
      <c r="C168" s="2" t="s">
        <v>857</v>
      </c>
      <c r="D168" s="2" t="s">
        <v>834</v>
      </c>
      <c r="E168" s="2" t="s">
        <v>733</v>
      </c>
      <c r="F168" s="2" t="s">
        <v>733</v>
      </c>
      <c r="G168" s="112">
        <v>2017</v>
      </c>
      <c r="H168" s="84">
        <v>5815.32</v>
      </c>
      <c r="I168" s="2" t="s">
        <v>1461</v>
      </c>
      <c r="J168" s="1133"/>
      <c r="K168" s="2" t="s">
        <v>1793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112"/>
      <c r="X168" s="588"/>
      <c r="Y168" s="2"/>
      <c r="Z168" s="2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</row>
    <row r="169" spans="1:136" s="67" customFormat="1" ht="41.25" customHeight="1">
      <c r="A169" s="2">
        <v>3</v>
      </c>
      <c r="B169" s="10" t="s">
        <v>1791</v>
      </c>
      <c r="C169" s="2" t="s">
        <v>857</v>
      </c>
      <c r="D169" s="2" t="s">
        <v>834</v>
      </c>
      <c r="E169" s="2" t="s">
        <v>733</v>
      </c>
      <c r="F169" s="2" t="s">
        <v>733</v>
      </c>
      <c r="G169" s="112">
        <v>2017</v>
      </c>
      <c r="H169" s="84">
        <v>5815.32</v>
      </c>
      <c r="I169" s="2" t="s">
        <v>1461</v>
      </c>
      <c r="J169" s="1133"/>
      <c r="K169" s="2" t="s">
        <v>1794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112"/>
      <c r="X169" s="588"/>
      <c r="Y169" s="2"/>
      <c r="Z169" s="2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</row>
    <row r="170" spans="1:136" s="67" customFormat="1">
      <c r="A170" s="2">
        <v>4</v>
      </c>
      <c r="B170" s="10" t="s">
        <v>1791</v>
      </c>
      <c r="C170" s="2" t="s">
        <v>857</v>
      </c>
      <c r="D170" s="2" t="s">
        <v>834</v>
      </c>
      <c r="E170" s="2" t="s">
        <v>733</v>
      </c>
      <c r="F170" s="2" t="s">
        <v>733</v>
      </c>
      <c r="G170" s="112">
        <v>2017</v>
      </c>
      <c r="H170" s="84">
        <v>5815.33</v>
      </c>
      <c r="I170" s="2" t="s">
        <v>1461</v>
      </c>
      <c r="J170" s="1133"/>
      <c r="K170" s="2" t="s">
        <v>1795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112"/>
      <c r="X170" s="588"/>
      <c r="Y170" s="2"/>
      <c r="Z170" s="2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</row>
    <row r="171" spans="1:136" s="67" customFormat="1">
      <c r="A171" s="2">
        <v>5</v>
      </c>
      <c r="B171" s="10" t="s">
        <v>1791</v>
      </c>
      <c r="C171" s="2" t="s">
        <v>857</v>
      </c>
      <c r="D171" s="2" t="s">
        <v>834</v>
      </c>
      <c r="E171" s="2" t="s">
        <v>733</v>
      </c>
      <c r="F171" s="2" t="s">
        <v>733</v>
      </c>
      <c r="G171" s="112">
        <v>2017</v>
      </c>
      <c r="H171" s="84">
        <v>5815.31</v>
      </c>
      <c r="I171" s="2" t="s">
        <v>1461</v>
      </c>
      <c r="J171" s="1133"/>
      <c r="K171" s="2" t="s">
        <v>1799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112"/>
      <c r="X171" s="588"/>
      <c r="Y171" s="2"/>
      <c r="Z171" s="2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</row>
    <row r="172" spans="1:136" s="67" customFormat="1">
      <c r="A172" s="2">
        <v>6</v>
      </c>
      <c r="B172" s="10" t="s">
        <v>1791</v>
      </c>
      <c r="C172" s="2" t="s">
        <v>857</v>
      </c>
      <c r="D172" s="2" t="s">
        <v>834</v>
      </c>
      <c r="E172" s="2" t="s">
        <v>733</v>
      </c>
      <c r="F172" s="2" t="s">
        <v>733</v>
      </c>
      <c r="G172" s="112">
        <v>2013</v>
      </c>
      <c r="H172" s="84">
        <v>32626.98</v>
      </c>
      <c r="I172" s="2" t="s">
        <v>1461</v>
      </c>
      <c r="J172" s="1133"/>
      <c r="K172" s="2" t="s">
        <v>1798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112"/>
      <c r="X172" s="588"/>
      <c r="Y172" s="2"/>
      <c r="Z172" s="2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</row>
    <row r="173" spans="1:136" s="67" customFormat="1">
      <c r="A173" s="2">
        <v>7</v>
      </c>
      <c r="B173" s="10" t="s">
        <v>1791</v>
      </c>
      <c r="C173" s="2" t="s">
        <v>857</v>
      </c>
      <c r="D173" s="2" t="s">
        <v>834</v>
      </c>
      <c r="E173" s="2" t="s">
        <v>733</v>
      </c>
      <c r="F173" s="2" t="s">
        <v>733</v>
      </c>
      <c r="G173" s="112">
        <v>2014</v>
      </c>
      <c r="H173" s="84">
        <v>21035.43</v>
      </c>
      <c r="I173" s="2" t="s">
        <v>1461</v>
      </c>
      <c r="J173" s="1133"/>
      <c r="K173" s="2" t="s">
        <v>1797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112"/>
      <c r="X173" s="588"/>
      <c r="Y173" s="2"/>
      <c r="Z173" s="2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</row>
    <row r="174" spans="1:136" s="67" customFormat="1">
      <c r="A174" s="2">
        <v>8</v>
      </c>
      <c r="B174" s="10" t="s">
        <v>1791</v>
      </c>
      <c r="C174" s="2" t="s">
        <v>857</v>
      </c>
      <c r="D174" s="2" t="s">
        <v>834</v>
      </c>
      <c r="E174" s="2" t="s">
        <v>733</v>
      </c>
      <c r="F174" s="2" t="s">
        <v>733</v>
      </c>
      <c r="G174" s="112">
        <v>2017</v>
      </c>
      <c r="H174" s="84">
        <v>10627.2</v>
      </c>
      <c r="I174" s="2" t="s">
        <v>1461</v>
      </c>
      <c r="J174" s="1134"/>
      <c r="K174" s="2" t="s">
        <v>1796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112"/>
      <c r="X174" s="588"/>
      <c r="Y174" s="2"/>
      <c r="Z174" s="2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</row>
    <row r="175" spans="1:136" s="67" customFormat="1" ht="12.75" customHeight="1">
      <c r="A175" s="69"/>
      <c r="B175" s="316"/>
      <c r="C175" s="316"/>
      <c r="D175" s="316"/>
      <c r="E175" s="316"/>
      <c r="F175" s="316"/>
      <c r="G175" s="316"/>
      <c r="H175" s="361">
        <f>SUM(H167:H174)</f>
        <v>93366.2</v>
      </c>
      <c r="I175" s="55"/>
      <c r="J175" s="68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913"/>
      <c r="X175" s="891"/>
      <c r="Y175" s="55"/>
      <c r="Z175" s="55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</row>
    <row r="176" spans="1:136">
      <c r="A176" s="1097" t="s">
        <v>3666</v>
      </c>
      <c r="B176" s="1097"/>
      <c r="C176" s="1097"/>
      <c r="D176" s="1097"/>
      <c r="E176" s="1097"/>
      <c r="F176" s="1097"/>
      <c r="G176" s="1097"/>
      <c r="H176" s="1097"/>
      <c r="I176" s="1097"/>
      <c r="J176" s="1098"/>
      <c r="K176" s="1098"/>
      <c r="L176" s="41"/>
      <c r="M176" s="1098"/>
      <c r="N176" s="1098"/>
      <c r="O176" s="1098"/>
      <c r="P176" s="1098"/>
      <c r="Q176" s="41"/>
      <c r="R176" s="1098"/>
      <c r="S176" s="1098"/>
      <c r="T176" s="1098"/>
      <c r="U176" s="1098"/>
      <c r="V176" s="41"/>
      <c r="W176" s="914"/>
      <c r="X176" s="892"/>
      <c r="Y176" s="41"/>
      <c r="Z176" s="41"/>
    </row>
    <row r="177" spans="1:136" s="3" customFormat="1" ht="67.5" customHeight="1">
      <c r="A177" s="2">
        <v>1</v>
      </c>
      <c r="B177" s="10" t="s">
        <v>497</v>
      </c>
      <c r="C177" s="2" t="s">
        <v>498</v>
      </c>
      <c r="D177" s="2" t="s">
        <v>834</v>
      </c>
      <c r="E177" s="2" t="s">
        <v>733</v>
      </c>
      <c r="F177" s="2" t="s">
        <v>733</v>
      </c>
      <c r="G177" s="2" t="s">
        <v>499</v>
      </c>
      <c r="H177" s="237">
        <v>2003151.45</v>
      </c>
      <c r="I177" s="2" t="s">
        <v>20</v>
      </c>
      <c r="J177" s="702" t="s">
        <v>500</v>
      </c>
      <c r="K177" s="2" t="s">
        <v>976</v>
      </c>
      <c r="L177" s="2" t="s">
        <v>501</v>
      </c>
      <c r="M177" s="2" t="s">
        <v>502</v>
      </c>
      <c r="N177" s="2" t="s">
        <v>503</v>
      </c>
      <c r="O177" s="2" t="s">
        <v>504</v>
      </c>
      <c r="P177" s="2" t="s">
        <v>1296</v>
      </c>
      <c r="Q177" s="210" t="s">
        <v>376</v>
      </c>
      <c r="R177" s="210" t="s">
        <v>376</v>
      </c>
      <c r="S177" s="210" t="s">
        <v>376</v>
      </c>
      <c r="T177" s="210" t="s">
        <v>375</v>
      </c>
      <c r="U177" s="210" t="s">
        <v>378</v>
      </c>
      <c r="V177" s="210" t="s">
        <v>376</v>
      </c>
      <c r="W177" s="689">
        <v>2266</v>
      </c>
      <c r="X177" s="899" t="s">
        <v>505</v>
      </c>
      <c r="Y177" s="210" t="s">
        <v>834</v>
      </c>
      <c r="Z177" s="210" t="s">
        <v>1297</v>
      </c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</row>
    <row r="178" spans="1:136" s="67" customFormat="1">
      <c r="A178" s="69"/>
      <c r="B178" s="1099" t="s">
        <v>862</v>
      </c>
      <c r="C178" s="1099"/>
      <c r="D178" s="69"/>
      <c r="E178" s="69"/>
      <c r="F178" s="69"/>
      <c r="G178" s="74"/>
      <c r="H178" s="71">
        <f>SUM(H177)</f>
        <v>2003151.45</v>
      </c>
      <c r="I178" s="55"/>
      <c r="J178" s="68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913"/>
      <c r="X178" s="891"/>
      <c r="Y178" s="55"/>
      <c r="Z178" s="55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</row>
    <row r="179" spans="1:136" s="3" customFormat="1">
      <c r="A179" s="1097" t="s">
        <v>3667</v>
      </c>
      <c r="B179" s="1097"/>
      <c r="C179" s="1097"/>
      <c r="D179" s="1097"/>
      <c r="E179" s="1097"/>
      <c r="F179" s="1097"/>
      <c r="G179" s="1097"/>
      <c r="H179" s="1097"/>
      <c r="I179" s="1097"/>
      <c r="J179" s="1128"/>
      <c r="K179" s="1098"/>
      <c r="L179" s="41"/>
      <c r="M179" s="1098"/>
      <c r="N179" s="1098"/>
      <c r="O179" s="1098"/>
      <c r="P179" s="1128"/>
      <c r="Q179" s="102"/>
      <c r="R179" s="1128"/>
      <c r="S179" s="1128"/>
      <c r="T179" s="1128"/>
      <c r="U179" s="1128"/>
      <c r="V179" s="102"/>
      <c r="W179" s="914"/>
      <c r="X179" s="892"/>
      <c r="Y179" s="41"/>
      <c r="Z179" s="41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</row>
    <row r="180" spans="1:136" s="146" customFormat="1" ht="141" customHeight="1">
      <c r="A180" s="2">
        <v>1</v>
      </c>
      <c r="B180" s="151" t="s">
        <v>782</v>
      </c>
      <c r="C180" s="145" t="s">
        <v>783</v>
      </c>
      <c r="D180" s="145" t="s">
        <v>834</v>
      </c>
      <c r="E180" s="145" t="s">
        <v>733</v>
      </c>
      <c r="F180" s="145" t="s">
        <v>834</v>
      </c>
      <c r="G180" s="145">
        <v>1805</v>
      </c>
      <c r="H180" s="84">
        <v>1435484</v>
      </c>
      <c r="I180" s="214" t="s">
        <v>84</v>
      </c>
      <c r="J180" s="189" t="s">
        <v>1445</v>
      </c>
      <c r="K180" s="191" t="s">
        <v>978</v>
      </c>
      <c r="L180" s="145" t="s">
        <v>493</v>
      </c>
      <c r="M180" s="145" t="s">
        <v>784</v>
      </c>
      <c r="N180" s="145" t="s">
        <v>512</v>
      </c>
      <c r="O180" s="192" t="s">
        <v>581</v>
      </c>
      <c r="P180" s="145" t="s">
        <v>513</v>
      </c>
      <c r="Q180" s="145" t="s">
        <v>582</v>
      </c>
      <c r="R180" s="145" t="s">
        <v>582</v>
      </c>
      <c r="S180" s="145" t="s">
        <v>3483</v>
      </c>
      <c r="T180" s="145" t="s">
        <v>3484</v>
      </c>
      <c r="U180" s="145" t="s">
        <v>804</v>
      </c>
      <c r="V180" s="145" t="s">
        <v>1446</v>
      </c>
      <c r="W180" s="183">
        <v>927.7</v>
      </c>
      <c r="X180" s="893">
        <v>3</v>
      </c>
      <c r="Y180" s="145" t="s">
        <v>1995</v>
      </c>
      <c r="Z180" s="145" t="s">
        <v>733</v>
      </c>
      <c r="AA180" s="178"/>
      <c r="AB180" s="178"/>
      <c r="AC180" s="178"/>
      <c r="AD180" s="178"/>
      <c r="AE180" s="178"/>
      <c r="AF180" s="178"/>
      <c r="AG180" s="178"/>
      <c r="AH180" s="178"/>
      <c r="AI180" s="178"/>
      <c r="AJ180" s="178"/>
      <c r="AK180" s="178"/>
      <c r="AL180" s="178"/>
      <c r="AM180" s="178"/>
      <c r="AN180" s="178"/>
      <c r="AO180" s="178"/>
      <c r="AP180" s="178"/>
      <c r="AQ180" s="178"/>
      <c r="AR180" s="178"/>
      <c r="AS180" s="178"/>
      <c r="AT180" s="178"/>
      <c r="AU180" s="178"/>
      <c r="AV180" s="178"/>
      <c r="AW180" s="178"/>
      <c r="AX180" s="178"/>
      <c r="AY180" s="178"/>
      <c r="AZ180" s="178"/>
      <c r="BA180" s="178"/>
      <c r="BB180" s="178"/>
      <c r="BC180" s="178"/>
      <c r="BD180" s="178"/>
      <c r="BE180" s="178"/>
      <c r="BF180" s="178"/>
      <c r="BG180" s="178"/>
      <c r="BH180" s="178"/>
      <c r="BI180" s="178"/>
      <c r="BJ180" s="178"/>
      <c r="BK180" s="178"/>
      <c r="BL180" s="178"/>
      <c r="BM180" s="178"/>
      <c r="BN180" s="178"/>
      <c r="BO180" s="178"/>
      <c r="BP180" s="178"/>
      <c r="BQ180" s="178"/>
      <c r="BR180" s="178"/>
      <c r="BS180" s="178"/>
      <c r="BT180" s="178"/>
      <c r="BU180" s="178"/>
      <c r="BV180" s="178"/>
      <c r="BW180" s="178"/>
      <c r="BX180" s="178"/>
      <c r="BY180" s="178"/>
      <c r="BZ180" s="178"/>
      <c r="CA180" s="178"/>
      <c r="CB180" s="178"/>
      <c r="CC180" s="178"/>
      <c r="CD180" s="178"/>
      <c r="CE180" s="178"/>
      <c r="CF180" s="178"/>
      <c r="CG180" s="178"/>
      <c r="CH180" s="178"/>
      <c r="CI180" s="178"/>
      <c r="CJ180" s="178"/>
      <c r="CK180" s="178"/>
      <c r="CL180" s="178"/>
      <c r="CM180" s="178"/>
      <c r="CN180" s="178"/>
      <c r="CO180" s="178"/>
      <c r="CP180" s="178"/>
      <c r="CQ180" s="178"/>
      <c r="CR180" s="178"/>
      <c r="CS180" s="178"/>
      <c r="CT180" s="178"/>
      <c r="CU180" s="178"/>
      <c r="CV180" s="178"/>
      <c r="CW180" s="178"/>
      <c r="CX180" s="178"/>
      <c r="CY180" s="178"/>
      <c r="CZ180" s="178"/>
      <c r="DA180" s="178"/>
      <c r="DB180" s="178"/>
      <c r="DC180" s="178"/>
      <c r="DD180" s="178"/>
      <c r="DE180" s="178"/>
      <c r="DF180" s="178"/>
      <c r="DG180" s="178"/>
      <c r="DH180" s="178"/>
      <c r="DI180" s="178"/>
      <c r="DJ180" s="178"/>
      <c r="DK180" s="178"/>
      <c r="DL180" s="178"/>
      <c r="DM180" s="178"/>
      <c r="DN180" s="178"/>
      <c r="DO180" s="178"/>
      <c r="DP180" s="178"/>
      <c r="DQ180" s="178"/>
      <c r="DR180" s="178"/>
      <c r="DS180" s="178"/>
      <c r="DT180" s="178"/>
      <c r="DU180" s="178"/>
      <c r="DV180" s="178"/>
      <c r="DW180" s="178"/>
      <c r="DX180" s="178"/>
      <c r="DY180" s="178"/>
      <c r="DZ180" s="178"/>
      <c r="EA180" s="178"/>
      <c r="EB180" s="178"/>
      <c r="EC180" s="178"/>
      <c r="ED180" s="178"/>
      <c r="EE180" s="178"/>
      <c r="EF180" s="178"/>
    </row>
    <row r="181" spans="1:136" s="67" customFormat="1">
      <c r="A181" s="1099" t="s">
        <v>369</v>
      </c>
      <c r="B181" s="1099"/>
      <c r="C181" s="1099"/>
      <c r="D181" s="69"/>
      <c r="E181" s="69"/>
      <c r="F181" s="69"/>
      <c r="G181" s="70"/>
      <c r="H181" s="71">
        <f>SUM(H180)</f>
        <v>1435484</v>
      </c>
      <c r="I181" s="55"/>
      <c r="J181" s="104"/>
      <c r="K181" s="55"/>
      <c r="L181" s="55"/>
      <c r="M181" s="55"/>
      <c r="N181" s="55"/>
      <c r="O181" s="55"/>
      <c r="P181" s="105"/>
      <c r="Q181" s="105"/>
      <c r="R181" s="105"/>
      <c r="S181" s="105"/>
      <c r="T181" s="105"/>
      <c r="U181" s="105"/>
      <c r="V181" s="105"/>
      <c r="W181" s="913"/>
      <c r="X181" s="891"/>
      <c r="Y181" s="55"/>
      <c r="Z181" s="55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</row>
    <row r="182" spans="1:136" s="3" customFormat="1">
      <c r="A182" s="1107" t="s">
        <v>3668</v>
      </c>
      <c r="B182" s="1107"/>
      <c r="C182" s="1107"/>
      <c r="D182" s="1107"/>
      <c r="E182" s="1107"/>
      <c r="F182" s="1107"/>
      <c r="G182" s="1107"/>
      <c r="H182" s="1107"/>
      <c r="I182" s="1107"/>
      <c r="J182" s="1098"/>
      <c r="K182" s="1098"/>
      <c r="L182" s="41"/>
      <c r="M182" s="1098"/>
      <c r="N182" s="1098"/>
      <c r="O182" s="1098"/>
      <c r="P182" s="1098"/>
      <c r="Q182" s="41"/>
      <c r="R182" s="1098"/>
      <c r="S182" s="1098"/>
      <c r="T182" s="1098"/>
      <c r="U182" s="1098"/>
      <c r="V182" s="41"/>
      <c r="W182" s="914"/>
      <c r="X182" s="892"/>
      <c r="Y182" s="41"/>
      <c r="Z182" s="41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</row>
    <row r="183" spans="1:136" s="146" customFormat="1" ht="125.25" customHeight="1">
      <c r="A183" s="2">
        <v>1</v>
      </c>
      <c r="B183" s="151" t="s">
        <v>759</v>
      </c>
      <c r="C183" s="145" t="s">
        <v>760</v>
      </c>
      <c r="D183" s="145" t="s">
        <v>834</v>
      </c>
      <c r="E183" s="145" t="s">
        <v>733</v>
      </c>
      <c r="F183" s="145" t="s">
        <v>733</v>
      </c>
      <c r="G183" s="145" t="s">
        <v>761</v>
      </c>
      <c r="H183" s="84">
        <v>9557500</v>
      </c>
      <c r="I183" s="210" t="s">
        <v>84</v>
      </c>
      <c r="J183" s="706" t="s">
        <v>3559</v>
      </c>
      <c r="K183" s="2" t="s">
        <v>1444</v>
      </c>
      <c r="L183" s="194" t="s">
        <v>284</v>
      </c>
      <c r="M183" s="194" t="s">
        <v>871</v>
      </c>
      <c r="N183" s="194" t="s">
        <v>872</v>
      </c>
      <c r="O183" s="238" t="s">
        <v>24</v>
      </c>
      <c r="P183" s="239" t="s">
        <v>28</v>
      </c>
      <c r="Q183" s="240" t="s">
        <v>32</v>
      </c>
      <c r="R183" s="240" t="s">
        <v>33</v>
      </c>
      <c r="S183" s="240" t="s">
        <v>33</v>
      </c>
      <c r="T183" s="240" t="s">
        <v>33</v>
      </c>
      <c r="U183" s="240" t="s">
        <v>34</v>
      </c>
      <c r="V183" s="239" t="s">
        <v>35</v>
      </c>
      <c r="W183" s="689" t="s">
        <v>979</v>
      </c>
      <c r="X183" s="899" t="s">
        <v>3560</v>
      </c>
      <c r="Y183" s="210" t="s">
        <v>3561</v>
      </c>
      <c r="Z183" s="210" t="s">
        <v>1255</v>
      </c>
      <c r="AA183" s="178"/>
      <c r="AB183" s="178"/>
      <c r="AC183" s="178"/>
      <c r="AD183" s="178"/>
      <c r="AE183" s="178"/>
      <c r="AF183" s="178"/>
      <c r="AG183" s="178"/>
      <c r="AH183" s="178"/>
      <c r="AI183" s="178"/>
      <c r="AJ183" s="178"/>
      <c r="AK183" s="178"/>
      <c r="AL183" s="178"/>
      <c r="AM183" s="178"/>
      <c r="AN183" s="178"/>
      <c r="AO183" s="178"/>
      <c r="AP183" s="178"/>
      <c r="AQ183" s="178"/>
      <c r="AR183" s="178"/>
      <c r="AS183" s="178"/>
      <c r="AT183" s="178"/>
      <c r="AU183" s="178"/>
      <c r="AV183" s="178"/>
      <c r="AW183" s="178"/>
      <c r="AX183" s="178"/>
      <c r="AY183" s="178"/>
      <c r="AZ183" s="178"/>
      <c r="BA183" s="178"/>
      <c r="BB183" s="178"/>
      <c r="BC183" s="178"/>
      <c r="BD183" s="178"/>
      <c r="BE183" s="178"/>
      <c r="BF183" s="178"/>
      <c r="BG183" s="178"/>
      <c r="BH183" s="178"/>
      <c r="BI183" s="178"/>
      <c r="BJ183" s="178"/>
      <c r="BK183" s="178"/>
      <c r="BL183" s="178"/>
      <c r="BM183" s="178"/>
      <c r="BN183" s="178"/>
      <c r="BO183" s="178"/>
      <c r="BP183" s="178"/>
      <c r="BQ183" s="178"/>
      <c r="BR183" s="178"/>
      <c r="BS183" s="178"/>
      <c r="BT183" s="178"/>
      <c r="BU183" s="178"/>
      <c r="BV183" s="178"/>
      <c r="BW183" s="178"/>
      <c r="BX183" s="178"/>
      <c r="BY183" s="178"/>
      <c r="BZ183" s="178"/>
      <c r="CA183" s="178"/>
      <c r="CB183" s="178"/>
      <c r="CC183" s="178"/>
      <c r="CD183" s="178"/>
      <c r="CE183" s="178"/>
      <c r="CF183" s="178"/>
      <c r="CG183" s="178"/>
      <c r="CH183" s="178"/>
      <c r="CI183" s="178"/>
      <c r="CJ183" s="178"/>
      <c r="CK183" s="178"/>
      <c r="CL183" s="178"/>
      <c r="CM183" s="178"/>
      <c r="CN183" s="178"/>
      <c r="CO183" s="178"/>
      <c r="CP183" s="178"/>
      <c r="CQ183" s="178"/>
      <c r="CR183" s="178"/>
      <c r="CS183" s="178"/>
      <c r="CT183" s="178"/>
      <c r="CU183" s="178"/>
      <c r="CV183" s="178"/>
      <c r="CW183" s="178"/>
      <c r="CX183" s="178"/>
      <c r="CY183" s="178"/>
      <c r="CZ183" s="178"/>
      <c r="DA183" s="178"/>
      <c r="DB183" s="178"/>
      <c r="DC183" s="178"/>
      <c r="DD183" s="178"/>
      <c r="DE183" s="178"/>
      <c r="DF183" s="178"/>
      <c r="DG183" s="178"/>
      <c r="DH183" s="178"/>
      <c r="DI183" s="178"/>
      <c r="DJ183" s="178"/>
      <c r="DK183" s="178"/>
      <c r="DL183" s="178"/>
      <c r="DM183" s="178"/>
      <c r="DN183" s="178"/>
      <c r="DO183" s="178"/>
      <c r="DP183" s="178"/>
      <c r="DQ183" s="178"/>
      <c r="DR183" s="178"/>
      <c r="DS183" s="178"/>
      <c r="DT183" s="178"/>
      <c r="DU183" s="178"/>
      <c r="DV183" s="178"/>
      <c r="DW183" s="178"/>
      <c r="DX183" s="178"/>
      <c r="DY183" s="178"/>
      <c r="DZ183" s="178"/>
      <c r="EA183" s="178"/>
      <c r="EB183" s="178"/>
      <c r="EC183" s="178"/>
      <c r="ED183" s="178"/>
      <c r="EE183" s="178"/>
      <c r="EF183" s="178"/>
    </row>
    <row r="184" spans="1:136" s="146" customFormat="1" ht="58.5" customHeight="1">
      <c r="A184" s="2">
        <v>2</v>
      </c>
      <c r="B184" s="151" t="s">
        <v>762</v>
      </c>
      <c r="C184" s="145" t="s">
        <v>763</v>
      </c>
      <c r="D184" s="145" t="s">
        <v>834</v>
      </c>
      <c r="E184" s="145" t="s">
        <v>733</v>
      </c>
      <c r="F184" s="145" t="s">
        <v>733</v>
      </c>
      <c r="G184" s="145" t="s">
        <v>764</v>
      </c>
      <c r="H184" s="84">
        <v>12095390</v>
      </c>
      <c r="I184" s="210" t="s">
        <v>84</v>
      </c>
      <c r="J184" s="705" t="s">
        <v>3562</v>
      </c>
      <c r="K184" s="2" t="s">
        <v>336</v>
      </c>
      <c r="L184" s="194" t="s">
        <v>873</v>
      </c>
      <c r="M184" s="194" t="s">
        <v>874</v>
      </c>
      <c r="N184" s="194" t="s">
        <v>3563</v>
      </c>
      <c r="O184" s="209" t="s">
        <v>25</v>
      </c>
      <c r="P184" s="210" t="s">
        <v>378</v>
      </c>
      <c r="Q184" s="210" t="s">
        <v>375</v>
      </c>
      <c r="R184" s="210" t="s">
        <v>375</v>
      </c>
      <c r="S184" s="210" t="s">
        <v>375</v>
      </c>
      <c r="T184" s="210" t="s">
        <v>375</v>
      </c>
      <c r="U184" s="210" t="s">
        <v>378</v>
      </c>
      <c r="V184" s="210" t="s">
        <v>375</v>
      </c>
      <c r="W184" s="689" t="s">
        <v>281</v>
      </c>
      <c r="X184" s="899">
        <v>2</v>
      </c>
      <c r="Y184" s="210" t="s">
        <v>3564</v>
      </c>
      <c r="Z184" s="210" t="s">
        <v>1255</v>
      </c>
      <c r="AA184" s="178"/>
      <c r="AB184" s="178"/>
      <c r="AC184" s="178"/>
      <c r="AD184" s="178"/>
      <c r="AE184" s="178"/>
      <c r="AF184" s="178"/>
      <c r="AG184" s="178"/>
      <c r="AH184" s="178"/>
      <c r="AI184" s="178"/>
      <c r="AJ184" s="178"/>
      <c r="AK184" s="178"/>
      <c r="AL184" s="178"/>
      <c r="AM184" s="178"/>
      <c r="AN184" s="178"/>
      <c r="AO184" s="178"/>
      <c r="AP184" s="178"/>
      <c r="AQ184" s="178"/>
      <c r="AR184" s="178"/>
      <c r="AS184" s="178"/>
      <c r="AT184" s="178"/>
      <c r="AU184" s="178"/>
      <c r="AV184" s="178"/>
      <c r="AW184" s="178"/>
      <c r="AX184" s="178"/>
      <c r="AY184" s="178"/>
      <c r="AZ184" s="178"/>
      <c r="BA184" s="178"/>
      <c r="BB184" s="178"/>
      <c r="BC184" s="178"/>
      <c r="BD184" s="178"/>
      <c r="BE184" s="178"/>
      <c r="BF184" s="178"/>
      <c r="BG184" s="178"/>
      <c r="BH184" s="178"/>
      <c r="BI184" s="178"/>
      <c r="BJ184" s="178"/>
      <c r="BK184" s="178"/>
      <c r="BL184" s="178"/>
      <c r="BM184" s="178"/>
      <c r="BN184" s="178"/>
      <c r="BO184" s="178"/>
      <c r="BP184" s="178"/>
      <c r="BQ184" s="178"/>
      <c r="BR184" s="178"/>
      <c r="BS184" s="178"/>
      <c r="BT184" s="178"/>
      <c r="BU184" s="178"/>
      <c r="BV184" s="178"/>
      <c r="BW184" s="178"/>
      <c r="BX184" s="178"/>
      <c r="BY184" s="178"/>
      <c r="BZ184" s="178"/>
      <c r="CA184" s="178"/>
      <c r="CB184" s="178"/>
      <c r="CC184" s="178"/>
      <c r="CD184" s="178"/>
      <c r="CE184" s="178"/>
      <c r="CF184" s="178"/>
      <c r="CG184" s="178"/>
      <c r="CH184" s="178"/>
      <c r="CI184" s="178"/>
      <c r="CJ184" s="178"/>
      <c r="CK184" s="178"/>
      <c r="CL184" s="178"/>
      <c r="CM184" s="178"/>
      <c r="CN184" s="178"/>
      <c r="CO184" s="178"/>
      <c r="CP184" s="178"/>
      <c r="CQ184" s="178"/>
      <c r="CR184" s="178"/>
      <c r="CS184" s="178"/>
      <c r="CT184" s="178"/>
      <c r="CU184" s="178"/>
      <c r="CV184" s="178"/>
      <c r="CW184" s="178"/>
      <c r="CX184" s="178"/>
      <c r="CY184" s="178"/>
      <c r="CZ184" s="178"/>
      <c r="DA184" s="178"/>
      <c r="DB184" s="178"/>
      <c r="DC184" s="178"/>
      <c r="DD184" s="178"/>
      <c r="DE184" s="178"/>
      <c r="DF184" s="178"/>
      <c r="DG184" s="178"/>
      <c r="DH184" s="178"/>
      <c r="DI184" s="178"/>
      <c r="DJ184" s="178"/>
      <c r="DK184" s="178"/>
      <c r="DL184" s="178"/>
      <c r="DM184" s="178"/>
      <c r="DN184" s="178"/>
      <c r="DO184" s="178"/>
      <c r="DP184" s="178"/>
      <c r="DQ184" s="178"/>
      <c r="DR184" s="178"/>
      <c r="DS184" s="178"/>
      <c r="DT184" s="178"/>
      <c r="DU184" s="178"/>
      <c r="DV184" s="178"/>
      <c r="DW184" s="178"/>
      <c r="DX184" s="178"/>
      <c r="DY184" s="178"/>
      <c r="DZ184" s="178"/>
      <c r="EA184" s="178"/>
      <c r="EB184" s="178"/>
      <c r="EC184" s="178"/>
      <c r="ED184" s="178"/>
      <c r="EE184" s="178"/>
      <c r="EF184" s="178"/>
    </row>
    <row r="185" spans="1:136" s="146" customFormat="1" ht="63.75">
      <c r="A185" s="2">
        <v>3</v>
      </c>
      <c r="B185" s="151" t="s">
        <v>765</v>
      </c>
      <c r="C185" s="145" t="s">
        <v>763</v>
      </c>
      <c r="D185" s="145" t="s">
        <v>834</v>
      </c>
      <c r="E185" s="145" t="s">
        <v>733</v>
      </c>
      <c r="F185" s="145" t="s">
        <v>733</v>
      </c>
      <c r="G185" s="145" t="s">
        <v>766</v>
      </c>
      <c r="H185" s="84">
        <v>1066041</v>
      </c>
      <c r="I185" s="210" t="s">
        <v>84</v>
      </c>
      <c r="J185" s="704" t="s">
        <v>3565</v>
      </c>
      <c r="K185" s="2" t="s">
        <v>337</v>
      </c>
      <c r="L185" s="194" t="s">
        <v>873</v>
      </c>
      <c r="M185" s="194" t="s">
        <v>875</v>
      </c>
      <c r="N185" s="194" t="s">
        <v>876</v>
      </c>
      <c r="O185" s="209" t="s">
        <v>26</v>
      </c>
      <c r="P185" s="209" t="s">
        <v>29</v>
      </c>
      <c r="Q185" s="210" t="s">
        <v>375</v>
      </c>
      <c r="R185" s="210" t="s">
        <v>375</v>
      </c>
      <c r="S185" s="210" t="s">
        <v>375</v>
      </c>
      <c r="T185" s="210" t="s">
        <v>375</v>
      </c>
      <c r="U185" s="210" t="s">
        <v>375</v>
      </c>
      <c r="V185" s="210" t="s">
        <v>375</v>
      </c>
      <c r="W185" s="689" t="s">
        <v>282</v>
      </c>
      <c r="X185" s="899">
        <v>2</v>
      </c>
      <c r="Y185" s="210" t="s">
        <v>1255</v>
      </c>
      <c r="Z185" s="210" t="s">
        <v>1255</v>
      </c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  <c r="AS185" s="178"/>
      <c r="AT185" s="178"/>
      <c r="AU185" s="178"/>
      <c r="AV185" s="178"/>
      <c r="AW185" s="178"/>
      <c r="AX185" s="178"/>
      <c r="AY185" s="178"/>
      <c r="AZ185" s="178"/>
      <c r="BA185" s="178"/>
      <c r="BB185" s="178"/>
      <c r="BC185" s="178"/>
      <c r="BD185" s="178"/>
      <c r="BE185" s="178"/>
      <c r="BF185" s="178"/>
      <c r="BG185" s="178"/>
      <c r="BH185" s="178"/>
      <c r="BI185" s="178"/>
      <c r="BJ185" s="178"/>
      <c r="BK185" s="178"/>
      <c r="BL185" s="178"/>
      <c r="BM185" s="178"/>
      <c r="BN185" s="178"/>
      <c r="BO185" s="178"/>
      <c r="BP185" s="178"/>
      <c r="BQ185" s="178"/>
      <c r="BR185" s="178"/>
      <c r="BS185" s="178"/>
      <c r="BT185" s="178"/>
      <c r="BU185" s="178"/>
      <c r="BV185" s="178"/>
      <c r="BW185" s="178"/>
      <c r="BX185" s="178"/>
      <c r="BY185" s="178"/>
      <c r="BZ185" s="178"/>
      <c r="CA185" s="178"/>
      <c r="CB185" s="178"/>
      <c r="CC185" s="178"/>
      <c r="CD185" s="178"/>
      <c r="CE185" s="178"/>
      <c r="CF185" s="178"/>
      <c r="CG185" s="178"/>
      <c r="CH185" s="178"/>
      <c r="CI185" s="178"/>
      <c r="CJ185" s="178"/>
      <c r="CK185" s="178"/>
      <c r="CL185" s="178"/>
      <c r="CM185" s="178"/>
      <c r="CN185" s="178"/>
      <c r="CO185" s="178"/>
      <c r="CP185" s="178"/>
      <c r="CQ185" s="178"/>
      <c r="CR185" s="178"/>
      <c r="CS185" s="178"/>
      <c r="CT185" s="178"/>
      <c r="CU185" s="178"/>
      <c r="CV185" s="178"/>
      <c r="CW185" s="178"/>
      <c r="CX185" s="178"/>
      <c r="CY185" s="178"/>
      <c r="CZ185" s="178"/>
      <c r="DA185" s="178"/>
      <c r="DB185" s="178"/>
      <c r="DC185" s="178"/>
      <c r="DD185" s="178"/>
      <c r="DE185" s="178"/>
      <c r="DF185" s="178"/>
      <c r="DG185" s="178"/>
      <c r="DH185" s="178"/>
      <c r="DI185" s="178"/>
      <c r="DJ185" s="178"/>
      <c r="DK185" s="178"/>
      <c r="DL185" s="178"/>
      <c r="DM185" s="178"/>
      <c r="DN185" s="178"/>
      <c r="DO185" s="178"/>
      <c r="DP185" s="178"/>
      <c r="DQ185" s="178"/>
      <c r="DR185" s="178"/>
      <c r="DS185" s="178"/>
      <c r="DT185" s="178"/>
      <c r="DU185" s="178"/>
      <c r="DV185" s="178"/>
      <c r="DW185" s="178"/>
      <c r="DX185" s="178"/>
      <c r="DY185" s="178"/>
      <c r="DZ185" s="178"/>
      <c r="EA185" s="178"/>
      <c r="EB185" s="178"/>
      <c r="EC185" s="178"/>
      <c r="ED185" s="178"/>
      <c r="EE185" s="178"/>
      <c r="EF185" s="178"/>
    </row>
    <row r="186" spans="1:136" s="146" customFormat="1" ht="72">
      <c r="A186" s="2">
        <v>4</v>
      </c>
      <c r="B186" s="151" t="s">
        <v>767</v>
      </c>
      <c r="C186" s="145" t="s">
        <v>763</v>
      </c>
      <c r="D186" s="145" t="s">
        <v>834</v>
      </c>
      <c r="E186" s="145" t="s">
        <v>733</v>
      </c>
      <c r="F186" s="145" t="s">
        <v>733</v>
      </c>
      <c r="G186" s="145" t="s">
        <v>768</v>
      </c>
      <c r="H186" s="84">
        <v>990180</v>
      </c>
      <c r="I186" s="210" t="s">
        <v>84</v>
      </c>
      <c r="J186" s="703" t="s">
        <v>3566</v>
      </c>
      <c r="K186" s="2" t="s">
        <v>673</v>
      </c>
      <c r="L186" s="194" t="s">
        <v>524</v>
      </c>
      <c r="M186" s="194" t="s">
        <v>525</v>
      </c>
      <c r="N186" s="194" t="s">
        <v>526</v>
      </c>
      <c r="O186" s="209" t="s">
        <v>26</v>
      </c>
      <c r="P186" s="210" t="s">
        <v>378</v>
      </c>
      <c r="Q186" s="210" t="s">
        <v>375</v>
      </c>
      <c r="R186" s="210" t="s">
        <v>375</v>
      </c>
      <c r="S186" s="210" t="s">
        <v>375</v>
      </c>
      <c r="T186" s="210" t="s">
        <v>375</v>
      </c>
      <c r="U186" s="210" t="s">
        <v>378</v>
      </c>
      <c r="V186" s="210" t="s">
        <v>375</v>
      </c>
      <c r="W186" s="689" t="s">
        <v>283</v>
      </c>
      <c r="X186" s="899">
        <v>2</v>
      </c>
      <c r="Y186" s="210" t="s">
        <v>834</v>
      </c>
      <c r="Z186" s="210" t="s">
        <v>1255</v>
      </c>
      <c r="AA186" s="178"/>
      <c r="AB186" s="178"/>
      <c r="AC186" s="178"/>
      <c r="AD186" s="178"/>
      <c r="AE186" s="178"/>
      <c r="AF186" s="178"/>
      <c r="AG186" s="178"/>
      <c r="AH186" s="178"/>
      <c r="AI186" s="178"/>
      <c r="AJ186" s="178"/>
      <c r="AK186" s="178"/>
      <c r="AL186" s="178"/>
      <c r="AM186" s="178"/>
      <c r="AN186" s="178"/>
      <c r="AO186" s="178"/>
      <c r="AP186" s="178"/>
      <c r="AQ186" s="178"/>
      <c r="AR186" s="178"/>
      <c r="AS186" s="178"/>
      <c r="AT186" s="178"/>
      <c r="AU186" s="178"/>
      <c r="AV186" s="178"/>
      <c r="AW186" s="178"/>
      <c r="AX186" s="178"/>
      <c r="AY186" s="178"/>
      <c r="AZ186" s="178"/>
      <c r="BA186" s="178"/>
      <c r="BB186" s="178"/>
      <c r="BC186" s="178"/>
      <c r="BD186" s="178"/>
      <c r="BE186" s="178"/>
      <c r="BF186" s="178"/>
      <c r="BG186" s="178"/>
      <c r="BH186" s="178"/>
      <c r="BI186" s="178"/>
      <c r="BJ186" s="178"/>
      <c r="BK186" s="178"/>
      <c r="BL186" s="178"/>
      <c r="BM186" s="178"/>
      <c r="BN186" s="178"/>
      <c r="BO186" s="178"/>
      <c r="BP186" s="178"/>
      <c r="BQ186" s="178"/>
      <c r="BR186" s="178"/>
      <c r="BS186" s="178"/>
      <c r="BT186" s="178"/>
      <c r="BU186" s="178"/>
      <c r="BV186" s="178"/>
      <c r="BW186" s="178"/>
      <c r="BX186" s="178"/>
      <c r="BY186" s="178"/>
      <c r="BZ186" s="178"/>
      <c r="CA186" s="178"/>
      <c r="CB186" s="178"/>
      <c r="CC186" s="178"/>
      <c r="CD186" s="178"/>
      <c r="CE186" s="178"/>
      <c r="CF186" s="178"/>
      <c r="CG186" s="178"/>
      <c r="CH186" s="178"/>
      <c r="CI186" s="178"/>
      <c r="CJ186" s="178"/>
      <c r="CK186" s="178"/>
      <c r="CL186" s="178"/>
      <c r="CM186" s="178"/>
      <c r="CN186" s="178"/>
      <c r="CO186" s="178"/>
      <c r="CP186" s="178"/>
      <c r="CQ186" s="178"/>
      <c r="CR186" s="178"/>
      <c r="CS186" s="178"/>
      <c r="CT186" s="178"/>
      <c r="CU186" s="178"/>
      <c r="CV186" s="178"/>
      <c r="CW186" s="178"/>
      <c r="CX186" s="178"/>
      <c r="CY186" s="178"/>
      <c r="CZ186" s="178"/>
      <c r="DA186" s="178"/>
      <c r="DB186" s="178"/>
      <c r="DC186" s="178"/>
      <c r="DD186" s="178"/>
      <c r="DE186" s="178"/>
      <c r="DF186" s="178"/>
      <c r="DG186" s="178"/>
      <c r="DH186" s="178"/>
      <c r="DI186" s="178"/>
      <c r="DJ186" s="178"/>
      <c r="DK186" s="178"/>
      <c r="DL186" s="178"/>
      <c r="DM186" s="178"/>
      <c r="DN186" s="178"/>
      <c r="DO186" s="178"/>
      <c r="DP186" s="178"/>
      <c r="DQ186" s="178"/>
      <c r="DR186" s="178"/>
      <c r="DS186" s="178"/>
      <c r="DT186" s="178"/>
      <c r="DU186" s="178"/>
      <c r="DV186" s="178"/>
      <c r="DW186" s="178"/>
      <c r="DX186" s="178"/>
      <c r="DY186" s="178"/>
      <c r="DZ186" s="178"/>
      <c r="EA186" s="178"/>
      <c r="EB186" s="178"/>
      <c r="EC186" s="178"/>
      <c r="ED186" s="178"/>
      <c r="EE186" s="178"/>
      <c r="EF186" s="178"/>
    </row>
    <row r="187" spans="1:136" s="146" customFormat="1" ht="80.25" customHeight="1">
      <c r="A187" s="2">
        <v>5</v>
      </c>
      <c r="B187" s="151" t="s">
        <v>769</v>
      </c>
      <c r="C187" s="145" t="s">
        <v>3567</v>
      </c>
      <c r="D187" s="145" t="s">
        <v>834</v>
      </c>
      <c r="E187" s="145" t="s">
        <v>733</v>
      </c>
      <c r="F187" s="145" t="s">
        <v>733</v>
      </c>
      <c r="G187" s="145" t="s">
        <v>770</v>
      </c>
      <c r="H187" s="84">
        <v>392200</v>
      </c>
      <c r="I187" s="210" t="s">
        <v>84</v>
      </c>
      <c r="J187" s="703" t="s">
        <v>3568</v>
      </c>
      <c r="K187" s="2" t="s">
        <v>279</v>
      </c>
      <c r="L187" s="194" t="s">
        <v>108</v>
      </c>
      <c r="M187" s="194" t="s">
        <v>616</v>
      </c>
      <c r="N187" s="194" t="s">
        <v>617</v>
      </c>
      <c r="O187" s="210" t="s">
        <v>3569</v>
      </c>
      <c r="P187" s="209" t="s">
        <v>30</v>
      </c>
      <c r="Q187" s="210" t="s">
        <v>375</v>
      </c>
      <c r="R187" s="210" t="s">
        <v>375</v>
      </c>
      <c r="S187" s="210" t="s">
        <v>375</v>
      </c>
      <c r="T187" s="210" t="s">
        <v>375</v>
      </c>
      <c r="U187" s="210" t="s">
        <v>378</v>
      </c>
      <c r="V187" s="210" t="s">
        <v>375</v>
      </c>
      <c r="W187" s="922" t="s">
        <v>36</v>
      </c>
      <c r="X187" s="899">
        <v>1</v>
      </c>
      <c r="Y187" s="210" t="s">
        <v>834</v>
      </c>
      <c r="Z187" s="210" t="s">
        <v>733</v>
      </c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8"/>
      <c r="AM187" s="178"/>
      <c r="AN187" s="178"/>
      <c r="AO187" s="178"/>
      <c r="AP187" s="178"/>
      <c r="AQ187" s="178"/>
      <c r="AR187" s="178"/>
      <c r="AS187" s="178"/>
      <c r="AT187" s="178"/>
      <c r="AU187" s="178"/>
      <c r="AV187" s="178"/>
      <c r="AW187" s="178"/>
      <c r="AX187" s="178"/>
      <c r="AY187" s="178"/>
      <c r="AZ187" s="178"/>
      <c r="BA187" s="178"/>
      <c r="BB187" s="178"/>
      <c r="BC187" s="178"/>
      <c r="BD187" s="178"/>
      <c r="BE187" s="178"/>
      <c r="BF187" s="178"/>
      <c r="BG187" s="178"/>
      <c r="BH187" s="178"/>
      <c r="BI187" s="178"/>
      <c r="BJ187" s="178"/>
      <c r="BK187" s="178"/>
      <c r="BL187" s="178"/>
      <c r="BM187" s="178"/>
      <c r="BN187" s="178"/>
      <c r="BO187" s="178"/>
      <c r="BP187" s="178"/>
      <c r="BQ187" s="178"/>
      <c r="BR187" s="178"/>
      <c r="BS187" s="178"/>
      <c r="BT187" s="178"/>
      <c r="BU187" s="178"/>
      <c r="BV187" s="178"/>
      <c r="BW187" s="178"/>
      <c r="BX187" s="178"/>
      <c r="BY187" s="178"/>
      <c r="BZ187" s="178"/>
      <c r="CA187" s="178"/>
      <c r="CB187" s="178"/>
      <c r="CC187" s="178"/>
      <c r="CD187" s="178"/>
      <c r="CE187" s="178"/>
      <c r="CF187" s="178"/>
      <c r="CG187" s="178"/>
      <c r="CH187" s="178"/>
      <c r="CI187" s="178"/>
      <c r="CJ187" s="178"/>
      <c r="CK187" s="178"/>
      <c r="CL187" s="178"/>
      <c r="CM187" s="178"/>
      <c r="CN187" s="178"/>
      <c r="CO187" s="178"/>
      <c r="CP187" s="178"/>
      <c r="CQ187" s="178"/>
      <c r="CR187" s="178"/>
      <c r="CS187" s="178"/>
      <c r="CT187" s="178"/>
      <c r="CU187" s="178"/>
      <c r="CV187" s="178"/>
      <c r="CW187" s="178"/>
      <c r="CX187" s="178"/>
      <c r="CY187" s="178"/>
      <c r="CZ187" s="178"/>
      <c r="DA187" s="178"/>
      <c r="DB187" s="178"/>
      <c r="DC187" s="178"/>
      <c r="DD187" s="178"/>
      <c r="DE187" s="178"/>
      <c r="DF187" s="178"/>
      <c r="DG187" s="178"/>
      <c r="DH187" s="178"/>
      <c r="DI187" s="178"/>
      <c r="DJ187" s="178"/>
      <c r="DK187" s="178"/>
      <c r="DL187" s="178"/>
      <c r="DM187" s="178"/>
      <c r="DN187" s="178"/>
      <c r="DO187" s="178"/>
      <c r="DP187" s="178"/>
      <c r="DQ187" s="178"/>
      <c r="DR187" s="178"/>
      <c r="DS187" s="178"/>
      <c r="DT187" s="178"/>
      <c r="DU187" s="178"/>
      <c r="DV187" s="178"/>
      <c r="DW187" s="178"/>
      <c r="DX187" s="178"/>
      <c r="DY187" s="178"/>
      <c r="DZ187" s="178"/>
      <c r="EA187" s="178"/>
      <c r="EB187" s="178"/>
      <c r="EC187" s="178"/>
      <c r="ED187" s="178"/>
      <c r="EE187" s="178"/>
      <c r="EF187" s="178"/>
    </row>
    <row r="188" spans="1:136" s="146" customFormat="1" ht="86.25" customHeight="1">
      <c r="A188" s="2">
        <v>6</v>
      </c>
      <c r="B188" s="151" t="s">
        <v>771</v>
      </c>
      <c r="C188" s="145" t="s">
        <v>763</v>
      </c>
      <c r="D188" s="145" t="s">
        <v>834</v>
      </c>
      <c r="E188" s="145" t="s">
        <v>733</v>
      </c>
      <c r="F188" s="145" t="s">
        <v>733</v>
      </c>
      <c r="G188" s="145" t="s">
        <v>772</v>
      </c>
      <c r="H188" s="84">
        <v>2542786</v>
      </c>
      <c r="I188" s="210" t="s">
        <v>84</v>
      </c>
      <c r="J188" s="703" t="s">
        <v>3570</v>
      </c>
      <c r="K188" s="2" t="s">
        <v>280</v>
      </c>
      <c r="L188" s="194" t="s">
        <v>618</v>
      </c>
      <c r="M188" s="194" t="s">
        <v>80</v>
      </c>
      <c r="N188" s="194" t="s">
        <v>81</v>
      </c>
      <c r="O188" s="209" t="s">
        <v>27</v>
      </c>
      <c r="P188" s="209" t="s">
        <v>31</v>
      </c>
      <c r="Q188" s="210" t="s">
        <v>375</v>
      </c>
      <c r="R188" s="210" t="s">
        <v>375</v>
      </c>
      <c r="S188" s="210" t="s">
        <v>375</v>
      </c>
      <c r="T188" s="210" t="s">
        <v>375</v>
      </c>
      <c r="U188" s="210" t="s">
        <v>375</v>
      </c>
      <c r="V188" s="210" t="s">
        <v>375</v>
      </c>
      <c r="W188" s="923" t="s">
        <v>980</v>
      </c>
      <c r="X188" s="899">
        <v>2</v>
      </c>
      <c r="Y188" s="210" t="s">
        <v>834</v>
      </c>
      <c r="Z188" s="210" t="s">
        <v>733</v>
      </c>
      <c r="AA188" s="178"/>
      <c r="AB188" s="178"/>
      <c r="AC188" s="178"/>
      <c r="AD188" s="178"/>
      <c r="AE188" s="178"/>
      <c r="AF188" s="178"/>
      <c r="AG188" s="178"/>
      <c r="AH188" s="178"/>
      <c r="AI188" s="178"/>
      <c r="AJ188" s="178"/>
      <c r="AK188" s="178"/>
      <c r="AL188" s="178"/>
      <c r="AM188" s="178"/>
      <c r="AN188" s="178"/>
      <c r="AO188" s="178"/>
      <c r="AP188" s="178"/>
      <c r="AQ188" s="178"/>
      <c r="AR188" s="178"/>
      <c r="AS188" s="178"/>
      <c r="AT188" s="178"/>
      <c r="AU188" s="178"/>
      <c r="AV188" s="178"/>
      <c r="AW188" s="178"/>
      <c r="AX188" s="178"/>
      <c r="AY188" s="178"/>
      <c r="AZ188" s="178"/>
      <c r="BA188" s="178"/>
      <c r="BB188" s="178"/>
      <c r="BC188" s="178"/>
      <c r="BD188" s="178"/>
      <c r="BE188" s="178"/>
      <c r="BF188" s="178"/>
      <c r="BG188" s="178"/>
      <c r="BH188" s="178"/>
      <c r="BI188" s="178"/>
      <c r="BJ188" s="178"/>
      <c r="BK188" s="178"/>
      <c r="BL188" s="178"/>
      <c r="BM188" s="178"/>
      <c r="BN188" s="178"/>
      <c r="BO188" s="178"/>
      <c r="BP188" s="178"/>
      <c r="BQ188" s="178"/>
      <c r="BR188" s="178"/>
      <c r="BS188" s="178"/>
      <c r="BT188" s="178"/>
      <c r="BU188" s="178"/>
      <c r="BV188" s="178"/>
      <c r="BW188" s="178"/>
      <c r="BX188" s="178"/>
      <c r="BY188" s="178"/>
      <c r="BZ188" s="178"/>
      <c r="CA188" s="178"/>
      <c r="CB188" s="178"/>
      <c r="CC188" s="178"/>
      <c r="CD188" s="178"/>
      <c r="CE188" s="178"/>
      <c r="CF188" s="178"/>
      <c r="CG188" s="178"/>
      <c r="CH188" s="178"/>
      <c r="CI188" s="178"/>
      <c r="CJ188" s="178"/>
      <c r="CK188" s="178"/>
      <c r="CL188" s="178"/>
      <c r="CM188" s="178"/>
      <c r="CN188" s="178"/>
      <c r="CO188" s="178"/>
      <c r="CP188" s="178"/>
      <c r="CQ188" s="178"/>
      <c r="CR188" s="178"/>
      <c r="CS188" s="178"/>
      <c r="CT188" s="178"/>
      <c r="CU188" s="178"/>
      <c r="CV188" s="178"/>
      <c r="CW188" s="178"/>
      <c r="CX188" s="178"/>
      <c r="CY188" s="178"/>
      <c r="CZ188" s="178"/>
      <c r="DA188" s="178"/>
      <c r="DB188" s="178"/>
      <c r="DC188" s="178"/>
      <c r="DD188" s="178"/>
      <c r="DE188" s="178"/>
      <c r="DF188" s="178"/>
      <c r="DG188" s="178"/>
      <c r="DH188" s="178"/>
      <c r="DI188" s="178"/>
      <c r="DJ188" s="178"/>
      <c r="DK188" s="178"/>
      <c r="DL188" s="178"/>
      <c r="DM188" s="178"/>
      <c r="DN188" s="178"/>
      <c r="DO188" s="178"/>
      <c r="DP188" s="178"/>
      <c r="DQ188" s="178"/>
      <c r="DR188" s="178"/>
      <c r="DS188" s="178"/>
      <c r="DT188" s="178"/>
      <c r="DU188" s="178"/>
      <c r="DV188" s="178"/>
      <c r="DW188" s="178"/>
      <c r="DX188" s="178"/>
      <c r="DY188" s="178"/>
      <c r="DZ188" s="178"/>
      <c r="EA188" s="178"/>
      <c r="EB188" s="178"/>
      <c r="EC188" s="178"/>
      <c r="ED188" s="178"/>
      <c r="EE188" s="178"/>
      <c r="EF188" s="178"/>
    </row>
    <row r="189" spans="1:136" s="146" customFormat="1" ht="97.5" customHeight="1">
      <c r="A189" s="2">
        <v>7</v>
      </c>
      <c r="B189" s="151" t="s">
        <v>1434</v>
      </c>
      <c r="C189" s="145" t="s">
        <v>763</v>
      </c>
      <c r="D189" s="145" t="s">
        <v>1435</v>
      </c>
      <c r="E189" s="145" t="s">
        <v>1436</v>
      </c>
      <c r="F189" s="145" t="s">
        <v>1437</v>
      </c>
      <c r="G189" s="145" t="s">
        <v>1438</v>
      </c>
      <c r="H189" s="84">
        <v>958000</v>
      </c>
      <c r="I189" s="2" t="s">
        <v>84</v>
      </c>
      <c r="J189" s="701" t="s">
        <v>3571</v>
      </c>
      <c r="K189" s="2" t="s">
        <v>1439</v>
      </c>
      <c r="L189" s="194" t="s">
        <v>618</v>
      </c>
      <c r="M189" s="194" t="s">
        <v>2064</v>
      </c>
      <c r="N189" s="194" t="s">
        <v>1440</v>
      </c>
      <c r="O189" s="209" t="s">
        <v>3572</v>
      </c>
      <c r="P189" s="209" t="s">
        <v>2064</v>
      </c>
      <c r="Q189" s="210" t="s">
        <v>378</v>
      </c>
      <c r="R189" s="210" t="s">
        <v>1441</v>
      </c>
      <c r="S189" s="210" t="s">
        <v>1442</v>
      </c>
      <c r="T189" s="210" t="s">
        <v>375</v>
      </c>
      <c r="U189" s="210" t="s">
        <v>375</v>
      </c>
      <c r="V189" s="210" t="s">
        <v>1442</v>
      </c>
      <c r="W189" s="689" t="s">
        <v>1499</v>
      </c>
      <c r="X189" s="899">
        <v>1</v>
      </c>
      <c r="Y189" s="210" t="s">
        <v>1443</v>
      </c>
      <c r="Z189" s="210" t="s">
        <v>733</v>
      </c>
      <c r="AA189" s="178"/>
      <c r="AB189" s="178"/>
      <c r="AC189" s="178"/>
      <c r="AD189" s="178"/>
      <c r="AE189" s="178"/>
      <c r="AF189" s="178"/>
      <c r="AG189" s="178"/>
      <c r="AH189" s="178"/>
      <c r="AI189" s="178"/>
      <c r="AJ189" s="178"/>
      <c r="AK189" s="178"/>
      <c r="AL189" s="178"/>
      <c r="AM189" s="178"/>
      <c r="AN189" s="178"/>
      <c r="AO189" s="178"/>
      <c r="AP189" s="178"/>
      <c r="AQ189" s="178"/>
      <c r="AR189" s="178"/>
      <c r="AS189" s="178"/>
      <c r="AT189" s="178"/>
      <c r="AU189" s="178"/>
      <c r="AV189" s="178"/>
      <c r="AW189" s="178"/>
      <c r="AX189" s="178"/>
      <c r="AY189" s="178"/>
      <c r="AZ189" s="178"/>
      <c r="BA189" s="178"/>
      <c r="BB189" s="178"/>
      <c r="BC189" s="178"/>
      <c r="BD189" s="178"/>
      <c r="BE189" s="178"/>
      <c r="BF189" s="178"/>
      <c r="BG189" s="178"/>
      <c r="BH189" s="178"/>
      <c r="BI189" s="178"/>
      <c r="BJ189" s="178"/>
      <c r="BK189" s="178"/>
      <c r="BL189" s="178"/>
      <c r="BM189" s="178"/>
      <c r="BN189" s="178"/>
      <c r="BO189" s="178"/>
      <c r="BP189" s="178"/>
      <c r="BQ189" s="178"/>
      <c r="BR189" s="178"/>
      <c r="BS189" s="178"/>
      <c r="BT189" s="178"/>
      <c r="BU189" s="178"/>
      <c r="BV189" s="178"/>
      <c r="BW189" s="178"/>
      <c r="BX189" s="178"/>
      <c r="BY189" s="178"/>
      <c r="BZ189" s="178"/>
      <c r="CA189" s="178"/>
      <c r="CB189" s="178"/>
      <c r="CC189" s="178"/>
      <c r="CD189" s="178"/>
      <c r="CE189" s="178"/>
      <c r="CF189" s="178"/>
      <c r="CG189" s="178"/>
      <c r="CH189" s="178"/>
      <c r="CI189" s="178"/>
      <c r="CJ189" s="178"/>
      <c r="CK189" s="178"/>
      <c r="CL189" s="178"/>
      <c r="CM189" s="178"/>
      <c r="CN189" s="178"/>
      <c r="CO189" s="178"/>
      <c r="CP189" s="178"/>
      <c r="CQ189" s="178"/>
      <c r="CR189" s="178"/>
      <c r="CS189" s="178"/>
      <c r="CT189" s="178"/>
      <c r="CU189" s="178"/>
      <c r="CV189" s="178"/>
      <c r="CW189" s="178"/>
      <c r="CX189" s="178"/>
      <c r="CY189" s="178"/>
      <c r="CZ189" s="178"/>
      <c r="DA189" s="178"/>
      <c r="DB189" s="178"/>
      <c r="DC189" s="178"/>
      <c r="DD189" s="178"/>
      <c r="DE189" s="178"/>
      <c r="DF189" s="178"/>
      <c r="DG189" s="178"/>
      <c r="DH189" s="178"/>
      <c r="DI189" s="178"/>
      <c r="DJ189" s="178"/>
      <c r="DK189" s="178"/>
      <c r="DL189" s="178"/>
      <c r="DM189" s="178"/>
      <c r="DN189" s="178"/>
      <c r="DO189" s="178"/>
      <c r="DP189" s="178"/>
      <c r="DQ189" s="178"/>
      <c r="DR189" s="178"/>
      <c r="DS189" s="178"/>
      <c r="DT189" s="178"/>
      <c r="DU189" s="178"/>
      <c r="DV189" s="178"/>
      <c r="DW189" s="178"/>
      <c r="DX189" s="178"/>
      <c r="DY189" s="178"/>
      <c r="DZ189" s="178"/>
      <c r="EA189" s="178"/>
      <c r="EB189" s="178"/>
      <c r="EC189" s="178"/>
      <c r="ED189" s="178"/>
      <c r="EE189" s="178"/>
      <c r="EF189" s="178"/>
    </row>
    <row r="190" spans="1:136" s="3" customFormat="1" ht="97.5" customHeight="1">
      <c r="A190" s="2">
        <v>8</v>
      </c>
      <c r="B190" s="1" t="s">
        <v>2061</v>
      </c>
      <c r="C190" s="2" t="s">
        <v>763</v>
      </c>
      <c r="D190" s="2" t="s">
        <v>733</v>
      </c>
      <c r="E190" s="2" t="s">
        <v>733</v>
      </c>
      <c r="F190" s="2" t="s">
        <v>834</v>
      </c>
      <c r="G190" s="2" t="s">
        <v>2062</v>
      </c>
      <c r="H190" s="84">
        <v>48205</v>
      </c>
      <c r="I190" s="2" t="s">
        <v>1461</v>
      </c>
      <c r="J190" s="375"/>
      <c r="K190" s="2" t="s">
        <v>2063</v>
      </c>
      <c r="L190" s="2" t="s">
        <v>618</v>
      </c>
      <c r="M190" s="2" t="s">
        <v>2064</v>
      </c>
      <c r="N190" s="2" t="s">
        <v>1440</v>
      </c>
      <c r="O190" s="1" t="s">
        <v>3573</v>
      </c>
      <c r="P190" s="1" t="s">
        <v>2064</v>
      </c>
      <c r="Q190" s="1" t="s">
        <v>1440</v>
      </c>
      <c r="R190" s="2" t="s">
        <v>2062</v>
      </c>
      <c r="S190" s="2" t="s">
        <v>1442</v>
      </c>
      <c r="T190" s="2" t="s">
        <v>375</v>
      </c>
      <c r="U190" s="2" t="s">
        <v>375</v>
      </c>
      <c r="V190" s="2" t="s">
        <v>1442</v>
      </c>
      <c r="W190" s="921" t="s">
        <v>2065</v>
      </c>
      <c r="X190" s="900">
        <v>1</v>
      </c>
      <c r="Y190" s="12" t="s">
        <v>834</v>
      </c>
      <c r="Z190" s="12" t="s">
        <v>733</v>
      </c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</row>
    <row r="191" spans="1:136" s="3" customFormat="1" ht="27" customHeight="1">
      <c r="A191" s="2">
        <v>9</v>
      </c>
      <c r="B191" s="1" t="s">
        <v>3801</v>
      </c>
      <c r="C191" s="2"/>
      <c r="D191" s="2"/>
      <c r="E191" s="2"/>
      <c r="F191" s="2"/>
      <c r="G191" s="2"/>
      <c r="H191" s="84">
        <v>198000</v>
      </c>
      <c r="I191" s="2" t="s">
        <v>1461</v>
      </c>
      <c r="J191" s="375"/>
      <c r="K191" s="2"/>
      <c r="L191" s="2"/>
      <c r="M191" s="2"/>
      <c r="N191" s="2"/>
      <c r="O191" s="1"/>
      <c r="P191" s="1"/>
      <c r="Q191" s="1"/>
      <c r="R191" s="2"/>
      <c r="S191" s="2"/>
      <c r="T191" s="2"/>
      <c r="U191" s="2"/>
      <c r="V191" s="2"/>
      <c r="W191" s="921"/>
      <c r="X191" s="900"/>
      <c r="Y191" s="12"/>
      <c r="Z191" s="12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</row>
    <row r="192" spans="1:136" s="67" customFormat="1">
      <c r="A192" s="1140" t="s">
        <v>369</v>
      </c>
      <c r="B192" s="1140"/>
      <c r="C192" s="1140"/>
      <c r="D192" s="76"/>
      <c r="E192" s="76"/>
      <c r="F192" s="76"/>
      <c r="G192" s="77"/>
      <c r="H192" s="71">
        <f>SUM(H183:H191)</f>
        <v>27848302</v>
      </c>
      <c r="I192" s="78"/>
      <c r="J192" s="68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913"/>
      <c r="X192" s="891"/>
      <c r="Y192" s="55"/>
      <c r="Z192" s="55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</row>
    <row r="193" spans="1:136" s="3" customFormat="1">
      <c r="A193" s="1102" t="s">
        <v>3669</v>
      </c>
      <c r="B193" s="1103"/>
      <c r="C193" s="1103"/>
      <c r="D193" s="1103"/>
      <c r="E193" s="1103"/>
      <c r="F193" s="1103"/>
      <c r="G193" s="1103"/>
      <c r="H193" s="1103"/>
      <c r="I193" s="1104"/>
      <c r="J193" s="1098"/>
      <c r="K193" s="1098"/>
      <c r="L193" s="41"/>
      <c r="M193" s="1098"/>
      <c r="N193" s="1098"/>
      <c r="O193" s="1098"/>
      <c r="P193" s="1098"/>
      <c r="Q193" s="41"/>
      <c r="R193" s="1098"/>
      <c r="S193" s="1098"/>
      <c r="T193" s="1098"/>
      <c r="U193" s="1098"/>
      <c r="V193" s="41"/>
      <c r="W193" s="914"/>
      <c r="X193" s="892"/>
      <c r="Y193" s="41"/>
      <c r="Z193" s="41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</row>
    <row r="194" spans="1:136" s="3" customFormat="1" ht="76.5">
      <c r="A194" s="2">
        <v>1</v>
      </c>
      <c r="B194" s="10" t="s">
        <v>644</v>
      </c>
      <c r="C194" s="2" t="s">
        <v>645</v>
      </c>
      <c r="D194" s="2" t="s">
        <v>650</v>
      </c>
      <c r="E194" s="2" t="s">
        <v>1255</v>
      </c>
      <c r="F194" s="2" t="s">
        <v>1255</v>
      </c>
      <c r="G194" s="2" t="s">
        <v>646</v>
      </c>
      <c r="H194" s="84">
        <v>1882958.34</v>
      </c>
      <c r="I194" s="2" t="s">
        <v>20</v>
      </c>
      <c r="J194" s="85" t="s">
        <v>687</v>
      </c>
      <c r="K194" s="2" t="s">
        <v>641</v>
      </c>
      <c r="L194" s="2" t="s">
        <v>688</v>
      </c>
      <c r="M194" s="2" t="s">
        <v>689</v>
      </c>
      <c r="N194" s="2" t="s">
        <v>2076</v>
      </c>
      <c r="O194" s="2" t="s">
        <v>2077</v>
      </c>
      <c r="P194" s="2"/>
      <c r="Q194" s="2" t="s">
        <v>982</v>
      </c>
      <c r="R194" s="2" t="s">
        <v>376</v>
      </c>
      <c r="S194" s="2" t="s">
        <v>376</v>
      </c>
      <c r="T194" s="2" t="s">
        <v>375</v>
      </c>
      <c r="U194" s="2" t="s">
        <v>376</v>
      </c>
      <c r="V194" s="139" t="s">
        <v>116</v>
      </c>
      <c r="W194" s="112">
        <v>950.8</v>
      </c>
      <c r="X194" s="588">
        <v>2</v>
      </c>
      <c r="Y194" s="2" t="s">
        <v>650</v>
      </c>
      <c r="Z194" s="2" t="s">
        <v>3457</v>
      </c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</row>
    <row r="195" spans="1:136" s="67" customFormat="1">
      <c r="A195" s="952"/>
      <c r="B195" s="1099" t="s">
        <v>862</v>
      </c>
      <c r="C195" s="1099"/>
      <c r="D195" s="69"/>
      <c r="E195" s="69"/>
      <c r="F195" s="69"/>
      <c r="G195" s="70"/>
      <c r="H195" s="71">
        <f>SUM(H194)</f>
        <v>1882958.34</v>
      </c>
      <c r="I195" s="55"/>
      <c r="J195" s="68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913"/>
      <c r="X195" s="891"/>
      <c r="Y195" s="55"/>
      <c r="Z195" s="55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</row>
    <row r="196" spans="1:136" s="3" customFormat="1">
      <c r="A196" s="1102" t="s">
        <v>3670</v>
      </c>
      <c r="B196" s="1103"/>
      <c r="C196" s="1103"/>
      <c r="D196" s="1103"/>
      <c r="E196" s="1103"/>
      <c r="F196" s="1103"/>
      <c r="G196" s="1103"/>
      <c r="H196" s="1103"/>
      <c r="I196" s="1104"/>
      <c r="J196" s="1098"/>
      <c r="K196" s="1098"/>
      <c r="L196" s="41"/>
      <c r="M196" s="1098"/>
      <c r="N196" s="1098"/>
      <c r="O196" s="1098"/>
      <c r="P196" s="1098"/>
      <c r="Q196" s="41"/>
      <c r="R196" s="1098"/>
      <c r="S196" s="1098"/>
      <c r="T196" s="1098"/>
      <c r="U196" s="1098"/>
      <c r="V196" s="41"/>
      <c r="W196" s="914"/>
      <c r="X196" s="892"/>
      <c r="Y196" s="41"/>
      <c r="Z196" s="41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</row>
    <row r="197" spans="1:136" s="146" customFormat="1" ht="75" customHeight="1">
      <c r="A197" s="2">
        <v>1</v>
      </c>
      <c r="B197" s="151" t="s">
        <v>3800</v>
      </c>
      <c r="C197" s="145" t="s">
        <v>693</v>
      </c>
      <c r="D197" s="145" t="s">
        <v>650</v>
      </c>
      <c r="E197" s="145" t="s">
        <v>1255</v>
      </c>
      <c r="F197" s="145" t="s">
        <v>1255</v>
      </c>
      <c r="G197" s="145" t="s">
        <v>638</v>
      </c>
      <c r="H197" s="176">
        <v>5457409.6799999997</v>
      </c>
      <c r="I197" s="145" t="s">
        <v>20</v>
      </c>
      <c r="J197" s="177" t="s">
        <v>728</v>
      </c>
      <c r="K197" s="145" t="s">
        <v>729</v>
      </c>
      <c r="L197" s="145" t="s">
        <v>688</v>
      </c>
      <c r="M197" s="145" t="s">
        <v>784</v>
      </c>
      <c r="N197" s="145" t="s">
        <v>465</v>
      </c>
      <c r="O197" s="118" t="s">
        <v>1303</v>
      </c>
      <c r="P197" s="118" t="s">
        <v>1304</v>
      </c>
      <c r="Q197" s="117" t="s">
        <v>1305</v>
      </c>
      <c r="R197" s="2" t="s">
        <v>376</v>
      </c>
      <c r="S197" s="2" t="s">
        <v>376</v>
      </c>
      <c r="T197" s="2" t="s">
        <v>376</v>
      </c>
      <c r="U197" s="2" t="s">
        <v>376</v>
      </c>
      <c r="V197" s="139" t="s">
        <v>116</v>
      </c>
      <c r="W197" s="920">
        <v>1703</v>
      </c>
      <c r="X197" s="890" t="s">
        <v>1306</v>
      </c>
      <c r="Y197" s="142" t="s">
        <v>650</v>
      </c>
      <c r="Z197" s="117" t="s">
        <v>1921</v>
      </c>
      <c r="AA197" s="178"/>
      <c r="AB197" s="178"/>
      <c r="AC197" s="178"/>
      <c r="AD197" s="178"/>
      <c r="AE197" s="178"/>
      <c r="AF197" s="178"/>
      <c r="AG197" s="178"/>
      <c r="AH197" s="178"/>
      <c r="AI197" s="178"/>
      <c r="AJ197" s="178"/>
      <c r="AK197" s="178"/>
      <c r="AL197" s="178"/>
      <c r="AM197" s="178"/>
      <c r="AN197" s="178"/>
      <c r="AO197" s="178"/>
      <c r="AP197" s="178"/>
      <c r="AQ197" s="178"/>
      <c r="AR197" s="178"/>
      <c r="AS197" s="178"/>
      <c r="AT197" s="178"/>
      <c r="AU197" s="178"/>
      <c r="AV197" s="178"/>
      <c r="AW197" s="178"/>
      <c r="AX197" s="178"/>
      <c r="AY197" s="178"/>
      <c r="AZ197" s="178"/>
      <c r="BA197" s="178"/>
      <c r="BB197" s="178"/>
      <c r="BC197" s="178"/>
      <c r="BD197" s="178"/>
      <c r="BE197" s="178"/>
      <c r="BF197" s="178"/>
      <c r="BG197" s="178"/>
      <c r="BH197" s="178"/>
      <c r="BI197" s="178"/>
      <c r="BJ197" s="178"/>
      <c r="BK197" s="178"/>
      <c r="BL197" s="178"/>
      <c r="BM197" s="178"/>
      <c r="BN197" s="178"/>
      <c r="BO197" s="178"/>
      <c r="BP197" s="178"/>
      <c r="BQ197" s="178"/>
      <c r="BR197" s="178"/>
      <c r="BS197" s="178"/>
      <c r="BT197" s="178"/>
      <c r="BU197" s="178"/>
      <c r="BV197" s="178"/>
      <c r="BW197" s="178"/>
      <c r="BX197" s="178"/>
      <c r="BY197" s="178"/>
      <c r="BZ197" s="178"/>
      <c r="CA197" s="178"/>
      <c r="CB197" s="178"/>
      <c r="CC197" s="178"/>
      <c r="CD197" s="178"/>
      <c r="CE197" s="178"/>
      <c r="CF197" s="178"/>
      <c r="CG197" s="178"/>
      <c r="CH197" s="178"/>
      <c r="CI197" s="178"/>
      <c r="CJ197" s="178"/>
      <c r="CK197" s="178"/>
      <c r="CL197" s="178"/>
      <c r="CM197" s="178"/>
      <c r="CN197" s="178"/>
      <c r="CO197" s="178"/>
      <c r="CP197" s="178"/>
      <c r="CQ197" s="178"/>
      <c r="CR197" s="178"/>
      <c r="CS197" s="178"/>
      <c r="CT197" s="178"/>
      <c r="CU197" s="178"/>
      <c r="CV197" s="178"/>
      <c r="CW197" s="178"/>
      <c r="CX197" s="178"/>
      <c r="CY197" s="178"/>
      <c r="CZ197" s="178"/>
      <c r="DA197" s="178"/>
      <c r="DB197" s="178"/>
      <c r="DC197" s="178"/>
      <c r="DD197" s="178"/>
      <c r="DE197" s="178"/>
      <c r="DF197" s="178"/>
      <c r="DG197" s="178"/>
      <c r="DH197" s="178"/>
      <c r="DI197" s="178"/>
      <c r="DJ197" s="178"/>
      <c r="DK197" s="178"/>
      <c r="DL197" s="178"/>
      <c r="DM197" s="178"/>
      <c r="DN197" s="178"/>
      <c r="DO197" s="178"/>
      <c r="DP197" s="178"/>
      <c r="DQ197" s="178"/>
      <c r="DR197" s="178"/>
      <c r="DS197" s="178"/>
      <c r="DT197" s="178"/>
      <c r="DU197" s="178"/>
      <c r="DV197" s="178"/>
      <c r="DW197" s="178"/>
      <c r="DX197" s="178"/>
      <c r="DY197" s="178"/>
      <c r="DZ197" s="178"/>
      <c r="EA197" s="178"/>
      <c r="EB197" s="178"/>
      <c r="EC197" s="178"/>
      <c r="ED197" s="178"/>
      <c r="EE197" s="178"/>
      <c r="EF197" s="178"/>
    </row>
    <row r="198" spans="1:136" s="339" customFormat="1" ht="75" customHeight="1">
      <c r="A198" s="2">
        <v>2</v>
      </c>
      <c r="B198" s="278" t="s">
        <v>444</v>
      </c>
      <c r="C198" s="241" t="s">
        <v>2008</v>
      </c>
      <c r="D198" s="241" t="s">
        <v>650</v>
      </c>
      <c r="E198" s="241" t="s">
        <v>1255</v>
      </c>
      <c r="F198" s="241" t="s">
        <v>1255</v>
      </c>
      <c r="G198" s="241" t="s">
        <v>2009</v>
      </c>
      <c r="H198" s="348">
        <v>611644.27</v>
      </c>
      <c r="I198" s="145" t="s">
        <v>20</v>
      </c>
      <c r="J198" s="349" t="s">
        <v>2010</v>
      </c>
      <c r="K198" s="241" t="s">
        <v>2011</v>
      </c>
      <c r="L198" s="381" t="s">
        <v>2012</v>
      </c>
      <c r="M198" s="241"/>
      <c r="N198" s="241"/>
      <c r="O198" s="241" t="s">
        <v>1303</v>
      </c>
      <c r="P198" s="227"/>
      <c r="Q198" s="344"/>
      <c r="R198" s="210"/>
      <c r="S198" s="210"/>
      <c r="T198" s="210"/>
      <c r="U198" s="210"/>
      <c r="V198" s="350"/>
      <c r="W198" s="924">
        <v>2253.83</v>
      </c>
      <c r="X198" s="901"/>
      <c r="Y198" s="345"/>
      <c r="Z198" s="344"/>
      <c r="AA198" s="338"/>
      <c r="AB198" s="338"/>
      <c r="AC198" s="338"/>
      <c r="AD198" s="338"/>
      <c r="AE198" s="338"/>
      <c r="AF198" s="338"/>
      <c r="AG198" s="338"/>
      <c r="AH198" s="338"/>
      <c r="AI198" s="338"/>
      <c r="AJ198" s="338"/>
      <c r="AK198" s="338"/>
      <c r="AL198" s="338"/>
      <c r="AM198" s="338"/>
      <c r="AN198" s="338"/>
      <c r="AO198" s="338"/>
      <c r="AP198" s="338"/>
      <c r="AQ198" s="338"/>
      <c r="AR198" s="338"/>
      <c r="AS198" s="338"/>
      <c r="AT198" s="338"/>
      <c r="AU198" s="338"/>
      <c r="AV198" s="338"/>
      <c r="AW198" s="338"/>
      <c r="AX198" s="338"/>
      <c r="AY198" s="338"/>
      <c r="AZ198" s="338"/>
      <c r="BA198" s="338"/>
      <c r="BB198" s="338"/>
      <c r="BC198" s="338"/>
      <c r="BD198" s="338"/>
      <c r="BE198" s="338"/>
      <c r="BF198" s="338"/>
      <c r="BG198" s="338"/>
      <c r="BH198" s="338"/>
      <c r="BI198" s="338"/>
      <c r="BJ198" s="338"/>
      <c r="BK198" s="338"/>
      <c r="BL198" s="338"/>
      <c r="BM198" s="338"/>
      <c r="BN198" s="338"/>
      <c r="BO198" s="338"/>
      <c r="BP198" s="338"/>
      <c r="BQ198" s="338"/>
      <c r="BR198" s="338"/>
      <c r="BS198" s="338"/>
      <c r="BT198" s="338"/>
      <c r="BU198" s="338"/>
      <c r="BV198" s="338"/>
      <c r="BW198" s="338"/>
      <c r="BX198" s="338"/>
      <c r="BY198" s="338"/>
      <c r="BZ198" s="338"/>
      <c r="CA198" s="338"/>
      <c r="CB198" s="338"/>
      <c r="CC198" s="338"/>
      <c r="CD198" s="338"/>
      <c r="CE198" s="338"/>
      <c r="CF198" s="338"/>
      <c r="CG198" s="338"/>
      <c r="CH198" s="338"/>
      <c r="CI198" s="338"/>
      <c r="CJ198" s="338"/>
      <c r="CK198" s="338"/>
      <c r="CL198" s="338"/>
      <c r="CM198" s="338"/>
      <c r="CN198" s="338"/>
      <c r="CO198" s="338"/>
      <c r="CP198" s="338"/>
      <c r="CQ198" s="338"/>
      <c r="CR198" s="338"/>
      <c r="CS198" s="338"/>
      <c r="CT198" s="338"/>
      <c r="CU198" s="338"/>
      <c r="CV198" s="338"/>
      <c r="CW198" s="338"/>
      <c r="CX198" s="338"/>
      <c r="CY198" s="338"/>
      <c r="CZ198" s="338"/>
      <c r="DA198" s="338"/>
      <c r="DB198" s="338"/>
      <c r="DC198" s="338"/>
      <c r="DD198" s="338"/>
      <c r="DE198" s="338"/>
      <c r="DF198" s="338"/>
      <c r="DG198" s="338"/>
      <c r="DH198" s="338"/>
      <c r="DI198" s="338"/>
      <c r="DJ198" s="338"/>
      <c r="DK198" s="338"/>
      <c r="DL198" s="338"/>
      <c r="DM198" s="338"/>
      <c r="DN198" s="338"/>
      <c r="DO198" s="338"/>
      <c r="DP198" s="338"/>
      <c r="DQ198" s="338"/>
      <c r="DR198" s="338"/>
      <c r="DS198" s="338"/>
      <c r="DT198" s="338"/>
      <c r="DU198" s="338"/>
      <c r="DV198" s="338"/>
      <c r="DW198" s="338"/>
      <c r="DX198" s="338"/>
      <c r="DY198" s="338"/>
      <c r="DZ198" s="338"/>
      <c r="EA198" s="338"/>
      <c r="EB198" s="338"/>
      <c r="EC198" s="338"/>
      <c r="ED198" s="338"/>
      <c r="EE198" s="338"/>
      <c r="EF198" s="338"/>
    </row>
    <row r="199" spans="1:136" s="67" customFormat="1">
      <c r="A199" s="952"/>
      <c r="B199" s="1099" t="s">
        <v>862</v>
      </c>
      <c r="C199" s="1099"/>
      <c r="D199" s="69"/>
      <c r="E199" s="69"/>
      <c r="F199" s="69"/>
      <c r="G199" s="70"/>
      <c r="H199" s="71">
        <f>SUM(H197:H198)</f>
        <v>6069053.9499999993</v>
      </c>
      <c r="I199" s="55"/>
      <c r="J199" s="68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913"/>
      <c r="X199" s="891"/>
      <c r="Y199" s="55"/>
      <c r="Z199" s="55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</row>
    <row r="200" spans="1:136" s="3" customFormat="1">
      <c r="A200" s="1097" t="s">
        <v>3671</v>
      </c>
      <c r="B200" s="1097"/>
      <c r="C200" s="1097"/>
      <c r="D200" s="1097"/>
      <c r="E200" s="1097"/>
      <c r="F200" s="1097"/>
      <c r="G200" s="1097"/>
      <c r="H200" s="1097"/>
      <c r="I200" s="1097"/>
      <c r="J200" s="1098"/>
      <c r="K200" s="1098"/>
      <c r="L200" s="41"/>
      <c r="M200" s="1098"/>
      <c r="N200" s="1098"/>
      <c r="O200" s="1098"/>
      <c r="P200" s="1098"/>
      <c r="Q200" s="41"/>
      <c r="R200" s="1098"/>
      <c r="S200" s="1098"/>
      <c r="T200" s="1098"/>
      <c r="U200" s="1098"/>
      <c r="V200" s="41"/>
      <c r="W200" s="914"/>
      <c r="X200" s="892"/>
      <c r="Y200" s="41"/>
      <c r="Z200" s="41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</row>
    <row r="201" spans="1:136" s="3" customFormat="1" ht="38.25" customHeight="1">
      <c r="A201" s="2">
        <v>1</v>
      </c>
      <c r="B201" s="10" t="s">
        <v>3376</v>
      </c>
      <c r="C201" s="2" t="s">
        <v>693</v>
      </c>
      <c r="D201" s="2" t="s">
        <v>834</v>
      </c>
      <c r="E201" s="2" t="s">
        <v>733</v>
      </c>
      <c r="F201" s="2" t="s">
        <v>733</v>
      </c>
      <c r="G201" s="2">
        <v>1966</v>
      </c>
      <c r="H201" s="84">
        <v>4309000</v>
      </c>
      <c r="I201" s="2" t="s">
        <v>84</v>
      </c>
      <c r="J201" s="85" t="s">
        <v>3377</v>
      </c>
      <c r="K201" s="2" t="s">
        <v>698</v>
      </c>
      <c r="L201" s="2" t="s">
        <v>1273</v>
      </c>
      <c r="M201" s="2" t="s">
        <v>3378</v>
      </c>
      <c r="N201" s="2" t="s">
        <v>701</v>
      </c>
      <c r="O201" s="2" t="s">
        <v>506</v>
      </c>
      <c r="P201" s="2" t="s">
        <v>3379</v>
      </c>
      <c r="Q201" s="2" t="s">
        <v>377</v>
      </c>
      <c r="R201" s="2" t="s">
        <v>1279</v>
      </c>
      <c r="S201" s="2" t="s">
        <v>535</v>
      </c>
      <c r="T201" s="2" t="s">
        <v>702</v>
      </c>
      <c r="U201" s="2" t="s">
        <v>378</v>
      </c>
      <c r="V201" s="2" t="s">
        <v>702</v>
      </c>
      <c r="W201" s="112">
        <v>1028.5999999999999</v>
      </c>
      <c r="X201" s="588">
        <v>2</v>
      </c>
      <c r="Y201" s="2" t="s">
        <v>684</v>
      </c>
      <c r="Z201" s="2" t="s">
        <v>1497</v>
      </c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</row>
    <row r="202" spans="1:136" s="67" customFormat="1">
      <c r="A202" s="1099" t="s">
        <v>369</v>
      </c>
      <c r="B202" s="1099"/>
      <c r="C202" s="1099"/>
      <c r="D202" s="69"/>
      <c r="E202" s="69"/>
      <c r="F202" s="69"/>
      <c r="G202" s="70"/>
      <c r="H202" s="71">
        <f>SUM(H201)</f>
        <v>4309000</v>
      </c>
      <c r="I202" s="55"/>
      <c r="J202" s="68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913"/>
      <c r="X202" s="891"/>
      <c r="Y202" s="55"/>
      <c r="Z202" s="55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</row>
    <row r="203" spans="1:136" s="3" customFormat="1">
      <c r="A203" s="1097" t="s">
        <v>2221</v>
      </c>
      <c r="B203" s="1097"/>
      <c r="C203" s="1097"/>
      <c r="D203" s="1097"/>
      <c r="E203" s="1097"/>
      <c r="F203" s="1097"/>
      <c r="G203" s="1097"/>
      <c r="H203" s="1097"/>
      <c r="I203" s="1097"/>
      <c r="J203" s="1098"/>
      <c r="K203" s="1098"/>
      <c r="L203" s="41"/>
      <c r="M203" s="1098"/>
      <c r="N203" s="1098"/>
      <c r="O203" s="1098"/>
      <c r="P203" s="1098"/>
      <c r="Q203" s="41"/>
      <c r="R203" s="1098"/>
      <c r="S203" s="1098"/>
      <c r="T203" s="1098"/>
      <c r="U203" s="1098"/>
      <c r="V203" s="41"/>
      <c r="W203" s="914"/>
      <c r="X203" s="892"/>
      <c r="Y203" s="41"/>
      <c r="Z203" s="41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</row>
    <row r="204" spans="1:136" s="233" customFormat="1" ht="25.5">
      <c r="A204" s="2">
        <v>1</v>
      </c>
      <c r="B204" s="236" t="s">
        <v>1216</v>
      </c>
      <c r="C204" s="210" t="s">
        <v>1217</v>
      </c>
      <c r="D204" s="210" t="s">
        <v>834</v>
      </c>
      <c r="E204" s="210" t="s">
        <v>733</v>
      </c>
      <c r="F204" s="210" t="s">
        <v>733</v>
      </c>
      <c r="G204" s="210">
        <v>1973</v>
      </c>
      <c r="H204" s="237">
        <v>899341.03</v>
      </c>
      <c r="I204" s="247" t="s">
        <v>20</v>
      </c>
      <c r="J204" s="248" t="s">
        <v>3480</v>
      </c>
      <c r="K204" s="210" t="s">
        <v>731</v>
      </c>
      <c r="L204" s="210" t="s">
        <v>1273</v>
      </c>
      <c r="M204" s="210" t="s">
        <v>798</v>
      </c>
      <c r="N204" s="210" t="s">
        <v>1218</v>
      </c>
      <c r="O204" s="210" t="s">
        <v>1219</v>
      </c>
      <c r="P204" s="210"/>
      <c r="Q204" s="210" t="s">
        <v>535</v>
      </c>
      <c r="R204" s="210" t="s">
        <v>702</v>
      </c>
      <c r="S204" s="210" t="s">
        <v>702</v>
      </c>
      <c r="T204" s="210" t="s">
        <v>702</v>
      </c>
      <c r="U204" s="210" t="s">
        <v>702</v>
      </c>
      <c r="V204" s="210" t="s">
        <v>702</v>
      </c>
      <c r="W204" s="689">
        <v>718</v>
      </c>
      <c r="X204" s="899">
        <v>2</v>
      </c>
      <c r="Y204" s="210" t="s">
        <v>733</v>
      </c>
      <c r="Z204" s="210" t="s">
        <v>1922</v>
      </c>
      <c r="AA204" s="232"/>
      <c r="AB204" s="232"/>
      <c r="AC204" s="232"/>
      <c r="AD204" s="232"/>
      <c r="AE204" s="232"/>
      <c r="AF204" s="232"/>
      <c r="AG204" s="232"/>
      <c r="AH204" s="232"/>
      <c r="AI204" s="232"/>
      <c r="AJ204" s="232"/>
      <c r="AK204" s="232"/>
      <c r="AL204" s="232"/>
      <c r="AM204" s="232"/>
      <c r="AN204" s="232"/>
      <c r="AO204" s="232"/>
      <c r="AP204" s="232"/>
      <c r="AQ204" s="232"/>
      <c r="AR204" s="232"/>
      <c r="AS204" s="232"/>
      <c r="AT204" s="232"/>
      <c r="AU204" s="232"/>
      <c r="AV204" s="232"/>
      <c r="AW204" s="232"/>
      <c r="AX204" s="232"/>
      <c r="AY204" s="232"/>
      <c r="AZ204" s="232"/>
      <c r="BA204" s="232"/>
      <c r="BB204" s="232"/>
      <c r="BC204" s="232"/>
      <c r="BD204" s="232"/>
      <c r="BE204" s="232"/>
      <c r="BF204" s="232"/>
      <c r="BG204" s="232"/>
      <c r="BH204" s="232"/>
      <c r="BI204" s="232"/>
      <c r="BJ204" s="232"/>
      <c r="BK204" s="232"/>
      <c r="BL204" s="232"/>
      <c r="BM204" s="232"/>
      <c r="BN204" s="232"/>
      <c r="BO204" s="232"/>
      <c r="BP204" s="232"/>
      <c r="BQ204" s="232"/>
      <c r="BR204" s="232"/>
      <c r="BS204" s="232"/>
      <c r="BT204" s="232"/>
      <c r="BU204" s="232"/>
      <c r="BV204" s="232"/>
      <c r="BW204" s="232"/>
      <c r="BX204" s="232"/>
      <c r="BY204" s="232"/>
      <c r="BZ204" s="232"/>
      <c r="CA204" s="232"/>
      <c r="CB204" s="232"/>
      <c r="CC204" s="232"/>
      <c r="CD204" s="232"/>
      <c r="CE204" s="232"/>
      <c r="CF204" s="232"/>
      <c r="CG204" s="232"/>
      <c r="CH204" s="232"/>
      <c r="CI204" s="232"/>
      <c r="CJ204" s="232"/>
      <c r="CK204" s="232"/>
      <c r="CL204" s="232"/>
      <c r="CM204" s="232"/>
      <c r="CN204" s="232"/>
      <c r="CO204" s="232"/>
      <c r="CP204" s="232"/>
      <c r="CQ204" s="232"/>
      <c r="CR204" s="232"/>
      <c r="CS204" s="232"/>
      <c r="CT204" s="232"/>
      <c r="CU204" s="232"/>
      <c r="CV204" s="232"/>
      <c r="CW204" s="232"/>
      <c r="CX204" s="232"/>
      <c r="CY204" s="232"/>
      <c r="CZ204" s="232"/>
      <c r="DA204" s="232"/>
      <c r="DB204" s="232"/>
      <c r="DC204" s="232"/>
      <c r="DD204" s="232"/>
      <c r="DE204" s="232"/>
      <c r="DF204" s="232"/>
      <c r="DG204" s="232"/>
      <c r="DH204" s="232"/>
      <c r="DI204" s="232"/>
      <c r="DJ204" s="232"/>
      <c r="DK204" s="232"/>
      <c r="DL204" s="232"/>
      <c r="DM204" s="232"/>
      <c r="DN204" s="232"/>
      <c r="DO204" s="232"/>
      <c r="DP204" s="232"/>
      <c r="DQ204" s="232"/>
      <c r="DR204" s="232"/>
      <c r="DS204" s="232"/>
      <c r="DT204" s="232"/>
      <c r="DU204" s="232"/>
      <c r="DV204" s="232"/>
      <c r="DW204" s="232"/>
      <c r="DX204" s="232"/>
      <c r="DY204" s="232"/>
      <c r="DZ204" s="232"/>
      <c r="EA204" s="232"/>
      <c r="EB204" s="232"/>
      <c r="EC204" s="232"/>
      <c r="ED204" s="232"/>
      <c r="EE204" s="232"/>
      <c r="EF204" s="232"/>
    </row>
    <row r="205" spans="1:136" s="67" customFormat="1">
      <c r="A205" s="1099" t="s">
        <v>369</v>
      </c>
      <c r="B205" s="1099"/>
      <c r="C205" s="1099"/>
      <c r="D205" s="69"/>
      <c r="E205" s="69"/>
      <c r="F205" s="69"/>
      <c r="G205" s="70"/>
      <c r="H205" s="71">
        <f>SUM(H204)</f>
        <v>899341.03</v>
      </c>
      <c r="I205" s="55"/>
      <c r="J205" s="68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913"/>
      <c r="X205" s="891"/>
      <c r="Y205" s="55"/>
      <c r="Z205" s="55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</row>
    <row r="206" spans="1:136" s="3" customFormat="1">
      <c r="A206" s="1097" t="s">
        <v>2218</v>
      </c>
      <c r="B206" s="1097"/>
      <c r="C206" s="1097"/>
      <c r="D206" s="1097"/>
      <c r="E206" s="1097"/>
      <c r="F206" s="1097"/>
      <c r="G206" s="1097"/>
      <c r="H206" s="1097"/>
      <c r="I206" s="1097"/>
      <c r="J206" s="1098"/>
      <c r="K206" s="1098"/>
      <c r="L206" s="41"/>
      <c r="M206" s="1098"/>
      <c r="N206" s="1098"/>
      <c r="O206" s="1098"/>
      <c r="P206" s="1098"/>
      <c r="Q206" s="41"/>
      <c r="R206" s="1098"/>
      <c r="S206" s="1098"/>
      <c r="T206" s="1098"/>
      <c r="U206" s="1098"/>
      <c r="V206" s="41"/>
      <c r="W206" s="914"/>
      <c r="X206" s="892"/>
      <c r="Y206" s="41"/>
      <c r="Z206" s="41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</row>
    <row r="207" spans="1:136" s="146" customFormat="1" ht="38.25">
      <c r="A207" s="2">
        <v>1</v>
      </c>
      <c r="B207" s="151" t="s">
        <v>1223</v>
      </c>
      <c r="C207" s="145" t="s">
        <v>693</v>
      </c>
      <c r="D207" s="145" t="s">
        <v>650</v>
      </c>
      <c r="E207" s="145" t="s">
        <v>1255</v>
      </c>
      <c r="F207" s="145" t="s">
        <v>1255</v>
      </c>
      <c r="G207" s="145">
        <v>1954</v>
      </c>
      <c r="H207" s="176">
        <v>1798234</v>
      </c>
      <c r="I207" s="145" t="s">
        <v>3236</v>
      </c>
      <c r="J207" s="177" t="s">
        <v>3438</v>
      </c>
      <c r="K207" s="145" t="s">
        <v>1224</v>
      </c>
      <c r="L207" s="145" t="s">
        <v>501</v>
      </c>
      <c r="M207" s="145" t="s">
        <v>516</v>
      </c>
      <c r="N207" s="145" t="s">
        <v>517</v>
      </c>
      <c r="O207" s="152" t="s">
        <v>506</v>
      </c>
      <c r="P207" s="152" t="s">
        <v>3439</v>
      </c>
      <c r="Q207" s="152" t="s">
        <v>376</v>
      </c>
      <c r="R207" s="152" t="s">
        <v>376</v>
      </c>
      <c r="S207" s="152" t="s">
        <v>377</v>
      </c>
      <c r="T207" s="152" t="s">
        <v>376</v>
      </c>
      <c r="U207" s="152" t="s">
        <v>378</v>
      </c>
      <c r="V207" s="152" t="s">
        <v>702</v>
      </c>
      <c r="W207" s="183">
        <v>1024</v>
      </c>
      <c r="X207" s="893">
        <v>2</v>
      </c>
      <c r="Y207" s="145" t="s">
        <v>733</v>
      </c>
      <c r="Z207" s="145" t="s">
        <v>3440</v>
      </c>
      <c r="AA207" s="178"/>
      <c r="AB207" s="178"/>
      <c r="AC207" s="178"/>
      <c r="AD207" s="178"/>
      <c r="AE207" s="178"/>
      <c r="AF207" s="178"/>
      <c r="AG207" s="178"/>
      <c r="AH207" s="178"/>
      <c r="AI207" s="178"/>
      <c r="AJ207" s="178"/>
      <c r="AK207" s="178"/>
      <c r="AL207" s="178"/>
      <c r="AM207" s="178"/>
      <c r="AN207" s="178"/>
      <c r="AO207" s="178"/>
      <c r="AP207" s="178"/>
      <c r="AQ207" s="178"/>
      <c r="AR207" s="178"/>
      <c r="AS207" s="178"/>
      <c r="AT207" s="178"/>
      <c r="AU207" s="178"/>
      <c r="AV207" s="178"/>
      <c r="AW207" s="178"/>
      <c r="AX207" s="178"/>
      <c r="AY207" s="178"/>
      <c r="AZ207" s="178"/>
      <c r="BA207" s="178"/>
      <c r="BB207" s="178"/>
      <c r="BC207" s="178"/>
      <c r="BD207" s="178"/>
      <c r="BE207" s="178"/>
      <c r="BF207" s="178"/>
      <c r="BG207" s="178"/>
      <c r="BH207" s="178"/>
      <c r="BI207" s="178"/>
      <c r="BJ207" s="178"/>
      <c r="BK207" s="178"/>
      <c r="BL207" s="178"/>
      <c r="BM207" s="178"/>
      <c r="BN207" s="178"/>
      <c r="BO207" s="178"/>
      <c r="BP207" s="178"/>
      <c r="BQ207" s="178"/>
      <c r="BR207" s="178"/>
      <c r="BS207" s="178"/>
      <c r="BT207" s="178"/>
      <c r="BU207" s="178"/>
      <c r="BV207" s="178"/>
      <c r="BW207" s="178"/>
      <c r="BX207" s="178"/>
      <c r="BY207" s="178"/>
      <c r="BZ207" s="178"/>
      <c r="CA207" s="178"/>
      <c r="CB207" s="178"/>
      <c r="CC207" s="178"/>
      <c r="CD207" s="178"/>
      <c r="CE207" s="178"/>
      <c r="CF207" s="178"/>
      <c r="CG207" s="178"/>
      <c r="CH207" s="178"/>
      <c r="CI207" s="178"/>
      <c r="CJ207" s="178"/>
      <c r="CK207" s="178"/>
      <c r="CL207" s="178"/>
      <c r="CM207" s="178"/>
      <c r="CN207" s="178"/>
      <c r="CO207" s="178"/>
      <c r="CP207" s="178"/>
      <c r="CQ207" s="178"/>
      <c r="CR207" s="178"/>
      <c r="CS207" s="178"/>
      <c r="CT207" s="178"/>
      <c r="CU207" s="178"/>
      <c r="CV207" s="178"/>
      <c r="CW207" s="178"/>
      <c r="CX207" s="178"/>
      <c r="CY207" s="178"/>
      <c r="CZ207" s="178"/>
      <c r="DA207" s="178"/>
      <c r="DB207" s="178"/>
      <c r="DC207" s="178"/>
      <c r="DD207" s="178"/>
      <c r="DE207" s="178"/>
      <c r="DF207" s="178"/>
      <c r="DG207" s="178"/>
      <c r="DH207" s="178"/>
      <c r="DI207" s="178"/>
      <c r="DJ207" s="178"/>
      <c r="DK207" s="178"/>
      <c r="DL207" s="178"/>
      <c r="DM207" s="178"/>
      <c r="DN207" s="178"/>
      <c r="DO207" s="178"/>
      <c r="DP207" s="178"/>
      <c r="DQ207" s="178"/>
      <c r="DR207" s="178"/>
      <c r="DS207" s="178"/>
      <c r="DT207" s="178"/>
      <c r="DU207" s="178"/>
      <c r="DV207" s="178"/>
      <c r="DW207" s="178"/>
      <c r="DX207" s="178"/>
      <c r="DY207" s="178"/>
      <c r="DZ207" s="178"/>
      <c r="EA207" s="178"/>
      <c r="EB207" s="178"/>
      <c r="EC207" s="178"/>
      <c r="ED207" s="178"/>
      <c r="EE207" s="178"/>
      <c r="EF207" s="178"/>
    </row>
    <row r="208" spans="1:136" s="67" customFormat="1">
      <c r="A208" s="1099" t="s">
        <v>369</v>
      </c>
      <c r="B208" s="1099"/>
      <c r="C208" s="1099"/>
      <c r="D208" s="69"/>
      <c r="E208" s="69"/>
      <c r="F208" s="69"/>
      <c r="G208" s="70"/>
      <c r="H208" s="71">
        <f>SUM(H207)</f>
        <v>1798234</v>
      </c>
      <c r="I208" s="55"/>
      <c r="J208" s="68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913"/>
      <c r="X208" s="891"/>
      <c r="Y208" s="55"/>
      <c r="Z208" s="55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</row>
    <row r="209" spans="1:137" s="3" customFormat="1">
      <c r="A209" s="1097" t="s">
        <v>3672</v>
      </c>
      <c r="B209" s="1097"/>
      <c r="C209" s="1097"/>
      <c r="D209" s="1097"/>
      <c r="E209" s="1097"/>
      <c r="F209" s="1097"/>
      <c r="G209" s="1097"/>
      <c r="H209" s="1097"/>
      <c r="I209" s="1097"/>
      <c r="J209" s="1098"/>
      <c r="K209" s="1098"/>
      <c r="L209" s="41"/>
      <c r="M209" s="1098"/>
      <c r="N209" s="1098"/>
      <c r="O209" s="1098"/>
      <c r="P209" s="1098"/>
      <c r="Q209" s="41"/>
      <c r="R209" s="1098"/>
      <c r="S209" s="1098"/>
      <c r="T209" s="1098"/>
      <c r="U209" s="1098"/>
      <c r="V209" s="41"/>
      <c r="W209" s="914"/>
      <c r="X209" s="892"/>
      <c r="Y209" s="41"/>
      <c r="Z209" s="41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</row>
    <row r="210" spans="1:137" s="146" customFormat="1" ht="84" customHeight="1">
      <c r="A210" s="2">
        <v>1</v>
      </c>
      <c r="B210" s="151" t="s">
        <v>114</v>
      </c>
      <c r="C210" s="145" t="s">
        <v>693</v>
      </c>
      <c r="D210" s="145" t="s">
        <v>650</v>
      </c>
      <c r="E210" s="145" t="s">
        <v>1255</v>
      </c>
      <c r="F210" s="145" t="s">
        <v>836</v>
      </c>
      <c r="G210" s="145" t="s">
        <v>861</v>
      </c>
      <c r="H210" s="176">
        <v>1768237.06</v>
      </c>
      <c r="I210" s="210" t="s">
        <v>20</v>
      </c>
      <c r="J210" s="177" t="s">
        <v>3316</v>
      </c>
      <c r="K210" s="145" t="s">
        <v>859</v>
      </c>
      <c r="L210" s="145" t="s">
        <v>1141</v>
      </c>
      <c r="M210" s="145" t="s">
        <v>1050</v>
      </c>
      <c r="N210" s="193" t="s">
        <v>1051</v>
      </c>
      <c r="O210" s="145" t="s">
        <v>3317</v>
      </c>
      <c r="P210" s="145" t="s">
        <v>3318</v>
      </c>
      <c r="Q210" s="626" t="s">
        <v>3454</v>
      </c>
      <c r="R210" s="193" t="s">
        <v>582</v>
      </c>
      <c r="S210" s="626" t="s">
        <v>3455</v>
      </c>
      <c r="T210" s="626" t="s">
        <v>376</v>
      </c>
      <c r="U210" s="193" t="s">
        <v>376</v>
      </c>
      <c r="V210" s="626" t="s">
        <v>3456</v>
      </c>
      <c r="W210" s="689">
        <v>1032.8</v>
      </c>
      <c r="X210" s="893">
        <v>3</v>
      </c>
      <c r="Y210" s="145" t="s">
        <v>835</v>
      </c>
      <c r="Z210" s="145" t="s">
        <v>3319</v>
      </c>
      <c r="AA210" s="178"/>
      <c r="AB210" s="178"/>
      <c r="AC210" s="178"/>
      <c r="AD210" s="178"/>
      <c r="AE210" s="178"/>
      <c r="AF210" s="178"/>
      <c r="AG210" s="178"/>
      <c r="AH210" s="178"/>
      <c r="AI210" s="178"/>
      <c r="AJ210" s="178"/>
      <c r="AK210" s="178"/>
      <c r="AL210" s="178"/>
      <c r="AM210" s="178"/>
      <c r="AN210" s="178"/>
      <c r="AO210" s="178"/>
      <c r="AP210" s="178"/>
      <c r="AQ210" s="178"/>
      <c r="AR210" s="178"/>
      <c r="AS210" s="178"/>
      <c r="AT210" s="178"/>
      <c r="AU210" s="178"/>
      <c r="AV210" s="178"/>
      <c r="AW210" s="178"/>
      <c r="AX210" s="178"/>
      <c r="AY210" s="178"/>
      <c r="AZ210" s="178"/>
      <c r="BA210" s="178"/>
      <c r="BB210" s="178"/>
      <c r="BC210" s="178"/>
      <c r="BD210" s="178"/>
      <c r="BE210" s="178"/>
      <c r="BF210" s="178"/>
      <c r="BG210" s="178"/>
      <c r="BH210" s="178"/>
      <c r="BI210" s="178"/>
      <c r="BJ210" s="178"/>
      <c r="BK210" s="178"/>
      <c r="BL210" s="178"/>
      <c r="BM210" s="178"/>
      <c r="BN210" s="178"/>
      <c r="BO210" s="178"/>
      <c r="BP210" s="178"/>
      <c r="BQ210" s="178"/>
      <c r="BR210" s="178"/>
      <c r="BS210" s="178"/>
      <c r="BT210" s="178"/>
      <c r="BU210" s="178"/>
      <c r="BV210" s="178"/>
      <c r="BW210" s="178"/>
      <c r="BX210" s="178"/>
      <c r="BY210" s="178"/>
      <c r="BZ210" s="178"/>
      <c r="CA210" s="178"/>
      <c r="CB210" s="178"/>
      <c r="CC210" s="178"/>
      <c r="CD210" s="178"/>
      <c r="CE210" s="178"/>
      <c r="CF210" s="178"/>
      <c r="CG210" s="178"/>
      <c r="CH210" s="178"/>
      <c r="CI210" s="178"/>
      <c r="CJ210" s="178"/>
      <c r="CK210" s="178"/>
      <c r="CL210" s="178"/>
      <c r="CM210" s="178"/>
      <c r="CN210" s="178"/>
      <c r="CO210" s="178"/>
      <c r="CP210" s="178"/>
      <c r="CQ210" s="178"/>
      <c r="CR210" s="178"/>
      <c r="CS210" s="178"/>
      <c r="CT210" s="178"/>
      <c r="CU210" s="178"/>
      <c r="CV210" s="178"/>
      <c r="CW210" s="178"/>
      <c r="CX210" s="178"/>
      <c r="CY210" s="178"/>
      <c r="CZ210" s="178"/>
      <c r="DA210" s="178"/>
      <c r="DB210" s="178"/>
      <c r="DC210" s="178"/>
      <c r="DD210" s="178"/>
      <c r="DE210" s="178"/>
      <c r="DF210" s="178"/>
      <c r="DG210" s="178"/>
      <c r="DH210" s="178"/>
      <c r="DI210" s="178"/>
      <c r="DJ210" s="178"/>
      <c r="DK210" s="178"/>
      <c r="DL210" s="178"/>
      <c r="DM210" s="178"/>
      <c r="DN210" s="178"/>
      <c r="DO210" s="178"/>
      <c r="DP210" s="178"/>
      <c r="DQ210" s="178"/>
      <c r="DR210" s="178"/>
      <c r="DS210" s="178"/>
      <c r="DT210" s="178"/>
      <c r="DU210" s="178"/>
      <c r="DV210" s="178"/>
      <c r="DW210" s="178"/>
      <c r="DX210" s="178"/>
      <c r="DY210" s="178"/>
      <c r="DZ210" s="178"/>
      <c r="EA210" s="178"/>
      <c r="EB210" s="178"/>
      <c r="EC210" s="178"/>
      <c r="ED210" s="178"/>
      <c r="EE210" s="178"/>
      <c r="EF210" s="178"/>
    </row>
    <row r="211" spans="1:137" s="67" customFormat="1">
      <c r="A211" s="1099" t="s">
        <v>369</v>
      </c>
      <c r="B211" s="1099"/>
      <c r="C211" s="1099"/>
      <c r="D211" s="69"/>
      <c r="E211" s="69"/>
      <c r="F211" s="69"/>
      <c r="G211" s="70"/>
      <c r="H211" s="71">
        <f>SUM(H210)</f>
        <v>1768237.06</v>
      </c>
      <c r="I211" s="55"/>
      <c r="J211" s="68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913"/>
      <c r="X211" s="891"/>
      <c r="Y211" s="55"/>
      <c r="Z211" s="55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</row>
    <row r="212" spans="1:137" s="3" customFormat="1">
      <c r="A212" s="1097" t="s">
        <v>3673</v>
      </c>
      <c r="B212" s="1097"/>
      <c r="C212" s="1097"/>
      <c r="D212" s="1097"/>
      <c r="E212" s="1097"/>
      <c r="F212" s="1097"/>
      <c r="G212" s="1097"/>
      <c r="H212" s="1097"/>
      <c r="I212" s="1097"/>
      <c r="J212" s="1098"/>
      <c r="K212" s="1098"/>
      <c r="L212" s="41"/>
      <c r="M212" s="1098"/>
      <c r="N212" s="1098"/>
      <c r="O212" s="1098"/>
      <c r="P212" s="1098"/>
      <c r="Q212" s="41"/>
      <c r="R212" s="1098"/>
      <c r="S212" s="1098"/>
      <c r="T212" s="1098"/>
      <c r="U212" s="1098"/>
      <c r="V212" s="41"/>
      <c r="W212" s="914"/>
      <c r="X212" s="892"/>
      <c r="Y212" s="41"/>
      <c r="Z212" s="41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</row>
    <row r="213" spans="1:137" s="3" customFormat="1" ht="51" customHeight="1">
      <c r="A213" s="1088">
        <v>1</v>
      </c>
      <c r="B213" s="1088" t="s">
        <v>477</v>
      </c>
      <c r="C213" s="1088" t="s">
        <v>693</v>
      </c>
      <c r="D213" s="1088" t="s">
        <v>650</v>
      </c>
      <c r="E213" s="1088" t="s">
        <v>1255</v>
      </c>
      <c r="F213" s="1088" t="s">
        <v>1255</v>
      </c>
      <c r="G213" s="1088">
        <v>1980</v>
      </c>
      <c r="H213" s="1095">
        <v>401396</v>
      </c>
      <c r="I213" s="1093" t="s">
        <v>20</v>
      </c>
      <c r="J213" s="1091" t="s">
        <v>479</v>
      </c>
      <c r="K213" s="1088" t="s">
        <v>478</v>
      </c>
      <c r="L213" s="1141" t="s">
        <v>480</v>
      </c>
      <c r="M213" s="1141"/>
      <c r="N213" s="1141"/>
      <c r="O213" s="1088" t="s">
        <v>481</v>
      </c>
      <c r="P213" s="1088"/>
      <c r="Q213" s="1088" t="s">
        <v>377</v>
      </c>
      <c r="R213" s="1088" t="s">
        <v>376</v>
      </c>
      <c r="S213" s="1088" t="s">
        <v>376</v>
      </c>
      <c r="T213" s="1088" t="s">
        <v>1220</v>
      </c>
      <c r="U213" s="1088" t="s">
        <v>378</v>
      </c>
      <c r="V213" s="1088" t="s">
        <v>702</v>
      </c>
      <c r="W213" s="1089">
        <v>837.2</v>
      </c>
      <c r="X213" s="1086">
        <v>1</v>
      </c>
      <c r="Y213" s="1088" t="s">
        <v>733</v>
      </c>
      <c r="Z213" s="1088" t="s">
        <v>733</v>
      </c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</row>
    <row r="214" spans="1:137" s="3" customFormat="1">
      <c r="A214" s="1084"/>
      <c r="B214" s="1084"/>
      <c r="C214" s="1084"/>
      <c r="D214" s="1084"/>
      <c r="E214" s="1084"/>
      <c r="F214" s="1084"/>
      <c r="G214" s="1084"/>
      <c r="H214" s="1096"/>
      <c r="I214" s="1094"/>
      <c r="J214" s="1092"/>
      <c r="K214" s="1084"/>
      <c r="L214" s="2" t="s">
        <v>3146</v>
      </c>
      <c r="M214" s="2" t="s">
        <v>1463</v>
      </c>
      <c r="N214" s="2" t="s">
        <v>3147</v>
      </c>
      <c r="O214" s="1084"/>
      <c r="P214" s="1084"/>
      <c r="Q214" s="1084"/>
      <c r="R214" s="1084"/>
      <c r="S214" s="1084"/>
      <c r="T214" s="1084"/>
      <c r="U214" s="1084"/>
      <c r="V214" s="1084"/>
      <c r="W214" s="1090"/>
      <c r="X214" s="1087"/>
      <c r="Y214" s="1084"/>
      <c r="Z214" s="1084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</row>
    <row r="215" spans="1:137" s="3" customFormat="1" ht="81" customHeight="1">
      <c r="A215" s="2">
        <v>2</v>
      </c>
      <c r="B215" s="10" t="s">
        <v>3096</v>
      </c>
      <c r="C215" s="2" t="s">
        <v>693</v>
      </c>
      <c r="D215" s="2" t="s">
        <v>834</v>
      </c>
      <c r="E215" s="2" t="s">
        <v>733</v>
      </c>
      <c r="F215" s="2" t="s">
        <v>733</v>
      </c>
      <c r="G215" s="2">
        <v>2019</v>
      </c>
      <c r="H215" s="84">
        <v>18664305</v>
      </c>
      <c r="I215" s="145" t="s">
        <v>20</v>
      </c>
      <c r="J215" s="85" t="s">
        <v>3126</v>
      </c>
      <c r="K215" s="2" t="s">
        <v>3092</v>
      </c>
      <c r="L215" s="2" t="s">
        <v>3093</v>
      </c>
      <c r="M215" s="2" t="s">
        <v>3094</v>
      </c>
      <c r="N215" s="2" t="s">
        <v>3095</v>
      </c>
      <c r="O215" s="2"/>
      <c r="P215" s="2"/>
      <c r="Q215" s="2" t="s">
        <v>375</v>
      </c>
      <c r="R215" s="2" t="s">
        <v>1220</v>
      </c>
      <c r="S215" s="2" t="s">
        <v>1220</v>
      </c>
      <c r="T215" s="2" t="s">
        <v>1220</v>
      </c>
      <c r="U215" s="2" t="s">
        <v>1220</v>
      </c>
      <c r="V215" s="2" t="s">
        <v>1220</v>
      </c>
      <c r="W215" s="112">
        <v>2687.42</v>
      </c>
      <c r="X215" s="588">
        <v>2</v>
      </c>
      <c r="Y215" s="2" t="s">
        <v>733</v>
      </c>
      <c r="Z215" s="2" t="s">
        <v>834</v>
      </c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</row>
    <row r="216" spans="1:137" s="67" customFormat="1">
      <c r="A216" s="1099" t="s">
        <v>369</v>
      </c>
      <c r="B216" s="1099"/>
      <c r="C216" s="1099"/>
      <c r="D216" s="69"/>
      <c r="E216" s="69"/>
      <c r="F216" s="69"/>
      <c r="G216" s="70"/>
      <c r="H216" s="71">
        <f>SUM(H213:H215)</f>
        <v>19065701</v>
      </c>
      <c r="I216" s="55"/>
      <c r="J216" s="68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913"/>
      <c r="X216" s="891"/>
      <c r="Y216" s="55"/>
      <c r="Z216" s="55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</row>
    <row r="217" spans="1:137" s="3" customFormat="1">
      <c r="A217" s="1097" t="s">
        <v>3674</v>
      </c>
      <c r="B217" s="1097"/>
      <c r="C217" s="1097"/>
      <c r="D217" s="1097"/>
      <c r="E217" s="1097"/>
      <c r="F217" s="1097"/>
      <c r="G217" s="1097"/>
      <c r="H217" s="1097"/>
      <c r="I217" s="1097"/>
      <c r="J217" s="1098"/>
      <c r="K217" s="1098"/>
      <c r="L217" s="41"/>
      <c r="M217" s="1098"/>
      <c r="N217" s="1098"/>
      <c r="O217" s="1098"/>
      <c r="P217" s="1098"/>
      <c r="Q217" s="41"/>
      <c r="R217" s="1098"/>
      <c r="S217" s="1098"/>
      <c r="T217" s="1098"/>
      <c r="U217" s="1098"/>
      <c r="V217" s="41"/>
      <c r="W217" s="914"/>
      <c r="X217" s="892"/>
      <c r="Y217" s="41"/>
      <c r="Z217" s="41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</row>
    <row r="218" spans="1:137" s="3" customFormat="1" ht="142.5" customHeight="1">
      <c r="A218" s="2">
        <v>1</v>
      </c>
      <c r="B218" s="10" t="s">
        <v>2025</v>
      </c>
      <c r="C218" s="2" t="s">
        <v>3161</v>
      </c>
      <c r="D218" s="2" t="s">
        <v>834</v>
      </c>
      <c r="E218" s="2" t="s">
        <v>733</v>
      </c>
      <c r="F218" s="2" t="s">
        <v>834</v>
      </c>
      <c r="G218" s="2">
        <v>1908</v>
      </c>
      <c r="H218" s="84">
        <v>9593989</v>
      </c>
      <c r="I218" s="2" t="s">
        <v>20</v>
      </c>
      <c r="J218" s="140" t="s">
        <v>3156</v>
      </c>
      <c r="K218" s="1088" t="s">
        <v>484</v>
      </c>
      <c r="L218" s="117" t="s">
        <v>449</v>
      </c>
      <c r="M218" s="117" t="s">
        <v>485</v>
      </c>
      <c r="N218" s="117" t="s">
        <v>3157</v>
      </c>
      <c r="O218" s="117" t="s">
        <v>3158</v>
      </c>
      <c r="P218" s="117" t="s">
        <v>3159</v>
      </c>
      <c r="Q218" s="117" t="s">
        <v>376</v>
      </c>
      <c r="R218" s="117" t="s">
        <v>376</v>
      </c>
      <c r="S218" s="117" t="s">
        <v>376</v>
      </c>
      <c r="T218" s="117" t="s">
        <v>376</v>
      </c>
      <c r="U218" s="117" t="s">
        <v>376</v>
      </c>
      <c r="V218" s="117" t="s">
        <v>376</v>
      </c>
      <c r="W218" s="920">
        <v>5151</v>
      </c>
      <c r="X218" s="902">
        <v>5</v>
      </c>
      <c r="Y218" s="142" t="s">
        <v>834</v>
      </c>
      <c r="Z218" s="142" t="s">
        <v>733</v>
      </c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</row>
    <row r="219" spans="1:137" s="3" customFormat="1" ht="35.25" customHeight="1">
      <c r="A219" s="2">
        <v>2</v>
      </c>
      <c r="B219" s="10" t="s">
        <v>2026</v>
      </c>
      <c r="C219" s="2" t="s">
        <v>1838</v>
      </c>
      <c r="D219" s="2" t="s">
        <v>834</v>
      </c>
      <c r="E219" s="2" t="s">
        <v>733</v>
      </c>
      <c r="F219" s="2" t="s">
        <v>733</v>
      </c>
      <c r="G219" s="2">
        <v>2013</v>
      </c>
      <c r="H219" s="84">
        <v>1086525.72</v>
      </c>
      <c r="I219" s="2" t="s">
        <v>20</v>
      </c>
      <c r="J219" s="85" t="s">
        <v>3160</v>
      </c>
      <c r="K219" s="1084"/>
      <c r="L219" s="2"/>
      <c r="M219" s="2"/>
      <c r="N219" s="2"/>
      <c r="O219" s="2" t="s">
        <v>3158</v>
      </c>
      <c r="P219" s="2"/>
      <c r="Q219" s="2"/>
      <c r="R219" s="2"/>
      <c r="S219" s="2"/>
      <c r="T219" s="2"/>
      <c r="U219" s="2"/>
      <c r="V219" s="2"/>
      <c r="W219" s="112"/>
      <c r="X219" s="588"/>
      <c r="Y219" s="2"/>
      <c r="Z219" s="2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</row>
    <row r="220" spans="1:137" s="12" customFormat="1" ht="114.75">
      <c r="A220" s="2">
        <v>3</v>
      </c>
      <c r="B220" s="10" t="s">
        <v>3162</v>
      </c>
      <c r="C220" s="2" t="s">
        <v>3161</v>
      </c>
      <c r="D220" s="2" t="s">
        <v>834</v>
      </c>
      <c r="E220" s="2" t="s">
        <v>733</v>
      </c>
      <c r="F220" s="2" t="s">
        <v>733</v>
      </c>
      <c r="G220" s="2">
        <v>1986</v>
      </c>
      <c r="H220" s="84">
        <v>3698322.98</v>
      </c>
      <c r="I220" s="2" t="s">
        <v>20</v>
      </c>
      <c r="J220" s="85" t="s">
        <v>3163</v>
      </c>
      <c r="K220" s="1088" t="s">
        <v>777</v>
      </c>
      <c r="L220" s="2" t="s">
        <v>1143</v>
      </c>
      <c r="M220" s="2" t="s">
        <v>1144</v>
      </c>
      <c r="N220" s="2" t="s">
        <v>1145</v>
      </c>
      <c r="O220" s="2" t="s">
        <v>3164</v>
      </c>
      <c r="P220" s="2"/>
      <c r="Q220" s="2" t="s">
        <v>376</v>
      </c>
      <c r="R220" s="2" t="s">
        <v>376</v>
      </c>
      <c r="S220" s="2" t="s">
        <v>377</v>
      </c>
      <c r="T220" s="2" t="s">
        <v>376</v>
      </c>
      <c r="U220" s="2" t="s">
        <v>376</v>
      </c>
      <c r="V220" s="2" t="s">
        <v>376</v>
      </c>
      <c r="W220" s="112">
        <v>5175.16</v>
      </c>
      <c r="X220" s="588">
        <v>4</v>
      </c>
      <c r="Y220" s="2" t="s">
        <v>834</v>
      </c>
      <c r="Z220" s="2" t="s">
        <v>733</v>
      </c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61"/>
    </row>
    <row r="221" spans="1:137" s="12" customFormat="1" ht="42.75" customHeight="1">
      <c r="A221" s="2">
        <v>4</v>
      </c>
      <c r="B221" s="10" t="s">
        <v>2027</v>
      </c>
      <c r="C221" s="2" t="s">
        <v>3165</v>
      </c>
      <c r="D221" s="2" t="s">
        <v>834</v>
      </c>
      <c r="E221" s="2" t="s">
        <v>733</v>
      </c>
      <c r="F221" s="2" t="s">
        <v>733</v>
      </c>
      <c r="G221" s="2">
        <v>1989</v>
      </c>
      <c r="H221" s="84">
        <v>934424.56</v>
      </c>
      <c r="I221" s="2" t="s">
        <v>20</v>
      </c>
      <c r="J221" s="86" t="s">
        <v>3166</v>
      </c>
      <c r="K221" s="1083"/>
      <c r="L221" s="2"/>
      <c r="M221" s="2"/>
      <c r="N221" s="2"/>
      <c r="O221" s="2" t="s">
        <v>3168</v>
      </c>
      <c r="P221" s="2"/>
      <c r="Q221" s="2" t="s">
        <v>376</v>
      </c>
      <c r="R221" s="2" t="s">
        <v>376</v>
      </c>
      <c r="S221" s="2" t="s">
        <v>377</v>
      </c>
      <c r="T221" s="2" t="s">
        <v>376</v>
      </c>
      <c r="U221" s="2" t="s">
        <v>376</v>
      </c>
      <c r="V221" s="2" t="s">
        <v>376</v>
      </c>
      <c r="W221" s="112">
        <v>164.89</v>
      </c>
      <c r="X221" s="588"/>
      <c r="Y221" s="2" t="s">
        <v>834</v>
      </c>
      <c r="Z221" s="2" t="s">
        <v>733</v>
      </c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61"/>
    </row>
    <row r="222" spans="1:137" s="12" customFormat="1" ht="25.5">
      <c r="A222" s="2">
        <v>5</v>
      </c>
      <c r="B222" s="10" t="s">
        <v>2028</v>
      </c>
      <c r="C222" s="2" t="s">
        <v>1838</v>
      </c>
      <c r="D222" s="2" t="s">
        <v>834</v>
      </c>
      <c r="E222" s="2" t="s">
        <v>733</v>
      </c>
      <c r="F222" s="2" t="s">
        <v>733</v>
      </c>
      <c r="G222" s="2">
        <v>1991</v>
      </c>
      <c r="H222" s="84">
        <v>3902233.39</v>
      </c>
      <c r="I222" s="2" t="s">
        <v>20</v>
      </c>
      <c r="J222" s="86" t="s">
        <v>3167</v>
      </c>
      <c r="K222" s="1083"/>
      <c r="L222" s="2"/>
      <c r="M222" s="2"/>
      <c r="N222" s="2"/>
      <c r="O222" s="2" t="s">
        <v>3168</v>
      </c>
      <c r="P222" s="2"/>
      <c r="Q222" s="2" t="s">
        <v>376</v>
      </c>
      <c r="R222" s="2" t="s">
        <v>376</v>
      </c>
      <c r="S222" s="2" t="s">
        <v>377</v>
      </c>
      <c r="T222" s="2" t="s">
        <v>376</v>
      </c>
      <c r="U222" s="2" t="s">
        <v>376</v>
      </c>
      <c r="V222" s="2" t="s">
        <v>376</v>
      </c>
      <c r="W222" s="112">
        <v>1718.26</v>
      </c>
      <c r="X222" s="588"/>
      <c r="Y222" s="2" t="s">
        <v>834</v>
      </c>
      <c r="Z222" s="2" t="s">
        <v>733</v>
      </c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61"/>
    </row>
    <row r="223" spans="1:137" s="12" customFormat="1" ht="48.75" customHeight="1">
      <c r="A223" s="2">
        <v>6</v>
      </c>
      <c r="B223" s="10" t="s">
        <v>2029</v>
      </c>
      <c r="C223" s="2" t="s">
        <v>144</v>
      </c>
      <c r="D223" s="2" t="s">
        <v>834</v>
      </c>
      <c r="E223" s="2" t="s">
        <v>733</v>
      </c>
      <c r="F223" s="2" t="s">
        <v>733</v>
      </c>
      <c r="G223" s="2">
        <v>2004</v>
      </c>
      <c r="H223" s="84">
        <v>3899133.89</v>
      </c>
      <c r="I223" s="2" t="s">
        <v>20</v>
      </c>
      <c r="J223" s="86" t="s">
        <v>3167</v>
      </c>
      <c r="K223" s="1084"/>
      <c r="L223" s="2"/>
      <c r="M223" s="2"/>
      <c r="N223" s="2"/>
      <c r="O223" s="2" t="s">
        <v>3168</v>
      </c>
      <c r="P223" s="2"/>
      <c r="Q223" s="2" t="s">
        <v>376</v>
      </c>
      <c r="R223" s="2" t="s">
        <v>376</v>
      </c>
      <c r="S223" s="2" t="s">
        <v>377</v>
      </c>
      <c r="T223" s="2" t="s">
        <v>376</v>
      </c>
      <c r="U223" s="2" t="s">
        <v>376</v>
      </c>
      <c r="V223" s="2" t="s">
        <v>376</v>
      </c>
      <c r="W223" s="112">
        <v>2276.6999999999998</v>
      </c>
      <c r="X223" s="588"/>
      <c r="Y223" s="2" t="s">
        <v>834</v>
      </c>
      <c r="Z223" s="2" t="s">
        <v>733</v>
      </c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61"/>
    </row>
    <row r="224" spans="1:137" s="67" customFormat="1">
      <c r="A224" s="1099" t="s">
        <v>369</v>
      </c>
      <c r="B224" s="1099"/>
      <c r="C224" s="1099"/>
      <c r="D224" s="69"/>
      <c r="E224" s="69"/>
      <c r="F224" s="69"/>
      <c r="G224" s="70"/>
      <c r="H224" s="71">
        <f>SUM(H218:H223)</f>
        <v>23114629.540000003</v>
      </c>
      <c r="I224" s="55"/>
      <c r="J224" s="68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913"/>
      <c r="X224" s="891"/>
      <c r="Y224" s="55"/>
      <c r="Z224" s="55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</row>
    <row r="225" spans="1:137" s="3" customFormat="1">
      <c r="A225" s="1102" t="s">
        <v>3675</v>
      </c>
      <c r="B225" s="1103"/>
      <c r="C225" s="1103"/>
      <c r="D225" s="1103"/>
      <c r="E225" s="1103"/>
      <c r="F225" s="1103"/>
      <c r="G225" s="1103"/>
      <c r="H225" s="1103"/>
      <c r="I225" s="1104"/>
      <c r="J225" s="1098"/>
      <c r="K225" s="1098"/>
      <c r="L225" s="41"/>
      <c r="M225" s="1098"/>
      <c r="N225" s="1098"/>
      <c r="O225" s="1098"/>
      <c r="P225" s="1098"/>
      <c r="Q225" s="41"/>
      <c r="R225" s="1098"/>
      <c r="S225" s="1098"/>
      <c r="T225" s="1098"/>
      <c r="U225" s="1098"/>
      <c r="V225" s="41"/>
      <c r="W225" s="914"/>
      <c r="X225" s="892"/>
      <c r="Y225" s="41"/>
      <c r="Z225" s="41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</row>
    <row r="226" spans="1:137" s="3" customFormat="1" ht="63.75">
      <c r="A226" s="2">
        <v>1</v>
      </c>
      <c r="B226" s="10" t="s">
        <v>487</v>
      </c>
      <c r="C226" s="2" t="s">
        <v>488</v>
      </c>
      <c r="D226" s="1088" t="s">
        <v>650</v>
      </c>
      <c r="E226" s="1088" t="s">
        <v>1255</v>
      </c>
      <c r="F226" s="1088" t="s">
        <v>1255</v>
      </c>
      <c r="G226" s="2">
        <v>1965</v>
      </c>
      <c r="H226" s="84">
        <v>5270319</v>
      </c>
      <c r="I226" s="2" t="s">
        <v>3236</v>
      </c>
      <c r="J226" s="87" t="s">
        <v>3447</v>
      </c>
      <c r="K226" s="1088" t="s">
        <v>489</v>
      </c>
      <c r="L226" s="2" t="s">
        <v>490</v>
      </c>
      <c r="M226" s="2" t="s">
        <v>491</v>
      </c>
      <c r="N226" s="2" t="s">
        <v>492</v>
      </c>
      <c r="O226" s="2" t="s">
        <v>1454</v>
      </c>
      <c r="P226" s="2" t="s">
        <v>3441</v>
      </c>
      <c r="Q226" s="117" t="s">
        <v>376</v>
      </c>
      <c r="R226" s="117" t="s">
        <v>376</v>
      </c>
      <c r="S226" s="117" t="s">
        <v>149</v>
      </c>
      <c r="T226" s="117" t="s">
        <v>377</v>
      </c>
      <c r="U226" s="117" t="s">
        <v>376</v>
      </c>
      <c r="V226" s="117" t="s">
        <v>377</v>
      </c>
      <c r="W226" s="112">
        <v>2327</v>
      </c>
      <c r="X226" s="588">
        <v>3</v>
      </c>
      <c r="Y226" s="2" t="s">
        <v>1455</v>
      </c>
      <c r="Z226" s="2" t="s">
        <v>1255</v>
      </c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</row>
    <row r="227" spans="1:137" s="3" customFormat="1" ht="38.25">
      <c r="A227" s="2">
        <v>2</v>
      </c>
      <c r="B227" s="10" t="s">
        <v>1456</v>
      </c>
      <c r="C227" s="2" t="s">
        <v>3442</v>
      </c>
      <c r="D227" s="1083"/>
      <c r="E227" s="1083"/>
      <c r="F227" s="1083"/>
      <c r="G227" s="2">
        <v>1965</v>
      </c>
      <c r="H227" s="84">
        <v>25040</v>
      </c>
      <c r="I227" s="2" t="s">
        <v>3236</v>
      </c>
      <c r="J227" s="116"/>
      <c r="K227" s="1083"/>
      <c r="L227" s="2"/>
      <c r="M227" s="2"/>
      <c r="N227" s="2"/>
      <c r="O227" s="2"/>
      <c r="P227" s="2"/>
      <c r="Q227" s="117"/>
      <c r="R227" s="117"/>
      <c r="S227" s="117"/>
      <c r="T227" s="117"/>
      <c r="U227" s="117"/>
      <c r="V227" s="117"/>
      <c r="W227" s="112"/>
      <c r="X227" s="588"/>
      <c r="Y227" s="2"/>
      <c r="Z227" s="2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</row>
    <row r="228" spans="1:137" s="3" customFormat="1" ht="38.25">
      <c r="A228" s="2">
        <v>3</v>
      </c>
      <c r="B228" s="10" t="s">
        <v>3443</v>
      </c>
      <c r="C228" s="2" t="s">
        <v>86</v>
      </c>
      <c r="D228" s="1083"/>
      <c r="E228" s="1083"/>
      <c r="F228" s="1083"/>
      <c r="G228" s="2">
        <v>2019</v>
      </c>
      <c r="H228" s="84">
        <v>1257595.6399999999</v>
      </c>
      <c r="I228" s="2" t="s">
        <v>3236</v>
      </c>
      <c r="J228" s="116"/>
      <c r="K228" s="1083"/>
      <c r="L228" s="2"/>
      <c r="M228" s="2"/>
      <c r="N228" s="2"/>
      <c r="O228" s="2"/>
      <c r="P228" s="2"/>
      <c r="Q228" s="117"/>
      <c r="R228" s="117"/>
      <c r="S228" s="117"/>
      <c r="T228" s="117"/>
      <c r="U228" s="117"/>
      <c r="V228" s="117"/>
      <c r="W228" s="112"/>
      <c r="X228" s="588"/>
      <c r="Y228" s="2"/>
      <c r="Z228" s="2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</row>
    <row r="229" spans="1:137" s="3" customFormat="1" ht="38.25">
      <c r="A229" s="2">
        <v>4</v>
      </c>
      <c r="B229" s="10" t="s">
        <v>3444</v>
      </c>
      <c r="C229" s="2" t="s">
        <v>3445</v>
      </c>
      <c r="D229" s="1084"/>
      <c r="E229" s="1084"/>
      <c r="F229" s="1084"/>
      <c r="G229" s="2">
        <v>2013</v>
      </c>
      <c r="H229" s="84">
        <v>225489.75</v>
      </c>
      <c r="I229" s="2" t="s">
        <v>3236</v>
      </c>
      <c r="J229" s="684" t="s">
        <v>3446</v>
      </c>
      <c r="K229" s="1084"/>
      <c r="L229" s="2"/>
      <c r="M229" s="2"/>
      <c r="N229" s="2"/>
      <c r="O229" s="2"/>
      <c r="P229" s="2"/>
      <c r="Q229" s="117"/>
      <c r="R229" s="117"/>
      <c r="S229" s="117"/>
      <c r="T229" s="117"/>
      <c r="U229" s="117"/>
      <c r="V229" s="117"/>
      <c r="W229" s="112"/>
      <c r="X229" s="588"/>
      <c r="Y229" s="2"/>
      <c r="Z229" s="2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</row>
    <row r="230" spans="1:137" s="67" customFormat="1">
      <c r="A230" s="1099" t="s">
        <v>369</v>
      </c>
      <c r="B230" s="1099"/>
      <c r="C230" s="1099"/>
      <c r="D230" s="69"/>
      <c r="E230" s="69"/>
      <c r="F230" s="69"/>
      <c r="G230" s="70"/>
      <c r="H230" s="71">
        <f>SUM(H226:H229)</f>
        <v>6778444.3899999997</v>
      </c>
      <c r="I230" s="55"/>
      <c r="J230" s="104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913"/>
      <c r="X230" s="891"/>
      <c r="Y230" s="55"/>
      <c r="Z230" s="55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</row>
    <row r="231" spans="1:137" s="3" customFormat="1">
      <c r="A231" s="1097" t="s">
        <v>2219</v>
      </c>
      <c r="B231" s="1097"/>
      <c r="C231" s="1097"/>
      <c r="D231" s="1097"/>
      <c r="E231" s="1097"/>
      <c r="F231" s="1097"/>
      <c r="G231" s="1097"/>
      <c r="H231" s="1097"/>
      <c r="I231" s="1097"/>
      <c r="J231" s="1098"/>
      <c r="K231" s="1098"/>
      <c r="L231" s="41"/>
      <c r="M231" s="1098"/>
      <c r="N231" s="1098"/>
      <c r="O231" s="1098"/>
      <c r="P231" s="1098"/>
      <c r="Q231" s="41"/>
      <c r="R231" s="1098"/>
      <c r="S231" s="1098"/>
      <c r="T231" s="1098"/>
      <c r="U231" s="1098"/>
      <c r="V231" s="41"/>
      <c r="W231" s="914"/>
      <c r="X231" s="892"/>
      <c r="Y231" s="41"/>
      <c r="Z231" s="41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</row>
    <row r="232" spans="1:137" s="3" customFormat="1" ht="76.5">
      <c r="A232" s="2">
        <v>1</v>
      </c>
      <c r="B232" s="1" t="s">
        <v>575</v>
      </c>
      <c r="C232" s="2" t="s">
        <v>273</v>
      </c>
      <c r="D232" s="2" t="s">
        <v>650</v>
      </c>
      <c r="E232" s="2" t="s">
        <v>1255</v>
      </c>
      <c r="F232" s="2" t="s">
        <v>1255</v>
      </c>
      <c r="G232" s="2">
        <v>1964</v>
      </c>
      <c r="H232" s="103">
        <v>14448984</v>
      </c>
      <c r="I232" s="2" t="s">
        <v>3236</v>
      </c>
      <c r="J232" s="86" t="s">
        <v>445</v>
      </c>
      <c r="K232" s="2" t="s">
        <v>274</v>
      </c>
      <c r="L232" s="117" t="s">
        <v>501</v>
      </c>
      <c r="M232" s="117" t="s">
        <v>447</v>
      </c>
      <c r="N232" s="2" t="s">
        <v>448</v>
      </c>
      <c r="O232" s="2" t="s">
        <v>22</v>
      </c>
      <c r="P232" s="2"/>
      <c r="Q232" s="2" t="s">
        <v>518</v>
      </c>
      <c r="R232" s="2" t="s">
        <v>518</v>
      </c>
      <c r="S232" s="2" t="s">
        <v>275</v>
      </c>
      <c r="T232" s="2" t="s">
        <v>690</v>
      </c>
      <c r="U232" s="2" t="s">
        <v>392</v>
      </c>
      <c r="V232" s="2" t="s">
        <v>690</v>
      </c>
      <c r="W232" s="112">
        <v>3402.35</v>
      </c>
      <c r="X232" s="588">
        <v>2</v>
      </c>
      <c r="Y232" s="2" t="s">
        <v>446</v>
      </c>
      <c r="Z232" s="2" t="s">
        <v>1255</v>
      </c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</row>
    <row r="233" spans="1:137" s="3" customFormat="1" ht="25.5">
      <c r="A233" s="2">
        <v>2</v>
      </c>
      <c r="B233" s="1" t="s">
        <v>576</v>
      </c>
      <c r="C233" s="2" t="s">
        <v>620</v>
      </c>
      <c r="D233" s="2" t="s">
        <v>650</v>
      </c>
      <c r="E233" s="2"/>
      <c r="F233" s="2"/>
      <c r="G233" s="2">
        <v>2013</v>
      </c>
      <c r="H233" s="84">
        <v>158199.38</v>
      </c>
      <c r="I233" s="2" t="s">
        <v>20</v>
      </c>
      <c r="J233" s="86" t="s">
        <v>2052</v>
      </c>
      <c r="K233" s="2" t="s">
        <v>274</v>
      </c>
      <c r="L233" s="2"/>
      <c r="M233" s="2"/>
      <c r="N233" s="12"/>
      <c r="O233" s="2"/>
      <c r="P233" s="2"/>
      <c r="Q233" s="2"/>
      <c r="R233" s="2"/>
      <c r="S233" s="2"/>
      <c r="T233" s="2"/>
      <c r="U233" s="2"/>
      <c r="V233" s="2"/>
      <c r="W233" s="112">
        <v>488</v>
      </c>
      <c r="X233" s="588"/>
      <c r="Y233" s="2" t="s">
        <v>733</v>
      </c>
      <c r="Z233" s="2" t="s">
        <v>733</v>
      </c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</row>
    <row r="234" spans="1:137" s="3" customFormat="1" ht="25.5">
      <c r="A234" s="2">
        <v>3</v>
      </c>
      <c r="B234" s="1" t="s">
        <v>577</v>
      </c>
      <c r="C234" s="2" t="s">
        <v>3098</v>
      </c>
      <c r="D234" s="2" t="s">
        <v>650</v>
      </c>
      <c r="E234" s="2"/>
      <c r="F234" s="2"/>
      <c r="G234" s="2">
        <v>2013</v>
      </c>
      <c r="H234" s="208">
        <v>59400</v>
      </c>
      <c r="I234" s="2" t="s">
        <v>20</v>
      </c>
      <c r="J234" s="86" t="s">
        <v>2053</v>
      </c>
      <c r="K234" s="2" t="s">
        <v>274</v>
      </c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112">
        <v>234</v>
      </c>
      <c r="X234" s="588"/>
      <c r="Y234" s="2" t="s">
        <v>733</v>
      </c>
      <c r="Z234" s="2" t="s">
        <v>733</v>
      </c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</row>
    <row r="235" spans="1:137" s="3" customFormat="1" ht="35.25" customHeight="1">
      <c r="A235" s="2">
        <v>4</v>
      </c>
      <c r="B235" s="1" t="s">
        <v>444</v>
      </c>
      <c r="C235" s="2" t="s">
        <v>3097</v>
      </c>
      <c r="D235" s="2" t="s">
        <v>650</v>
      </c>
      <c r="E235" s="2"/>
      <c r="F235" s="2"/>
      <c r="G235" s="2">
        <v>2012</v>
      </c>
      <c r="H235" s="103">
        <v>231901.22</v>
      </c>
      <c r="I235" s="2" t="s">
        <v>20</v>
      </c>
      <c r="J235" s="86" t="s">
        <v>621</v>
      </c>
      <c r="K235" s="2" t="s">
        <v>274</v>
      </c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112"/>
      <c r="X235" s="588"/>
      <c r="Y235" s="2" t="s">
        <v>733</v>
      </c>
      <c r="Z235" s="2" t="s">
        <v>733</v>
      </c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</row>
    <row r="236" spans="1:137" s="3" customFormat="1" ht="38.25" customHeight="1">
      <c r="A236" s="2">
        <v>5</v>
      </c>
      <c r="B236" s="1" t="s">
        <v>619</v>
      </c>
      <c r="C236" s="2" t="s">
        <v>620</v>
      </c>
      <c r="D236" s="2" t="s">
        <v>835</v>
      </c>
      <c r="E236" s="2"/>
      <c r="F236" s="2"/>
      <c r="G236" s="2">
        <v>2013</v>
      </c>
      <c r="H236" s="103">
        <v>94500</v>
      </c>
      <c r="I236" s="2" t="s">
        <v>20</v>
      </c>
      <c r="J236" s="86" t="s">
        <v>621</v>
      </c>
      <c r="K236" s="2" t="s">
        <v>274</v>
      </c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112">
        <v>3329</v>
      </c>
      <c r="X236" s="588"/>
      <c r="Y236" s="2" t="s">
        <v>733</v>
      </c>
      <c r="Z236" s="2" t="s">
        <v>733</v>
      </c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</row>
    <row r="237" spans="1:137" s="3" customFormat="1" ht="27" customHeight="1">
      <c r="A237" s="2">
        <v>6</v>
      </c>
      <c r="B237" s="1" t="s">
        <v>3099</v>
      </c>
      <c r="C237" s="2"/>
      <c r="D237" s="2"/>
      <c r="E237" s="2"/>
      <c r="F237" s="2"/>
      <c r="G237" s="2"/>
      <c r="H237" s="103">
        <v>4567.5</v>
      </c>
      <c r="I237" s="2" t="s">
        <v>20</v>
      </c>
      <c r="J237" s="86"/>
      <c r="K237" s="204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112"/>
      <c r="X237" s="588"/>
      <c r="Y237" s="2"/>
      <c r="Z237" s="2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</row>
    <row r="238" spans="1:137" s="12" customFormat="1" ht="25.5" customHeight="1">
      <c r="A238" s="2">
        <v>7</v>
      </c>
      <c r="B238" s="1" t="s">
        <v>786</v>
      </c>
      <c r="C238" s="2" t="s">
        <v>488</v>
      </c>
      <c r="D238" s="2" t="s">
        <v>834</v>
      </c>
      <c r="E238" s="2"/>
      <c r="F238" s="2" t="s">
        <v>733</v>
      </c>
      <c r="G238" s="2">
        <v>1972</v>
      </c>
      <c r="H238" s="237">
        <v>10416000</v>
      </c>
      <c r="I238" s="2" t="s">
        <v>84</v>
      </c>
      <c r="J238" s="85" t="s">
        <v>594</v>
      </c>
      <c r="K238" s="1088" t="s">
        <v>595</v>
      </c>
      <c r="L238" s="2"/>
      <c r="M238" s="2"/>
      <c r="N238" s="2"/>
      <c r="O238" s="2" t="s">
        <v>3100</v>
      </c>
      <c r="P238" s="2"/>
      <c r="Q238" s="2" t="s">
        <v>376</v>
      </c>
      <c r="R238" s="2" t="s">
        <v>535</v>
      </c>
      <c r="S238" s="2" t="s">
        <v>376</v>
      </c>
      <c r="T238" s="2" t="s">
        <v>702</v>
      </c>
      <c r="U238" s="2" t="s">
        <v>702</v>
      </c>
      <c r="V238" s="2" t="s">
        <v>702</v>
      </c>
      <c r="W238" s="112" t="s">
        <v>603</v>
      </c>
      <c r="X238" s="588">
        <v>3</v>
      </c>
      <c r="Y238" s="2" t="s">
        <v>834</v>
      </c>
      <c r="Z238" s="2" t="s">
        <v>733</v>
      </c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61"/>
    </row>
    <row r="239" spans="1:137" s="12" customFormat="1" ht="25.5" customHeight="1">
      <c r="A239" s="2">
        <v>8</v>
      </c>
      <c r="B239" s="1" t="s">
        <v>596</v>
      </c>
      <c r="C239" s="2"/>
      <c r="D239" s="2"/>
      <c r="E239" s="2"/>
      <c r="F239" s="2"/>
      <c r="G239" s="2">
        <v>1982</v>
      </c>
      <c r="H239" s="84">
        <v>11086</v>
      </c>
      <c r="I239" s="2" t="s">
        <v>20</v>
      </c>
      <c r="J239" s="86"/>
      <c r="K239" s="1083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112"/>
      <c r="X239" s="588"/>
      <c r="Y239" s="2"/>
      <c r="Z239" s="2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61"/>
    </row>
    <row r="240" spans="1:137" s="12" customFormat="1" ht="25.5">
      <c r="A240" s="2">
        <v>9</v>
      </c>
      <c r="B240" s="1" t="s">
        <v>597</v>
      </c>
      <c r="C240" s="2"/>
      <c r="D240" s="2"/>
      <c r="E240" s="2"/>
      <c r="F240" s="2"/>
      <c r="G240" s="2">
        <v>2009</v>
      </c>
      <c r="H240" s="103">
        <v>2093797.76</v>
      </c>
      <c r="I240" s="2" t="s">
        <v>20</v>
      </c>
      <c r="J240" s="86" t="s">
        <v>598</v>
      </c>
      <c r="K240" s="1083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112"/>
      <c r="X240" s="588"/>
      <c r="Y240" s="2"/>
      <c r="Z240" s="2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61"/>
    </row>
    <row r="241" spans="1:137" s="12" customFormat="1" ht="25.5" customHeight="1">
      <c r="A241" s="2">
        <v>10</v>
      </c>
      <c r="B241" s="1" t="s">
        <v>599</v>
      </c>
      <c r="C241" s="2" t="s">
        <v>600</v>
      </c>
      <c r="D241" s="2"/>
      <c r="E241" s="2"/>
      <c r="F241" s="2"/>
      <c r="G241" s="2">
        <v>2009</v>
      </c>
      <c r="H241" s="84">
        <v>358685.67</v>
      </c>
      <c r="I241" s="2" t="s">
        <v>20</v>
      </c>
      <c r="J241" s="86"/>
      <c r="K241" s="1083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112"/>
      <c r="X241" s="588"/>
      <c r="Y241" s="2"/>
      <c r="Z241" s="2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61"/>
    </row>
    <row r="242" spans="1:137" s="12" customFormat="1" ht="27.75" customHeight="1">
      <c r="A242" s="2">
        <v>11</v>
      </c>
      <c r="B242" s="1" t="s">
        <v>601</v>
      </c>
      <c r="C242" s="2"/>
      <c r="D242" s="2"/>
      <c r="E242" s="2"/>
      <c r="F242" s="2"/>
      <c r="G242" s="2">
        <v>2009</v>
      </c>
      <c r="H242" s="84">
        <v>112440.34</v>
      </c>
      <c r="I242" s="2" t="s">
        <v>20</v>
      </c>
      <c r="J242" s="86" t="s">
        <v>579</v>
      </c>
      <c r="K242" s="1083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112"/>
      <c r="X242" s="588"/>
      <c r="Y242" s="2"/>
      <c r="Z242" s="2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61"/>
    </row>
    <row r="243" spans="1:137" s="12" customFormat="1" ht="25.5" customHeight="1">
      <c r="A243" s="1088">
        <v>12</v>
      </c>
      <c r="B243" s="1149" t="s">
        <v>2054</v>
      </c>
      <c r="C243" s="2" t="s">
        <v>602</v>
      </c>
      <c r="D243" s="2"/>
      <c r="E243" s="2"/>
      <c r="F243" s="2"/>
      <c r="G243" s="2">
        <v>2004</v>
      </c>
      <c r="H243" s="84">
        <v>54769.96</v>
      </c>
      <c r="I243" s="2" t="s">
        <v>20</v>
      </c>
      <c r="J243" s="408"/>
      <c r="K243" s="1083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112"/>
      <c r="X243" s="588"/>
      <c r="Y243" s="2"/>
      <c r="Z243" s="2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61"/>
    </row>
    <row r="244" spans="1:137" s="12" customFormat="1" ht="25.5" customHeight="1">
      <c r="A244" s="1084"/>
      <c r="B244" s="1150"/>
      <c r="C244" s="2"/>
      <c r="D244" s="2"/>
      <c r="E244" s="2"/>
      <c r="F244" s="2"/>
      <c r="G244" s="2">
        <v>2004</v>
      </c>
      <c r="H244" s="84">
        <v>20161.900000000001</v>
      </c>
      <c r="I244" s="2" t="s">
        <v>20</v>
      </c>
      <c r="J244" s="86"/>
      <c r="K244" s="1083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112"/>
      <c r="X244" s="588"/>
      <c r="Y244" s="2"/>
      <c r="Z244" s="2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61"/>
    </row>
    <row r="245" spans="1:137" s="12" customFormat="1" ht="25.5" customHeight="1">
      <c r="A245" s="2">
        <v>13</v>
      </c>
      <c r="B245" s="1" t="s">
        <v>1424</v>
      </c>
      <c r="C245" s="2" t="s">
        <v>600</v>
      </c>
      <c r="D245" s="2"/>
      <c r="E245" s="2"/>
      <c r="F245" s="2"/>
      <c r="G245" s="2">
        <v>2006</v>
      </c>
      <c r="H245" s="84">
        <v>152093.25</v>
      </c>
      <c r="I245" s="2" t="s">
        <v>20</v>
      </c>
      <c r="J245" s="86"/>
      <c r="K245" s="1083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112"/>
      <c r="X245" s="588"/>
      <c r="Y245" s="2"/>
      <c r="Z245" s="2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61"/>
    </row>
    <row r="246" spans="1:137" s="27" customFormat="1" ht="25.5" customHeight="1">
      <c r="A246" s="2">
        <v>14</v>
      </c>
      <c r="B246" s="1" t="s">
        <v>1887</v>
      </c>
      <c r="C246" s="2"/>
      <c r="D246" s="2"/>
      <c r="E246" s="2"/>
      <c r="F246" s="2"/>
      <c r="G246" s="2">
        <v>1982</v>
      </c>
      <c r="H246" s="84">
        <v>30123.18</v>
      </c>
      <c r="I246" s="2" t="s">
        <v>20</v>
      </c>
      <c r="J246" s="86"/>
      <c r="K246" s="1084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112"/>
      <c r="X246" s="588"/>
      <c r="Y246" s="2"/>
      <c r="Z246" s="2"/>
    </row>
    <row r="247" spans="1:137" s="67" customFormat="1">
      <c r="A247" s="1099" t="s">
        <v>369</v>
      </c>
      <c r="B247" s="1099"/>
      <c r="C247" s="1099"/>
      <c r="D247" s="69"/>
      <c r="E247" s="69"/>
      <c r="F247" s="69"/>
      <c r="G247" s="70"/>
      <c r="H247" s="71">
        <f>SUM(H232:H246)</f>
        <v>28246710.160000004</v>
      </c>
      <c r="I247" s="55"/>
      <c r="J247" s="68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913"/>
      <c r="X247" s="891"/>
      <c r="Y247" s="55"/>
      <c r="Z247" s="55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</row>
    <row r="248" spans="1:137" s="3" customFormat="1">
      <c r="A248" s="1097" t="s">
        <v>2220</v>
      </c>
      <c r="B248" s="1097"/>
      <c r="C248" s="1097"/>
      <c r="D248" s="1097"/>
      <c r="E248" s="1097"/>
      <c r="F248" s="1097"/>
      <c r="G248" s="1097"/>
      <c r="H248" s="1097"/>
      <c r="I248" s="1097"/>
      <c r="J248" s="1098"/>
      <c r="K248" s="1098"/>
      <c r="L248" s="41"/>
      <c r="M248" s="1098"/>
      <c r="N248" s="1098"/>
      <c r="O248" s="1098"/>
      <c r="P248" s="1098"/>
      <c r="Q248" s="41"/>
      <c r="R248" s="1098"/>
      <c r="S248" s="1098"/>
      <c r="T248" s="1098"/>
      <c r="U248" s="1098"/>
      <c r="V248" s="41"/>
      <c r="W248" s="914"/>
      <c r="X248" s="892"/>
      <c r="Y248" s="41"/>
      <c r="Z248" s="41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</row>
    <row r="249" spans="1:137" s="3" customFormat="1" ht="63.75">
      <c r="A249" s="2">
        <v>1</v>
      </c>
      <c r="B249" s="10" t="s">
        <v>719</v>
      </c>
      <c r="C249" s="2" t="s">
        <v>720</v>
      </c>
      <c r="D249" s="2" t="s">
        <v>834</v>
      </c>
      <c r="E249" s="2" t="s">
        <v>733</v>
      </c>
      <c r="F249" s="2" t="s">
        <v>733</v>
      </c>
      <c r="G249" s="2" t="s">
        <v>721</v>
      </c>
      <c r="H249" s="84">
        <v>4389591.3600000003</v>
      </c>
      <c r="I249" s="2" t="s">
        <v>20</v>
      </c>
      <c r="J249" s="85" t="s">
        <v>3411</v>
      </c>
      <c r="K249" s="85" t="s">
        <v>639</v>
      </c>
      <c r="L249" s="2" t="s">
        <v>722</v>
      </c>
      <c r="M249" s="2" t="s">
        <v>723</v>
      </c>
      <c r="N249" s="2" t="s">
        <v>391</v>
      </c>
      <c r="O249" s="2" t="s">
        <v>259</v>
      </c>
      <c r="P249" s="2"/>
      <c r="Q249" s="2" t="s">
        <v>376</v>
      </c>
      <c r="R249" s="2" t="s">
        <v>376</v>
      </c>
      <c r="S249" s="2" t="s">
        <v>376</v>
      </c>
      <c r="T249" s="2" t="s">
        <v>376</v>
      </c>
      <c r="U249" s="2" t="s">
        <v>376</v>
      </c>
      <c r="V249" s="2" t="s">
        <v>376</v>
      </c>
      <c r="W249" s="112">
        <v>2199.5</v>
      </c>
      <c r="X249" s="588">
        <v>2</v>
      </c>
      <c r="Y249" s="2" t="s">
        <v>733</v>
      </c>
      <c r="Z249" s="2" t="s">
        <v>834</v>
      </c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</row>
    <row r="250" spans="1:137" s="3" customFormat="1" ht="42" customHeight="1">
      <c r="A250" s="2">
        <v>2</v>
      </c>
      <c r="B250" s="10" t="s">
        <v>1476</v>
      </c>
      <c r="C250" s="2" t="s">
        <v>1477</v>
      </c>
      <c r="D250" s="2" t="s">
        <v>834</v>
      </c>
      <c r="E250" s="2" t="s">
        <v>733</v>
      </c>
      <c r="F250" s="2" t="s">
        <v>733</v>
      </c>
      <c r="G250" s="2" t="s">
        <v>1478</v>
      </c>
      <c r="H250" s="84">
        <v>2313690.33</v>
      </c>
      <c r="I250" s="2" t="s">
        <v>20</v>
      </c>
      <c r="J250" s="85" t="s">
        <v>3412</v>
      </c>
      <c r="K250" s="85" t="s">
        <v>1479</v>
      </c>
      <c r="L250" s="2" t="s">
        <v>1480</v>
      </c>
      <c r="M250" s="2" t="s">
        <v>1481</v>
      </c>
      <c r="N250" s="2" t="s">
        <v>1482</v>
      </c>
      <c r="O250" s="2" t="s">
        <v>1483</v>
      </c>
      <c r="P250" s="2"/>
      <c r="Q250" s="2" t="s">
        <v>375</v>
      </c>
      <c r="R250" s="2" t="s">
        <v>375</v>
      </c>
      <c r="S250" s="2" t="s">
        <v>375</v>
      </c>
      <c r="T250" s="2" t="s">
        <v>375</v>
      </c>
      <c r="U250" s="2" t="s">
        <v>375</v>
      </c>
      <c r="V250" s="2" t="s">
        <v>375</v>
      </c>
      <c r="W250" s="112">
        <v>405.53</v>
      </c>
      <c r="X250" s="588">
        <v>2</v>
      </c>
      <c r="Y250" s="2" t="s">
        <v>733</v>
      </c>
      <c r="Z250" s="2" t="s">
        <v>733</v>
      </c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</row>
    <row r="251" spans="1:137" s="67" customFormat="1">
      <c r="A251" s="1099" t="s">
        <v>369</v>
      </c>
      <c r="B251" s="1099"/>
      <c r="C251" s="1099"/>
      <c r="D251" s="69"/>
      <c r="E251" s="69"/>
      <c r="F251" s="69"/>
      <c r="G251" s="70"/>
      <c r="H251" s="71">
        <f>SUM(H249:H250)</f>
        <v>6703281.6900000004</v>
      </c>
      <c r="I251" s="55"/>
      <c r="J251" s="68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913"/>
      <c r="X251" s="891"/>
      <c r="Y251" s="55"/>
      <c r="Z251" s="55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</row>
    <row r="252" spans="1:137" s="12" customFormat="1" ht="14.25" customHeight="1">
      <c r="A252" s="1102" t="s">
        <v>3676</v>
      </c>
      <c r="B252" s="1103"/>
      <c r="C252" s="1103"/>
      <c r="D252" s="1103"/>
      <c r="E252" s="1103"/>
      <c r="F252" s="1103"/>
      <c r="G252" s="1103"/>
      <c r="H252" s="1103"/>
      <c r="I252" s="1104"/>
      <c r="J252" s="1098"/>
      <c r="K252" s="1098"/>
      <c r="L252" s="41"/>
      <c r="M252" s="1098"/>
      <c r="N252" s="1098"/>
      <c r="O252" s="1098"/>
      <c r="P252" s="1098"/>
      <c r="Q252" s="41"/>
      <c r="R252" s="1098"/>
      <c r="S252" s="1098"/>
      <c r="T252" s="1098"/>
      <c r="U252" s="1098"/>
      <c r="V252" s="41"/>
      <c r="W252" s="914"/>
      <c r="X252" s="892"/>
      <c r="Y252" s="41"/>
      <c r="Z252" s="41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61"/>
    </row>
    <row r="253" spans="1:137" s="12" customFormat="1" ht="82.5" customHeight="1">
      <c r="A253" s="2">
        <v>1</v>
      </c>
      <c r="B253" s="10" t="s">
        <v>4</v>
      </c>
      <c r="C253" s="2" t="s">
        <v>488</v>
      </c>
      <c r="D253" s="2" t="s">
        <v>835</v>
      </c>
      <c r="E253" s="2" t="s">
        <v>836</v>
      </c>
      <c r="F253" s="2" t="s">
        <v>836</v>
      </c>
      <c r="G253" s="117" t="s">
        <v>3523</v>
      </c>
      <c r="H253" s="84">
        <v>8054792.7699999996</v>
      </c>
      <c r="I253" s="2" t="s">
        <v>20</v>
      </c>
      <c r="J253" s="85" t="s">
        <v>5</v>
      </c>
      <c r="K253" s="1088" t="s">
        <v>6</v>
      </c>
      <c r="L253" s="2" t="s">
        <v>11</v>
      </c>
      <c r="M253" s="2" t="s">
        <v>12</v>
      </c>
      <c r="N253" s="2" t="s">
        <v>701</v>
      </c>
      <c r="O253" s="2"/>
      <c r="P253" s="2"/>
      <c r="Q253" s="117" t="s">
        <v>376</v>
      </c>
      <c r="R253" s="117" t="s">
        <v>376</v>
      </c>
      <c r="S253" s="117" t="s">
        <v>376</v>
      </c>
      <c r="T253" s="117" t="s">
        <v>376</v>
      </c>
      <c r="U253" s="117" t="s">
        <v>702</v>
      </c>
      <c r="V253" s="118" t="s">
        <v>376</v>
      </c>
      <c r="W253" s="689">
        <v>4024.6</v>
      </c>
      <c r="X253" s="890" t="s">
        <v>2041</v>
      </c>
      <c r="Y253" s="142" t="s">
        <v>2042</v>
      </c>
      <c r="Z253" s="210" t="s">
        <v>834</v>
      </c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61"/>
    </row>
    <row r="254" spans="1:137" s="12" customFormat="1" ht="25.5">
      <c r="A254" s="2">
        <v>2</v>
      </c>
      <c r="B254" s="10" t="s">
        <v>7</v>
      </c>
      <c r="C254" s="2"/>
      <c r="D254" s="2" t="s">
        <v>835</v>
      </c>
      <c r="E254" s="2" t="s">
        <v>836</v>
      </c>
      <c r="F254" s="2" t="s">
        <v>836</v>
      </c>
      <c r="G254" s="2">
        <v>1981</v>
      </c>
      <c r="H254" s="84">
        <v>4465</v>
      </c>
      <c r="I254" s="2" t="s">
        <v>20</v>
      </c>
      <c r="J254" s="85" t="s">
        <v>5</v>
      </c>
      <c r="K254" s="1083"/>
      <c r="L254" s="210" t="s">
        <v>13</v>
      </c>
      <c r="M254" s="210" t="s">
        <v>14</v>
      </c>
      <c r="N254" s="210" t="s">
        <v>701</v>
      </c>
      <c r="O254" s="2"/>
      <c r="P254" s="2"/>
      <c r="Q254" s="2"/>
      <c r="R254" s="2"/>
      <c r="S254" s="2"/>
      <c r="T254" s="2"/>
      <c r="U254" s="2"/>
      <c r="V254" s="2"/>
      <c r="W254" s="112"/>
      <c r="X254" s="588"/>
      <c r="Y254" s="2"/>
      <c r="Z254" s="2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61"/>
    </row>
    <row r="255" spans="1:137" s="12" customFormat="1" ht="25.5" customHeight="1">
      <c r="A255" s="2">
        <v>3</v>
      </c>
      <c r="B255" s="10" t="s">
        <v>3524</v>
      </c>
      <c r="C255" s="2"/>
      <c r="D255" s="2" t="s">
        <v>835</v>
      </c>
      <c r="E255" s="2" t="s">
        <v>836</v>
      </c>
      <c r="F255" s="2" t="s">
        <v>836</v>
      </c>
      <c r="G255" s="2">
        <v>2010</v>
      </c>
      <c r="H255" s="84">
        <v>9852.65</v>
      </c>
      <c r="I255" s="2" t="s">
        <v>20</v>
      </c>
      <c r="J255" s="85" t="s">
        <v>5</v>
      </c>
      <c r="K255" s="1083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112"/>
      <c r="X255" s="588"/>
      <c r="Y255" s="2"/>
      <c r="Z255" s="2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61"/>
    </row>
    <row r="256" spans="1:137" s="12" customFormat="1">
      <c r="A256" s="2">
        <v>4</v>
      </c>
      <c r="B256" s="10" t="s">
        <v>8</v>
      </c>
      <c r="C256" s="2"/>
      <c r="D256" s="2" t="s">
        <v>835</v>
      </c>
      <c r="E256" s="2" t="s">
        <v>836</v>
      </c>
      <c r="F256" s="2" t="s">
        <v>836</v>
      </c>
      <c r="G256" s="2">
        <v>1985</v>
      </c>
      <c r="H256" s="84">
        <v>289285</v>
      </c>
      <c r="I256" s="2" t="s">
        <v>20</v>
      </c>
      <c r="J256" s="85" t="s">
        <v>5</v>
      </c>
      <c r="K256" s="1083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112"/>
      <c r="X256" s="588"/>
      <c r="Y256" s="2"/>
      <c r="Z256" s="2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61"/>
    </row>
    <row r="257" spans="1:137" s="12" customFormat="1" ht="25.5" customHeight="1">
      <c r="A257" s="2">
        <v>5</v>
      </c>
      <c r="B257" s="10" t="s">
        <v>9</v>
      </c>
      <c r="C257" s="2"/>
      <c r="D257" s="2" t="s">
        <v>835</v>
      </c>
      <c r="E257" s="2" t="s">
        <v>836</v>
      </c>
      <c r="F257" s="2" t="s">
        <v>836</v>
      </c>
      <c r="G257" s="2">
        <v>2011</v>
      </c>
      <c r="H257" s="84">
        <v>191932.23</v>
      </c>
      <c r="I257" s="2" t="s">
        <v>20</v>
      </c>
      <c r="J257" s="85" t="s">
        <v>5</v>
      </c>
      <c r="K257" s="1083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112"/>
      <c r="X257" s="588"/>
      <c r="Y257" s="2"/>
      <c r="Z257" s="2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61"/>
    </row>
    <row r="258" spans="1:137" s="12" customFormat="1" ht="25.5" customHeight="1">
      <c r="A258" s="2">
        <v>6</v>
      </c>
      <c r="B258" s="10" t="s">
        <v>10</v>
      </c>
      <c r="C258" s="2"/>
      <c r="D258" s="2" t="s">
        <v>835</v>
      </c>
      <c r="E258" s="2" t="s">
        <v>836</v>
      </c>
      <c r="F258" s="2" t="s">
        <v>836</v>
      </c>
      <c r="G258" s="2">
        <v>2011</v>
      </c>
      <c r="H258" s="84">
        <v>39716</v>
      </c>
      <c r="I258" s="2" t="s">
        <v>20</v>
      </c>
      <c r="J258" s="85" t="s">
        <v>5</v>
      </c>
      <c r="K258" s="1083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112"/>
      <c r="X258" s="588"/>
      <c r="Y258" s="2"/>
      <c r="Z258" s="2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61"/>
    </row>
    <row r="259" spans="1:137" s="12" customFormat="1" ht="27.75" customHeight="1">
      <c r="A259" s="2">
        <v>7</v>
      </c>
      <c r="B259" s="1" t="s">
        <v>3525</v>
      </c>
      <c r="C259" s="1"/>
      <c r="D259" s="2" t="s">
        <v>835</v>
      </c>
      <c r="E259" s="2" t="s">
        <v>836</v>
      </c>
      <c r="F259" s="2" t="s">
        <v>836</v>
      </c>
      <c r="G259" s="2">
        <v>2013</v>
      </c>
      <c r="H259" s="103">
        <v>710517.49</v>
      </c>
      <c r="I259" s="2" t="s">
        <v>20</v>
      </c>
      <c r="J259" s="85" t="s">
        <v>3526</v>
      </c>
      <c r="K259" s="1083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112"/>
      <c r="X259" s="588"/>
      <c r="Y259" s="2"/>
      <c r="Z259" s="2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61"/>
    </row>
    <row r="260" spans="1:137" s="12" customFormat="1" ht="41.25" customHeight="1">
      <c r="A260" s="2">
        <v>8</v>
      </c>
      <c r="B260" s="1" t="s">
        <v>3527</v>
      </c>
      <c r="C260" s="1"/>
      <c r="D260" s="2" t="s">
        <v>834</v>
      </c>
      <c r="E260" s="2" t="s">
        <v>733</v>
      </c>
      <c r="F260" s="2" t="s">
        <v>463</v>
      </c>
      <c r="G260" s="698">
        <v>43586</v>
      </c>
      <c r="H260" s="103">
        <v>1213592.42</v>
      </c>
      <c r="I260" s="2" t="s">
        <v>20</v>
      </c>
      <c r="J260" s="85" t="s">
        <v>3526</v>
      </c>
      <c r="K260" s="1083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112"/>
      <c r="X260" s="588"/>
      <c r="Y260" s="2"/>
      <c r="Z260" s="2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61"/>
    </row>
    <row r="261" spans="1:137" s="56" customFormat="1">
      <c r="A261" s="1099" t="s">
        <v>369</v>
      </c>
      <c r="B261" s="1099"/>
      <c r="C261" s="1099"/>
      <c r="D261" s="69"/>
      <c r="E261" s="69"/>
      <c r="F261" s="69"/>
      <c r="G261" s="70"/>
      <c r="H261" s="71">
        <f>SUM(H253:H260)</f>
        <v>10514153.560000001</v>
      </c>
      <c r="I261" s="55"/>
      <c r="J261" s="68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913"/>
      <c r="X261" s="891"/>
      <c r="Y261" s="55"/>
      <c r="Z261" s="55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262"/>
    </row>
    <row r="262" spans="1:137" s="12" customFormat="1">
      <c r="A262" s="1097" t="s">
        <v>3677</v>
      </c>
      <c r="B262" s="1097"/>
      <c r="C262" s="1097"/>
      <c r="D262" s="1097"/>
      <c r="E262" s="1097"/>
      <c r="F262" s="1097"/>
      <c r="G262" s="1097"/>
      <c r="H262" s="1097"/>
      <c r="I262" s="1097"/>
      <c r="J262" s="1098"/>
      <c r="K262" s="1098"/>
      <c r="L262" s="41"/>
      <c r="M262" s="1098"/>
      <c r="N262" s="1098"/>
      <c r="O262" s="1098"/>
      <c r="P262" s="1098"/>
      <c r="Q262" s="41"/>
      <c r="R262" s="1098"/>
      <c r="S262" s="1098"/>
      <c r="T262" s="1098"/>
      <c r="U262" s="1098"/>
      <c r="V262" s="41"/>
      <c r="W262" s="914"/>
      <c r="X262" s="892"/>
      <c r="Y262" s="41"/>
      <c r="Z262" s="41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61"/>
    </row>
    <row r="263" spans="1:137" s="251" customFormat="1" ht="51">
      <c r="A263" s="2">
        <v>1</v>
      </c>
      <c r="B263" s="252" t="s">
        <v>3234</v>
      </c>
      <c r="C263" s="210" t="s">
        <v>143</v>
      </c>
      <c r="D263" s="210" t="s">
        <v>834</v>
      </c>
      <c r="E263" s="250" t="s">
        <v>733</v>
      </c>
      <c r="F263" s="250" t="s">
        <v>733</v>
      </c>
      <c r="G263" s="210">
        <v>1935</v>
      </c>
      <c r="H263" s="237">
        <v>16900000</v>
      </c>
      <c r="I263" s="210" t="s">
        <v>3236</v>
      </c>
      <c r="J263" s="687" t="s">
        <v>3218</v>
      </c>
      <c r="K263" s="1093" t="s">
        <v>145</v>
      </c>
      <c r="L263" s="210" t="s">
        <v>146</v>
      </c>
      <c r="M263" s="210" t="s">
        <v>147</v>
      </c>
      <c r="N263" s="210" t="s">
        <v>148</v>
      </c>
      <c r="O263" s="210"/>
      <c r="P263" s="210" t="s">
        <v>3233</v>
      </c>
      <c r="Q263" s="210" t="s">
        <v>1220</v>
      </c>
      <c r="R263" s="210" t="s">
        <v>1220</v>
      </c>
      <c r="S263" s="210" t="s">
        <v>3219</v>
      </c>
      <c r="T263" s="210" t="s">
        <v>1220</v>
      </c>
      <c r="U263" s="210" t="s">
        <v>1220</v>
      </c>
      <c r="V263" s="210" t="s">
        <v>1220</v>
      </c>
      <c r="W263" s="925">
        <v>5400</v>
      </c>
      <c r="X263" s="903">
        <v>3</v>
      </c>
      <c r="Y263" s="269" t="s">
        <v>834</v>
      </c>
      <c r="Z263" s="269" t="s">
        <v>834</v>
      </c>
      <c r="AA263" s="232"/>
      <c r="AB263" s="232"/>
      <c r="AC263" s="232"/>
      <c r="AD263" s="232"/>
      <c r="AE263" s="232"/>
      <c r="AF263" s="232"/>
      <c r="AG263" s="232"/>
      <c r="AH263" s="232"/>
      <c r="AI263" s="232"/>
      <c r="AJ263" s="232"/>
      <c r="AK263" s="232"/>
      <c r="AL263" s="232"/>
      <c r="AM263" s="232"/>
      <c r="AN263" s="232"/>
      <c r="AO263" s="232"/>
      <c r="AP263" s="232"/>
      <c r="AQ263" s="232"/>
      <c r="AR263" s="232"/>
      <c r="AS263" s="232"/>
      <c r="AT263" s="232"/>
      <c r="AU263" s="232"/>
      <c r="AV263" s="232"/>
      <c r="AW263" s="232"/>
      <c r="AX263" s="232"/>
      <c r="AY263" s="232"/>
      <c r="AZ263" s="232"/>
      <c r="BA263" s="232"/>
      <c r="BB263" s="232"/>
      <c r="BC263" s="232"/>
      <c r="BD263" s="232"/>
      <c r="BE263" s="232"/>
      <c r="BF263" s="232"/>
      <c r="BG263" s="232"/>
      <c r="BH263" s="232"/>
      <c r="BI263" s="232"/>
      <c r="BJ263" s="232"/>
      <c r="BK263" s="232"/>
      <c r="BL263" s="232"/>
      <c r="BM263" s="232"/>
      <c r="BN263" s="232"/>
      <c r="BO263" s="232"/>
      <c r="BP263" s="232"/>
      <c r="BQ263" s="232"/>
      <c r="BR263" s="232"/>
      <c r="BS263" s="232"/>
      <c r="BT263" s="232"/>
      <c r="BU263" s="232"/>
      <c r="BV263" s="232"/>
      <c r="BW263" s="232"/>
      <c r="BX263" s="232"/>
      <c r="BY263" s="232"/>
      <c r="BZ263" s="232"/>
      <c r="CA263" s="232"/>
      <c r="CB263" s="232"/>
      <c r="CC263" s="232"/>
      <c r="CD263" s="232"/>
      <c r="CE263" s="232"/>
      <c r="CF263" s="232"/>
      <c r="CG263" s="232"/>
      <c r="CH263" s="232"/>
      <c r="CI263" s="232"/>
      <c r="CJ263" s="232"/>
      <c r="CK263" s="232"/>
      <c r="CL263" s="232"/>
      <c r="CM263" s="232"/>
      <c r="CN263" s="232"/>
      <c r="CO263" s="232"/>
      <c r="CP263" s="232"/>
      <c r="CQ263" s="232"/>
      <c r="CR263" s="232"/>
      <c r="CS263" s="232"/>
      <c r="CT263" s="232"/>
      <c r="CU263" s="232"/>
      <c r="CV263" s="232"/>
      <c r="CW263" s="232"/>
      <c r="CX263" s="232"/>
      <c r="CY263" s="232"/>
      <c r="CZ263" s="232"/>
      <c r="DA263" s="232"/>
      <c r="DB263" s="232"/>
      <c r="DC263" s="232"/>
      <c r="DD263" s="232"/>
      <c r="DE263" s="232"/>
      <c r="DF263" s="232"/>
      <c r="DG263" s="232"/>
      <c r="DH263" s="232"/>
      <c r="DI263" s="232"/>
      <c r="DJ263" s="232"/>
      <c r="DK263" s="232"/>
      <c r="DL263" s="232"/>
      <c r="DM263" s="232"/>
      <c r="DN263" s="232"/>
      <c r="DO263" s="232"/>
      <c r="DP263" s="232"/>
      <c r="DQ263" s="232"/>
      <c r="DR263" s="232"/>
      <c r="DS263" s="232"/>
      <c r="DT263" s="232"/>
      <c r="DU263" s="232"/>
      <c r="DV263" s="232"/>
      <c r="DW263" s="232"/>
      <c r="DX263" s="232"/>
      <c r="DY263" s="232"/>
      <c r="DZ263" s="232"/>
      <c r="EA263" s="232"/>
      <c r="EB263" s="232"/>
      <c r="EC263" s="232"/>
      <c r="ED263" s="232"/>
      <c r="EE263" s="232"/>
      <c r="EF263" s="232"/>
      <c r="EG263" s="263"/>
    </row>
    <row r="264" spans="1:137" s="251" customFormat="1" ht="266.25" customHeight="1">
      <c r="A264" s="2">
        <v>3</v>
      </c>
      <c r="B264" s="209" t="s">
        <v>3220</v>
      </c>
      <c r="C264" s="209" t="s">
        <v>3221</v>
      </c>
      <c r="D264" s="210" t="s">
        <v>834</v>
      </c>
      <c r="E264" s="622" t="s">
        <v>733</v>
      </c>
      <c r="F264" s="622" t="s">
        <v>733</v>
      </c>
      <c r="G264" s="210" t="s">
        <v>1301</v>
      </c>
      <c r="H264" s="211">
        <v>1384805.31</v>
      </c>
      <c r="I264" s="210" t="s">
        <v>3236</v>
      </c>
      <c r="J264" s="253"/>
      <c r="K264" s="1094"/>
      <c r="L264" s="210"/>
      <c r="M264" s="210"/>
      <c r="N264" s="210"/>
      <c r="O264" s="210"/>
      <c r="P264" s="210"/>
      <c r="Q264" s="210"/>
      <c r="R264" s="210"/>
      <c r="S264" s="210"/>
      <c r="T264" s="210"/>
      <c r="U264" s="210"/>
      <c r="V264" s="210"/>
      <c r="W264" s="689"/>
      <c r="X264" s="899"/>
      <c r="Y264" s="210"/>
      <c r="Z264" s="210"/>
      <c r="AA264" s="232"/>
      <c r="AB264" s="232"/>
      <c r="AC264" s="232"/>
      <c r="AD264" s="232"/>
      <c r="AE264" s="232"/>
      <c r="AF264" s="232"/>
      <c r="AG264" s="232"/>
      <c r="AH264" s="232"/>
      <c r="AI264" s="232"/>
      <c r="AJ264" s="232"/>
      <c r="AK264" s="232"/>
      <c r="AL264" s="232"/>
      <c r="AM264" s="232"/>
      <c r="AN264" s="232"/>
      <c r="AO264" s="232"/>
      <c r="AP264" s="232"/>
      <c r="AQ264" s="232"/>
      <c r="AR264" s="232"/>
      <c r="AS264" s="232"/>
      <c r="AT264" s="232"/>
      <c r="AU264" s="232"/>
      <c r="AV264" s="232"/>
      <c r="AW264" s="232"/>
      <c r="AX264" s="232"/>
      <c r="AY264" s="232"/>
      <c r="AZ264" s="232"/>
      <c r="BA264" s="232"/>
      <c r="BB264" s="232"/>
      <c r="BC264" s="232"/>
      <c r="BD264" s="232"/>
      <c r="BE264" s="232"/>
      <c r="BF264" s="232"/>
      <c r="BG264" s="232"/>
      <c r="BH264" s="232"/>
      <c r="BI264" s="232"/>
      <c r="BJ264" s="232"/>
      <c r="BK264" s="232"/>
      <c r="BL264" s="232"/>
      <c r="BM264" s="232"/>
      <c r="BN264" s="232"/>
      <c r="BO264" s="232"/>
      <c r="BP264" s="232"/>
      <c r="BQ264" s="232"/>
      <c r="BR264" s="232"/>
      <c r="BS264" s="232"/>
      <c r="BT264" s="232"/>
      <c r="BU264" s="232"/>
      <c r="BV264" s="232"/>
      <c r="BW264" s="232"/>
      <c r="BX264" s="232"/>
      <c r="BY264" s="232"/>
      <c r="BZ264" s="232"/>
      <c r="CA264" s="232"/>
      <c r="CB264" s="232"/>
      <c r="CC264" s="232"/>
      <c r="CD264" s="232"/>
      <c r="CE264" s="232"/>
      <c r="CF264" s="232"/>
      <c r="CG264" s="232"/>
      <c r="CH264" s="232"/>
      <c r="CI264" s="232"/>
      <c r="CJ264" s="232"/>
      <c r="CK264" s="232"/>
      <c r="CL264" s="232"/>
      <c r="CM264" s="232"/>
      <c r="CN264" s="232"/>
      <c r="CO264" s="232"/>
      <c r="CP264" s="232"/>
      <c r="CQ264" s="232"/>
      <c r="CR264" s="232"/>
      <c r="CS264" s="232"/>
      <c r="CT264" s="232"/>
      <c r="CU264" s="232"/>
      <c r="CV264" s="232"/>
      <c r="CW264" s="232"/>
      <c r="CX264" s="232"/>
      <c r="CY264" s="232"/>
      <c r="CZ264" s="232"/>
      <c r="DA264" s="232"/>
      <c r="DB264" s="232"/>
      <c r="DC264" s="232"/>
      <c r="DD264" s="232"/>
      <c r="DE264" s="232"/>
      <c r="DF264" s="232"/>
      <c r="DG264" s="232"/>
      <c r="DH264" s="232"/>
      <c r="DI264" s="232"/>
      <c r="DJ264" s="232"/>
      <c r="DK264" s="232"/>
      <c r="DL264" s="232"/>
      <c r="DM264" s="232"/>
      <c r="DN264" s="232"/>
      <c r="DO264" s="232"/>
      <c r="DP264" s="232"/>
      <c r="DQ264" s="232"/>
      <c r="DR264" s="232"/>
      <c r="DS264" s="232"/>
      <c r="DT264" s="232"/>
      <c r="DU264" s="232"/>
      <c r="DV264" s="232"/>
      <c r="DW264" s="232"/>
      <c r="DX264" s="232"/>
      <c r="DY264" s="232"/>
      <c r="DZ264" s="232"/>
      <c r="EA264" s="232"/>
      <c r="EB264" s="232"/>
      <c r="EC264" s="232"/>
      <c r="ED264" s="232"/>
      <c r="EE264" s="232"/>
      <c r="EF264" s="232"/>
      <c r="EG264" s="263"/>
    </row>
    <row r="265" spans="1:137" s="56" customFormat="1">
      <c r="A265" s="1099" t="s">
        <v>369</v>
      </c>
      <c r="B265" s="1099"/>
      <c r="C265" s="1099"/>
      <c r="D265" s="69"/>
      <c r="E265" s="69"/>
      <c r="F265" s="69"/>
      <c r="G265" s="70"/>
      <c r="H265" s="71">
        <f>SUM(H263:H264)</f>
        <v>18284805.309999999</v>
      </c>
      <c r="I265" s="55"/>
      <c r="J265" s="68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913"/>
      <c r="X265" s="891"/>
      <c r="Y265" s="55"/>
      <c r="Z265" s="55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262"/>
    </row>
    <row r="266" spans="1:137" s="12" customFormat="1" ht="17.25" customHeight="1">
      <c r="A266" s="1102" t="s">
        <v>3678</v>
      </c>
      <c r="B266" s="1103"/>
      <c r="C266" s="1103"/>
      <c r="D266" s="1103"/>
      <c r="E266" s="1103"/>
      <c r="F266" s="1103"/>
      <c r="G266" s="1103"/>
      <c r="H266" s="1103"/>
      <c r="I266" s="1104"/>
      <c r="J266" s="101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26"/>
      <c r="X266" s="904"/>
      <c r="Y266" s="99"/>
      <c r="Z266" s="99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61"/>
    </row>
    <row r="267" spans="1:137" s="251" customFormat="1" ht="44.25" customHeight="1">
      <c r="A267" s="2">
        <v>1</v>
      </c>
      <c r="B267" s="254" t="s">
        <v>1346</v>
      </c>
      <c r="C267" s="255" t="s">
        <v>1217</v>
      </c>
      <c r="D267" s="255" t="s">
        <v>834</v>
      </c>
      <c r="E267" s="255" t="s">
        <v>733</v>
      </c>
      <c r="F267" s="255" t="s">
        <v>733</v>
      </c>
      <c r="G267" s="255">
        <v>1967</v>
      </c>
      <c r="H267" s="256">
        <v>1071479</v>
      </c>
      <c r="I267" s="210" t="s">
        <v>20</v>
      </c>
      <c r="J267" s="1100" t="s">
        <v>3545</v>
      </c>
      <c r="K267" s="210" t="s">
        <v>1349</v>
      </c>
      <c r="L267" s="1012" t="s">
        <v>1273</v>
      </c>
      <c r="M267" s="1012" t="s">
        <v>1273</v>
      </c>
      <c r="N267" s="1012" t="s">
        <v>1350</v>
      </c>
      <c r="O267" s="210"/>
      <c r="P267" s="210"/>
      <c r="Q267" s="1012" t="s">
        <v>1350</v>
      </c>
      <c r="R267" s="1012" t="s">
        <v>702</v>
      </c>
      <c r="S267" s="1012" t="s">
        <v>702</v>
      </c>
      <c r="T267" s="1012" t="s">
        <v>702</v>
      </c>
      <c r="U267" s="1012" t="s">
        <v>378</v>
      </c>
      <c r="V267" s="1012" t="s">
        <v>702</v>
      </c>
      <c r="W267" s="1013">
        <v>3263</v>
      </c>
      <c r="X267" s="899">
        <v>2</v>
      </c>
      <c r="Y267" s="1012" t="s">
        <v>733</v>
      </c>
      <c r="Z267" s="1012" t="s">
        <v>733</v>
      </c>
      <c r="AA267" s="232"/>
      <c r="AB267" s="232"/>
      <c r="AC267" s="232"/>
      <c r="AD267" s="232"/>
      <c r="AE267" s="232"/>
      <c r="AF267" s="232"/>
      <c r="AG267" s="232"/>
      <c r="AH267" s="232"/>
      <c r="AI267" s="232"/>
      <c r="AJ267" s="232"/>
      <c r="AK267" s="232"/>
      <c r="AL267" s="232"/>
      <c r="AM267" s="232"/>
      <c r="AN267" s="232"/>
      <c r="AO267" s="232"/>
      <c r="AP267" s="232"/>
      <c r="AQ267" s="232"/>
      <c r="AR267" s="232"/>
      <c r="AS267" s="232"/>
      <c r="AT267" s="232"/>
      <c r="AU267" s="232"/>
      <c r="AV267" s="232"/>
      <c r="AW267" s="232"/>
      <c r="AX267" s="232"/>
      <c r="AY267" s="232"/>
      <c r="AZ267" s="232"/>
      <c r="BA267" s="232"/>
      <c r="BB267" s="232"/>
      <c r="BC267" s="232"/>
      <c r="BD267" s="232"/>
      <c r="BE267" s="232"/>
      <c r="BF267" s="232"/>
      <c r="BG267" s="232"/>
      <c r="BH267" s="232"/>
      <c r="BI267" s="232"/>
      <c r="BJ267" s="232"/>
      <c r="BK267" s="232"/>
      <c r="BL267" s="232"/>
      <c r="BM267" s="232"/>
      <c r="BN267" s="232"/>
      <c r="BO267" s="232"/>
      <c r="BP267" s="232"/>
      <c r="BQ267" s="232"/>
      <c r="BR267" s="232"/>
      <c r="BS267" s="232"/>
      <c r="BT267" s="232"/>
      <c r="BU267" s="232"/>
      <c r="BV267" s="232"/>
      <c r="BW267" s="232"/>
      <c r="BX267" s="232"/>
      <c r="BY267" s="232"/>
      <c r="BZ267" s="232"/>
      <c r="CA267" s="232"/>
      <c r="CB267" s="232"/>
      <c r="CC267" s="232"/>
      <c r="CD267" s="232"/>
      <c r="CE267" s="232"/>
      <c r="CF267" s="232"/>
      <c r="CG267" s="232"/>
      <c r="CH267" s="232"/>
      <c r="CI267" s="232"/>
      <c r="CJ267" s="232"/>
      <c r="CK267" s="232"/>
      <c r="CL267" s="232"/>
      <c r="CM267" s="232"/>
      <c r="CN267" s="232"/>
      <c r="CO267" s="232"/>
      <c r="CP267" s="232"/>
      <c r="CQ267" s="232"/>
      <c r="CR267" s="232"/>
      <c r="CS267" s="232"/>
      <c r="CT267" s="232"/>
      <c r="CU267" s="232"/>
      <c r="CV267" s="232"/>
      <c r="CW267" s="232"/>
      <c r="CX267" s="232"/>
      <c r="CY267" s="232"/>
      <c r="CZ267" s="232"/>
      <c r="DA267" s="232"/>
      <c r="DB267" s="232"/>
      <c r="DC267" s="232"/>
      <c r="DD267" s="232"/>
      <c r="DE267" s="232"/>
      <c r="DF267" s="232"/>
      <c r="DG267" s="232"/>
      <c r="DH267" s="232"/>
      <c r="DI267" s="232"/>
      <c r="DJ267" s="232"/>
      <c r="DK267" s="232"/>
      <c r="DL267" s="232"/>
      <c r="DM267" s="232"/>
      <c r="DN267" s="232"/>
      <c r="DO267" s="232"/>
      <c r="DP267" s="232"/>
      <c r="DQ267" s="232"/>
      <c r="DR267" s="232"/>
      <c r="DS267" s="232"/>
      <c r="DT267" s="232"/>
      <c r="DU267" s="232"/>
      <c r="DV267" s="232"/>
      <c r="DW267" s="232"/>
      <c r="DX267" s="232"/>
      <c r="DY267" s="232"/>
      <c r="DZ267" s="232"/>
      <c r="EA267" s="232"/>
      <c r="EB267" s="232"/>
      <c r="EC267" s="232"/>
      <c r="ED267" s="232"/>
      <c r="EE267" s="232"/>
      <c r="EF267" s="232"/>
      <c r="EG267" s="263"/>
    </row>
    <row r="268" spans="1:137" s="251" customFormat="1" ht="79.5" customHeight="1">
      <c r="A268" s="2">
        <v>2</v>
      </c>
      <c r="B268" s="252" t="s">
        <v>1347</v>
      </c>
      <c r="C268" s="210" t="s">
        <v>1348</v>
      </c>
      <c r="D268" s="241" t="s">
        <v>834</v>
      </c>
      <c r="E268" s="241" t="s">
        <v>733</v>
      </c>
      <c r="F268" s="241" t="s">
        <v>733</v>
      </c>
      <c r="G268" s="241">
        <v>1967</v>
      </c>
      <c r="H268" s="237">
        <v>887532.83</v>
      </c>
      <c r="I268" s="210" t="s">
        <v>20</v>
      </c>
      <c r="J268" s="1101"/>
      <c r="K268" s="210" t="s">
        <v>1349</v>
      </c>
      <c r="L268" s="1012" t="s">
        <v>1273</v>
      </c>
      <c r="M268" s="1012" t="s">
        <v>1273</v>
      </c>
      <c r="N268" s="1012" t="s">
        <v>1350</v>
      </c>
      <c r="O268" s="210"/>
      <c r="P268" s="210"/>
      <c r="Q268" s="1012" t="s">
        <v>1350</v>
      </c>
      <c r="R268" s="1012" t="s">
        <v>702</v>
      </c>
      <c r="S268" s="1012" t="s">
        <v>702</v>
      </c>
      <c r="T268" s="1012" t="s">
        <v>702</v>
      </c>
      <c r="U268" s="1012" t="s">
        <v>378</v>
      </c>
      <c r="V268" s="1012" t="s">
        <v>702</v>
      </c>
      <c r="W268" s="1014">
        <v>1176</v>
      </c>
      <c r="X268" s="899">
        <v>3</v>
      </c>
      <c r="Y268" s="1012" t="s">
        <v>733</v>
      </c>
      <c r="Z268" s="1012" t="s">
        <v>733</v>
      </c>
      <c r="AA268" s="232"/>
      <c r="AB268" s="232"/>
      <c r="AC268" s="232"/>
      <c r="AD268" s="232"/>
      <c r="AE268" s="232"/>
      <c r="AF268" s="232"/>
      <c r="AG268" s="232"/>
      <c r="AH268" s="232"/>
      <c r="AI268" s="232"/>
      <c r="AJ268" s="232"/>
      <c r="AK268" s="232"/>
      <c r="AL268" s="232"/>
      <c r="AM268" s="232"/>
      <c r="AN268" s="232"/>
      <c r="AO268" s="232"/>
      <c r="AP268" s="232"/>
      <c r="AQ268" s="232"/>
      <c r="AR268" s="232"/>
      <c r="AS268" s="232"/>
      <c r="AT268" s="232"/>
      <c r="AU268" s="232"/>
      <c r="AV268" s="232"/>
      <c r="AW268" s="232"/>
      <c r="AX268" s="232"/>
      <c r="AY268" s="232"/>
      <c r="AZ268" s="232"/>
      <c r="BA268" s="232"/>
      <c r="BB268" s="232"/>
      <c r="BC268" s="232"/>
      <c r="BD268" s="232"/>
      <c r="BE268" s="232"/>
      <c r="BF268" s="232"/>
      <c r="BG268" s="232"/>
      <c r="BH268" s="232"/>
      <c r="BI268" s="232"/>
      <c r="BJ268" s="232"/>
      <c r="BK268" s="232"/>
      <c r="BL268" s="232"/>
      <c r="BM268" s="232"/>
      <c r="BN268" s="232"/>
      <c r="BO268" s="232"/>
      <c r="BP268" s="232"/>
      <c r="BQ268" s="232"/>
      <c r="BR268" s="232"/>
      <c r="BS268" s="232"/>
      <c r="BT268" s="232"/>
      <c r="BU268" s="232"/>
      <c r="BV268" s="232"/>
      <c r="BW268" s="232"/>
      <c r="BX268" s="232"/>
      <c r="BY268" s="232"/>
      <c r="BZ268" s="232"/>
      <c r="CA268" s="232"/>
      <c r="CB268" s="232"/>
      <c r="CC268" s="232"/>
      <c r="CD268" s="232"/>
      <c r="CE268" s="232"/>
      <c r="CF268" s="232"/>
      <c r="CG268" s="232"/>
      <c r="CH268" s="232"/>
      <c r="CI268" s="232"/>
      <c r="CJ268" s="232"/>
      <c r="CK268" s="232"/>
      <c r="CL268" s="232"/>
      <c r="CM268" s="232"/>
      <c r="CN268" s="232"/>
      <c r="CO268" s="232"/>
      <c r="CP268" s="232"/>
      <c r="CQ268" s="232"/>
      <c r="CR268" s="232"/>
      <c r="CS268" s="232"/>
      <c r="CT268" s="232"/>
      <c r="CU268" s="232"/>
      <c r="CV268" s="232"/>
      <c r="CW268" s="232"/>
      <c r="CX268" s="232"/>
      <c r="CY268" s="232"/>
      <c r="CZ268" s="232"/>
      <c r="DA268" s="232"/>
      <c r="DB268" s="232"/>
      <c r="DC268" s="232"/>
      <c r="DD268" s="232"/>
      <c r="DE268" s="232"/>
      <c r="DF268" s="232"/>
      <c r="DG268" s="232"/>
      <c r="DH268" s="232"/>
      <c r="DI268" s="232"/>
      <c r="DJ268" s="232"/>
      <c r="DK268" s="232"/>
      <c r="DL268" s="232"/>
      <c r="DM268" s="232"/>
      <c r="DN268" s="232"/>
      <c r="DO268" s="232"/>
      <c r="DP268" s="232"/>
      <c r="DQ268" s="232"/>
      <c r="DR268" s="232"/>
      <c r="DS268" s="232"/>
      <c r="DT268" s="232"/>
      <c r="DU268" s="232"/>
      <c r="DV268" s="232"/>
      <c r="DW268" s="232"/>
      <c r="DX268" s="232"/>
      <c r="DY268" s="232"/>
      <c r="DZ268" s="232"/>
      <c r="EA268" s="232"/>
      <c r="EB268" s="232"/>
      <c r="EC268" s="232"/>
      <c r="ED268" s="232"/>
      <c r="EE268" s="232"/>
      <c r="EF268" s="232"/>
      <c r="EG268" s="263"/>
    </row>
    <row r="269" spans="1:137" s="56" customFormat="1">
      <c r="A269" s="1099" t="s">
        <v>369</v>
      </c>
      <c r="B269" s="1099"/>
      <c r="C269" s="1099"/>
      <c r="D269" s="69"/>
      <c r="E269" s="69"/>
      <c r="F269" s="69"/>
      <c r="G269" s="70"/>
      <c r="H269" s="71">
        <f>SUM(H267:H268)</f>
        <v>1959011.83</v>
      </c>
      <c r="I269" s="55"/>
      <c r="J269" s="68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913"/>
      <c r="X269" s="891"/>
      <c r="Y269" s="55"/>
      <c r="Z269" s="55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262"/>
    </row>
    <row r="270" spans="1:137" s="12" customFormat="1">
      <c r="A270" s="1097" t="s">
        <v>3679</v>
      </c>
      <c r="B270" s="1097"/>
      <c r="C270" s="1097"/>
      <c r="D270" s="1097"/>
      <c r="E270" s="1097"/>
      <c r="F270" s="1097"/>
      <c r="G270" s="1097"/>
      <c r="H270" s="1097"/>
      <c r="I270" s="1097"/>
      <c r="J270" s="1098"/>
      <c r="K270" s="1098"/>
      <c r="L270" s="41"/>
      <c r="M270" s="1098"/>
      <c r="N270" s="1098"/>
      <c r="O270" s="1098"/>
      <c r="P270" s="1098"/>
      <c r="Q270" s="41"/>
      <c r="R270" s="1098"/>
      <c r="S270" s="1098"/>
      <c r="T270" s="1098"/>
      <c r="U270" s="1098"/>
      <c r="V270" s="41"/>
      <c r="W270" s="914"/>
      <c r="X270" s="892"/>
      <c r="Y270" s="41"/>
      <c r="Z270" s="41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61"/>
    </row>
    <row r="271" spans="1:137" s="12" customFormat="1" ht="114.75">
      <c r="A271" s="2">
        <v>1</v>
      </c>
      <c r="B271" s="111" t="s">
        <v>786</v>
      </c>
      <c r="C271" s="112" t="s">
        <v>613</v>
      </c>
      <c r="D271" s="112" t="s">
        <v>834</v>
      </c>
      <c r="E271" s="112" t="s">
        <v>733</v>
      </c>
      <c r="F271" s="112" t="s">
        <v>733</v>
      </c>
      <c r="G271" s="112">
        <v>1978</v>
      </c>
      <c r="H271" s="84">
        <v>4145000</v>
      </c>
      <c r="I271" s="2" t="s">
        <v>84</v>
      </c>
      <c r="J271" s="113" t="s">
        <v>1505</v>
      </c>
      <c r="K271" s="112" t="s">
        <v>367</v>
      </c>
      <c r="L271" s="114" t="s">
        <v>1273</v>
      </c>
      <c r="M271" s="114" t="s">
        <v>1321</v>
      </c>
      <c r="N271" s="114" t="s">
        <v>391</v>
      </c>
      <c r="O271" s="2" t="s">
        <v>1484</v>
      </c>
      <c r="P271" s="2" t="s">
        <v>3459</v>
      </c>
      <c r="Q271" s="2" t="s">
        <v>376</v>
      </c>
      <c r="R271" s="114" t="s">
        <v>376</v>
      </c>
      <c r="S271" s="114" t="s">
        <v>377</v>
      </c>
      <c r="T271" s="114" t="s">
        <v>376</v>
      </c>
      <c r="U271" s="114" t="s">
        <v>378</v>
      </c>
      <c r="V271" s="114" t="s">
        <v>376</v>
      </c>
      <c r="W271" s="112" t="s">
        <v>1485</v>
      </c>
      <c r="X271" s="890">
        <v>3</v>
      </c>
      <c r="Y271" s="112" t="s">
        <v>733</v>
      </c>
      <c r="Z271" s="114" t="s">
        <v>733</v>
      </c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61"/>
    </row>
    <row r="272" spans="1:137" s="12" customFormat="1" ht="38.25">
      <c r="A272" s="2">
        <v>2</v>
      </c>
      <c r="B272" s="111" t="s">
        <v>1501</v>
      </c>
      <c r="C272" s="112" t="s">
        <v>3460</v>
      </c>
      <c r="D272" s="112" t="s">
        <v>834</v>
      </c>
      <c r="E272" s="112" t="s">
        <v>733</v>
      </c>
      <c r="F272" s="112" t="s">
        <v>733</v>
      </c>
      <c r="G272" s="112">
        <v>1978</v>
      </c>
      <c r="H272" s="84">
        <v>5862000</v>
      </c>
      <c r="I272" s="2" t="s">
        <v>84</v>
      </c>
      <c r="J272" s="115" t="s">
        <v>1503</v>
      </c>
      <c r="K272" s="112" t="s">
        <v>367</v>
      </c>
      <c r="L272" s="114" t="s">
        <v>1273</v>
      </c>
      <c r="M272" s="114" t="s">
        <v>3461</v>
      </c>
      <c r="N272" s="112" t="s">
        <v>465</v>
      </c>
      <c r="O272" s="2" t="s">
        <v>1484</v>
      </c>
      <c r="P272" s="2" t="s">
        <v>1486</v>
      </c>
      <c r="Q272" s="2" t="s">
        <v>1279</v>
      </c>
      <c r="R272" s="114" t="s">
        <v>376</v>
      </c>
      <c r="S272" s="114" t="s">
        <v>377</v>
      </c>
      <c r="T272" s="114" t="s">
        <v>376</v>
      </c>
      <c r="U272" s="114" t="s">
        <v>378</v>
      </c>
      <c r="V272" s="114" t="s">
        <v>1279</v>
      </c>
      <c r="W272" s="112" t="s">
        <v>1487</v>
      </c>
      <c r="X272" s="890">
        <v>2</v>
      </c>
      <c r="Y272" s="112" t="s">
        <v>733</v>
      </c>
      <c r="Z272" s="114" t="s">
        <v>733</v>
      </c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61"/>
    </row>
    <row r="273" spans="1:137" s="12" customFormat="1" ht="25.5">
      <c r="A273" s="2">
        <v>3</v>
      </c>
      <c r="B273" s="111" t="s">
        <v>3091</v>
      </c>
      <c r="C273" s="112" t="s">
        <v>3462</v>
      </c>
      <c r="D273" s="689" t="s">
        <v>834</v>
      </c>
      <c r="E273" s="112" t="s">
        <v>733</v>
      </c>
      <c r="F273" s="112" t="s">
        <v>733</v>
      </c>
      <c r="G273" s="112">
        <v>1978</v>
      </c>
      <c r="H273" s="84">
        <v>1684000</v>
      </c>
      <c r="I273" s="2" t="s">
        <v>84</v>
      </c>
      <c r="J273" s="115" t="s">
        <v>3463</v>
      </c>
      <c r="K273" s="112" t="s">
        <v>367</v>
      </c>
      <c r="L273" s="114" t="s">
        <v>1273</v>
      </c>
      <c r="M273" s="114"/>
      <c r="N273" s="112" t="s">
        <v>465</v>
      </c>
      <c r="O273" s="2" t="s">
        <v>1484</v>
      </c>
      <c r="P273" s="2" t="s">
        <v>1488</v>
      </c>
      <c r="Q273" s="2" t="s">
        <v>1279</v>
      </c>
      <c r="R273" s="114" t="s">
        <v>376</v>
      </c>
      <c r="S273" s="114" t="s">
        <v>1279</v>
      </c>
      <c r="T273" s="114" t="s">
        <v>376</v>
      </c>
      <c r="U273" s="114" t="s">
        <v>378</v>
      </c>
      <c r="V273" s="114" t="s">
        <v>702</v>
      </c>
      <c r="W273" s="112" t="s">
        <v>1489</v>
      </c>
      <c r="X273" s="890">
        <v>2</v>
      </c>
      <c r="Y273" s="112" t="s">
        <v>733</v>
      </c>
      <c r="Z273" s="114" t="s">
        <v>733</v>
      </c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61"/>
    </row>
    <row r="274" spans="1:137" s="12" customFormat="1" ht="76.5">
      <c r="A274" s="2">
        <v>4</v>
      </c>
      <c r="B274" s="111" t="s">
        <v>1502</v>
      </c>
      <c r="C274" s="112" t="s">
        <v>3460</v>
      </c>
      <c r="D274" s="112" t="s">
        <v>834</v>
      </c>
      <c r="E274" s="112" t="s">
        <v>733</v>
      </c>
      <c r="F274" s="112" t="s">
        <v>733</v>
      </c>
      <c r="G274" s="112">
        <v>1978</v>
      </c>
      <c r="H274" s="103">
        <v>2553000</v>
      </c>
      <c r="I274" s="2" t="s">
        <v>84</v>
      </c>
      <c r="J274" s="115" t="s">
        <v>1504</v>
      </c>
      <c r="K274" s="112" t="s">
        <v>367</v>
      </c>
      <c r="L274" s="114" t="s">
        <v>1273</v>
      </c>
      <c r="M274" s="114" t="s">
        <v>3461</v>
      </c>
      <c r="N274" s="112" t="s">
        <v>465</v>
      </c>
      <c r="O274" s="2" t="s">
        <v>1484</v>
      </c>
      <c r="P274" s="2" t="s">
        <v>3464</v>
      </c>
      <c r="Q274" s="2" t="s">
        <v>376</v>
      </c>
      <c r="R274" s="114" t="s">
        <v>376</v>
      </c>
      <c r="S274" s="114" t="s">
        <v>1279</v>
      </c>
      <c r="T274" s="114" t="s">
        <v>376</v>
      </c>
      <c r="U274" s="114" t="s">
        <v>378</v>
      </c>
      <c r="V274" s="114" t="s">
        <v>702</v>
      </c>
      <c r="W274" s="112" t="s">
        <v>1490</v>
      </c>
      <c r="X274" s="890">
        <v>3</v>
      </c>
      <c r="Y274" s="112" t="s">
        <v>733</v>
      </c>
      <c r="Z274" s="114" t="s">
        <v>733</v>
      </c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61"/>
    </row>
    <row r="275" spans="1:137" s="12" customFormat="1" ht="25.5">
      <c r="A275" s="2">
        <v>5</v>
      </c>
      <c r="B275" s="111" t="s">
        <v>852</v>
      </c>
      <c r="C275" s="112"/>
      <c r="D275" s="112" t="s">
        <v>733</v>
      </c>
      <c r="E275" s="112" t="s">
        <v>733</v>
      </c>
      <c r="F275" s="112" t="s">
        <v>733</v>
      </c>
      <c r="G275" s="112">
        <v>1978</v>
      </c>
      <c r="H275" s="84">
        <v>44643.09</v>
      </c>
      <c r="I275" s="2" t="s">
        <v>20</v>
      </c>
      <c r="J275" s="115" t="s">
        <v>1121</v>
      </c>
      <c r="K275" s="112" t="s">
        <v>367</v>
      </c>
      <c r="L275" s="114" t="s">
        <v>798</v>
      </c>
      <c r="M275" s="114" t="s">
        <v>840</v>
      </c>
      <c r="N275" s="112" t="s">
        <v>701</v>
      </c>
      <c r="O275" s="2" t="s">
        <v>1484</v>
      </c>
      <c r="P275" s="2" t="s">
        <v>1491</v>
      </c>
      <c r="Q275" s="2" t="s">
        <v>377</v>
      </c>
      <c r="R275" s="114" t="s">
        <v>376</v>
      </c>
      <c r="S275" s="114" t="s">
        <v>378</v>
      </c>
      <c r="T275" s="114" t="s">
        <v>1279</v>
      </c>
      <c r="U275" s="114" t="s">
        <v>378</v>
      </c>
      <c r="V275" s="114" t="s">
        <v>1279</v>
      </c>
      <c r="W275" s="112" t="s">
        <v>1363</v>
      </c>
      <c r="X275" s="890" t="s">
        <v>1363</v>
      </c>
      <c r="Y275" s="112" t="s">
        <v>834</v>
      </c>
      <c r="Z275" s="114" t="s">
        <v>733</v>
      </c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61"/>
    </row>
    <row r="276" spans="1:137" s="12" customFormat="1" ht="25.5">
      <c r="A276" s="2">
        <v>6</v>
      </c>
      <c r="B276" s="111" t="s">
        <v>1500</v>
      </c>
      <c r="C276" s="112"/>
      <c r="D276" s="112" t="s">
        <v>834</v>
      </c>
      <c r="E276" s="112" t="s">
        <v>733</v>
      </c>
      <c r="F276" s="112" t="s">
        <v>733</v>
      </c>
      <c r="G276" s="112">
        <v>1978</v>
      </c>
      <c r="H276" s="103">
        <v>132000</v>
      </c>
      <c r="I276" s="2" t="s">
        <v>84</v>
      </c>
      <c r="J276" s="115" t="s">
        <v>3465</v>
      </c>
      <c r="K276" s="112" t="s">
        <v>367</v>
      </c>
      <c r="L276" s="114" t="s">
        <v>1273</v>
      </c>
      <c r="M276" s="114" t="s">
        <v>475</v>
      </c>
      <c r="N276" s="112" t="s">
        <v>701</v>
      </c>
      <c r="O276" s="2" t="s">
        <v>1484</v>
      </c>
      <c r="P276" s="2" t="s">
        <v>1492</v>
      </c>
      <c r="Q276" s="2" t="s">
        <v>1279</v>
      </c>
      <c r="R276" s="114" t="s">
        <v>376</v>
      </c>
      <c r="S276" s="114" t="s">
        <v>376</v>
      </c>
      <c r="T276" s="114" t="s">
        <v>1279</v>
      </c>
      <c r="U276" s="114" t="s">
        <v>1493</v>
      </c>
      <c r="V276" s="114" t="s">
        <v>702</v>
      </c>
      <c r="W276" s="112" t="s">
        <v>1494</v>
      </c>
      <c r="X276" s="890">
        <v>1</v>
      </c>
      <c r="Y276" s="112" t="s">
        <v>733</v>
      </c>
      <c r="Z276" s="114" t="s">
        <v>733</v>
      </c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61"/>
    </row>
    <row r="277" spans="1:137" s="12" customFormat="1" ht="25.5">
      <c r="A277" s="2">
        <v>7</v>
      </c>
      <c r="B277" s="111" t="s">
        <v>614</v>
      </c>
      <c r="C277" s="112"/>
      <c r="D277" s="112" t="s">
        <v>834</v>
      </c>
      <c r="E277" s="112" t="s">
        <v>733</v>
      </c>
      <c r="F277" s="112" t="s">
        <v>733</v>
      </c>
      <c r="G277" s="112">
        <v>1978</v>
      </c>
      <c r="H277" s="84">
        <v>632.08000000000004</v>
      </c>
      <c r="I277" s="2" t="s">
        <v>20</v>
      </c>
      <c r="J277" s="115" t="s">
        <v>3465</v>
      </c>
      <c r="K277" s="112" t="s">
        <v>367</v>
      </c>
      <c r="L277" s="114" t="s">
        <v>1273</v>
      </c>
      <c r="M277" s="114" t="s">
        <v>475</v>
      </c>
      <c r="N277" s="112" t="s">
        <v>701</v>
      </c>
      <c r="O277" s="2" t="s">
        <v>1484</v>
      </c>
      <c r="P277" s="2" t="s">
        <v>1495</v>
      </c>
      <c r="Q277" s="2" t="s">
        <v>535</v>
      </c>
      <c r="R277" s="114" t="s">
        <v>376</v>
      </c>
      <c r="S277" s="114" t="s">
        <v>378</v>
      </c>
      <c r="T277" s="114" t="s">
        <v>376</v>
      </c>
      <c r="U277" s="114" t="s">
        <v>378</v>
      </c>
      <c r="V277" s="114" t="s">
        <v>376</v>
      </c>
      <c r="W277" s="112" t="s">
        <v>1496</v>
      </c>
      <c r="X277" s="890">
        <v>1</v>
      </c>
      <c r="Y277" s="112" t="s">
        <v>733</v>
      </c>
      <c r="Z277" s="114" t="s">
        <v>733</v>
      </c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61"/>
    </row>
    <row r="278" spans="1:137" s="12" customFormat="1" ht="25.5">
      <c r="A278" s="2">
        <v>8</v>
      </c>
      <c r="B278" s="111" t="s">
        <v>615</v>
      </c>
      <c r="C278" s="112"/>
      <c r="D278" s="112" t="s">
        <v>834</v>
      </c>
      <c r="E278" s="112" t="s">
        <v>733</v>
      </c>
      <c r="F278" s="112" t="s">
        <v>733</v>
      </c>
      <c r="G278" s="112">
        <v>1983</v>
      </c>
      <c r="H278" s="103">
        <v>96146.99</v>
      </c>
      <c r="I278" s="2" t="s">
        <v>20</v>
      </c>
      <c r="J278" s="115" t="s">
        <v>1121</v>
      </c>
      <c r="K278" s="112" t="s">
        <v>367</v>
      </c>
      <c r="L278" s="112" t="s">
        <v>1273</v>
      </c>
      <c r="M278" s="112" t="s">
        <v>1321</v>
      </c>
      <c r="N278" s="112" t="s">
        <v>701</v>
      </c>
      <c r="O278" s="2" t="s">
        <v>1484</v>
      </c>
      <c r="P278" s="2"/>
      <c r="Q278" s="2" t="s">
        <v>377</v>
      </c>
      <c r="R278" s="114" t="s">
        <v>376</v>
      </c>
      <c r="S278" s="114" t="s">
        <v>378</v>
      </c>
      <c r="T278" s="114" t="s">
        <v>376</v>
      </c>
      <c r="U278" s="114" t="s">
        <v>378</v>
      </c>
      <c r="V278" s="114" t="s">
        <v>378</v>
      </c>
      <c r="W278" s="112"/>
      <c r="X278" s="890" t="s">
        <v>378</v>
      </c>
      <c r="Y278" s="112" t="s">
        <v>733</v>
      </c>
      <c r="Z278" s="114" t="s">
        <v>733</v>
      </c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61"/>
    </row>
    <row r="279" spans="1:137" s="12" customFormat="1" ht="25.5">
      <c r="A279" s="2">
        <v>9</v>
      </c>
      <c r="B279" s="111" t="s">
        <v>3466</v>
      </c>
      <c r="C279" s="112"/>
      <c r="D279" s="112" t="s">
        <v>834</v>
      </c>
      <c r="E279" s="112" t="s">
        <v>733</v>
      </c>
      <c r="F279" s="112" t="s">
        <v>733</v>
      </c>
      <c r="G279" s="112">
        <v>1988</v>
      </c>
      <c r="H279" s="84">
        <v>56115.86</v>
      </c>
      <c r="I279" s="2" t="s">
        <v>20</v>
      </c>
      <c r="J279" s="115" t="s">
        <v>1121</v>
      </c>
      <c r="K279" s="112" t="s">
        <v>367</v>
      </c>
      <c r="L279" s="112" t="s">
        <v>378</v>
      </c>
      <c r="M279" s="112" t="s">
        <v>378</v>
      </c>
      <c r="N279" s="112" t="s">
        <v>378</v>
      </c>
      <c r="O279" s="2" t="s">
        <v>1484</v>
      </c>
      <c r="P279" s="2"/>
      <c r="Q279" s="2"/>
      <c r="R279" s="114" t="s">
        <v>1124</v>
      </c>
      <c r="S279" s="114" t="s">
        <v>1124</v>
      </c>
      <c r="T279" s="114" t="s">
        <v>1124</v>
      </c>
      <c r="U279" s="114" t="s">
        <v>793</v>
      </c>
      <c r="V279" s="114" t="s">
        <v>1123</v>
      </c>
      <c r="W279" s="112"/>
      <c r="X279" s="890" t="s">
        <v>378</v>
      </c>
      <c r="Y279" s="112"/>
      <c r="Z279" s="114" t="s">
        <v>378</v>
      </c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61"/>
    </row>
    <row r="280" spans="1:137" s="56" customFormat="1">
      <c r="A280" s="1099" t="s">
        <v>369</v>
      </c>
      <c r="B280" s="1099"/>
      <c r="C280" s="1099"/>
      <c r="D280" s="69"/>
      <c r="E280" s="69"/>
      <c r="F280" s="69"/>
      <c r="G280" s="70"/>
      <c r="H280" s="71">
        <f>SUM(H271:H279)</f>
        <v>14573538.02</v>
      </c>
      <c r="I280" s="55"/>
      <c r="J280" s="68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913"/>
      <c r="X280" s="891"/>
      <c r="Y280" s="55"/>
      <c r="Z280" s="55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262"/>
    </row>
    <row r="281" spans="1:137" s="12" customFormat="1">
      <c r="A281" s="1097" t="s">
        <v>3680</v>
      </c>
      <c r="B281" s="1097"/>
      <c r="C281" s="1097"/>
      <c r="D281" s="1097"/>
      <c r="E281" s="1097"/>
      <c r="F281" s="1097"/>
      <c r="G281" s="1097"/>
      <c r="H281" s="1097"/>
      <c r="I281" s="1097"/>
      <c r="J281" s="1098"/>
      <c r="K281" s="1098"/>
      <c r="L281" s="41"/>
      <c r="M281" s="1098"/>
      <c r="N281" s="1098"/>
      <c r="O281" s="1098"/>
      <c r="P281" s="1098"/>
      <c r="Q281" s="41"/>
      <c r="R281" s="1098"/>
      <c r="S281" s="1098"/>
      <c r="T281" s="1098"/>
      <c r="U281" s="1098"/>
      <c r="V281" s="41"/>
      <c r="W281" s="914"/>
      <c r="X281" s="892"/>
      <c r="Y281" s="41"/>
      <c r="Z281" s="41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61"/>
    </row>
    <row r="282" spans="1:137" s="12" customFormat="1" ht="124.5" customHeight="1">
      <c r="A282" s="2">
        <v>1</v>
      </c>
      <c r="B282" s="10" t="s">
        <v>115</v>
      </c>
      <c r="C282" s="2" t="s">
        <v>1238</v>
      </c>
      <c r="D282" s="2" t="s">
        <v>650</v>
      </c>
      <c r="E282" s="2" t="s">
        <v>1255</v>
      </c>
      <c r="F282" s="2" t="s">
        <v>788</v>
      </c>
      <c r="G282" s="2">
        <v>1930</v>
      </c>
      <c r="H282" s="402">
        <v>949800</v>
      </c>
      <c r="I282" s="2" t="s">
        <v>84</v>
      </c>
      <c r="J282" s="85" t="s">
        <v>21</v>
      </c>
      <c r="K282" s="2" t="s">
        <v>789</v>
      </c>
      <c r="L282" s="2"/>
      <c r="M282" s="2"/>
      <c r="N282" s="2"/>
      <c r="O282" s="2" t="s">
        <v>790</v>
      </c>
      <c r="P282" s="136" t="s">
        <v>1971</v>
      </c>
      <c r="Q282" s="2" t="s">
        <v>518</v>
      </c>
      <c r="R282" s="2" t="s">
        <v>518</v>
      </c>
      <c r="S282" s="2" t="s">
        <v>518</v>
      </c>
      <c r="T282" s="2" t="s">
        <v>518</v>
      </c>
      <c r="U282" s="2" t="s">
        <v>392</v>
      </c>
      <c r="V282" s="2" t="s">
        <v>518</v>
      </c>
      <c r="W282" s="112" t="s">
        <v>791</v>
      </c>
      <c r="X282" s="588" t="s">
        <v>792</v>
      </c>
      <c r="Y282" s="2" t="s">
        <v>650</v>
      </c>
      <c r="Z282" s="2" t="s">
        <v>1255</v>
      </c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61"/>
    </row>
    <row r="283" spans="1:137" s="56" customFormat="1">
      <c r="A283" s="1099" t="s">
        <v>369</v>
      </c>
      <c r="B283" s="1099"/>
      <c r="C283" s="1099"/>
      <c r="D283" s="69"/>
      <c r="E283" s="69"/>
      <c r="F283" s="69"/>
      <c r="G283" s="70"/>
      <c r="H283" s="71">
        <v>949800</v>
      </c>
      <c r="I283" s="55"/>
      <c r="J283" s="68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913"/>
      <c r="X283" s="891"/>
      <c r="Y283" s="55"/>
      <c r="Z283" s="55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262"/>
    </row>
    <row r="284" spans="1:137" s="12" customFormat="1">
      <c r="A284" s="1097" t="s">
        <v>3681</v>
      </c>
      <c r="B284" s="1097"/>
      <c r="C284" s="1097"/>
      <c r="D284" s="1097"/>
      <c r="E284" s="1097"/>
      <c r="F284" s="1097"/>
      <c r="G284" s="1097"/>
      <c r="H284" s="1097"/>
      <c r="I284" s="1097"/>
      <c r="J284" s="1098"/>
      <c r="K284" s="1098"/>
      <c r="L284" s="41"/>
      <c r="M284" s="1098"/>
      <c r="N284" s="1098"/>
      <c r="O284" s="1098"/>
      <c r="P284" s="1098"/>
      <c r="Q284" s="41"/>
      <c r="R284" s="1098"/>
      <c r="S284" s="1098"/>
      <c r="T284" s="1098"/>
      <c r="U284" s="1098"/>
      <c r="V284" s="41"/>
      <c r="W284" s="914"/>
      <c r="X284" s="892"/>
      <c r="Y284" s="41"/>
      <c r="Z284" s="41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61"/>
    </row>
    <row r="285" spans="1:137" s="12" customFormat="1" ht="74.25" customHeight="1">
      <c r="A285" s="2">
        <v>1</v>
      </c>
      <c r="B285" s="10" t="s">
        <v>1241</v>
      </c>
      <c r="C285" s="2" t="s">
        <v>1240</v>
      </c>
      <c r="D285" s="2" t="s">
        <v>834</v>
      </c>
      <c r="E285" s="2" t="s">
        <v>836</v>
      </c>
      <c r="F285" s="2" t="s">
        <v>1242</v>
      </c>
      <c r="G285" s="2" t="s">
        <v>1243</v>
      </c>
      <c r="H285" s="403">
        <v>806600</v>
      </c>
      <c r="I285" s="2" t="s">
        <v>20</v>
      </c>
      <c r="J285" s="131" t="s">
        <v>1452</v>
      </c>
      <c r="K285" s="2" t="s">
        <v>152</v>
      </c>
      <c r="L285" s="2" t="s">
        <v>1244</v>
      </c>
      <c r="M285" s="2" t="s">
        <v>1245</v>
      </c>
      <c r="N285" s="2" t="s">
        <v>1246</v>
      </c>
      <c r="O285" s="2" t="s">
        <v>1247</v>
      </c>
      <c r="P285" s="132" t="s">
        <v>1927</v>
      </c>
      <c r="Q285" s="2" t="s">
        <v>1220</v>
      </c>
      <c r="R285" s="2" t="s">
        <v>1220</v>
      </c>
      <c r="S285" s="2" t="s">
        <v>702</v>
      </c>
      <c r="T285" s="2" t="s">
        <v>1220</v>
      </c>
      <c r="U285" s="2" t="s">
        <v>378</v>
      </c>
      <c r="V285" s="2" t="s">
        <v>702</v>
      </c>
      <c r="W285" s="112">
        <v>235.4</v>
      </c>
      <c r="X285" s="588">
        <v>2</v>
      </c>
      <c r="Y285" s="2" t="s">
        <v>834</v>
      </c>
      <c r="Z285" s="2" t="s">
        <v>733</v>
      </c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61"/>
    </row>
    <row r="286" spans="1:137" s="56" customFormat="1">
      <c r="A286" s="1099" t="s">
        <v>369</v>
      </c>
      <c r="B286" s="1099"/>
      <c r="C286" s="1099"/>
      <c r="D286" s="69"/>
      <c r="E286" s="69"/>
      <c r="F286" s="69"/>
      <c r="G286" s="70"/>
      <c r="H286" s="71">
        <f>SUM(H285)</f>
        <v>806600</v>
      </c>
      <c r="I286" s="55"/>
      <c r="J286" s="68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913"/>
      <c r="X286" s="891"/>
      <c r="Y286" s="55"/>
      <c r="Z286" s="55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262"/>
    </row>
    <row r="287" spans="1:137" s="12" customFormat="1">
      <c r="A287" s="1097" t="s">
        <v>3682</v>
      </c>
      <c r="B287" s="1097"/>
      <c r="C287" s="1097"/>
      <c r="D287" s="1097"/>
      <c r="E287" s="1097"/>
      <c r="F287" s="1097"/>
      <c r="G287" s="1097"/>
      <c r="H287" s="1097"/>
      <c r="I287" s="1097"/>
      <c r="J287" s="1098"/>
      <c r="K287" s="1098"/>
      <c r="L287" s="41"/>
      <c r="M287" s="1098"/>
      <c r="N287" s="1098"/>
      <c r="O287" s="1098"/>
      <c r="P287" s="1098"/>
      <c r="Q287" s="41"/>
      <c r="R287" s="1098"/>
      <c r="S287" s="1098"/>
      <c r="T287" s="1098"/>
      <c r="U287" s="1098"/>
      <c r="V287" s="41"/>
      <c r="W287" s="914"/>
      <c r="X287" s="892"/>
      <c r="Y287" s="41"/>
      <c r="Z287" s="41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61"/>
    </row>
    <row r="288" spans="1:137" s="12" customFormat="1" ht="51">
      <c r="A288" s="2">
        <v>1</v>
      </c>
      <c r="B288" s="10" t="s">
        <v>85</v>
      </c>
      <c r="C288" s="2" t="s">
        <v>86</v>
      </c>
      <c r="D288" s="117" t="s">
        <v>650</v>
      </c>
      <c r="E288" s="117" t="s">
        <v>1255</v>
      </c>
      <c r="F288" s="117" t="s">
        <v>1255</v>
      </c>
      <c r="G288" s="117">
        <v>1988</v>
      </c>
      <c r="H288" s="119">
        <v>1643766.28</v>
      </c>
      <c r="I288" s="2" t="s">
        <v>20</v>
      </c>
      <c r="J288" s="140" t="s">
        <v>348</v>
      </c>
      <c r="K288" s="117" t="s">
        <v>349</v>
      </c>
      <c r="L288" s="117" t="s">
        <v>752</v>
      </c>
      <c r="M288" s="117" t="s">
        <v>753</v>
      </c>
      <c r="N288" s="117" t="s">
        <v>754</v>
      </c>
      <c r="O288" s="117" t="s">
        <v>755</v>
      </c>
      <c r="P288" s="117"/>
      <c r="Q288" s="117" t="s">
        <v>376</v>
      </c>
      <c r="R288" s="117" t="s">
        <v>376</v>
      </c>
      <c r="S288" s="117" t="s">
        <v>376</v>
      </c>
      <c r="T288" s="117" t="s">
        <v>376</v>
      </c>
      <c r="U288" s="117" t="s">
        <v>376</v>
      </c>
      <c r="V288" s="117" t="s">
        <v>149</v>
      </c>
      <c r="W288" s="114">
        <v>2481.8000000000002</v>
      </c>
      <c r="X288" s="890">
        <v>2</v>
      </c>
      <c r="Y288" s="117" t="s">
        <v>834</v>
      </c>
      <c r="Z288" s="117" t="s">
        <v>733</v>
      </c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61"/>
    </row>
    <row r="289" spans="1:137" s="12" customFormat="1" ht="76.5">
      <c r="A289" s="2">
        <v>2</v>
      </c>
      <c r="B289" s="10" t="s">
        <v>1771</v>
      </c>
      <c r="C289" s="2" t="s">
        <v>87</v>
      </c>
      <c r="D289" s="117" t="s">
        <v>650</v>
      </c>
      <c r="E289" s="117" t="s">
        <v>1255</v>
      </c>
      <c r="F289" s="117" t="s">
        <v>1255</v>
      </c>
      <c r="G289" s="2">
        <v>2005</v>
      </c>
      <c r="H289" s="84">
        <v>203710.15</v>
      </c>
      <c r="I289" s="2" t="s">
        <v>20</v>
      </c>
      <c r="J289" s="86" t="s">
        <v>3274</v>
      </c>
      <c r="K289" s="2" t="s">
        <v>350</v>
      </c>
      <c r="L289" s="2" t="s">
        <v>756</v>
      </c>
      <c r="M289" s="2"/>
      <c r="N289" s="2" t="s">
        <v>235</v>
      </c>
      <c r="O289" s="2" t="s">
        <v>236</v>
      </c>
      <c r="P289" s="2" t="s">
        <v>378</v>
      </c>
      <c r="Q289" s="2" t="s">
        <v>376</v>
      </c>
      <c r="R289" s="2" t="s">
        <v>376</v>
      </c>
      <c r="S289" s="2" t="s">
        <v>376</v>
      </c>
      <c r="T289" s="2" t="s">
        <v>376</v>
      </c>
      <c r="U289" s="2" t="s">
        <v>793</v>
      </c>
      <c r="V289" s="2" t="s">
        <v>376</v>
      </c>
      <c r="W289" s="112">
        <v>30.8</v>
      </c>
      <c r="X289" s="588">
        <v>1</v>
      </c>
      <c r="Y289" s="2" t="s">
        <v>1202</v>
      </c>
      <c r="Z289" s="2" t="s">
        <v>1255</v>
      </c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61"/>
    </row>
    <row r="290" spans="1:137" s="12" customFormat="1" ht="76.5">
      <c r="A290" s="2">
        <v>3</v>
      </c>
      <c r="B290" s="10" t="s">
        <v>1771</v>
      </c>
      <c r="C290" s="2" t="s">
        <v>87</v>
      </c>
      <c r="D290" s="117" t="s">
        <v>650</v>
      </c>
      <c r="E290" s="117" t="s">
        <v>1255</v>
      </c>
      <c r="F290" s="117" t="s">
        <v>1255</v>
      </c>
      <c r="G290" s="2">
        <v>2007</v>
      </c>
      <c r="H290" s="84">
        <v>425347.05</v>
      </c>
      <c r="I290" s="2" t="s">
        <v>20</v>
      </c>
      <c r="J290" s="86" t="s">
        <v>3274</v>
      </c>
      <c r="K290" s="2" t="s">
        <v>351</v>
      </c>
      <c r="L290" s="2" t="s">
        <v>756</v>
      </c>
      <c r="M290" s="2"/>
      <c r="N290" s="2" t="s">
        <v>235</v>
      </c>
      <c r="O290" s="2" t="s">
        <v>236</v>
      </c>
      <c r="P290" s="2" t="s">
        <v>378</v>
      </c>
      <c r="Q290" s="2" t="s">
        <v>376</v>
      </c>
      <c r="R290" s="2" t="s">
        <v>375</v>
      </c>
      <c r="S290" s="2" t="s">
        <v>376</v>
      </c>
      <c r="T290" s="2" t="s">
        <v>376</v>
      </c>
      <c r="U290" s="2" t="s">
        <v>793</v>
      </c>
      <c r="V290" s="2" t="s">
        <v>375</v>
      </c>
      <c r="W290" s="112">
        <v>30.8</v>
      </c>
      <c r="X290" s="588">
        <v>1</v>
      </c>
      <c r="Y290" s="2" t="s">
        <v>1202</v>
      </c>
      <c r="Z290" s="2" t="s">
        <v>1255</v>
      </c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61"/>
    </row>
    <row r="291" spans="1:137" s="12" customFormat="1" ht="76.5">
      <c r="A291" s="2">
        <v>4</v>
      </c>
      <c r="B291" s="10" t="s">
        <v>1771</v>
      </c>
      <c r="C291" s="2" t="s">
        <v>87</v>
      </c>
      <c r="D291" s="117" t="s">
        <v>88</v>
      </c>
      <c r="E291" s="117" t="s">
        <v>1255</v>
      </c>
      <c r="F291" s="117" t="s">
        <v>1255</v>
      </c>
      <c r="G291" s="2">
        <v>2011</v>
      </c>
      <c r="H291" s="84">
        <v>284616.93</v>
      </c>
      <c r="I291" s="2" t="s">
        <v>20</v>
      </c>
      <c r="J291" s="86" t="s">
        <v>3274</v>
      </c>
      <c r="K291" s="2" t="s">
        <v>150</v>
      </c>
      <c r="L291" s="2" t="s">
        <v>756</v>
      </c>
      <c r="M291" s="2"/>
      <c r="N291" s="2" t="s">
        <v>235</v>
      </c>
      <c r="O291" s="2" t="s">
        <v>236</v>
      </c>
      <c r="P291" s="2" t="s">
        <v>378</v>
      </c>
      <c r="Q291" s="2" t="s">
        <v>375</v>
      </c>
      <c r="R291" s="2" t="s">
        <v>375</v>
      </c>
      <c r="S291" s="2" t="s">
        <v>376</v>
      </c>
      <c r="T291" s="2" t="s">
        <v>376</v>
      </c>
      <c r="U291" s="2" t="s">
        <v>793</v>
      </c>
      <c r="V291" s="2" t="s">
        <v>375</v>
      </c>
      <c r="W291" s="112">
        <v>30.8</v>
      </c>
      <c r="X291" s="588">
        <v>1</v>
      </c>
      <c r="Y291" s="2" t="s">
        <v>1202</v>
      </c>
      <c r="Z291" s="2" t="s">
        <v>1255</v>
      </c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61"/>
    </row>
    <row r="292" spans="1:137" s="12" customFormat="1" ht="80.25" customHeight="1">
      <c r="A292" s="2">
        <v>5</v>
      </c>
      <c r="B292" s="10" t="s">
        <v>2497</v>
      </c>
      <c r="C292" s="2" t="s">
        <v>87</v>
      </c>
      <c r="D292" s="117" t="s">
        <v>650</v>
      </c>
      <c r="E292" s="117" t="s">
        <v>1255</v>
      </c>
      <c r="F292" s="117" t="s">
        <v>1255</v>
      </c>
      <c r="G292" s="2">
        <v>2019</v>
      </c>
      <c r="H292" s="84">
        <v>945764.82</v>
      </c>
      <c r="I292" s="2" t="s">
        <v>20</v>
      </c>
      <c r="J292" s="86" t="s">
        <v>151</v>
      </c>
      <c r="K292" s="2" t="s">
        <v>2498</v>
      </c>
      <c r="L292" s="2" t="s">
        <v>756</v>
      </c>
      <c r="M292" s="2" t="s">
        <v>475</v>
      </c>
      <c r="N292" s="2" t="s">
        <v>235</v>
      </c>
      <c r="O292" s="2" t="s">
        <v>236</v>
      </c>
      <c r="P292" s="2" t="s">
        <v>378</v>
      </c>
      <c r="Q292" s="2" t="s">
        <v>375</v>
      </c>
      <c r="R292" s="2" t="s">
        <v>375</v>
      </c>
      <c r="S292" s="2" t="s">
        <v>375</v>
      </c>
      <c r="T292" s="2" t="s">
        <v>375</v>
      </c>
      <c r="U292" s="2" t="s">
        <v>378</v>
      </c>
      <c r="V292" s="2" t="s">
        <v>375</v>
      </c>
      <c r="W292" s="112">
        <v>80.099999999999994</v>
      </c>
      <c r="X292" s="588">
        <v>1</v>
      </c>
      <c r="Y292" s="2" t="s">
        <v>1255</v>
      </c>
      <c r="Z292" s="2" t="s">
        <v>1255</v>
      </c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61"/>
    </row>
    <row r="293" spans="1:137" s="12" customFormat="1" ht="72" customHeight="1">
      <c r="A293" s="2">
        <v>6</v>
      </c>
      <c r="B293" s="10" t="s">
        <v>89</v>
      </c>
      <c r="C293" s="2" t="s">
        <v>87</v>
      </c>
      <c r="D293" s="117" t="s">
        <v>650</v>
      </c>
      <c r="E293" s="117" t="s">
        <v>1255</v>
      </c>
      <c r="F293" s="117" t="s">
        <v>1255</v>
      </c>
      <c r="G293" s="2">
        <v>2009</v>
      </c>
      <c r="H293" s="84">
        <v>1163919.95</v>
      </c>
      <c r="I293" s="2" t="s">
        <v>20</v>
      </c>
      <c r="J293" s="86" t="s">
        <v>151</v>
      </c>
      <c r="K293" s="2" t="s">
        <v>351</v>
      </c>
      <c r="L293" s="2" t="s">
        <v>237</v>
      </c>
      <c r="M293" s="2"/>
      <c r="N293" s="2" t="s">
        <v>238</v>
      </c>
      <c r="O293" s="2" t="s">
        <v>239</v>
      </c>
      <c r="P293" s="2" t="s">
        <v>378</v>
      </c>
      <c r="Q293" s="2" t="s">
        <v>375</v>
      </c>
      <c r="R293" s="2" t="s">
        <v>375</v>
      </c>
      <c r="S293" s="2" t="s">
        <v>375</v>
      </c>
      <c r="T293" s="2" t="s">
        <v>375</v>
      </c>
      <c r="U293" s="2" t="s">
        <v>793</v>
      </c>
      <c r="V293" s="2" t="s">
        <v>375</v>
      </c>
      <c r="W293" s="112">
        <v>106</v>
      </c>
      <c r="X293" s="588">
        <v>1</v>
      </c>
      <c r="Y293" s="2" t="s">
        <v>1202</v>
      </c>
      <c r="Z293" s="2" t="s">
        <v>1255</v>
      </c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61"/>
    </row>
    <row r="294" spans="1:137" s="12" customFormat="1" ht="51">
      <c r="A294" s="2">
        <v>7</v>
      </c>
      <c r="B294" s="10" t="s">
        <v>90</v>
      </c>
      <c r="C294" s="2" t="s">
        <v>91</v>
      </c>
      <c r="D294" s="117" t="s">
        <v>650</v>
      </c>
      <c r="E294" s="117" t="s">
        <v>1255</v>
      </c>
      <c r="F294" s="117" t="s">
        <v>1255</v>
      </c>
      <c r="G294" s="2">
        <v>2005.2019</v>
      </c>
      <c r="H294" s="84">
        <v>1276771.8700000001</v>
      </c>
      <c r="I294" s="2" t="s">
        <v>20</v>
      </c>
      <c r="J294" s="86"/>
      <c r="K294" s="2" t="s">
        <v>604</v>
      </c>
      <c r="L294" s="2" t="s">
        <v>3502</v>
      </c>
      <c r="M294" s="2"/>
      <c r="N294" s="2"/>
      <c r="O294" s="2" t="s">
        <v>239</v>
      </c>
      <c r="P294" s="2"/>
      <c r="Q294" s="2"/>
      <c r="R294" s="2"/>
      <c r="S294" s="2"/>
      <c r="T294" s="2"/>
      <c r="U294" s="2"/>
      <c r="V294" s="2"/>
      <c r="W294" s="112"/>
      <c r="X294" s="588"/>
      <c r="Y294" s="2"/>
      <c r="Z294" s="2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61"/>
    </row>
    <row r="295" spans="1:137" s="12" customFormat="1" ht="63.75">
      <c r="A295" s="2">
        <v>8</v>
      </c>
      <c r="B295" s="10" t="s">
        <v>92</v>
      </c>
      <c r="C295" s="2" t="s">
        <v>91</v>
      </c>
      <c r="D295" s="117" t="s">
        <v>650</v>
      </c>
      <c r="E295" s="117" t="s">
        <v>1255</v>
      </c>
      <c r="F295" s="117" t="s">
        <v>1255</v>
      </c>
      <c r="G295" s="2">
        <v>2008.2019</v>
      </c>
      <c r="H295" s="376">
        <v>3430720.68</v>
      </c>
      <c r="I295" s="2" t="s">
        <v>20</v>
      </c>
      <c r="J295" s="86"/>
      <c r="K295" s="2" t="s">
        <v>605</v>
      </c>
      <c r="L295" s="2" t="s">
        <v>3503</v>
      </c>
      <c r="M295" s="2"/>
      <c r="N295" s="2"/>
      <c r="O295" s="2" t="s">
        <v>239</v>
      </c>
      <c r="P295" s="2"/>
      <c r="Q295" s="2"/>
      <c r="R295" s="2"/>
      <c r="S295" s="2"/>
      <c r="T295" s="2"/>
      <c r="U295" s="2"/>
      <c r="V295" s="2"/>
      <c r="W295" s="112"/>
      <c r="X295" s="588"/>
      <c r="Y295" s="2"/>
      <c r="Z295" s="2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61"/>
    </row>
    <row r="296" spans="1:137" s="12" customFormat="1" ht="51">
      <c r="A296" s="2">
        <v>9</v>
      </c>
      <c r="B296" s="10" t="s">
        <v>93</v>
      </c>
      <c r="C296" s="2" t="s">
        <v>91</v>
      </c>
      <c r="D296" s="117" t="s">
        <v>650</v>
      </c>
      <c r="E296" s="117" t="s">
        <v>1255</v>
      </c>
      <c r="F296" s="117" t="s">
        <v>1255</v>
      </c>
      <c r="G296" s="2">
        <v>2011.2019</v>
      </c>
      <c r="H296" s="376">
        <v>2912685.23</v>
      </c>
      <c r="I296" s="2" t="s">
        <v>20</v>
      </c>
      <c r="J296" s="86"/>
      <c r="K296" s="2" t="s">
        <v>606</v>
      </c>
      <c r="L296" s="2" t="s">
        <v>3504</v>
      </c>
      <c r="M296" s="2"/>
      <c r="N296" s="2"/>
      <c r="O296" s="2" t="s">
        <v>239</v>
      </c>
      <c r="P296" s="2"/>
      <c r="Q296" s="2"/>
      <c r="R296" s="2"/>
      <c r="S296" s="2"/>
      <c r="T296" s="2"/>
      <c r="U296" s="2"/>
      <c r="V296" s="2"/>
      <c r="W296" s="112"/>
      <c r="X296" s="588"/>
      <c r="Y296" s="2"/>
      <c r="Z296" s="2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61"/>
    </row>
    <row r="297" spans="1:137" s="12" customFormat="1" ht="39.75" customHeight="1">
      <c r="A297" s="2">
        <v>10</v>
      </c>
      <c r="B297" s="10" t="s">
        <v>1996</v>
      </c>
      <c r="C297" s="2" t="s">
        <v>95</v>
      </c>
      <c r="D297" s="117" t="s">
        <v>650</v>
      </c>
      <c r="E297" s="117" t="s">
        <v>1255</v>
      </c>
      <c r="F297" s="117" t="s">
        <v>1255</v>
      </c>
      <c r="G297" s="2">
        <v>2009</v>
      </c>
      <c r="H297" s="376">
        <v>72285</v>
      </c>
      <c r="I297" s="2" t="s">
        <v>20</v>
      </c>
      <c r="J297" s="86"/>
      <c r="K297" s="2" t="s">
        <v>1997</v>
      </c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112"/>
      <c r="X297" s="588"/>
      <c r="Y297" s="2"/>
      <c r="Z297" s="2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61"/>
    </row>
    <row r="298" spans="1:137" s="12" customFormat="1" ht="38.25">
      <c r="A298" s="2">
        <v>11</v>
      </c>
      <c r="B298" s="10" t="s">
        <v>94</v>
      </c>
      <c r="C298" s="2" t="s">
        <v>95</v>
      </c>
      <c r="D298" s="117" t="s">
        <v>650</v>
      </c>
      <c r="E298" s="117" t="s">
        <v>1255</v>
      </c>
      <c r="F298" s="117" t="s">
        <v>1255</v>
      </c>
      <c r="G298" s="2">
        <v>2005</v>
      </c>
      <c r="H298" s="84">
        <v>29419</v>
      </c>
      <c r="I298" s="2" t="s">
        <v>20</v>
      </c>
      <c r="J298" s="86"/>
      <c r="K298" s="2" t="s">
        <v>607</v>
      </c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112"/>
      <c r="X298" s="588"/>
      <c r="Y298" s="2"/>
      <c r="Z298" s="2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61"/>
    </row>
    <row r="299" spans="1:137" s="12" customFormat="1" ht="38.25">
      <c r="A299" s="2">
        <v>12</v>
      </c>
      <c r="B299" s="10" t="s">
        <v>96</v>
      </c>
      <c r="C299" s="2" t="s">
        <v>95</v>
      </c>
      <c r="D299" s="117" t="s">
        <v>650</v>
      </c>
      <c r="E299" s="117" t="s">
        <v>1255</v>
      </c>
      <c r="F299" s="117" t="s">
        <v>1255</v>
      </c>
      <c r="G299" s="2">
        <v>2005</v>
      </c>
      <c r="H299" s="84">
        <v>18736</v>
      </c>
      <c r="I299" s="2" t="s">
        <v>20</v>
      </c>
      <c r="J299" s="86"/>
      <c r="K299" s="2" t="s">
        <v>607</v>
      </c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112"/>
      <c r="X299" s="588"/>
      <c r="Y299" s="2"/>
      <c r="Z299" s="2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61"/>
    </row>
    <row r="300" spans="1:137" s="12" customFormat="1" ht="38.25">
      <c r="A300" s="2">
        <v>13</v>
      </c>
      <c r="B300" s="10" t="s">
        <v>97</v>
      </c>
      <c r="C300" s="2" t="s">
        <v>95</v>
      </c>
      <c r="D300" s="117" t="s">
        <v>650</v>
      </c>
      <c r="E300" s="117" t="s">
        <v>1255</v>
      </c>
      <c r="F300" s="117" t="s">
        <v>1255</v>
      </c>
      <c r="G300" s="2">
        <v>2011</v>
      </c>
      <c r="H300" s="84">
        <v>58903.86</v>
      </c>
      <c r="I300" s="2" t="s">
        <v>20</v>
      </c>
      <c r="J300" s="86"/>
      <c r="K300" s="2" t="s">
        <v>608</v>
      </c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112"/>
      <c r="X300" s="588"/>
      <c r="Y300" s="2"/>
      <c r="Z300" s="2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61"/>
    </row>
    <row r="301" spans="1:137" s="12" customFormat="1" ht="38.25">
      <c r="A301" s="2">
        <v>14</v>
      </c>
      <c r="B301" s="10" t="s">
        <v>96</v>
      </c>
      <c r="C301" s="2" t="s">
        <v>95</v>
      </c>
      <c r="D301" s="117" t="s">
        <v>650</v>
      </c>
      <c r="E301" s="117" t="s">
        <v>1255</v>
      </c>
      <c r="F301" s="117" t="s">
        <v>1255</v>
      </c>
      <c r="G301" s="2">
        <v>2011</v>
      </c>
      <c r="H301" s="84">
        <v>28000</v>
      </c>
      <c r="I301" s="2" t="s">
        <v>20</v>
      </c>
      <c r="J301" s="86"/>
      <c r="K301" s="2" t="s">
        <v>608</v>
      </c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112"/>
      <c r="X301" s="588"/>
      <c r="Y301" s="2"/>
      <c r="Z301" s="2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61"/>
    </row>
    <row r="302" spans="1:137" s="12" customFormat="1" ht="46.5" customHeight="1">
      <c r="A302" s="2">
        <v>15</v>
      </c>
      <c r="B302" s="10" t="s">
        <v>1996</v>
      </c>
      <c r="C302" s="2" t="s">
        <v>95</v>
      </c>
      <c r="D302" s="117" t="s">
        <v>650</v>
      </c>
      <c r="E302" s="117" t="s">
        <v>1255</v>
      </c>
      <c r="F302" s="117" t="s">
        <v>1255</v>
      </c>
      <c r="G302" s="2">
        <v>2011</v>
      </c>
      <c r="H302" s="84">
        <v>49363.68</v>
      </c>
      <c r="I302" s="2" t="s">
        <v>20</v>
      </c>
      <c r="J302" s="86"/>
      <c r="K302" s="2" t="s">
        <v>1998</v>
      </c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112"/>
      <c r="X302" s="588"/>
      <c r="Y302" s="2"/>
      <c r="Z302" s="2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61"/>
    </row>
    <row r="303" spans="1:137" s="12" customFormat="1" ht="38.25">
      <c r="A303" s="2">
        <v>16</v>
      </c>
      <c r="B303" s="1" t="s">
        <v>1375</v>
      </c>
      <c r="C303" s="2" t="s">
        <v>95</v>
      </c>
      <c r="D303" s="117" t="s">
        <v>650</v>
      </c>
      <c r="E303" s="117" t="s">
        <v>1255</v>
      </c>
      <c r="F303" s="117" t="s">
        <v>1255</v>
      </c>
      <c r="G303" s="2">
        <v>2014</v>
      </c>
      <c r="H303" s="103">
        <v>580421</v>
      </c>
      <c r="I303" s="2" t="s">
        <v>20</v>
      </c>
      <c r="K303" s="1" t="s">
        <v>1376</v>
      </c>
      <c r="L303" s="1" t="s">
        <v>1377</v>
      </c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112"/>
      <c r="X303" s="588"/>
      <c r="Y303" s="2"/>
      <c r="Z303" s="2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61"/>
    </row>
    <row r="304" spans="1:137" s="12" customFormat="1" ht="23.25" customHeight="1">
      <c r="A304" s="2">
        <v>17</v>
      </c>
      <c r="B304" s="1" t="s">
        <v>2499</v>
      </c>
      <c r="C304" s="2" t="s">
        <v>95</v>
      </c>
      <c r="D304" s="117" t="s">
        <v>650</v>
      </c>
      <c r="E304" s="117" t="s">
        <v>1255</v>
      </c>
      <c r="F304" s="117" t="s">
        <v>1255</v>
      </c>
      <c r="G304" s="2">
        <v>2019</v>
      </c>
      <c r="H304" s="103">
        <v>27272.46</v>
      </c>
      <c r="I304" s="2" t="s">
        <v>20</v>
      </c>
      <c r="K304" s="1" t="s">
        <v>2501</v>
      </c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112"/>
      <c r="X304" s="588"/>
      <c r="Y304" s="2"/>
      <c r="Z304" s="2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61"/>
    </row>
    <row r="305" spans="1:137" s="12" customFormat="1" ht="38.25">
      <c r="A305" s="2">
        <v>18</v>
      </c>
      <c r="B305" s="1" t="s">
        <v>1447</v>
      </c>
      <c r="C305" s="2" t="s">
        <v>95</v>
      </c>
      <c r="D305" s="117" t="s">
        <v>650</v>
      </c>
      <c r="E305" s="117" t="s">
        <v>1255</v>
      </c>
      <c r="F305" s="117" t="s">
        <v>1255</v>
      </c>
      <c r="G305" s="2">
        <v>2015</v>
      </c>
      <c r="H305" s="103">
        <v>2710740.82</v>
      </c>
      <c r="I305" s="2" t="s">
        <v>20</v>
      </c>
      <c r="K305" s="1" t="s">
        <v>1448</v>
      </c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112"/>
      <c r="X305" s="588"/>
      <c r="Y305" s="2"/>
      <c r="Z305" s="2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61"/>
    </row>
    <row r="306" spans="1:137" s="12" customFormat="1" ht="39" customHeight="1">
      <c r="A306" s="2">
        <v>19</v>
      </c>
      <c r="B306" s="1" t="s">
        <v>2500</v>
      </c>
      <c r="C306" s="2" t="s">
        <v>95</v>
      </c>
      <c r="D306" s="117" t="s">
        <v>650</v>
      </c>
      <c r="E306" s="117" t="s">
        <v>1255</v>
      </c>
      <c r="F306" s="117" t="s">
        <v>1255</v>
      </c>
      <c r="G306" s="2">
        <v>2019</v>
      </c>
      <c r="H306" s="103">
        <v>404178</v>
      </c>
      <c r="I306" s="2" t="s">
        <v>20</v>
      </c>
      <c r="K306" s="1" t="s">
        <v>1448</v>
      </c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112"/>
      <c r="X306" s="588"/>
      <c r="Y306" s="2"/>
      <c r="Z306" s="2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61"/>
    </row>
    <row r="307" spans="1:137" s="12" customFormat="1" ht="40.5" customHeight="1">
      <c r="A307" s="2">
        <v>20</v>
      </c>
      <c r="B307" s="10" t="s">
        <v>3275</v>
      </c>
      <c r="C307" s="2" t="s">
        <v>98</v>
      </c>
      <c r="D307" s="117" t="s">
        <v>650</v>
      </c>
      <c r="E307" s="117" t="s">
        <v>1255</v>
      </c>
      <c r="F307" s="117" t="s">
        <v>1255</v>
      </c>
      <c r="G307" s="2">
        <v>1985</v>
      </c>
      <c r="H307" s="376">
        <v>3934000</v>
      </c>
      <c r="I307" s="2" t="s">
        <v>84</v>
      </c>
      <c r="J307" s="86" t="s">
        <v>609</v>
      </c>
      <c r="K307" s="2" t="s">
        <v>610</v>
      </c>
      <c r="L307" s="2" t="s">
        <v>3342</v>
      </c>
      <c r="M307" s="2" t="s">
        <v>240</v>
      </c>
      <c r="N307" s="2" t="s">
        <v>241</v>
      </c>
      <c r="O307" s="2" t="s">
        <v>3343</v>
      </c>
      <c r="P307" s="2" t="s">
        <v>378</v>
      </c>
      <c r="Q307" s="2" t="s">
        <v>376</v>
      </c>
      <c r="R307" s="2" t="s">
        <v>376</v>
      </c>
      <c r="S307" s="2" t="s">
        <v>376</v>
      </c>
      <c r="T307" s="2" t="s">
        <v>376</v>
      </c>
      <c r="U307" s="2" t="s">
        <v>378</v>
      </c>
      <c r="V307" s="2" t="s">
        <v>377</v>
      </c>
      <c r="W307" s="112">
        <v>907.5</v>
      </c>
      <c r="X307" s="588">
        <v>2</v>
      </c>
      <c r="Y307" s="2" t="s">
        <v>650</v>
      </c>
      <c r="Z307" s="2" t="s">
        <v>1255</v>
      </c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61"/>
    </row>
    <row r="308" spans="1:137" s="12" customFormat="1" ht="51">
      <c r="A308" s="2">
        <v>21</v>
      </c>
      <c r="B308" s="10" t="s">
        <v>99</v>
      </c>
      <c r="C308" s="2" t="s">
        <v>100</v>
      </c>
      <c r="D308" s="117" t="s">
        <v>650</v>
      </c>
      <c r="E308" s="117" t="s">
        <v>1255</v>
      </c>
      <c r="F308" s="117" t="s">
        <v>1255</v>
      </c>
      <c r="G308" s="2">
        <v>1974</v>
      </c>
      <c r="H308" s="84">
        <v>757962.26</v>
      </c>
      <c r="I308" s="2" t="s">
        <v>20</v>
      </c>
      <c r="J308" s="86" t="s">
        <v>3276</v>
      </c>
      <c r="K308" s="2" t="s">
        <v>611</v>
      </c>
      <c r="L308" s="2" t="s">
        <v>242</v>
      </c>
      <c r="M308" s="2" t="s">
        <v>243</v>
      </c>
      <c r="N308" s="2" t="s">
        <v>244</v>
      </c>
      <c r="O308" s="2" t="s">
        <v>245</v>
      </c>
      <c r="P308" s="2"/>
      <c r="Q308" s="2" t="s">
        <v>1201</v>
      </c>
      <c r="R308" s="2" t="s">
        <v>376</v>
      </c>
      <c r="S308" s="2" t="s">
        <v>376</v>
      </c>
      <c r="T308" s="2" t="s">
        <v>376</v>
      </c>
      <c r="U308" s="2" t="s">
        <v>378</v>
      </c>
      <c r="V308" s="2" t="s">
        <v>702</v>
      </c>
      <c r="W308" s="112">
        <v>517</v>
      </c>
      <c r="X308" s="588">
        <v>2</v>
      </c>
      <c r="Y308" s="2" t="s">
        <v>650</v>
      </c>
      <c r="Z308" s="2" t="s">
        <v>1255</v>
      </c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61"/>
    </row>
    <row r="309" spans="1:137" s="12" customFormat="1" ht="30.75" customHeight="1">
      <c r="A309" s="2">
        <v>22</v>
      </c>
      <c r="B309" s="1" t="s">
        <v>514</v>
      </c>
      <c r="C309" s="2" t="s">
        <v>126</v>
      </c>
      <c r="D309" s="117" t="s">
        <v>650</v>
      </c>
      <c r="E309" s="117" t="s">
        <v>1255</v>
      </c>
      <c r="F309" s="117" t="s">
        <v>1255</v>
      </c>
      <c r="G309" s="2">
        <v>2012</v>
      </c>
      <c r="H309" s="103">
        <v>52119.83</v>
      </c>
      <c r="I309" s="2" t="s">
        <v>20</v>
      </c>
      <c r="J309" s="86" t="s">
        <v>612</v>
      </c>
      <c r="K309" s="2" t="s">
        <v>515</v>
      </c>
      <c r="L309" s="2" t="s">
        <v>793</v>
      </c>
      <c r="M309" s="2" t="s">
        <v>784</v>
      </c>
      <c r="N309" s="2" t="s">
        <v>467</v>
      </c>
      <c r="O309" s="2"/>
      <c r="P309" s="2"/>
      <c r="Q309" s="2"/>
      <c r="R309" s="2"/>
      <c r="S309" s="2"/>
      <c r="T309" s="2"/>
      <c r="U309" s="2"/>
      <c r="V309" s="2"/>
      <c r="W309" s="112"/>
      <c r="X309" s="588"/>
      <c r="Y309" s="2"/>
      <c r="Z309" s="2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61"/>
    </row>
    <row r="310" spans="1:137" s="12" customFormat="1" ht="25.5">
      <c r="A310" s="2">
        <v>23</v>
      </c>
      <c r="B310" s="10" t="s">
        <v>101</v>
      </c>
      <c r="C310" s="2" t="s">
        <v>102</v>
      </c>
      <c r="D310" s="117" t="s">
        <v>650</v>
      </c>
      <c r="E310" s="117" t="s">
        <v>1255</v>
      </c>
      <c r="F310" s="117" t="s">
        <v>1255</v>
      </c>
      <c r="G310" s="2">
        <v>2009</v>
      </c>
      <c r="H310" s="257">
        <v>2615279.14</v>
      </c>
      <c r="I310" s="2" t="s">
        <v>20</v>
      </c>
      <c r="J310" s="86" t="s">
        <v>3277</v>
      </c>
      <c r="K310" s="2" t="s">
        <v>611</v>
      </c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112"/>
      <c r="X310" s="588"/>
      <c r="Y310" s="2"/>
      <c r="Z310" s="2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61"/>
    </row>
    <row r="311" spans="1:137" s="12" customFormat="1" ht="25.5">
      <c r="A311" s="2">
        <v>24</v>
      </c>
      <c r="B311" s="10" t="s">
        <v>103</v>
      </c>
      <c r="C311" s="2" t="s">
        <v>104</v>
      </c>
      <c r="D311" s="117"/>
      <c r="E311" s="117"/>
      <c r="F311" s="117"/>
      <c r="G311" s="2">
        <v>2010</v>
      </c>
      <c r="H311" s="84">
        <v>1399847.41</v>
      </c>
      <c r="I311" s="2" t="s">
        <v>20</v>
      </c>
      <c r="J311" s="86" t="s">
        <v>3277</v>
      </c>
      <c r="K311" s="2" t="s">
        <v>611</v>
      </c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112"/>
      <c r="X311" s="588"/>
      <c r="Y311" s="2"/>
      <c r="Z311" s="2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61"/>
    </row>
    <row r="312" spans="1:137" s="12" customFormat="1" ht="25.5">
      <c r="A312" s="2">
        <v>25</v>
      </c>
      <c r="B312" s="10" t="s">
        <v>105</v>
      </c>
      <c r="C312" s="2" t="s">
        <v>106</v>
      </c>
      <c r="D312" s="117" t="s">
        <v>650</v>
      </c>
      <c r="E312" s="117" t="s">
        <v>1255</v>
      </c>
      <c r="F312" s="117" t="s">
        <v>1255</v>
      </c>
      <c r="G312" s="2">
        <v>2006</v>
      </c>
      <c r="H312" s="84">
        <v>322063.03000000003</v>
      </c>
      <c r="I312" s="2" t="s">
        <v>20</v>
      </c>
      <c r="J312" s="86" t="s">
        <v>3277</v>
      </c>
      <c r="K312" s="2" t="s">
        <v>611</v>
      </c>
      <c r="L312" s="2" t="s">
        <v>1273</v>
      </c>
      <c r="M312" s="2"/>
      <c r="N312" s="2"/>
      <c r="O312" s="2"/>
      <c r="P312" s="2"/>
      <c r="Q312" s="2" t="s">
        <v>1201</v>
      </c>
      <c r="R312" s="2" t="s">
        <v>1201</v>
      </c>
      <c r="S312" s="2" t="s">
        <v>378</v>
      </c>
      <c r="T312" s="2" t="s">
        <v>1201</v>
      </c>
      <c r="U312" s="2" t="s">
        <v>378</v>
      </c>
      <c r="V312" s="2" t="s">
        <v>535</v>
      </c>
      <c r="W312" s="112"/>
      <c r="X312" s="588">
        <v>1</v>
      </c>
      <c r="Y312" s="2" t="s">
        <v>1255</v>
      </c>
      <c r="Z312" s="2" t="s">
        <v>1255</v>
      </c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61"/>
    </row>
    <row r="313" spans="1:137" s="12" customFormat="1" ht="30" customHeight="1">
      <c r="A313" s="2">
        <v>26</v>
      </c>
      <c r="B313" s="10" t="s">
        <v>107</v>
      </c>
      <c r="C313" s="2" t="s">
        <v>106</v>
      </c>
      <c r="D313" s="117" t="s">
        <v>650</v>
      </c>
      <c r="E313" s="117" t="s">
        <v>1255</v>
      </c>
      <c r="F313" s="117" t="s">
        <v>1255</v>
      </c>
      <c r="G313" s="2">
        <v>2009</v>
      </c>
      <c r="H313" s="84">
        <v>505438.61</v>
      </c>
      <c r="I313" s="2" t="s">
        <v>20</v>
      </c>
      <c r="J313" s="86" t="s">
        <v>3277</v>
      </c>
      <c r="K313" s="2" t="s">
        <v>611</v>
      </c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112"/>
      <c r="X313" s="588"/>
      <c r="Y313" s="2"/>
      <c r="Z313" s="2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61"/>
    </row>
    <row r="314" spans="1:137" s="12" customFormat="1" ht="25.5">
      <c r="A314" s="2">
        <v>27</v>
      </c>
      <c r="B314" s="10" t="s">
        <v>3278</v>
      </c>
      <c r="C314" s="2" t="s">
        <v>544</v>
      </c>
      <c r="D314" s="2" t="s">
        <v>650</v>
      </c>
      <c r="E314" s="2"/>
      <c r="F314" s="2"/>
      <c r="G314" s="2">
        <v>2009</v>
      </c>
      <c r="H314" s="376">
        <v>45300.53</v>
      </c>
      <c r="I314" s="2" t="s">
        <v>20</v>
      </c>
      <c r="J314" s="86" t="s">
        <v>3277</v>
      </c>
      <c r="K314" s="2" t="s">
        <v>611</v>
      </c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112"/>
      <c r="X314" s="588"/>
      <c r="Y314" s="2"/>
      <c r="Z314" s="2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61"/>
    </row>
    <row r="315" spans="1:137" s="12" customFormat="1" ht="25.5">
      <c r="A315" s="2">
        <v>28</v>
      </c>
      <c r="B315" s="10" t="s">
        <v>1535</v>
      </c>
      <c r="C315" s="2" t="s">
        <v>545</v>
      </c>
      <c r="D315" s="2" t="s">
        <v>650</v>
      </c>
      <c r="E315" s="2"/>
      <c r="F315" s="2"/>
      <c r="G315" s="2">
        <v>2009</v>
      </c>
      <c r="H315" s="84">
        <v>11992.8</v>
      </c>
      <c r="I315" s="2" t="s">
        <v>20</v>
      </c>
      <c r="J315" s="86" t="s">
        <v>3277</v>
      </c>
      <c r="K315" s="2" t="s">
        <v>611</v>
      </c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112"/>
      <c r="X315" s="588"/>
      <c r="Y315" s="2"/>
      <c r="Z315" s="2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61"/>
    </row>
    <row r="316" spans="1:137" s="12" customFormat="1" ht="25.5">
      <c r="A316" s="2">
        <v>29</v>
      </c>
      <c r="B316" s="10" t="s">
        <v>546</v>
      </c>
      <c r="C316" s="2" t="s">
        <v>545</v>
      </c>
      <c r="D316" s="2" t="s">
        <v>650</v>
      </c>
      <c r="E316" s="2" t="s">
        <v>1255</v>
      </c>
      <c r="F316" s="2" t="s">
        <v>1255</v>
      </c>
      <c r="G316" s="2">
        <v>2009</v>
      </c>
      <c r="H316" s="84">
        <v>40431.35</v>
      </c>
      <c r="I316" s="2" t="s">
        <v>20</v>
      </c>
      <c r="J316" s="86" t="s">
        <v>3277</v>
      </c>
      <c r="K316" s="2" t="s">
        <v>611</v>
      </c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112"/>
      <c r="X316" s="588"/>
      <c r="Y316" s="2"/>
      <c r="Z316" s="2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61"/>
    </row>
    <row r="317" spans="1:137" s="12" customFormat="1" ht="42" customHeight="1">
      <c r="A317" s="2">
        <v>30</v>
      </c>
      <c r="B317" s="10" t="s">
        <v>1844</v>
      </c>
      <c r="C317" s="2" t="s">
        <v>545</v>
      </c>
      <c r="D317" s="2" t="s">
        <v>650</v>
      </c>
      <c r="E317" s="2" t="s">
        <v>1255</v>
      </c>
      <c r="F317" s="2" t="s">
        <v>1255</v>
      </c>
      <c r="G317" s="2">
        <v>2017</v>
      </c>
      <c r="H317" s="84">
        <v>1126762.99</v>
      </c>
      <c r="I317" s="2" t="s">
        <v>20</v>
      </c>
      <c r="J317" s="86" t="s">
        <v>3277</v>
      </c>
      <c r="K317" s="2" t="s">
        <v>611</v>
      </c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112"/>
      <c r="X317" s="588"/>
      <c r="Y317" s="2"/>
      <c r="Z317" s="2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61"/>
    </row>
    <row r="318" spans="1:137" s="12" customFormat="1" ht="25.5">
      <c r="A318" s="2">
        <v>31</v>
      </c>
      <c r="B318" s="1" t="s">
        <v>1378</v>
      </c>
      <c r="C318" s="2" t="s">
        <v>106</v>
      </c>
      <c r="D318" s="2" t="s">
        <v>650</v>
      </c>
      <c r="E318" s="2" t="s">
        <v>1255</v>
      </c>
      <c r="F318" s="2" t="s">
        <v>1255</v>
      </c>
      <c r="G318" s="2">
        <v>2014</v>
      </c>
      <c r="H318" s="103">
        <v>3639945.76</v>
      </c>
      <c r="I318" s="2" t="s">
        <v>20</v>
      </c>
      <c r="J318" s="86" t="s">
        <v>3277</v>
      </c>
      <c r="K318" s="1" t="s">
        <v>611</v>
      </c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112"/>
      <c r="X318" s="588"/>
      <c r="Y318" s="2"/>
      <c r="Z318" s="2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61"/>
    </row>
    <row r="319" spans="1:137" s="12" customFormat="1" ht="25.5" customHeight="1">
      <c r="A319" s="2">
        <v>32</v>
      </c>
      <c r="B319" s="1" t="s">
        <v>1379</v>
      </c>
      <c r="C319" s="2" t="s">
        <v>106</v>
      </c>
      <c r="D319" s="2" t="s">
        <v>650</v>
      </c>
      <c r="E319" s="2" t="s">
        <v>1255</v>
      </c>
      <c r="F319" s="2" t="s">
        <v>1255</v>
      </c>
      <c r="G319" s="2">
        <v>2014</v>
      </c>
      <c r="H319" s="103">
        <v>2667898.4</v>
      </c>
      <c r="I319" s="2" t="s">
        <v>20</v>
      </c>
      <c r="J319" s="86" t="s">
        <v>3277</v>
      </c>
      <c r="K319" s="1" t="s">
        <v>611</v>
      </c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112"/>
      <c r="X319" s="588"/>
      <c r="Y319" s="2"/>
      <c r="Z319" s="2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61"/>
    </row>
    <row r="320" spans="1:137" s="12" customFormat="1" ht="25.5">
      <c r="A320" s="2">
        <v>33</v>
      </c>
      <c r="B320" s="10" t="s">
        <v>1845</v>
      </c>
      <c r="C320" s="2" t="s">
        <v>106</v>
      </c>
      <c r="D320" s="2" t="s">
        <v>650</v>
      </c>
      <c r="E320" s="2"/>
      <c r="F320" s="2"/>
      <c r="G320" s="2">
        <v>2017</v>
      </c>
      <c r="H320" s="84">
        <v>2878340.78</v>
      </c>
      <c r="I320" s="2" t="s">
        <v>20</v>
      </c>
      <c r="J320" s="86" t="s">
        <v>3277</v>
      </c>
      <c r="K320" s="1" t="s">
        <v>611</v>
      </c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112"/>
      <c r="X320" s="588"/>
      <c r="Y320" s="2"/>
      <c r="Z320" s="2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61"/>
    </row>
    <row r="321" spans="1:137" s="12" customFormat="1" ht="38.25">
      <c r="A321" s="2">
        <v>34</v>
      </c>
      <c r="B321" s="10" t="s">
        <v>547</v>
      </c>
      <c r="C321" s="2" t="s">
        <v>548</v>
      </c>
      <c r="D321" s="2" t="s">
        <v>650</v>
      </c>
      <c r="E321" s="2" t="s">
        <v>1255</v>
      </c>
      <c r="F321" s="2" t="s">
        <v>1255</v>
      </c>
      <c r="G321" s="2">
        <v>1978</v>
      </c>
      <c r="H321" s="103">
        <v>364689.22</v>
      </c>
      <c r="I321" s="2" t="s">
        <v>20</v>
      </c>
      <c r="J321" s="86" t="s">
        <v>1190</v>
      </c>
      <c r="K321" s="1" t="s">
        <v>1191</v>
      </c>
      <c r="L321" s="2" t="s">
        <v>246</v>
      </c>
      <c r="M321" s="2" t="s">
        <v>247</v>
      </c>
      <c r="N321" s="2" t="s">
        <v>248</v>
      </c>
      <c r="O321" s="2" t="s">
        <v>249</v>
      </c>
      <c r="P321" s="2"/>
      <c r="Q321" s="2" t="s">
        <v>1201</v>
      </c>
      <c r="R321" s="2" t="s">
        <v>1201</v>
      </c>
      <c r="S321" s="2" t="s">
        <v>1201</v>
      </c>
      <c r="T321" s="2" t="s">
        <v>376</v>
      </c>
      <c r="U321" s="2" t="s">
        <v>375</v>
      </c>
      <c r="V321" s="2" t="s">
        <v>702</v>
      </c>
      <c r="W321" s="112">
        <v>571</v>
      </c>
      <c r="X321" s="588">
        <v>2</v>
      </c>
      <c r="Y321" s="2" t="s">
        <v>650</v>
      </c>
      <c r="Z321" s="2" t="s">
        <v>1255</v>
      </c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61"/>
    </row>
    <row r="322" spans="1:137" s="12" customFormat="1" ht="25.5">
      <c r="A322" s="2">
        <v>35</v>
      </c>
      <c r="B322" s="10" t="s">
        <v>549</v>
      </c>
      <c r="C322" s="2" t="s">
        <v>550</v>
      </c>
      <c r="D322" s="2" t="s">
        <v>650</v>
      </c>
      <c r="E322" s="2" t="s">
        <v>1255</v>
      </c>
      <c r="F322" s="2" t="s">
        <v>1255</v>
      </c>
      <c r="G322" s="2">
        <v>2007</v>
      </c>
      <c r="H322" s="103">
        <v>2706013.39</v>
      </c>
      <c r="I322" s="2" t="s">
        <v>20</v>
      </c>
      <c r="J322" s="86" t="s">
        <v>3279</v>
      </c>
      <c r="K322" s="1" t="s">
        <v>1192</v>
      </c>
      <c r="L322" s="2" t="s">
        <v>250</v>
      </c>
      <c r="M322" s="2" t="s">
        <v>251</v>
      </c>
      <c r="N322" s="2" t="s">
        <v>252</v>
      </c>
      <c r="O322" s="2" t="s">
        <v>755</v>
      </c>
      <c r="P322" s="2" t="s">
        <v>378</v>
      </c>
      <c r="Q322" s="2" t="s">
        <v>377</v>
      </c>
      <c r="R322" s="2" t="s">
        <v>375</v>
      </c>
      <c r="S322" s="2" t="s">
        <v>376</v>
      </c>
      <c r="T322" s="2" t="s">
        <v>375</v>
      </c>
      <c r="U322" s="2" t="s">
        <v>375</v>
      </c>
      <c r="V322" s="2" t="s">
        <v>376</v>
      </c>
      <c r="W322" s="112">
        <v>1436.51</v>
      </c>
      <c r="X322" s="588">
        <v>1</v>
      </c>
      <c r="Y322" s="2" t="s">
        <v>1255</v>
      </c>
      <c r="Z322" s="2" t="s">
        <v>1255</v>
      </c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61"/>
    </row>
    <row r="323" spans="1:137" s="12" customFormat="1" ht="25.5">
      <c r="A323" s="2">
        <v>36</v>
      </c>
      <c r="B323" s="10" t="s">
        <v>1846</v>
      </c>
      <c r="C323" s="2" t="s">
        <v>104</v>
      </c>
      <c r="D323" s="2" t="s">
        <v>650</v>
      </c>
      <c r="E323" s="2" t="s">
        <v>1255</v>
      </c>
      <c r="F323" s="2" t="s">
        <v>1255</v>
      </c>
      <c r="G323" s="2">
        <v>2009</v>
      </c>
      <c r="H323" s="376">
        <v>133863.6</v>
      </c>
      <c r="I323" s="2" t="s">
        <v>20</v>
      </c>
      <c r="J323" s="86" t="s">
        <v>3280</v>
      </c>
      <c r="K323" s="1" t="s">
        <v>1192</v>
      </c>
      <c r="L323" s="2" t="s">
        <v>253</v>
      </c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112"/>
      <c r="X323" s="588"/>
      <c r="Y323" s="2"/>
      <c r="Z323" s="2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61"/>
    </row>
    <row r="324" spans="1:137" s="12" customFormat="1" ht="25.5">
      <c r="A324" s="2">
        <v>37</v>
      </c>
      <c r="B324" s="10" t="s">
        <v>1380</v>
      </c>
      <c r="C324" s="2" t="s">
        <v>545</v>
      </c>
      <c r="D324" s="2" t="s">
        <v>650</v>
      </c>
      <c r="E324" s="2" t="s">
        <v>1255</v>
      </c>
      <c r="F324" s="2" t="s">
        <v>1255</v>
      </c>
      <c r="G324" s="2">
        <v>2014</v>
      </c>
      <c r="H324" s="103">
        <v>121886.2</v>
      </c>
      <c r="I324" s="2" t="s">
        <v>20</v>
      </c>
      <c r="J324" s="86" t="s">
        <v>3281</v>
      </c>
      <c r="K324" s="1" t="s">
        <v>1192</v>
      </c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112"/>
      <c r="X324" s="588"/>
      <c r="Y324" s="2"/>
      <c r="Z324" s="2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61"/>
    </row>
    <row r="325" spans="1:137" s="12" customFormat="1" ht="25.5">
      <c r="A325" s="2">
        <v>38</v>
      </c>
      <c r="B325" s="1" t="s">
        <v>551</v>
      </c>
      <c r="C325" s="2" t="s">
        <v>104</v>
      </c>
      <c r="D325" s="2" t="s">
        <v>650</v>
      </c>
      <c r="E325" s="2" t="s">
        <v>1255</v>
      </c>
      <c r="F325" s="2" t="s">
        <v>1255</v>
      </c>
      <c r="G325" s="2">
        <v>2006</v>
      </c>
      <c r="H325" s="103">
        <v>3785016.71</v>
      </c>
      <c r="I325" s="2" t="s">
        <v>20</v>
      </c>
      <c r="J325" s="86" t="s">
        <v>612</v>
      </c>
      <c r="K325" s="1" t="s">
        <v>1192</v>
      </c>
      <c r="L325" s="1" t="s">
        <v>254</v>
      </c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112"/>
      <c r="X325" s="588"/>
      <c r="Y325" s="2"/>
      <c r="Z325" s="2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61"/>
    </row>
    <row r="326" spans="1:137" s="12" customFormat="1" ht="25.5">
      <c r="A326" s="2">
        <v>39</v>
      </c>
      <c r="B326" s="10" t="s">
        <v>546</v>
      </c>
      <c r="C326" s="2" t="s">
        <v>545</v>
      </c>
      <c r="D326" s="117" t="s">
        <v>650</v>
      </c>
      <c r="E326" s="117" t="s">
        <v>1255</v>
      </c>
      <c r="F326" s="272" t="s">
        <v>1255</v>
      </c>
      <c r="G326" s="117">
        <v>2006</v>
      </c>
      <c r="H326" s="84">
        <v>48586.5</v>
      </c>
      <c r="I326" s="2" t="s">
        <v>20</v>
      </c>
      <c r="J326" s="86" t="s">
        <v>612</v>
      </c>
      <c r="K326" s="1" t="s">
        <v>1192</v>
      </c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112"/>
      <c r="X326" s="588"/>
      <c r="Y326" s="2"/>
      <c r="Z326" s="2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61"/>
    </row>
    <row r="327" spans="1:137" s="12" customFormat="1" ht="25.5">
      <c r="A327" s="2">
        <v>40</v>
      </c>
      <c r="B327" s="10" t="s">
        <v>552</v>
      </c>
      <c r="C327" s="2" t="s">
        <v>553</v>
      </c>
      <c r="D327" s="117" t="s">
        <v>650</v>
      </c>
      <c r="E327" s="2" t="s">
        <v>1255</v>
      </c>
      <c r="F327" s="87" t="s">
        <v>1255</v>
      </c>
      <c r="G327" s="2">
        <v>2014</v>
      </c>
      <c r="H327" s="84">
        <v>498175.53</v>
      </c>
      <c r="I327" s="2" t="s">
        <v>20</v>
      </c>
      <c r="J327" s="86" t="s">
        <v>612</v>
      </c>
      <c r="K327" s="1" t="s">
        <v>1192</v>
      </c>
      <c r="L327" s="2" t="s">
        <v>255</v>
      </c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112"/>
      <c r="X327" s="588"/>
      <c r="Y327" s="2"/>
      <c r="Z327" s="2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61"/>
    </row>
    <row r="328" spans="1:137" s="12" customFormat="1" ht="24.75" customHeight="1">
      <c r="A328" s="2">
        <v>41</v>
      </c>
      <c r="B328" s="1" t="s">
        <v>554</v>
      </c>
      <c r="C328" s="2" t="s">
        <v>555</v>
      </c>
      <c r="D328" s="117" t="s">
        <v>650</v>
      </c>
      <c r="E328" s="2" t="s">
        <v>1255</v>
      </c>
      <c r="F328" s="87" t="s">
        <v>650</v>
      </c>
      <c r="G328" s="2"/>
      <c r="H328" s="103">
        <v>325379.21999999997</v>
      </c>
      <c r="I328" s="2" t="s">
        <v>20</v>
      </c>
      <c r="J328" s="86" t="s">
        <v>3282</v>
      </c>
      <c r="K328" s="1" t="s">
        <v>1193</v>
      </c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112"/>
      <c r="X328" s="588"/>
      <c r="Y328" s="2"/>
      <c r="Z328" s="2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61"/>
    </row>
    <row r="329" spans="1:137" s="12" customFormat="1" ht="25.5">
      <c r="A329" s="2">
        <v>42</v>
      </c>
      <c r="B329" s="10" t="s">
        <v>3763</v>
      </c>
      <c r="C329" s="2" t="s">
        <v>556</v>
      </c>
      <c r="D329" s="117" t="s">
        <v>650</v>
      </c>
      <c r="E329" s="2" t="s">
        <v>1255</v>
      </c>
      <c r="F329" s="87" t="s">
        <v>1255</v>
      </c>
      <c r="G329" s="2">
        <v>2007</v>
      </c>
      <c r="H329" s="84">
        <v>1714143.56</v>
      </c>
      <c r="I329" s="2" t="s">
        <v>20</v>
      </c>
      <c r="J329" s="86" t="s">
        <v>3282</v>
      </c>
      <c r="K329" s="1" t="s">
        <v>1194</v>
      </c>
      <c r="L329" s="2" t="s">
        <v>1239</v>
      </c>
      <c r="M329" s="2"/>
      <c r="N329" s="2" t="s">
        <v>256</v>
      </c>
      <c r="O329" s="2" t="s">
        <v>257</v>
      </c>
      <c r="P329" s="2" t="s">
        <v>378</v>
      </c>
      <c r="Q329" s="2" t="s">
        <v>1201</v>
      </c>
      <c r="R329" s="2" t="s">
        <v>702</v>
      </c>
      <c r="S329" s="2" t="s">
        <v>702</v>
      </c>
      <c r="T329" s="2" t="s">
        <v>1220</v>
      </c>
      <c r="U329" s="2" t="s">
        <v>1220</v>
      </c>
      <c r="V329" s="2" t="s">
        <v>702</v>
      </c>
      <c r="W329" s="112">
        <v>209.02</v>
      </c>
      <c r="X329" s="588">
        <v>1</v>
      </c>
      <c r="Y329" s="2" t="s">
        <v>1255</v>
      </c>
      <c r="Z329" s="2" t="s">
        <v>1255</v>
      </c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61"/>
    </row>
    <row r="330" spans="1:137" s="12" customFormat="1">
      <c r="A330" s="2">
        <v>43</v>
      </c>
      <c r="B330" s="10" t="s">
        <v>1381</v>
      </c>
      <c r="C330" s="2" t="s">
        <v>556</v>
      </c>
      <c r="D330" s="628" t="s">
        <v>650</v>
      </c>
      <c r="E330" s="2" t="s">
        <v>1255</v>
      </c>
      <c r="F330" s="87" t="s">
        <v>650</v>
      </c>
      <c r="G330" s="2"/>
      <c r="H330" s="84">
        <v>1405853.14</v>
      </c>
      <c r="I330" s="2" t="s">
        <v>20</v>
      </c>
      <c r="J330" s="86" t="s">
        <v>1195</v>
      </c>
      <c r="K330" s="1" t="s">
        <v>1193</v>
      </c>
      <c r="L330" s="2" t="s">
        <v>1239</v>
      </c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112"/>
      <c r="X330" s="588"/>
      <c r="Y330" s="2"/>
      <c r="Z330" s="2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61"/>
    </row>
    <row r="331" spans="1:137" s="12" customFormat="1" ht="25.5">
      <c r="A331" s="2">
        <v>44</v>
      </c>
      <c r="B331" s="10" t="s">
        <v>557</v>
      </c>
      <c r="C331" s="2" t="s">
        <v>558</v>
      </c>
      <c r="D331" s="117" t="s">
        <v>650</v>
      </c>
      <c r="E331" s="2" t="s">
        <v>1255</v>
      </c>
      <c r="F331" s="87" t="s">
        <v>650</v>
      </c>
      <c r="G331" s="2"/>
      <c r="H331" s="84">
        <v>156822.79</v>
      </c>
      <c r="I331" s="2" t="s">
        <v>20</v>
      </c>
      <c r="J331" s="86" t="s">
        <v>1195</v>
      </c>
      <c r="K331" s="1" t="s">
        <v>1194</v>
      </c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112"/>
      <c r="X331" s="588"/>
      <c r="Y331" s="2"/>
      <c r="Z331" s="2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61"/>
    </row>
    <row r="332" spans="1:137" s="12" customFormat="1" ht="25.5">
      <c r="A332" s="2">
        <v>45</v>
      </c>
      <c r="B332" s="10" t="s">
        <v>559</v>
      </c>
      <c r="C332" s="2"/>
      <c r="D332" s="117" t="s">
        <v>650</v>
      </c>
      <c r="E332" s="2" t="s">
        <v>1255</v>
      </c>
      <c r="F332" s="87" t="s">
        <v>650</v>
      </c>
      <c r="G332" s="2"/>
      <c r="H332" s="103">
        <v>22500</v>
      </c>
      <c r="I332" s="2" t="s">
        <v>20</v>
      </c>
      <c r="J332" s="86" t="s">
        <v>1195</v>
      </c>
      <c r="K332" s="1" t="s">
        <v>1194</v>
      </c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112"/>
      <c r="X332" s="588"/>
      <c r="Y332" s="2"/>
      <c r="Z332" s="2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61"/>
    </row>
    <row r="333" spans="1:137" s="12" customFormat="1" ht="25.5">
      <c r="A333" s="2">
        <v>46</v>
      </c>
      <c r="B333" s="1" t="s">
        <v>560</v>
      </c>
      <c r="C333" s="2" t="s">
        <v>545</v>
      </c>
      <c r="D333" s="117" t="s">
        <v>650</v>
      </c>
      <c r="E333" s="2" t="s">
        <v>1255</v>
      </c>
      <c r="F333" s="87"/>
      <c r="G333" s="2">
        <v>2008</v>
      </c>
      <c r="H333" s="376">
        <v>539352.18999999994</v>
      </c>
      <c r="I333" s="2" t="s">
        <v>20</v>
      </c>
      <c r="J333" s="86" t="s">
        <v>1195</v>
      </c>
      <c r="K333" s="1" t="s">
        <v>1194</v>
      </c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112"/>
      <c r="X333" s="588"/>
      <c r="Y333" s="2"/>
      <c r="Z333" s="2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61"/>
    </row>
    <row r="334" spans="1:137" s="12" customFormat="1" ht="25.5">
      <c r="A334" s="2">
        <v>47</v>
      </c>
      <c r="B334" s="1" t="s">
        <v>561</v>
      </c>
      <c r="C334" s="2" t="s">
        <v>545</v>
      </c>
      <c r="D334" s="117" t="s">
        <v>650</v>
      </c>
      <c r="E334" s="2"/>
      <c r="F334" s="87"/>
      <c r="G334" s="2">
        <v>2012</v>
      </c>
      <c r="H334" s="376">
        <v>2147642.06</v>
      </c>
      <c r="I334" s="2" t="s">
        <v>20</v>
      </c>
      <c r="J334" s="86" t="s">
        <v>1195</v>
      </c>
      <c r="K334" s="1" t="s">
        <v>1194</v>
      </c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112"/>
      <c r="X334" s="588"/>
      <c r="Y334" s="2"/>
      <c r="Z334" s="2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61"/>
    </row>
    <row r="335" spans="1:137" s="12" customFormat="1" ht="25.5">
      <c r="A335" s="2">
        <v>48</v>
      </c>
      <c r="B335" s="1" t="s">
        <v>3344</v>
      </c>
      <c r="C335" s="2" t="s">
        <v>545</v>
      </c>
      <c r="D335" s="117" t="s">
        <v>650</v>
      </c>
      <c r="E335" s="2"/>
      <c r="F335" s="87"/>
      <c r="G335" s="2"/>
      <c r="H335" s="376">
        <v>243478</v>
      </c>
      <c r="I335" s="2" t="s">
        <v>20</v>
      </c>
      <c r="J335" s="86" t="s">
        <v>1195</v>
      </c>
      <c r="K335" s="1" t="s">
        <v>1194</v>
      </c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112"/>
      <c r="X335" s="588"/>
      <c r="Y335" s="2"/>
      <c r="Z335" s="2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61"/>
    </row>
    <row r="336" spans="1:137" s="12" customFormat="1" ht="25.5">
      <c r="A336" s="2">
        <v>49</v>
      </c>
      <c r="B336" s="1" t="s">
        <v>1382</v>
      </c>
      <c r="C336" s="2" t="s">
        <v>545</v>
      </c>
      <c r="D336" s="117"/>
      <c r="E336" s="2"/>
      <c r="F336" s="87"/>
      <c r="G336" s="2">
        <v>2012</v>
      </c>
      <c r="H336" s="103">
        <v>1682407.77</v>
      </c>
      <c r="I336" s="2" t="s">
        <v>20</v>
      </c>
      <c r="J336" s="86" t="s">
        <v>1195</v>
      </c>
      <c r="K336" s="1" t="s">
        <v>1194</v>
      </c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112"/>
      <c r="X336" s="588"/>
      <c r="Y336" s="2"/>
      <c r="Z336" s="2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61"/>
    </row>
    <row r="337" spans="1:137" s="12" customFormat="1" ht="25.5">
      <c r="A337" s="2">
        <v>50</v>
      </c>
      <c r="B337" s="1" t="s">
        <v>1383</v>
      </c>
      <c r="C337" s="2" t="s">
        <v>545</v>
      </c>
      <c r="D337" s="117"/>
      <c r="E337" s="2"/>
      <c r="F337" s="87"/>
      <c r="G337" s="2">
        <v>2012</v>
      </c>
      <c r="H337" s="103">
        <v>276924.82</v>
      </c>
      <c r="I337" s="2" t="s">
        <v>20</v>
      </c>
      <c r="J337" s="86" t="s">
        <v>1195</v>
      </c>
      <c r="K337" s="1" t="s">
        <v>1194</v>
      </c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112"/>
      <c r="X337" s="588"/>
      <c r="Y337" s="2"/>
      <c r="Z337" s="2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61"/>
    </row>
    <row r="338" spans="1:137" s="12" customFormat="1" ht="25.5">
      <c r="A338" s="2">
        <v>51</v>
      </c>
      <c r="B338" s="1" t="s">
        <v>1384</v>
      </c>
      <c r="C338" s="2" t="s">
        <v>545</v>
      </c>
      <c r="D338" s="117"/>
      <c r="E338" s="2"/>
      <c r="F338" s="87"/>
      <c r="G338" s="2">
        <v>2012</v>
      </c>
      <c r="H338" s="103">
        <v>269463.21999999997</v>
      </c>
      <c r="I338" s="2" t="s">
        <v>20</v>
      </c>
      <c r="J338" s="86" t="s">
        <v>1195</v>
      </c>
      <c r="K338" s="1" t="s">
        <v>1194</v>
      </c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112"/>
      <c r="X338" s="588"/>
      <c r="Y338" s="2"/>
      <c r="Z338" s="2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61"/>
    </row>
    <row r="339" spans="1:137" s="12" customFormat="1" ht="25.5">
      <c r="A339" s="2">
        <v>52</v>
      </c>
      <c r="B339" s="1" t="s">
        <v>1385</v>
      </c>
      <c r="C339" s="2" t="s">
        <v>1847</v>
      </c>
      <c r="D339" s="117"/>
      <c r="E339" s="2"/>
      <c r="F339" s="87"/>
      <c r="G339" s="2">
        <v>2012</v>
      </c>
      <c r="H339" s="103">
        <v>51342.33</v>
      </c>
      <c r="I339" s="2" t="s">
        <v>20</v>
      </c>
      <c r="J339" s="86" t="s">
        <v>1195</v>
      </c>
      <c r="K339" s="1" t="s">
        <v>1194</v>
      </c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112"/>
      <c r="X339" s="588"/>
      <c r="Y339" s="2"/>
      <c r="Z339" s="2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61"/>
    </row>
    <row r="340" spans="1:137" s="12" customFormat="1" ht="25.5">
      <c r="A340" s="2">
        <v>53</v>
      </c>
      <c r="B340" s="1" t="s">
        <v>1386</v>
      </c>
      <c r="C340" s="2" t="s">
        <v>1847</v>
      </c>
      <c r="D340" s="117"/>
      <c r="E340" s="2"/>
      <c r="F340" s="87"/>
      <c r="G340" s="2">
        <v>2012</v>
      </c>
      <c r="H340" s="103">
        <v>268203.78000000003</v>
      </c>
      <c r="I340" s="2" t="s">
        <v>20</v>
      </c>
      <c r="J340" s="86" t="s">
        <v>1195</v>
      </c>
      <c r="K340" s="1" t="s">
        <v>1194</v>
      </c>
      <c r="L340" s="2"/>
      <c r="M340" s="2"/>
      <c r="N340" s="2"/>
      <c r="O340" s="2" t="s">
        <v>3345</v>
      </c>
      <c r="P340" s="2" t="s">
        <v>378</v>
      </c>
      <c r="Q340" s="2"/>
      <c r="R340" s="2"/>
      <c r="S340" s="2"/>
      <c r="T340" s="2"/>
      <c r="U340" s="2"/>
      <c r="V340" s="2"/>
      <c r="W340" s="112"/>
      <c r="X340" s="588">
        <v>1</v>
      </c>
      <c r="Y340" s="2" t="s">
        <v>1255</v>
      </c>
      <c r="Z340" s="2" t="s">
        <v>1255</v>
      </c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61"/>
    </row>
    <row r="341" spans="1:137" s="12" customFormat="1" ht="38.25" customHeight="1">
      <c r="A341" s="2">
        <v>54</v>
      </c>
      <c r="B341" s="1" t="s">
        <v>1387</v>
      </c>
      <c r="C341" s="2" t="s">
        <v>545</v>
      </c>
      <c r="D341" s="117"/>
      <c r="E341" s="2"/>
      <c r="F341" s="87"/>
      <c r="G341" s="2">
        <v>2012</v>
      </c>
      <c r="H341" s="103">
        <v>36674.370000000003</v>
      </c>
      <c r="I341" s="2" t="s">
        <v>20</v>
      </c>
      <c r="J341" s="86" t="s">
        <v>1195</v>
      </c>
      <c r="K341" s="1" t="s">
        <v>1194</v>
      </c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112"/>
      <c r="X341" s="588"/>
      <c r="Y341" s="2"/>
      <c r="Z341" s="2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61"/>
    </row>
    <row r="342" spans="1:137" s="12" customFormat="1" ht="38.25" customHeight="1">
      <c r="A342" s="2">
        <v>55</v>
      </c>
      <c r="B342" s="1" t="s">
        <v>1388</v>
      </c>
      <c r="C342" s="2" t="s">
        <v>1847</v>
      </c>
      <c r="D342" s="117"/>
      <c r="E342" s="2"/>
      <c r="F342" s="87"/>
      <c r="G342" s="2">
        <v>2014</v>
      </c>
      <c r="H342" s="377">
        <v>92187.95</v>
      </c>
      <c r="I342" s="2" t="s">
        <v>20</v>
      </c>
      <c r="J342" s="86" t="s">
        <v>1195</v>
      </c>
      <c r="K342" s="1" t="s">
        <v>1194</v>
      </c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112"/>
      <c r="X342" s="588"/>
      <c r="Y342" s="2"/>
      <c r="Z342" s="2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61"/>
    </row>
    <row r="343" spans="1:137" s="12" customFormat="1" ht="25.5">
      <c r="A343" s="2">
        <v>56</v>
      </c>
      <c r="B343" s="10" t="s">
        <v>1449</v>
      </c>
      <c r="C343" s="2" t="s">
        <v>1847</v>
      </c>
      <c r="D343" s="117"/>
      <c r="E343" s="2"/>
      <c r="F343" s="87"/>
      <c r="G343" s="2">
        <v>2015</v>
      </c>
      <c r="H343" s="84">
        <v>54400</v>
      </c>
      <c r="I343" s="2" t="s">
        <v>20</v>
      </c>
      <c r="J343" s="86" t="s">
        <v>1195</v>
      </c>
      <c r="K343" s="1" t="s">
        <v>1451</v>
      </c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112"/>
      <c r="X343" s="588"/>
      <c r="Y343" s="2"/>
      <c r="Z343" s="2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61"/>
    </row>
    <row r="344" spans="1:137" s="12" customFormat="1" ht="25.5">
      <c r="A344" s="2">
        <v>57</v>
      </c>
      <c r="B344" s="10" t="s">
        <v>1450</v>
      </c>
      <c r="C344" s="2" t="s">
        <v>1847</v>
      </c>
      <c r="D344" s="117" t="s">
        <v>650</v>
      </c>
      <c r="E344" s="2" t="s">
        <v>1255</v>
      </c>
      <c r="F344" s="87" t="s">
        <v>1255</v>
      </c>
      <c r="G344" s="2">
        <v>2015</v>
      </c>
      <c r="H344" s="106">
        <v>14616</v>
      </c>
      <c r="I344" s="2" t="s">
        <v>20</v>
      </c>
      <c r="J344" s="86" t="s">
        <v>1195</v>
      </c>
      <c r="K344" s="1" t="s">
        <v>1194</v>
      </c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112"/>
      <c r="X344" s="588"/>
      <c r="Y344" s="2"/>
      <c r="Z344" s="2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61"/>
    </row>
    <row r="345" spans="1:137" s="12" customFormat="1" ht="51">
      <c r="A345" s="2">
        <v>58</v>
      </c>
      <c r="B345" s="10" t="s">
        <v>99</v>
      </c>
      <c r="C345" s="2" t="s">
        <v>562</v>
      </c>
      <c r="D345" s="117" t="s">
        <v>650</v>
      </c>
      <c r="E345" s="2" t="s">
        <v>1255</v>
      </c>
      <c r="F345" s="87" t="s">
        <v>1255</v>
      </c>
      <c r="G345" s="2">
        <v>1972</v>
      </c>
      <c r="H345" s="106">
        <v>133315</v>
      </c>
      <c r="I345" s="2" t="s">
        <v>20</v>
      </c>
      <c r="J345" s="86" t="s">
        <v>3283</v>
      </c>
      <c r="K345" s="1" t="s">
        <v>1196</v>
      </c>
      <c r="L345" s="2" t="s">
        <v>258</v>
      </c>
      <c r="M345" s="2" t="s">
        <v>258</v>
      </c>
      <c r="N345" s="2" t="s">
        <v>681</v>
      </c>
      <c r="O345" s="2" t="s">
        <v>682</v>
      </c>
      <c r="P345" s="2"/>
      <c r="Q345" s="2" t="s">
        <v>702</v>
      </c>
      <c r="R345" s="2" t="s">
        <v>702</v>
      </c>
      <c r="S345" s="2" t="s">
        <v>702</v>
      </c>
      <c r="T345" s="2" t="s">
        <v>702</v>
      </c>
      <c r="U345" s="2" t="s">
        <v>702</v>
      </c>
      <c r="V345" s="2" t="s">
        <v>702</v>
      </c>
      <c r="W345" s="112">
        <v>156.5</v>
      </c>
      <c r="X345" s="588">
        <v>1</v>
      </c>
      <c r="Y345" s="2" t="s">
        <v>1255</v>
      </c>
      <c r="Z345" s="2" t="s">
        <v>1255</v>
      </c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61"/>
    </row>
    <row r="346" spans="1:137" s="12" customFormat="1" ht="25.5">
      <c r="A346" s="2">
        <v>59</v>
      </c>
      <c r="B346" s="10" t="s">
        <v>563</v>
      </c>
      <c r="C346" s="2" t="s">
        <v>564</v>
      </c>
      <c r="D346" s="117" t="s">
        <v>650</v>
      </c>
      <c r="E346" s="2" t="s">
        <v>1255</v>
      </c>
      <c r="F346" s="87" t="s">
        <v>1255</v>
      </c>
      <c r="G346" s="2">
        <v>1970</v>
      </c>
      <c r="H346" s="84">
        <v>350780.18</v>
      </c>
      <c r="I346" s="2" t="s">
        <v>20</v>
      </c>
      <c r="J346" s="86" t="s">
        <v>3284</v>
      </c>
      <c r="K346" s="1" t="s">
        <v>1196</v>
      </c>
      <c r="L346" s="2" t="s">
        <v>1273</v>
      </c>
      <c r="M346" s="2"/>
      <c r="N346" s="2" t="s">
        <v>1197</v>
      </c>
      <c r="O346" s="2" t="s">
        <v>682</v>
      </c>
      <c r="P346" s="2"/>
      <c r="Q346" s="2" t="s">
        <v>376</v>
      </c>
      <c r="R346" s="2" t="s">
        <v>377</v>
      </c>
      <c r="S346" s="2" t="s">
        <v>702</v>
      </c>
      <c r="T346" s="2" t="s">
        <v>702</v>
      </c>
      <c r="U346" s="2" t="s">
        <v>1220</v>
      </c>
      <c r="V346" s="2" t="s">
        <v>375</v>
      </c>
      <c r="W346" s="112">
        <v>88</v>
      </c>
      <c r="X346" s="588">
        <v>1</v>
      </c>
      <c r="Y346" s="2" t="s">
        <v>1255</v>
      </c>
      <c r="Z346" s="2" t="s">
        <v>1255</v>
      </c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61"/>
    </row>
    <row r="347" spans="1:137" s="12" customFormat="1" ht="25.5">
      <c r="A347" s="2">
        <v>60</v>
      </c>
      <c r="B347" s="10" t="s">
        <v>565</v>
      </c>
      <c r="C347" s="2" t="s">
        <v>564</v>
      </c>
      <c r="D347" s="117" t="s">
        <v>650</v>
      </c>
      <c r="E347" s="2" t="s">
        <v>1255</v>
      </c>
      <c r="F347" s="87" t="s">
        <v>1255</v>
      </c>
      <c r="G347" s="2">
        <v>1970</v>
      </c>
      <c r="H347" s="84">
        <v>192806.25</v>
      </c>
      <c r="I347" s="2" t="s">
        <v>20</v>
      </c>
      <c r="J347" s="86" t="s">
        <v>3284</v>
      </c>
      <c r="K347" s="1" t="s">
        <v>1196</v>
      </c>
      <c r="L347" s="2" t="s">
        <v>1273</v>
      </c>
      <c r="M347" s="2"/>
      <c r="N347" s="2" t="s">
        <v>1197</v>
      </c>
      <c r="O347" s="2" t="s">
        <v>682</v>
      </c>
      <c r="P347" s="2"/>
      <c r="Q347" s="2" t="s">
        <v>376</v>
      </c>
      <c r="R347" s="2" t="s">
        <v>702</v>
      </c>
      <c r="S347" s="2" t="s">
        <v>702</v>
      </c>
      <c r="T347" s="2" t="s">
        <v>702</v>
      </c>
      <c r="U347" s="2" t="s">
        <v>1220</v>
      </c>
      <c r="V347" s="2" t="s">
        <v>375</v>
      </c>
      <c r="W347" s="112">
        <v>88</v>
      </c>
      <c r="X347" s="588">
        <v>1</v>
      </c>
      <c r="Y347" s="2" t="s">
        <v>1255</v>
      </c>
      <c r="Z347" s="2" t="s">
        <v>1255</v>
      </c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61"/>
    </row>
    <row r="348" spans="1:137" s="12" customFormat="1" ht="25.5">
      <c r="A348" s="2">
        <v>61</v>
      </c>
      <c r="B348" s="10" t="s">
        <v>1536</v>
      </c>
      <c r="C348" s="2" t="s">
        <v>566</v>
      </c>
      <c r="D348" s="117" t="s">
        <v>650</v>
      </c>
      <c r="E348" s="2" t="s">
        <v>1255</v>
      </c>
      <c r="F348" s="87" t="s">
        <v>1255</v>
      </c>
      <c r="G348" s="2">
        <v>2015</v>
      </c>
      <c r="H348" s="84">
        <v>26422.76</v>
      </c>
      <c r="I348" s="2" t="s">
        <v>20</v>
      </c>
      <c r="J348" s="86" t="s">
        <v>3284</v>
      </c>
      <c r="K348" s="1" t="s">
        <v>1196</v>
      </c>
      <c r="L348" s="2" t="s">
        <v>1122</v>
      </c>
      <c r="M348" s="2"/>
      <c r="N348" s="2" t="s">
        <v>1537</v>
      </c>
      <c r="O348" s="2" t="s">
        <v>682</v>
      </c>
      <c r="P348" s="2"/>
      <c r="Q348" s="2" t="s">
        <v>702</v>
      </c>
      <c r="R348" s="2" t="s">
        <v>702</v>
      </c>
      <c r="S348" s="2" t="s">
        <v>702</v>
      </c>
      <c r="T348" s="2" t="s">
        <v>702</v>
      </c>
      <c r="U348" s="2" t="s">
        <v>378</v>
      </c>
      <c r="V348" s="2" t="s">
        <v>702</v>
      </c>
      <c r="W348" s="112">
        <v>15.8</v>
      </c>
      <c r="X348" s="588">
        <v>2</v>
      </c>
      <c r="Y348" s="2" t="s">
        <v>1255</v>
      </c>
      <c r="Z348" s="2" t="s">
        <v>1255</v>
      </c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61"/>
    </row>
    <row r="349" spans="1:137" s="12" customFormat="1" ht="25.5">
      <c r="A349" s="2">
        <v>62</v>
      </c>
      <c r="B349" s="10" t="s">
        <v>567</v>
      </c>
      <c r="C349" s="2" t="s">
        <v>566</v>
      </c>
      <c r="D349" s="117" t="s">
        <v>650</v>
      </c>
      <c r="E349" s="2" t="s">
        <v>1255</v>
      </c>
      <c r="F349" s="87" t="s">
        <v>1255</v>
      </c>
      <c r="G349" s="2">
        <v>1972</v>
      </c>
      <c r="H349" s="84">
        <v>260961.26</v>
      </c>
      <c r="I349" s="2" t="s">
        <v>20</v>
      </c>
      <c r="J349" s="86" t="s">
        <v>3284</v>
      </c>
      <c r="K349" s="1" t="s">
        <v>1196</v>
      </c>
      <c r="L349" s="2" t="s">
        <v>1199</v>
      </c>
      <c r="M349" s="2" t="s">
        <v>1199</v>
      </c>
      <c r="N349" s="2" t="s">
        <v>1200</v>
      </c>
      <c r="O349" s="2" t="s">
        <v>682</v>
      </c>
      <c r="P349" s="2"/>
      <c r="Q349" s="2" t="s">
        <v>702</v>
      </c>
      <c r="R349" s="2" t="s">
        <v>702</v>
      </c>
      <c r="S349" s="2" t="s">
        <v>702</v>
      </c>
      <c r="T349" s="2" t="s">
        <v>702</v>
      </c>
      <c r="U349" s="2" t="s">
        <v>378</v>
      </c>
      <c r="V349" s="2" t="s">
        <v>702</v>
      </c>
      <c r="W349" s="112">
        <v>388.8</v>
      </c>
      <c r="X349" s="588">
        <v>1</v>
      </c>
      <c r="Y349" s="2" t="s">
        <v>1255</v>
      </c>
      <c r="Z349" s="2" t="s">
        <v>1255</v>
      </c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61"/>
    </row>
    <row r="350" spans="1:137" s="12" customFormat="1" ht="25.5">
      <c r="A350" s="2">
        <v>63</v>
      </c>
      <c r="B350" s="10" t="s">
        <v>568</v>
      </c>
      <c r="C350" s="2" t="s">
        <v>566</v>
      </c>
      <c r="D350" s="117" t="s">
        <v>650</v>
      </c>
      <c r="E350" s="2" t="s">
        <v>1255</v>
      </c>
      <c r="F350" s="87" t="s">
        <v>1255</v>
      </c>
      <c r="G350" s="2">
        <v>1972</v>
      </c>
      <c r="H350" s="84">
        <v>47940</v>
      </c>
      <c r="I350" s="2" t="s">
        <v>20</v>
      </c>
      <c r="J350" s="86" t="s">
        <v>3284</v>
      </c>
      <c r="K350" s="1" t="s">
        <v>1196</v>
      </c>
      <c r="L350" s="2" t="s">
        <v>146</v>
      </c>
      <c r="M350" s="2"/>
      <c r="N350" s="2" t="s">
        <v>1200</v>
      </c>
      <c r="O350" s="2" t="s">
        <v>682</v>
      </c>
      <c r="P350" s="2"/>
      <c r="Q350" s="2" t="s">
        <v>702</v>
      </c>
      <c r="R350" s="2" t="s">
        <v>702</v>
      </c>
      <c r="S350" s="2" t="s">
        <v>702</v>
      </c>
      <c r="T350" s="2" t="s">
        <v>702</v>
      </c>
      <c r="U350" s="2" t="s">
        <v>378</v>
      </c>
      <c r="V350" s="2" t="s">
        <v>702</v>
      </c>
      <c r="W350" s="112">
        <v>103.6</v>
      </c>
      <c r="X350" s="588">
        <v>1</v>
      </c>
      <c r="Y350" s="2" t="s">
        <v>1255</v>
      </c>
      <c r="Z350" s="2" t="s">
        <v>1255</v>
      </c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61"/>
    </row>
    <row r="351" spans="1:137" s="12" customFormat="1" ht="25.5">
      <c r="A351" s="2">
        <v>64</v>
      </c>
      <c r="B351" s="10" t="s">
        <v>569</v>
      </c>
      <c r="C351" s="2" t="s">
        <v>566</v>
      </c>
      <c r="D351" s="117" t="s">
        <v>650</v>
      </c>
      <c r="E351" s="2" t="s">
        <v>1255</v>
      </c>
      <c r="F351" s="87" t="s">
        <v>1255</v>
      </c>
      <c r="G351" s="2">
        <v>2006</v>
      </c>
      <c r="H351" s="84">
        <v>29000</v>
      </c>
      <c r="I351" s="2" t="s">
        <v>20</v>
      </c>
      <c r="J351" s="86" t="s">
        <v>3284</v>
      </c>
      <c r="K351" s="1" t="s">
        <v>1196</v>
      </c>
      <c r="L351" s="2" t="s">
        <v>1122</v>
      </c>
      <c r="M351" s="2" t="s">
        <v>1122</v>
      </c>
      <c r="N351" s="2" t="s">
        <v>1198</v>
      </c>
      <c r="O351" s="2" t="s">
        <v>682</v>
      </c>
      <c r="P351" s="2"/>
      <c r="Q351" s="2" t="s">
        <v>702</v>
      </c>
      <c r="R351" s="2" t="s">
        <v>702</v>
      </c>
      <c r="S351" s="2" t="s">
        <v>702</v>
      </c>
      <c r="T351" s="2" t="s">
        <v>702</v>
      </c>
      <c r="U351" s="2" t="s">
        <v>378</v>
      </c>
      <c r="V351" s="2" t="s">
        <v>702</v>
      </c>
      <c r="W351" s="112">
        <v>41.71</v>
      </c>
      <c r="X351" s="588">
        <v>1</v>
      </c>
      <c r="Y351" s="2" t="s">
        <v>1255</v>
      </c>
      <c r="Z351" s="2" t="s">
        <v>1255</v>
      </c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61"/>
    </row>
    <row r="352" spans="1:137" s="12" customFormat="1" ht="51">
      <c r="A352" s="2">
        <v>65</v>
      </c>
      <c r="B352" s="10" t="s">
        <v>570</v>
      </c>
      <c r="C352" s="2" t="s">
        <v>566</v>
      </c>
      <c r="D352" s="117" t="s">
        <v>650</v>
      </c>
      <c r="E352" s="2" t="s">
        <v>1255</v>
      </c>
      <c r="F352" s="87" t="s">
        <v>1255</v>
      </c>
      <c r="G352" s="2">
        <v>1972</v>
      </c>
      <c r="H352" s="84">
        <v>6005</v>
      </c>
      <c r="I352" s="2" t="s">
        <v>20</v>
      </c>
      <c r="J352" s="86" t="s">
        <v>3284</v>
      </c>
      <c r="K352" s="1" t="s">
        <v>1196</v>
      </c>
      <c r="L352" s="2" t="s">
        <v>258</v>
      </c>
      <c r="M352" s="2" t="s">
        <v>258</v>
      </c>
      <c r="N352" s="2" t="s">
        <v>681</v>
      </c>
      <c r="O352" s="2" t="s">
        <v>682</v>
      </c>
      <c r="P352" s="2"/>
      <c r="Q352" s="2" t="s">
        <v>702</v>
      </c>
      <c r="R352" s="2" t="s">
        <v>702</v>
      </c>
      <c r="S352" s="2" t="s">
        <v>702</v>
      </c>
      <c r="T352" s="2" t="s">
        <v>702</v>
      </c>
      <c r="U352" s="2" t="s">
        <v>378</v>
      </c>
      <c r="V352" s="2" t="s">
        <v>702</v>
      </c>
      <c r="W352" s="112">
        <v>28.2</v>
      </c>
      <c r="X352" s="588">
        <v>1</v>
      </c>
      <c r="Y352" s="2" t="s">
        <v>1255</v>
      </c>
      <c r="Z352" s="2" t="s">
        <v>1255</v>
      </c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61"/>
    </row>
    <row r="353" spans="1:137" s="12" customFormat="1" ht="51">
      <c r="A353" s="2">
        <v>66</v>
      </c>
      <c r="B353" s="10" t="s">
        <v>571</v>
      </c>
      <c r="C353" s="2" t="s">
        <v>566</v>
      </c>
      <c r="D353" s="117" t="s">
        <v>650</v>
      </c>
      <c r="E353" s="2" t="s">
        <v>1255</v>
      </c>
      <c r="F353" s="87" t="s">
        <v>1255</v>
      </c>
      <c r="G353" s="2">
        <v>1972</v>
      </c>
      <c r="H353" s="84">
        <v>22000</v>
      </c>
      <c r="I353" s="2" t="s">
        <v>20</v>
      </c>
      <c r="J353" s="86" t="s">
        <v>3284</v>
      </c>
      <c r="K353" s="1" t="s">
        <v>1196</v>
      </c>
      <c r="L353" s="2" t="s">
        <v>258</v>
      </c>
      <c r="M353" s="2" t="s">
        <v>258</v>
      </c>
      <c r="N353" s="2" t="s">
        <v>681</v>
      </c>
      <c r="O353" s="2" t="s">
        <v>682</v>
      </c>
      <c r="P353" s="2"/>
      <c r="Q353" s="2" t="s">
        <v>702</v>
      </c>
      <c r="R353" s="2" t="s">
        <v>702</v>
      </c>
      <c r="S353" s="2" t="s">
        <v>702</v>
      </c>
      <c r="T353" s="2" t="s">
        <v>702</v>
      </c>
      <c r="U353" s="2" t="s">
        <v>378</v>
      </c>
      <c r="V353" s="2" t="s">
        <v>702</v>
      </c>
      <c r="W353" s="112">
        <v>28.2</v>
      </c>
      <c r="X353" s="588">
        <v>1</v>
      </c>
      <c r="Y353" s="2" t="s">
        <v>1255</v>
      </c>
      <c r="Z353" s="2" t="s">
        <v>1255</v>
      </c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61"/>
    </row>
    <row r="354" spans="1:137" s="12" customFormat="1" ht="51">
      <c r="A354" s="2">
        <v>67</v>
      </c>
      <c r="B354" s="10" t="s">
        <v>572</v>
      </c>
      <c r="C354" s="2" t="s">
        <v>566</v>
      </c>
      <c r="D354" s="117" t="s">
        <v>650</v>
      </c>
      <c r="E354" s="2" t="s">
        <v>1255</v>
      </c>
      <c r="F354" s="87" t="s">
        <v>1255</v>
      </c>
      <c r="G354" s="2">
        <v>1972</v>
      </c>
      <c r="H354" s="84">
        <v>18000</v>
      </c>
      <c r="I354" s="2" t="s">
        <v>20</v>
      </c>
      <c r="J354" s="86" t="s">
        <v>3284</v>
      </c>
      <c r="K354" s="1" t="s">
        <v>1196</v>
      </c>
      <c r="L354" s="2" t="s">
        <v>258</v>
      </c>
      <c r="M354" s="2" t="s">
        <v>258</v>
      </c>
      <c r="N354" s="2" t="s">
        <v>681</v>
      </c>
      <c r="O354" s="2" t="s">
        <v>682</v>
      </c>
      <c r="P354" s="2"/>
      <c r="Q354" s="2" t="s">
        <v>702</v>
      </c>
      <c r="R354" s="2" t="s">
        <v>702</v>
      </c>
      <c r="S354" s="2" t="s">
        <v>702</v>
      </c>
      <c r="T354" s="2" t="s">
        <v>702</v>
      </c>
      <c r="U354" s="2" t="s">
        <v>378</v>
      </c>
      <c r="V354" s="2" t="s">
        <v>702</v>
      </c>
      <c r="W354" s="112">
        <v>28.2</v>
      </c>
      <c r="X354" s="588">
        <v>1</v>
      </c>
      <c r="Y354" s="2" t="s">
        <v>1255</v>
      </c>
      <c r="Z354" s="2" t="s">
        <v>1255</v>
      </c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61"/>
    </row>
    <row r="355" spans="1:137" s="12" customFormat="1" ht="51">
      <c r="A355" s="2">
        <v>68</v>
      </c>
      <c r="B355" s="10" t="s">
        <v>573</v>
      </c>
      <c r="C355" s="2" t="s">
        <v>566</v>
      </c>
      <c r="D355" s="117" t="s">
        <v>650</v>
      </c>
      <c r="E355" s="2" t="s">
        <v>1255</v>
      </c>
      <c r="F355" s="87" t="s">
        <v>1255</v>
      </c>
      <c r="G355" s="2">
        <v>1972</v>
      </c>
      <c r="H355" s="84">
        <v>25000</v>
      </c>
      <c r="I355" s="2" t="s">
        <v>20</v>
      </c>
      <c r="J355" s="86" t="s">
        <v>3284</v>
      </c>
      <c r="K355" s="1" t="s">
        <v>1196</v>
      </c>
      <c r="L355" s="2" t="s">
        <v>258</v>
      </c>
      <c r="M355" s="2" t="s">
        <v>258</v>
      </c>
      <c r="N355" s="2" t="s">
        <v>681</v>
      </c>
      <c r="O355" s="2" t="s">
        <v>682</v>
      </c>
      <c r="P355" s="2"/>
      <c r="Q355" s="2" t="s">
        <v>702</v>
      </c>
      <c r="R355" s="2" t="s">
        <v>702</v>
      </c>
      <c r="S355" s="2" t="s">
        <v>702</v>
      </c>
      <c r="T355" s="2" t="s">
        <v>702</v>
      </c>
      <c r="U355" s="2" t="s">
        <v>378</v>
      </c>
      <c r="V355" s="2" t="s">
        <v>702</v>
      </c>
      <c r="W355" s="112">
        <v>141</v>
      </c>
      <c r="X355" s="588">
        <v>1</v>
      </c>
      <c r="Y355" s="2" t="s">
        <v>1255</v>
      </c>
      <c r="Z355" s="2" t="s">
        <v>1255</v>
      </c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61"/>
    </row>
    <row r="356" spans="1:137" s="12" customFormat="1" ht="51">
      <c r="A356" s="2">
        <v>69</v>
      </c>
      <c r="B356" s="10" t="s">
        <v>574</v>
      </c>
      <c r="C356" s="2" t="s">
        <v>566</v>
      </c>
      <c r="D356" s="117" t="s">
        <v>650</v>
      </c>
      <c r="E356" s="2" t="s">
        <v>1255</v>
      </c>
      <c r="F356" s="87" t="s">
        <v>1255</v>
      </c>
      <c r="G356" s="2">
        <v>1972</v>
      </c>
      <c r="H356" s="84">
        <v>20000</v>
      </c>
      <c r="I356" s="2" t="s">
        <v>20</v>
      </c>
      <c r="J356" s="86" t="s">
        <v>3284</v>
      </c>
      <c r="K356" s="1" t="s">
        <v>1196</v>
      </c>
      <c r="L356" s="2" t="s">
        <v>258</v>
      </c>
      <c r="M356" s="2" t="s">
        <v>258</v>
      </c>
      <c r="N356" s="2" t="s">
        <v>681</v>
      </c>
      <c r="O356" s="2" t="s">
        <v>682</v>
      </c>
      <c r="P356" s="2"/>
      <c r="Q356" s="2" t="s">
        <v>702</v>
      </c>
      <c r="R356" s="2" t="s">
        <v>702</v>
      </c>
      <c r="S356" s="2" t="s">
        <v>702</v>
      </c>
      <c r="T356" s="2" t="s">
        <v>702</v>
      </c>
      <c r="U356" s="2" t="s">
        <v>378</v>
      </c>
      <c r="V356" s="2" t="s">
        <v>702</v>
      </c>
      <c r="W356" s="112">
        <v>56.4</v>
      </c>
      <c r="X356" s="588">
        <v>1</v>
      </c>
      <c r="Y356" s="2" t="s">
        <v>1255</v>
      </c>
      <c r="Z356" s="2" t="s">
        <v>1255</v>
      </c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61"/>
    </row>
    <row r="357" spans="1:137" s="12" customFormat="1" ht="51">
      <c r="A357" s="2">
        <v>70</v>
      </c>
      <c r="B357" s="10" t="s">
        <v>343</v>
      </c>
      <c r="C357" s="2" t="s">
        <v>566</v>
      </c>
      <c r="D357" s="117" t="s">
        <v>650</v>
      </c>
      <c r="E357" s="2" t="s">
        <v>1255</v>
      </c>
      <c r="F357" s="87" t="s">
        <v>1255</v>
      </c>
      <c r="G357" s="2">
        <v>1970</v>
      </c>
      <c r="H357" s="84">
        <v>10000</v>
      </c>
      <c r="I357" s="2" t="s">
        <v>20</v>
      </c>
      <c r="J357" s="86" t="s">
        <v>3284</v>
      </c>
      <c r="K357" s="1" t="s">
        <v>1196</v>
      </c>
      <c r="L357" s="2" t="s">
        <v>258</v>
      </c>
      <c r="M357" s="2" t="s">
        <v>258</v>
      </c>
      <c r="N357" s="2" t="s">
        <v>681</v>
      </c>
      <c r="O357" s="2" t="s">
        <v>682</v>
      </c>
      <c r="P357" s="2"/>
      <c r="Q357" s="2" t="s">
        <v>702</v>
      </c>
      <c r="R357" s="2" t="s">
        <v>702</v>
      </c>
      <c r="S357" s="2" t="s">
        <v>702</v>
      </c>
      <c r="T357" s="2" t="s">
        <v>702</v>
      </c>
      <c r="U357" s="2" t="s">
        <v>378</v>
      </c>
      <c r="V357" s="2" t="s">
        <v>535</v>
      </c>
      <c r="W357" s="112">
        <v>49.15</v>
      </c>
      <c r="X357" s="588">
        <v>1</v>
      </c>
      <c r="Y357" s="2" t="s">
        <v>1255</v>
      </c>
      <c r="Z357" s="2" t="s">
        <v>1255</v>
      </c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61"/>
    </row>
    <row r="358" spans="1:137" s="12" customFormat="1" ht="25.5">
      <c r="A358" s="2">
        <v>71</v>
      </c>
      <c r="B358" s="10" t="s">
        <v>1848</v>
      </c>
      <c r="C358" s="2" t="s">
        <v>1849</v>
      </c>
      <c r="D358" s="2"/>
      <c r="E358" s="2"/>
      <c r="F358" s="87"/>
      <c r="G358" s="2">
        <v>2017</v>
      </c>
      <c r="H358" s="84">
        <v>28000</v>
      </c>
      <c r="I358" s="2" t="s">
        <v>20</v>
      </c>
      <c r="J358" s="86" t="s">
        <v>580</v>
      </c>
      <c r="K358" s="1" t="s">
        <v>1196</v>
      </c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112"/>
      <c r="X358" s="588"/>
      <c r="Y358" s="2"/>
      <c r="Z358" s="2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61"/>
    </row>
    <row r="359" spans="1:137" s="12" customFormat="1" ht="25.5">
      <c r="A359" s="2">
        <v>72</v>
      </c>
      <c r="B359" s="10" t="s">
        <v>344</v>
      </c>
      <c r="C359" s="2" t="s">
        <v>1847</v>
      </c>
      <c r="D359" s="2"/>
      <c r="E359" s="2"/>
      <c r="F359" s="87"/>
      <c r="G359" s="2"/>
      <c r="H359" s="84">
        <v>81857</v>
      </c>
      <c r="I359" s="2" t="s">
        <v>20</v>
      </c>
      <c r="J359" s="273" t="s">
        <v>580</v>
      </c>
      <c r="K359" s="1" t="s">
        <v>1196</v>
      </c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112"/>
      <c r="X359" s="588"/>
      <c r="Y359" s="2"/>
      <c r="Z359" s="2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61"/>
    </row>
    <row r="360" spans="1:137" s="12" customFormat="1" ht="25.5">
      <c r="A360" s="2">
        <v>73</v>
      </c>
      <c r="B360" s="10" t="s">
        <v>345</v>
      </c>
      <c r="C360" s="2" t="s">
        <v>1847</v>
      </c>
      <c r="D360" s="2" t="s">
        <v>650</v>
      </c>
      <c r="E360" s="2" t="s">
        <v>1255</v>
      </c>
      <c r="F360" s="87" t="s">
        <v>1255</v>
      </c>
      <c r="G360" s="2"/>
      <c r="H360" s="84">
        <v>109733</v>
      </c>
      <c r="I360" s="2" t="s">
        <v>20</v>
      </c>
      <c r="J360" s="273" t="s">
        <v>580</v>
      </c>
      <c r="K360" s="1" t="s">
        <v>1196</v>
      </c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112"/>
      <c r="X360" s="588"/>
      <c r="Y360" s="2"/>
      <c r="Z360" s="2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61"/>
    </row>
    <row r="361" spans="1:137" s="12" customFormat="1" ht="25.5">
      <c r="A361" s="2">
        <v>74</v>
      </c>
      <c r="B361" s="10" t="s">
        <v>346</v>
      </c>
      <c r="C361" s="2" t="s">
        <v>1850</v>
      </c>
      <c r="D361" s="2"/>
      <c r="E361" s="2"/>
      <c r="F361" s="87"/>
      <c r="G361" s="2"/>
      <c r="H361" s="84">
        <v>151271.25</v>
      </c>
      <c r="I361" s="2" t="s">
        <v>20</v>
      </c>
      <c r="J361" s="273" t="s">
        <v>580</v>
      </c>
      <c r="K361" s="1" t="s">
        <v>1196</v>
      </c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112"/>
      <c r="X361" s="588"/>
      <c r="Y361" s="2"/>
      <c r="Z361" s="2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61"/>
    </row>
    <row r="362" spans="1:137" s="12" customFormat="1" ht="25.5">
      <c r="A362" s="2">
        <v>75</v>
      </c>
      <c r="B362" s="10" t="s">
        <v>347</v>
      </c>
      <c r="C362" s="2" t="s">
        <v>1847</v>
      </c>
      <c r="D362" s="2"/>
      <c r="E362" s="2"/>
      <c r="F362" s="87"/>
      <c r="G362" s="2"/>
      <c r="H362" s="84">
        <v>55200</v>
      </c>
      <c r="I362" s="2" t="s">
        <v>20</v>
      </c>
      <c r="J362" s="273" t="s">
        <v>580</v>
      </c>
      <c r="K362" s="1" t="s">
        <v>1196</v>
      </c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112"/>
      <c r="X362" s="588"/>
      <c r="Y362" s="2"/>
      <c r="Z362" s="2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61"/>
    </row>
    <row r="363" spans="1:137" s="12" customFormat="1" ht="25.5">
      <c r="A363" s="2">
        <v>76</v>
      </c>
      <c r="B363" s="378" t="s">
        <v>1999</v>
      </c>
      <c r="C363" s="204" t="s">
        <v>1847</v>
      </c>
      <c r="D363" s="117" t="s">
        <v>650</v>
      </c>
      <c r="E363" s="204" t="s">
        <v>1255</v>
      </c>
      <c r="F363" s="379" t="s">
        <v>1255</v>
      </c>
      <c r="G363" s="204">
        <v>2018</v>
      </c>
      <c r="H363" s="143">
        <v>457799.03</v>
      </c>
      <c r="I363" s="2" t="s">
        <v>20</v>
      </c>
      <c r="J363" s="273" t="s">
        <v>580</v>
      </c>
      <c r="K363" s="206" t="s">
        <v>1196</v>
      </c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112"/>
      <c r="X363" s="588"/>
      <c r="Y363" s="2"/>
      <c r="Z363" s="2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61"/>
    </row>
    <row r="364" spans="1:137" s="12" customFormat="1" ht="25.5">
      <c r="A364" s="2">
        <v>77</v>
      </c>
      <c r="B364" s="378" t="s">
        <v>2000</v>
      </c>
      <c r="C364" s="204" t="s">
        <v>1847</v>
      </c>
      <c r="D364" s="117" t="s">
        <v>650</v>
      </c>
      <c r="E364" s="204" t="s">
        <v>1255</v>
      </c>
      <c r="F364" s="379" t="s">
        <v>1255</v>
      </c>
      <c r="G364" s="204">
        <v>2017</v>
      </c>
      <c r="H364" s="143">
        <v>23149</v>
      </c>
      <c r="I364" s="2" t="s">
        <v>20</v>
      </c>
      <c r="J364" s="273" t="s">
        <v>580</v>
      </c>
      <c r="K364" s="206" t="s">
        <v>1196</v>
      </c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112"/>
      <c r="X364" s="588"/>
      <c r="Y364" s="2"/>
      <c r="Z364" s="2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61"/>
    </row>
    <row r="365" spans="1:137" s="12" customFormat="1" ht="25.5">
      <c r="A365" s="2">
        <v>78</v>
      </c>
      <c r="B365" s="10" t="s">
        <v>2502</v>
      </c>
      <c r="C365" s="2" t="s">
        <v>106</v>
      </c>
      <c r="D365" s="2" t="s">
        <v>650</v>
      </c>
      <c r="E365" s="2" t="s">
        <v>1255</v>
      </c>
      <c r="F365" s="87" t="s">
        <v>1255</v>
      </c>
      <c r="G365" s="2">
        <v>2008</v>
      </c>
      <c r="H365" s="84">
        <v>6409510.21</v>
      </c>
      <c r="I365" s="2" t="s">
        <v>20</v>
      </c>
      <c r="J365" s="273" t="s">
        <v>3285</v>
      </c>
      <c r="K365" s="206" t="s">
        <v>2510</v>
      </c>
      <c r="L365" s="2" t="s">
        <v>3287</v>
      </c>
      <c r="M365" s="2"/>
      <c r="N365" s="2"/>
      <c r="O365" s="2" t="s">
        <v>3288</v>
      </c>
      <c r="P365" s="2"/>
      <c r="Q365" s="2" t="s">
        <v>376</v>
      </c>
      <c r="R365" s="2" t="s">
        <v>376</v>
      </c>
      <c r="S365" s="2" t="s">
        <v>376</v>
      </c>
      <c r="T365" s="2" t="s">
        <v>376</v>
      </c>
      <c r="U365" s="2" t="s">
        <v>376</v>
      </c>
      <c r="V365" s="2" t="s">
        <v>376</v>
      </c>
      <c r="W365" s="112">
        <v>1692</v>
      </c>
      <c r="X365" s="588">
        <v>1</v>
      </c>
      <c r="Y365" s="2" t="s">
        <v>1255</v>
      </c>
      <c r="Z365" s="2" t="s">
        <v>1255</v>
      </c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61"/>
    </row>
    <row r="366" spans="1:137" s="12" customFormat="1" ht="25.5">
      <c r="A366" s="2">
        <v>79</v>
      </c>
      <c r="B366" s="10" t="s">
        <v>2503</v>
      </c>
      <c r="C366" s="2" t="s">
        <v>106</v>
      </c>
      <c r="D366" s="2" t="s">
        <v>650</v>
      </c>
      <c r="E366" s="2" t="s">
        <v>1255</v>
      </c>
      <c r="F366" s="87" t="s">
        <v>1255</v>
      </c>
      <c r="G366" s="2">
        <v>2018</v>
      </c>
      <c r="H366" s="84">
        <v>1554474.47</v>
      </c>
      <c r="I366" s="2" t="s">
        <v>20</v>
      </c>
      <c r="J366" s="273" t="s">
        <v>3286</v>
      </c>
      <c r="K366" s="206" t="s">
        <v>2511</v>
      </c>
      <c r="L366" s="2" t="s">
        <v>3287</v>
      </c>
      <c r="M366" s="2"/>
      <c r="N366" s="2"/>
      <c r="O366" s="2" t="s">
        <v>3288</v>
      </c>
      <c r="P366" s="2"/>
      <c r="Q366" s="2" t="s">
        <v>376</v>
      </c>
      <c r="R366" s="2" t="s">
        <v>376</v>
      </c>
      <c r="S366" s="2" t="s">
        <v>376</v>
      </c>
      <c r="T366" s="2" t="s">
        <v>376</v>
      </c>
      <c r="U366" s="2" t="s">
        <v>376</v>
      </c>
      <c r="V366" s="2" t="s">
        <v>376</v>
      </c>
      <c r="W366" s="112"/>
      <c r="X366" s="588">
        <v>1</v>
      </c>
      <c r="Y366" s="2" t="s">
        <v>1255</v>
      </c>
      <c r="Z366" s="2" t="s">
        <v>1255</v>
      </c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61"/>
    </row>
    <row r="367" spans="1:137" s="12" customFormat="1" ht="25.5">
      <c r="A367" s="2">
        <v>80</v>
      </c>
      <c r="B367" s="10" t="s">
        <v>2504</v>
      </c>
      <c r="C367" s="2" t="s">
        <v>106</v>
      </c>
      <c r="D367" s="2" t="s">
        <v>650</v>
      </c>
      <c r="E367" s="2" t="s">
        <v>1255</v>
      </c>
      <c r="F367" s="87" t="s">
        <v>1255</v>
      </c>
      <c r="G367" s="2">
        <v>2019</v>
      </c>
      <c r="H367" s="84">
        <v>102911.06</v>
      </c>
      <c r="I367" s="2" t="s">
        <v>20</v>
      </c>
      <c r="J367" s="273"/>
      <c r="K367" s="206" t="s">
        <v>1538</v>
      </c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112"/>
      <c r="X367" s="588"/>
      <c r="Y367" s="2"/>
      <c r="Z367" s="2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61"/>
    </row>
    <row r="368" spans="1:137" s="12" customFormat="1" ht="25.5">
      <c r="A368" s="2">
        <v>81</v>
      </c>
      <c r="B368" s="10" t="s">
        <v>2505</v>
      </c>
      <c r="C368" s="2" t="s">
        <v>106</v>
      </c>
      <c r="D368" s="2" t="s">
        <v>650</v>
      </c>
      <c r="E368" s="2" t="s">
        <v>1255</v>
      </c>
      <c r="F368" s="87" t="s">
        <v>1255</v>
      </c>
      <c r="G368" s="2">
        <v>2019</v>
      </c>
      <c r="H368" s="84">
        <v>252722.03</v>
      </c>
      <c r="I368" s="2" t="s">
        <v>20</v>
      </c>
      <c r="J368" s="273"/>
      <c r="K368" s="206" t="s">
        <v>1538</v>
      </c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112"/>
      <c r="X368" s="588"/>
      <c r="Y368" s="2"/>
      <c r="Z368" s="2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61"/>
    </row>
    <row r="369" spans="1:137" s="12" customFormat="1" ht="25.5">
      <c r="A369" s="2">
        <v>82</v>
      </c>
      <c r="B369" s="10" t="s">
        <v>2506</v>
      </c>
      <c r="C369" s="2" t="s">
        <v>106</v>
      </c>
      <c r="D369" s="2" t="s">
        <v>650</v>
      </c>
      <c r="E369" s="2" t="s">
        <v>1255</v>
      </c>
      <c r="F369" s="87" t="s">
        <v>1255</v>
      </c>
      <c r="G369" s="2">
        <v>2019</v>
      </c>
      <c r="H369" s="84">
        <v>119226.26</v>
      </c>
      <c r="I369" s="2" t="s">
        <v>20</v>
      </c>
      <c r="J369" s="273"/>
      <c r="K369" s="206" t="s">
        <v>1538</v>
      </c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112"/>
      <c r="X369" s="588"/>
      <c r="Y369" s="2"/>
      <c r="Z369" s="2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61"/>
    </row>
    <row r="370" spans="1:137" s="12" customFormat="1" ht="25.5">
      <c r="A370" s="2">
        <v>83</v>
      </c>
      <c r="B370" s="10" t="s">
        <v>2507</v>
      </c>
      <c r="C370" s="2" t="s">
        <v>106</v>
      </c>
      <c r="D370" s="2" t="s">
        <v>650</v>
      </c>
      <c r="E370" s="2" t="s">
        <v>1255</v>
      </c>
      <c r="F370" s="87" t="s">
        <v>1255</v>
      </c>
      <c r="G370" s="2">
        <v>2019</v>
      </c>
      <c r="H370" s="84">
        <v>2333881.4500000002</v>
      </c>
      <c r="I370" s="2" t="s">
        <v>20</v>
      </c>
      <c r="J370" s="273"/>
      <c r="K370" s="206" t="s">
        <v>1538</v>
      </c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112"/>
      <c r="X370" s="588"/>
      <c r="Y370" s="2"/>
      <c r="Z370" s="2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61"/>
    </row>
    <row r="371" spans="1:137" s="12" customFormat="1" ht="25.5">
      <c r="A371" s="2">
        <v>84</v>
      </c>
      <c r="B371" s="10" t="s">
        <v>2508</v>
      </c>
      <c r="C371" s="2" t="s">
        <v>106</v>
      </c>
      <c r="D371" s="2" t="s">
        <v>650</v>
      </c>
      <c r="E371" s="2" t="s">
        <v>1255</v>
      </c>
      <c r="F371" s="87" t="s">
        <v>1255</v>
      </c>
      <c r="G371" s="2">
        <v>2019</v>
      </c>
      <c r="H371" s="84">
        <v>36628.71</v>
      </c>
      <c r="I371" s="2" t="s">
        <v>20</v>
      </c>
      <c r="J371" s="273"/>
      <c r="K371" s="206" t="s">
        <v>1538</v>
      </c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112"/>
      <c r="X371" s="588"/>
      <c r="Y371" s="2"/>
      <c r="Z371" s="2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61"/>
    </row>
    <row r="372" spans="1:137" s="12" customFormat="1" ht="24.75" customHeight="1">
      <c r="A372" s="2">
        <v>85</v>
      </c>
      <c r="B372" s="10" t="s">
        <v>2509</v>
      </c>
      <c r="C372" s="2" t="s">
        <v>104</v>
      </c>
      <c r="D372" s="2" t="s">
        <v>650</v>
      </c>
      <c r="E372" s="2" t="s">
        <v>1255</v>
      </c>
      <c r="F372" s="87" t="s">
        <v>1255</v>
      </c>
      <c r="G372" s="2">
        <v>2016</v>
      </c>
      <c r="H372" s="84">
        <v>3601424.62</v>
      </c>
      <c r="I372" s="2" t="s">
        <v>20</v>
      </c>
      <c r="J372" s="273" t="s">
        <v>2512</v>
      </c>
      <c r="K372" s="206" t="s">
        <v>1538</v>
      </c>
      <c r="L372" s="2"/>
      <c r="M372" s="2"/>
      <c r="N372" s="2"/>
      <c r="O372" s="2" t="s">
        <v>3288</v>
      </c>
      <c r="P372" s="2"/>
      <c r="Q372" s="2" t="s">
        <v>376</v>
      </c>
      <c r="R372" s="2" t="s">
        <v>376</v>
      </c>
      <c r="S372" s="2" t="s">
        <v>376</v>
      </c>
      <c r="T372" s="2"/>
      <c r="U372" s="2"/>
      <c r="V372" s="2"/>
      <c r="W372" s="112">
        <v>8194</v>
      </c>
      <c r="X372" s="588"/>
      <c r="Y372" s="2"/>
      <c r="Z372" s="2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61"/>
    </row>
    <row r="373" spans="1:137" s="12" customFormat="1" ht="24.75" customHeight="1">
      <c r="A373" s="2">
        <v>86</v>
      </c>
      <c r="B373" s="10" t="s">
        <v>3289</v>
      </c>
      <c r="C373" s="2" t="s">
        <v>86</v>
      </c>
      <c r="D373" s="2" t="s">
        <v>650</v>
      </c>
      <c r="E373" s="2" t="s">
        <v>1255</v>
      </c>
      <c r="F373" s="87" t="s">
        <v>1255</v>
      </c>
      <c r="G373" s="2">
        <v>2019</v>
      </c>
      <c r="H373" s="84">
        <v>1613435.63</v>
      </c>
      <c r="I373" s="2" t="s">
        <v>20</v>
      </c>
      <c r="J373" s="273" t="s">
        <v>3301</v>
      </c>
      <c r="K373" s="206" t="s">
        <v>3302</v>
      </c>
      <c r="L373" s="2" t="s">
        <v>3308</v>
      </c>
      <c r="M373" s="2"/>
      <c r="N373" s="2" t="s">
        <v>3309</v>
      </c>
      <c r="O373" s="2" t="s">
        <v>3310</v>
      </c>
      <c r="P373" s="2" t="s">
        <v>378</v>
      </c>
      <c r="Q373" s="2" t="s">
        <v>375</v>
      </c>
      <c r="R373" s="2" t="s">
        <v>375</v>
      </c>
      <c r="S373" s="2" t="s">
        <v>375</v>
      </c>
      <c r="T373" s="2" t="s">
        <v>375</v>
      </c>
      <c r="U373" s="2" t="s">
        <v>375</v>
      </c>
      <c r="V373" s="2" t="s">
        <v>375</v>
      </c>
      <c r="W373" s="112">
        <v>146</v>
      </c>
      <c r="X373" s="588">
        <v>1</v>
      </c>
      <c r="Y373" s="2" t="s">
        <v>1255</v>
      </c>
      <c r="Z373" s="2" t="s">
        <v>1255</v>
      </c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61"/>
    </row>
    <row r="374" spans="1:137" s="12" customFormat="1" ht="24" customHeight="1">
      <c r="A374" s="2">
        <f>1+A373</f>
        <v>87</v>
      </c>
      <c r="B374" s="10" t="s">
        <v>856</v>
      </c>
      <c r="C374" s="2" t="s">
        <v>86</v>
      </c>
      <c r="D374" s="2" t="s">
        <v>650</v>
      </c>
      <c r="E374" s="2" t="s">
        <v>1255</v>
      </c>
      <c r="F374" s="87" t="s">
        <v>1255</v>
      </c>
      <c r="G374" s="2">
        <v>2019</v>
      </c>
      <c r="H374" s="84">
        <v>75886.3</v>
      </c>
      <c r="I374" s="2" t="s">
        <v>20</v>
      </c>
      <c r="J374" s="273" t="s">
        <v>3303</v>
      </c>
      <c r="K374" s="206" t="s">
        <v>3302</v>
      </c>
      <c r="L374" s="2" t="s">
        <v>3311</v>
      </c>
      <c r="M374" s="2"/>
      <c r="N374" s="2" t="s">
        <v>3312</v>
      </c>
      <c r="O374" s="2" t="s">
        <v>3310</v>
      </c>
      <c r="P374" s="2" t="s">
        <v>378</v>
      </c>
      <c r="Q374" s="2" t="s">
        <v>375</v>
      </c>
      <c r="R374" s="2" t="s">
        <v>375</v>
      </c>
      <c r="S374" s="2" t="s">
        <v>375</v>
      </c>
      <c r="T374" s="2" t="s">
        <v>375</v>
      </c>
      <c r="U374" s="2" t="s">
        <v>375</v>
      </c>
      <c r="V374" s="2" t="s">
        <v>375</v>
      </c>
      <c r="W374" s="112">
        <v>54.36</v>
      </c>
      <c r="X374" s="588">
        <v>1</v>
      </c>
      <c r="Y374" s="2" t="s">
        <v>1255</v>
      </c>
      <c r="Z374" s="2" t="s">
        <v>1255</v>
      </c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61"/>
    </row>
    <row r="375" spans="1:137" s="12" customFormat="1" ht="25.5">
      <c r="A375" s="2">
        <f t="shared" ref="A375:A388" si="1">1+A374</f>
        <v>88</v>
      </c>
      <c r="B375" s="10" t="s">
        <v>3290</v>
      </c>
      <c r="C375" s="2" t="s">
        <v>86</v>
      </c>
      <c r="D375" s="2" t="s">
        <v>650</v>
      </c>
      <c r="E375" s="2" t="s">
        <v>1255</v>
      </c>
      <c r="F375" s="87" t="s">
        <v>1255</v>
      </c>
      <c r="G375" s="2">
        <v>2019</v>
      </c>
      <c r="H375" s="84">
        <v>56864.639999999999</v>
      </c>
      <c r="I375" s="2" t="s">
        <v>20</v>
      </c>
      <c r="J375" s="273" t="s">
        <v>3303</v>
      </c>
      <c r="K375" s="206" t="s">
        <v>3302</v>
      </c>
      <c r="L375" s="2" t="s">
        <v>793</v>
      </c>
      <c r="M375" s="2"/>
      <c r="N375" s="2" t="s">
        <v>3312</v>
      </c>
      <c r="O375" s="2" t="s">
        <v>3310</v>
      </c>
      <c r="P375" s="2" t="s">
        <v>378</v>
      </c>
      <c r="Q375" s="2" t="s">
        <v>375</v>
      </c>
      <c r="R375" s="2" t="s">
        <v>375</v>
      </c>
      <c r="S375" s="2" t="s">
        <v>375</v>
      </c>
      <c r="T375" s="2" t="s">
        <v>375</v>
      </c>
      <c r="U375" s="2" t="s">
        <v>375</v>
      </c>
      <c r="V375" s="2" t="s">
        <v>375</v>
      </c>
      <c r="W375" s="112">
        <v>41.92</v>
      </c>
      <c r="X375" s="588">
        <v>1</v>
      </c>
      <c r="Y375" s="2" t="s">
        <v>1255</v>
      </c>
      <c r="Z375" s="2" t="s">
        <v>1255</v>
      </c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61"/>
    </row>
    <row r="376" spans="1:137" s="12" customFormat="1" ht="51">
      <c r="A376" s="2">
        <f t="shared" si="1"/>
        <v>89</v>
      </c>
      <c r="B376" s="10" t="s">
        <v>3291</v>
      </c>
      <c r="C376" s="2" t="s">
        <v>86</v>
      </c>
      <c r="D376" s="2" t="s">
        <v>650</v>
      </c>
      <c r="E376" s="2" t="s">
        <v>1255</v>
      </c>
      <c r="F376" s="87" t="s">
        <v>1255</v>
      </c>
      <c r="G376" s="2">
        <v>2019</v>
      </c>
      <c r="H376" s="84">
        <v>530998.9</v>
      </c>
      <c r="I376" s="2" t="s">
        <v>20</v>
      </c>
      <c r="J376" s="273" t="s">
        <v>3304</v>
      </c>
      <c r="K376" s="206" t="s">
        <v>3302</v>
      </c>
      <c r="L376" s="2"/>
      <c r="M376" s="2"/>
      <c r="N376" s="2"/>
      <c r="O376" s="2"/>
      <c r="P376" s="2" t="s">
        <v>378</v>
      </c>
      <c r="Q376" s="2" t="s">
        <v>375</v>
      </c>
      <c r="R376" s="2" t="s">
        <v>375</v>
      </c>
      <c r="S376" s="2" t="s">
        <v>375</v>
      </c>
      <c r="T376" s="2" t="s">
        <v>375</v>
      </c>
      <c r="U376" s="2" t="s">
        <v>375</v>
      </c>
      <c r="V376" s="2" t="s">
        <v>375</v>
      </c>
      <c r="W376" s="112"/>
      <c r="X376" s="588"/>
      <c r="Y376" s="2"/>
      <c r="Z376" s="2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61"/>
    </row>
    <row r="377" spans="1:137" s="12" customFormat="1" ht="38.25">
      <c r="A377" s="2">
        <f t="shared" si="1"/>
        <v>90</v>
      </c>
      <c r="B377" s="10" t="s">
        <v>3292</v>
      </c>
      <c r="C377" s="2" t="s">
        <v>86</v>
      </c>
      <c r="D377" s="2" t="s">
        <v>650</v>
      </c>
      <c r="E377" s="2" t="s">
        <v>1255</v>
      </c>
      <c r="F377" s="87" t="s">
        <v>1255</v>
      </c>
      <c r="G377" s="2">
        <v>2019</v>
      </c>
      <c r="H377" s="84">
        <v>84073.66</v>
      </c>
      <c r="I377" s="2" t="s">
        <v>20</v>
      </c>
      <c r="J377" s="273" t="s">
        <v>3304</v>
      </c>
      <c r="K377" s="206" t="s">
        <v>3302</v>
      </c>
      <c r="L377" s="2"/>
      <c r="M377" s="2"/>
      <c r="N377" s="2"/>
      <c r="O377" s="2"/>
      <c r="P377" s="2" t="s">
        <v>378</v>
      </c>
      <c r="Q377" s="2" t="s">
        <v>375</v>
      </c>
      <c r="R377" s="2" t="s">
        <v>375</v>
      </c>
      <c r="S377" s="2" t="s">
        <v>375</v>
      </c>
      <c r="T377" s="2" t="s">
        <v>375</v>
      </c>
      <c r="U377" s="2" t="s">
        <v>375</v>
      </c>
      <c r="V377" s="2" t="s">
        <v>375</v>
      </c>
      <c r="W377" s="112"/>
      <c r="X377" s="588"/>
      <c r="Y377" s="2"/>
      <c r="Z377" s="2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61"/>
    </row>
    <row r="378" spans="1:137" s="12" customFormat="1" ht="25.5">
      <c r="A378" s="2">
        <f t="shared" si="1"/>
        <v>91</v>
      </c>
      <c r="B378" s="10" t="s">
        <v>3293</v>
      </c>
      <c r="C378" s="2" t="s">
        <v>86</v>
      </c>
      <c r="D378" s="2" t="s">
        <v>650</v>
      </c>
      <c r="E378" s="2" t="s">
        <v>1255</v>
      </c>
      <c r="F378" s="87" t="s">
        <v>1255</v>
      </c>
      <c r="G378" s="2">
        <v>2019</v>
      </c>
      <c r="H378" s="84">
        <v>1667263.64</v>
      </c>
      <c r="I378" s="2" t="s">
        <v>20</v>
      </c>
      <c r="J378" s="273" t="s">
        <v>3304</v>
      </c>
      <c r="K378" s="206" t="s">
        <v>3302</v>
      </c>
      <c r="L378" s="2"/>
      <c r="M378" s="2"/>
      <c r="N378" s="2"/>
      <c r="O378" s="2"/>
      <c r="P378" s="2" t="s">
        <v>378</v>
      </c>
      <c r="Q378" s="2" t="s">
        <v>375</v>
      </c>
      <c r="R378" s="2" t="s">
        <v>375</v>
      </c>
      <c r="S378" s="2" t="s">
        <v>375</v>
      </c>
      <c r="T378" s="2" t="s">
        <v>375</v>
      </c>
      <c r="U378" s="2" t="s">
        <v>375</v>
      </c>
      <c r="V378" s="2" t="s">
        <v>375</v>
      </c>
      <c r="W378" s="112"/>
      <c r="X378" s="588"/>
      <c r="Y378" s="2"/>
      <c r="Z378" s="2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61"/>
    </row>
    <row r="379" spans="1:137" s="12" customFormat="1" ht="25.5">
      <c r="A379" s="2">
        <f t="shared" si="1"/>
        <v>92</v>
      </c>
      <c r="B379" s="10" t="s">
        <v>3294</v>
      </c>
      <c r="C379" s="2" t="s">
        <v>86</v>
      </c>
      <c r="D379" s="2" t="s">
        <v>650</v>
      </c>
      <c r="E379" s="2" t="s">
        <v>1255</v>
      </c>
      <c r="F379" s="87" t="s">
        <v>1255</v>
      </c>
      <c r="G379" s="2">
        <v>2019</v>
      </c>
      <c r="H379" s="84">
        <v>774145.5</v>
      </c>
      <c r="I379" s="2" t="s">
        <v>20</v>
      </c>
      <c r="J379" s="273" t="s">
        <v>3304</v>
      </c>
      <c r="K379" s="206" t="s">
        <v>3302</v>
      </c>
      <c r="L379" s="2"/>
      <c r="M379" s="2"/>
      <c r="N379" s="2"/>
      <c r="O379" s="2"/>
      <c r="P379" s="2" t="s">
        <v>378</v>
      </c>
      <c r="Q379" s="2" t="s">
        <v>375</v>
      </c>
      <c r="R379" s="2" t="s">
        <v>375</v>
      </c>
      <c r="S379" s="2" t="s">
        <v>375</v>
      </c>
      <c r="T379" s="2" t="s">
        <v>375</v>
      </c>
      <c r="U379" s="2" t="s">
        <v>375</v>
      </c>
      <c r="V379" s="2" t="s">
        <v>375</v>
      </c>
      <c r="W379" s="112"/>
      <c r="X379" s="588"/>
      <c r="Y379" s="2"/>
      <c r="Z379" s="2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61"/>
    </row>
    <row r="380" spans="1:137" s="12" customFormat="1" ht="38.25">
      <c r="A380" s="2">
        <f t="shared" si="1"/>
        <v>93</v>
      </c>
      <c r="B380" s="10" t="s">
        <v>3295</v>
      </c>
      <c r="C380" s="2" t="s">
        <v>95</v>
      </c>
      <c r="D380" s="2" t="s">
        <v>650</v>
      </c>
      <c r="E380" s="2" t="s">
        <v>1255</v>
      </c>
      <c r="F380" s="87" t="s">
        <v>1255</v>
      </c>
      <c r="G380" s="2">
        <v>2020</v>
      </c>
      <c r="H380" s="84">
        <v>3200000</v>
      </c>
      <c r="I380" s="2" t="s">
        <v>20</v>
      </c>
      <c r="J380" s="273" t="s">
        <v>3346</v>
      </c>
      <c r="K380" s="206" t="s">
        <v>3305</v>
      </c>
      <c r="L380" s="2" t="s">
        <v>378</v>
      </c>
      <c r="M380" s="2" t="s">
        <v>378</v>
      </c>
      <c r="N380" s="2" t="s">
        <v>378</v>
      </c>
      <c r="O380" s="2" t="s">
        <v>3347</v>
      </c>
      <c r="P380" s="2" t="s">
        <v>378</v>
      </c>
      <c r="Q380" s="2" t="s">
        <v>378</v>
      </c>
      <c r="R380" s="2" t="s">
        <v>378</v>
      </c>
      <c r="S380" s="2" t="s">
        <v>378</v>
      </c>
      <c r="T380" s="2" t="s">
        <v>378</v>
      </c>
      <c r="U380" s="2" t="s">
        <v>378</v>
      </c>
      <c r="V380" s="2" t="s">
        <v>378</v>
      </c>
      <c r="W380" s="112">
        <v>6582</v>
      </c>
      <c r="X380" s="588">
        <v>0</v>
      </c>
      <c r="Y380" s="2" t="s">
        <v>378</v>
      </c>
      <c r="Z380" s="2" t="s">
        <v>1255</v>
      </c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61"/>
    </row>
    <row r="381" spans="1:137" s="12" customFormat="1" ht="25.5">
      <c r="A381" s="2">
        <f t="shared" si="1"/>
        <v>94</v>
      </c>
      <c r="B381" s="10" t="s">
        <v>3296</v>
      </c>
      <c r="C381" s="2" t="s">
        <v>87</v>
      </c>
      <c r="D381" s="2" t="s">
        <v>650</v>
      </c>
      <c r="E381" s="2" t="s">
        <v>1255</v>
      </c>
      <c r="F381" s="87" t="s">
        <v>1255</v>
      </c>
      <c r="G381" s="2">
        <v>2020</v>
      </c>
      <c r="H381" s="84">
        <v>328621.36</v>
      </c>
      <c r="I381" s="2" t="s">
        <v>20</v>
      </c>
      <c r="J381" s="273" t="s">
        <v>3306</v>
      </c>
      <c r="K381" s="206" t="s">
        <v>3307</v>
      </c>
      <c r="L381" s="2" t="s">
        <v>3313</v>
      </c>
      <c r="M381" s="2" t="s">
        <v>251</v>
      </c>
      <c r="N381" s="2" t="s">
        <v>3314</v>
      </c>
      <c r="O381" s="2" t="s">
        <v>3315</v>
      </c>
      <c r="P381" s="2" t="s">
        <v>378</v>
      </c>
      <c r="Q381" s="2" t="s">
        <v>375</v>
      </c>
      <c r="R381" s="2" t="s">
        <v>375</v>
      </c>
      <c r="S381" s="2" t="s">
        <v>375</v>
      </c>
      <c r="T381" s="2" t="s">
        <v>375</v>
      </c>
      <c r="U381" s="2" t="s">
        <v>375</v>
      </c>
      <c r="V381" s="2" t="s">
        <v>375</v>
      </c>
      <c r="W381" s="112">
        <v>7.64</v>
      </c>
      <c r="X381" s="588">
        <v>1</v>
      </c>
      <c r="Y381" s="2" t="s">
        <v>1255</v>
      </c>
      <c r="Z381" s="2" t="s">
        <v>1255</v>
      </c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61"/>
    </row>
    <row r="382" spans="1:137" s="12" customFormat="1" ht="102">
      <c r="A382" s="2">
        <f t="shared" si="1"/>
        <v>95</v>
      </c>
      <c r="B382" s="10" t="s">
        <v>3297</v>
      </c>
      <c r="C382" s="2" t="s">
        <v>86</v>
      </c>
      <c r="D382" s="2" t="s">
        <v>650</v>
      </c>
      <c r="E382" s="2" t="s">
        <v>1255</v>
      </c>
      <c r="F382" s="87" t="s">
        <v>1255</v>
      </c>
      <c r="G382" s="2">
        <v>2020</v>
      </c>
      <c r="H382" s="84">
        <v>317561.99</v>
      </c>
      <c r="I382" s="2" t="s">
        <v>20</v>
      </c>
      <c r="J382" s="273" t="s">
        <v>378</v>
      </c>
      <c r="K382" s="206" t="s">
        <v>3307</v>
      </c>
      <c r="L382" s="2" t="s">
        <v>378</v>
      </c>
      <c r="M382" s="2" t="s">
        <v>378</v>
      </c>
      <c r="N382" s="2" t="s">
        <v>378</v>
      </c>
      <c r="O382" s="2" t="s">
        <v>378</v>
      </c>
      <c r="P382" s="2" t="s">
        <v>378</v>
      </c>
      <c r="Q382" s="2" t="s">
        <v>378</v>
      </c>
      <c r="R382" s="2" t="s">
        <v>378</v>
      </c>
      <c r="S382" s="2" t="s">
        <v>378</v>
      </c>
      <c r="T382" s="2" t="s">
        <v>378</v>
      </c>
      <c r="U382" s="2" t="s">
        <v>378</v>
      </c>
      <c r="V382" s="2" t="s">
        <v>378</v>
      </c>
      <c r="W382" s="112" t="s">
        <v>378</v>
      </c>
      <c r="X382" s="588" t="s">
        <v>378</v>
      </c>
      <c r="Y382" s="2" t="s">
        <v>378</v>
      </c>
      <c r="Z382" s="2" t="s">
        <v>378</v>
      </c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61"/>
    </row>
    <row r="383" spans="1:137" s="12" customFormat="1" ht="51">
      <c r="A383" s="2">
        <f t="shared" si="1"/>
        <v>96</v>
      </c>
      <c r="B383" s="10" t="s">
        <v>3298</v>
      </c>
      <c r="C383" s="2" t="s">
        <v>86</v>
      </c>
      <c r="D383" s="2" t="s">
        <v>650</v>
      </c>
      <c r="E383" s="2" t="s">
        <v>1255</v>
      </c>
      <c r="F383" s="87" t="s">
        <v>1255</v>
      </c>
      <c r="G383" s="2">
        <v>2020</v>
      </c>
      <c r="H383" s="84">
        <v>703222.59</v>
      </c>
      <c r="I383" s="2" t="s">
        <v>20</v>
      </c>
      <c r="J383" s="273" t="s">
        <v>378</v>
      </c>
      <c r="K383" s="206" t="s">
        <v>3307</v>
      </c>
      <c r="L383" s="2" t="s">
        <v>378</v>
      </c>
      <c r="M383" s="2" t="s">
        <v>378</v>
      </c>
      <c r="N383" s="2" t="s">
        <v>378</v>
      </c>
      <c r="O383" s="2" t="s">
        <v>378</v>
      </c>
      <c r="P383" s="2" t="s">
        <v>378</v>
      </c>
      <c r="Q383" s="2" t="s">
        <v>378</v>
      </c>
      <c r="R383" s="2" t="s">
        <v>378</v>
      </c>
      <c r="S383" s="2" t="s">
        <v>378</v>
      </c>
      <c r="T383" s="2" t="s">
        <v>378</v>
      </c>
      <c r="U383" s="2" t="s">
        <v>378</v>
      </c>
      <c r="V383" s="2" t="s">
        <v>378</v>
      </c>
      <c r="W383" s="112" t="s">
        <v>378</v>
      </c>
      <c r="X383" s="588" t="s">
        <v>378</v>
      </c>
      <c r="Y383" s="2" t="s">
        <v>378</v>
      </c>
      <c r="Z383" s="2" t="s">
        <v>378</v>
      </c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61"/>
    </row>
    <row r="384" spans="1:137" s="12" customFormat="1" ht="25.5">
      <c r="A384" s="2">
        <f t="shared" si="1"/>
        <v>97</v>
      </c>
      <c r="B384" s="10" t="s">
        <v>3299</v>
      </c>
      <c r="C384" s="2" t="s">
        <v>86</v>
      </c>
      <c r="D384" s="2" t="s">
        <v>650</v>
      </c>
      <c r="E384" s="2" t="s">
        <v>1255</v>
      </c>
      <c r="F384" s="87" t="s">
        <v>1255</v>
      </c>
      <c r="G384" s="2">
        <v>2020</v>
      </c>
      <c r="H384" s="84">
        <v>40497.33</v>
      </c>
      <c r="I384" s="2" t="s">
        <v>20</v>
      </c>
      <c r="J384" s="273" t="s">
        <v>378</v>
      </c>
      <c r="K384" s="206" t="s">
        <v>3307</v>
      </c>
      <c r="L384" s="2" t="s">
        <v>378</v>
      </c>
      <c r="M384" s="2" t="s">
        <v>378</v>
      </c>
      <c r="N384" s="2" t="s">
        <v>378</v>
      </c>
      <c r="O384" s="2" t="s">
        <v>378</v>
      </c>
      <c r="P384" s="2" t="s">
        <v>378</v>
      </c>
      <c r="Q384" s="2" t="s">
        <v>378</v>
      </c>
      <c r="R384" s="2" t="s">
        <v>378</v>
      </c>
      <c r="S384" s="2" t="s">
        <v>378</v>
      </c>
      <c r="T384" s="2" t="s">
        <v>378</v>
      </c>
      <c r="U384" s="2" t="s">
        <v>378</v>
      </c>
      <c r="V384" s="2" t="s">
        <v>378</v>
      </c>
      <c r="W384" s="112" t="s">
        <v>378</v>
      </c>
      <c r="X384" s="588" t="s">
        <v>378</v>
      </c>
      <c r="Y384" s="2" t="s">
        <v>378</v>
      </c>
      <c r="Z384" s="2" t="s">
        <v>378</v>
      </c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61"/>
    </row>
    <row r="385" spans="1:144" s="12" customFormat="1" ht="25.5">
      <c r="A385" s="2">
        <f t="shared" si="1"/>
        <v>98</v>
      </c>
      <c r="B385" s="10" t="s">
        <v>3300</v>
      </c>
      <c r="C385" s="2" t="s">
        <v>86</v>
      </c>
      <c r="D385" s="2" t="s">
        <v>650</v>
      </c>
      <c r="E385" s="2" t="s">
        <v>1255</v>
      </c>
      <c r="F385" s="87" t="s">
        <v>1255</v>
      </c>
      <c r="G385" s="2">
        <v>2020</v>
      </c>
      <c r="H385" s="84">
        <v>169350.1</v>
      </c>
      <c r="I385" s="2" t="s">
        <v>20</v>
      </c>
      <c r="J385" s="273" t="s">
        <v>378</v>
      </c>
      <c r="K385" s="206" t="s">
        <v>3307</v>
      </c>
      <c r="L385" s="2" t="s">
        <v>378</v>
      </c>
      <c r="M385" s="2" t="s">
        <v>378</v>
      </c>
      <c r="N385" s="2" t="s">
        <v>378</v>
      </c>
      <c r="O385" s="2" t="s">
        <v>378</v>
      </c>
      <c r="P385" s="2" t="s">
        <v>378</v>
      </c>
      <c r="Q385" s="2" t="s">
        <v>378</v>
      </c>
      <c r="R385" s="2" t="s">
        <v>378</v>
      </c>
      <c r="S385" s="2" t="s">
        <v>378</v>
      </c>
      <c r="T385" s="2" t="s">
        <v>378</v>
      </c>
      <c r="U385" s="2" t="s">
        <v>378</v>
      </c>
      <c r="V385" s="2" t="s">
        <v>378</v>
      </c>
      <c r="W385" s="112" t="s">
        <v>378</v>
      </c>
      <c r="X385" s="588" t="s">
        <v>378</v>
      </c>
      <c r="Y385" s="2" t="s">
        <v>378</v>
      </c>
      <c r="Z385" s="2" t="s">
        <v>378</v>
      </c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61"/>
    </row>
    <row r="386" spans="1:144" s="12" customFormat="1" ht="38.25">
      <c r="A386" s="2">
        <f t="shared" si="1"/>
        <v>99</v>
      </c>
      <c r="B386" s="10" t="s">
        <v>3505</v>
      </c>
      <c r="C386" s="2" t="s">
        <v>3506</v>
      </c>
      <c r="D386" s="2" t="s">
        <v>650</v>
      </c>
      <c r="E386" s="2" t="s">
        <v>1255</v>
      </c>
      <c r="F386" s="87" t="s">
        <v>834</v>
      </c>
      <c r="G386" s="2"/>
      <c r="H386" s="84">
        <v>131385.07999999999</v>
      </c>
      <c r="I386" s="2" t="s">
        <v>20</v>
      </c>
      <c r="J386" s="273" t="s">
        <v>3282</v>
      </c>
      <c r="K386" s="206" t="s">
        <v>1193</v>
      </c>
      <c r="L386" s="2" t="s">
        <v>1239</v>
      </c>
      <c r="M386" s="2" t="s">
        <v>784</v>
      </c>
      <c r="N386" s="2" t="s">
        <v>3511</v>
      </c>
      <c r="O386" s="2" t="s">
        <v>3513</v>
      </c>
      <c r="P386" s="2" t="s">
        <v>3514</v>
      </c>
      <c r="Q386" s="2" t="s">
        <v>376</v>
      </c>
      <c r="R386" s="2" t="s">
        <v>376</v>
      </c>
      <c r="S386" s="2" t="s">
        <v>376</v>
      </c>
      <c r="T386" s="2" t="s">
        <v>377</v>
      </c>
      <c r="U386" s="2" t="s">
        <v>793</v>
      </c>
      <c r="V386" s="2" t="s">
        <v>377</v>
      </c>
      <c r="W386" s="112">
        <v>849.97</v>
      </c>
      <c r="X386" s="588">
        <v>2</v>
      </c>
      <c r="Y386" s="2" t="s">
        <v>1255</v>
      </c>
      <c r="Z386" s="2" t="s">
        <v>1255</v>
      </c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61"/>
    </row>
    <row r="387" spans="1:144" s="12" customFormat="1" ht="25.5">
      <c r="A387" s="2">
        <f t="shared" si="1"/>
        <v>100</v>
      </c>
      <c r="B387" s="10" t="s">
        <v>3507</v>
      </c>
      <c r="C387" s="2" t="s">
        <v>3508</v>
      </c>
      <c r="D387" s="2" t="s">
        <v>650</v>
      </c>
      <c r="E387" s="2" t="s">
        <v>1255</v>
      </c>
      <c r="F387" s="87" t="s">
        <v>834</v>
      </c>
      <c r="G387" s="2"/>
      <c r="H387" s="84">
        <v>191467.81</v>
      </c>
      <c r="I387" s="2" t="s">
        <v>20</v>
      </c>
      <c r="J387" s="273" t="s">
        <v>3509</v>
      </c>
      <c r="K387" s="206" t="s">
        <v>1193</v>
      </c>
      <c r="L387" s="2" t="s">
        <v>1239</v>
      </c>
      <c r="M387" s="2" t="s">
        <v>784</v>
      </c>
      <c r="N387" s="2" t="s">
        <v>3512</v>
      </c>
      <c r="O387" s="2" t="s">
        <v>3513</v>
      </c>
      <c r="P387" s="2"/>
      <c r="Q387" s="2" t="s">
        <v>376</v>
      </c>
      <c r="R387" s="2" t="s">
        <v>793</v>
      </c>
      <c r="S387" s="2" t="s">
        <v>793</v>
      </c>
      <c r="T387" s="2" t="s">
        <v>377</v>
      </c>
      <c r="U387" s="2" t="s">
        <v>793</v>
      </c>
      <c r="V387" s="2" t="s">
        <v>377</v>
      </c>
      <c r="W387" s="112">
        <v>377.48</v>
      </c>
      <c r="X387" s="588">
        <v>1</v>
      </c>
      <c r="Y387" s="2" t="s">
        <v>1255</v>
      </c>
      <c r="Z387" s="2" t="s">
        <v>1255</v>
      </c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61"/>
    </row>
    <row r="388" spans="1:144" s="12" customFormat="1" ht="38.25">
      <c r="A388" s="2">
        <f t="shared" si="1"/>
        <v>101</v>
      </c>
      <c r="B388" s="10" t="s">
        <v>1375</v>
      </c>
      <c r="C388" s="2" t="s">
        <v>95</v>
      </c>
      <c r="D388" s="2" t="s">
        <v>650</v>
      </c>
      <c r="E388" s="2" t="s">
        <v>1255</v>
      </c>
      <c r="F388" s="87" t="s">
        <v>1255</v>
      </c>
      <c r="G388" s="2">
        <v>2019</v>
      </c>
      <c r="H388" s="84">
        <v>738400.07</v>
      </c>
      <c r="I388" s="2" t="s">
        <v>20</v>
      </c>
      <c r="J388" s="273"/>
      <c r="K388" s="206" t="s">
        <v>3510</v>
      </c>
      <c r="L388" s="2" t="s">
        <v>1377</v>
      </c>
      <c r="M388" s="2"/>
      <c r="N388" s="2"/>
      <c r="O388" s="2" t="s">
        <v>3515</v>
      </c>
      <c r="P388" s="2"/>
      <c r="Q388" s="2"/>
      <c r="R388" s="2"/>
      <c r="S388" s="2"/>
      <c r="T388" s="2"/>
      <c r="U388" s="2"/>
      <c r="V388" s="2"/>
      <c r="W388" s="112"/>
      <c r="X388" s="588"/>
      <c r="Y388" s="2"/>
      <c r="Z388" s="2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61"/>
    </row>
    <row r="389" spans="1:144" s="56" customFormat="1">
      <c r="A389" s="1099" t="s">
        <v>369</v>
      </c>
      <c r="B389" s="1099"/>
      <c r="C389" s="1099"/>
      <c r="D389" s="69"/>
      <c r="E389" s="69"/>
      <c r="F389" s="69"/>
      <c r="G389" s="70"/>
      <c r="H389" s="71">
        <f>SUM(H288:H388)</f>
        <v>80306821.159999996</v>
      </c>
      <c r="I389" s="55"/>
      <c r="J389" s="68"/>
      <c r="K389" s="68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913"/>
      <c r="X389" s="891"/>
      <c r="Y389" s="55"/>
      <c r="Z389" s="55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  <c r="ED389" s="66"/>
      <c r="EE389" s="66"/>
      <c r="EF389" s="66"/>
      <c r="EG389" s="262"/>
    </row>
    <row r="390" spans="1:144" s="12" customFormat="1">
      <c r="A390" s="1097" t="s">
        <v>3790</v>
      </c>
      <c r="B390" s="1097"/>
      <c r="C390" s="1097"/>
      <c r="D390" s="1097"/>
      <c r="E390" s="1097"/>
      <c r="F390" s="1097"/>
      <c r="G390" s="1097"/>
      <c r="H390" s="1097"/>
      <c r="I390" s="1097"/>
      <c r="J390" s="686"/>
      <c r="K390" s="110"/>
      <c r="L390" s="41"/>
      <c r="M390" s="109"/>
      <c r="N390" s="110"/>
      <c r="O390" s="1098"/>
      <c r="P390" s="1098"/>
      <c r="Q390" s="41"/>
      <c r="R390" s="1098"/>
      <c r="S390" s="1098"/>
      <c r="T390" s="1098"/>
      <c r="U390" s="1098"/>
      <c r="V390" s="41"/>
      <c r="W390" s="914"/>
      <c r="X390" s="892"/>
      <c r="Y390" s="41"/>
      <c r="Z390" s="41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61"/>
    </row>
    <row r="391" spans="1:144" s="12" customFormat="1" ht="24.95" customHeight="1">
      <c r="A391" s="2">
        <v>1</v>
      </c>
      <c r="B391" s="10" t="s">
        <v>586</v>
      </c>
      <c r="C391" s="2" t="s">
        <v>838</v>
      </c>
      <c r="D391" s="2" t="s">
        <v>650</v>
      </c>
      <c r="E391" s="2" t="s">
        <v>1255</v>
      </c>
      <c r="F391" s="2" t="s">
        <v>1255</v>
      </c>
      <c r="G391" s="2">
        <v>1970</v>
      </c>
      <c r="H391" s="106">
        <v>1474000</v>
      </c>
      <c r="I391" s="2" t="s">
        <v>20</v>
      </c>
      <c r="J391" s="86"/>
      <c r="K391" s="2" t="s">
        <v>820</v>
      </c>
      <c r="L391" s="2" t="s">
        <v>1273</v>
      </c>
      <c r="M391" s="2" t="s">
        <v>840</v>
      </c>
      <c r="N391" s="2" t="s">
        <v>593</v>
      </c>
      <c r="O391" s="2" t="s">
        <v>1323</v>
      </c>
      <c r="P391" s="2"/>
      <c r="Q391" s="2" t="s">
        <v>690</v>
      </c>
      <c r="R391" s="2" t="s">
        <v>690</v>
      </c>
      <c r="S391" s="2" t="s">
        <v>690</v>
      </c>
      <c r="T391" s="2" t="s">
        <v>690</v>
      </c>
      <c r="U391" s="2" t="s">
        <v>691</v>
      </c>
      <c r="V391" s="2" t="s">
        <v>690</v>
      </c>
      <c r="W391" s="927">
        <v>691</v>
      </c>
      <c r="X391" s="905">
        <v>1</v>
      </c>
      <c r="Y391" s="2" t="s">
        <v>1255</v>
      </c>
      <c r="Z391" s="2" t="s">
        <v>1255</v>
      </c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61"/>
    </row>
    <row r="392" spans="1:144" s="138" customFormat="1" ht="24.95" customHeight="1">
      <c r="A392" s="2">
        <f t="shared" ref="A392:A440" si="2">1+A391</f>
        <v>2</v>
      </c>
      <c r="B392" s="1" t="s">
        <v>587</v>
      </c>
      <c r="C392" s="2" t="s">
        <v>635</v>
      </c>
      <c r="D392" s="204" t="s">
        <v>650</v>
      </c>
      <c r="E392" s="204" t="s">
        <v>1255</v>
      </c>
      <c r="F392" s="2" t="s">
        <v>1255</v>
      </c>
      <c r="G392" s="2">
        <v>1898</v>
      </c>
      <c r="H392" s="103">
        <v>26270.639999999999</v>
      </c>
      <c r="I392" s="2" t="s">
        <v>20</v>
      </c>
      <c r="J392" s="135"/>
      <c r="K392" s="2" t="s">
        <v>285</v>
      </c>
      <c r="L392" s="2" t="s">
        <v>1273</v>
      </c>
      <c r="M392" s="2" t="s">
        <v>475</v>
      </c>
      <c r="N392" s="2" t="s">
        <v>701</v>
      </c>
      <c r="O392" s="2" t="s">
        <v>830</v>
      </c>
      <c r="P392" s="2"/>
      <c r="Q392" s="2" t="s">
        <v>690</v>
      </c>
      <c r="R392" s="2" t="s">
        <v>376</v>
      </c>
      <c r="S392" s="2" t="s">
        <v>691</v>
      </c>
      <c r="T392" s="2" t="s">
        <v>691</v>
      </c>
      <c r="U392" s="2" t="s">
        <v>691</v>
      </c>
      <c r="V392" s="2" t="s">
        <v>691</v>
      </c>
      <c r="W392" s="928">
        <v>27</v>
      </c>
      <c r="X392" s="900">
        <v>1</v>
      </c>
      <c r="Y392" s="12" t="s">
        <v>1255</v>
      </c>
      <c r="Z392" s="89" t="s">
        <v>1255</v>
      </c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7"/>
      <c r="AV392" s="107"/>
      <c r="AW392" s="107"/>
      <c r="AX392" s="107"/>
      <c r="AY392" s="107"/>
      <c r="AZ392" s="107"/>
      <c r="BA392" s="107"/>
      <c r="BB392" s="107"/>
      <c r="BC392" s="107"/>
      <c r="BD392" s="107"/>
      <c r="BE392" s="107"/>
      <c r="BF392" s="107"/>
      <c r="BG392" s="107"/>
      <c r="BH392" s="107"/>
      <c r="BI392" s="107"/>
      <c r="BJ392" s="107"/>
      <c r="BK392" s="107"/>
      <c r="BL392" s="107"/>
      <c r="BM392" s="107"/>
      <c r="BN392" s="107"/>
      <c r="BO392" s="107"/>
      <c r="BP392" s="107"/>
      <c r="BQ392" s="107"/>
      <c r="BR392" s="107"/>
      <c r="BS392" s="107"/>
      <c r="BT392" s="107"/>
      <c r="BU392" s="107"/>
      <c r="BV392" s="107"/>
      <c r="BW392" s="107"/>
      <c r="BX392" s="107"/>
      <c r="BY392" s="107"/>
      <c r="BZ392" s="107"/>
      <c r="CA392" s="107"/>
      <c r="CB392" s="107"/>
      <c r="CC392" s="107"/>
      <c r="CD392" s="107"/>
      <c r="CE392" s="107"/>
      <c r="CF392" s="107"/>
      <c r="CG392" s="107"/>
      <c r="CH392" s="107"/>
      <c r="CI392" s="107"/>
      <c r="CJ392" s="107"/>
      <c r="CK392" s="107"/>
      <c r="CL392" s="107"/>
      <c r="CM392" s="107"/>
      <c r="CN392" s="107"/>
      <c r="CO392" s="107"/>
      <c r="CP392" s="107"/>
      <c r="CQ392" s="107"/>
      <c r="CR392" s="107"/>
      <c r="CS392" s="107"/>
      <c r="CT392" s="107"/>
      <c r="CU392" s="107"/>
      <c r="CV392" s="107"/>
      <c r="CW392" s="107"/>
      <c r="CX392" s="107"/>
      <c r="CY392" s="107"/>
      <c r="CZ392" s="107"/>
      <c r="DA392" s="107"/>
      <c r="DB392" s="107"/>
      <c r="DC392" s="107"/>
      <c r="DD392" s="107"/>
      <c r="DE392" s="107"/>
      <c r="DF392" s="107"/>
      <c r="DG392" s="107"/>
      <c r="DH392" s="107"/>
      <c r="DI392" s="107"/>
      <c r="DJ392" s="107"/>
      <c r="DK392" s="107"/>
      <c r="DL392" s="107"/>
      <c r="DM392" s="107"/>
      <c r="DN392" s="107"/>
      <c r="DO392" s="107"/>
      <c r="DP392" s="107"/>
      <c r="DQ392" s="107"/>
      <c r="DR392" s="107"/>
      <c r="DS392" s="107"/>
      <c r="DT392" s="107"/>
      <c r="DU392" s="107"/>
      <c r="DV392" s="107"/>
      <c r="DW392" s="107"/>
      <c r="DX392" s="107"/>
      <c r="DY392" s="107"/>
      <c r="DZ392" s="107"/>
      <c r="EA392" s="107"/>
      <c r="EB392" s="107"/>
      <c r="EC392" s="107"/>
      <c r="ED392" s="107"/>
      <c r="EE392" s="107"/>
      <c r="EF392" s="107"/>
      <c r="EG392" s="107"/>
      <c r="EH392" s="107"/>
      <c r="EI392" s="107"/>
      <c r="EJ392" s="107"/>
      <c r="EK392" s="107"/>
      <c r="EL392" s="107"/>
      <c r="EM392" s="107"/>
      <c r="EN392" s="258"/>
    </row>
    <row r="393" spans="1:144" s="12" customFormat="1" ht="24.95" customHeight="1">
      <c r="A393" s="2">
        <f t="shared" si="2"/>
        <v>3</v>
      </c>
      <c r="B393" s="10" t="s">
        <v>1351</v>
      </c>
      <c r="C393" s="2" t="s">
        <v>1352</v>
      </c>
      <c r="D393" s="2" t="s">
        <v>650</v>
      </c>
      <c r="E393" s="2" t="s">
        <v>1255</v>
      </c>
      <c r="F393" s="2" t="s">
        <v>1255</v>
      </c>
      <c r="G393" s="2">
        <v>1898</v>
      </c>
      <c r="H393" s="106">
        <v>1024278.52</v>
      </c>
      <c r="I393" s="2" t="s">
        <v>20</v>
      </c>
      <c r="J393" s="86"/>
      <c r="K393" s="2" t="s">
        <v>589</v>
      </c>
      <c r="L393" s="2" t="s">
        <v>1273</v>
      </c>
      <c r="M393" s="2" t="s">
        <v>475</v>
      </c>
      <c r="N393" s="2" t="s">
        <v>701</v>
      </c>
      <c r="O393" s="2" t="s">
        <v>830</v>
      </c>
      <c r="P393" s="2"/>
      <c r="Q393" s="2" t="s">
        <v>690</v>
      </c>
      <c r="R393" s="2" t="s">
        <v>690</v>
      </c>
      <c r="S393" s="2" t="s">
        <v>690</v>
      </c>
      <c r="T393" s="2" t="s">
        <v>690</v>
      </c>
      <c r="U393" s="2" t="s">
        <v>690</v>
      </c>
      <c r="V393" s="2" t="s">
        <v>690</v>
      </c>
      <c r="W393" s="927">
        <v>189</v>
      </c>
      <c r="X393" s="905">
        <v>2</v>
      </c>
      <c r="Y393" s="2" t="s">
        <v>650</v>
      </c>
      <c r="Z393" s="2" t="s">
        <v>1255</v>
      </c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61"/>
    </row>
    <row r="394" spans="1:144" s="6" customFormat="1" ht="24.95" customHeight="1">
      <c r="A394" s="2">
        <f t="shared" si="2"/>
        <v>4</v>
      </c>
      <c r="B394" s="1" t="s">
        <v>587</v>
      </c>
      <c r="C394" s="2" t="s">
        <v>297</v>
      </c>
      <c r="D394" s="204" t="s">
        <v>650</v>
      </c>
      <c r="E394" s="204" t="s">
        <v>1255</v>
      </c>
      <c r="F394" s="2" t="s">
        <v>1255</v>
      </c>
      <c r="G394" s="2">
        <v>1945</v>
      </c>
      <c r="H394" s="103">
        <v>36337.17</v>
      </c>
      <c r="I394" s="2" t="s">
        <v>20</v>
      </c>
      <c r="J394" s="135"/>
      <c r="K394" s="2" t="s">
        <v>589</v>
      </c>
      <c r="L394" s="2" t="s">
        <v>1273</v>
      </c>
      <c r="M394" s="2" t="s">
        <v>475</v>
      </c>
      <c r="N394" s="2" t="s">
        <v>701</v>
      </c>
      <c r="O394" s="2" t="s">
        <v>830</v>
      </c>
      <c r="P394" s="2"/>
      <c r="Q394" s="2" t="s">
        <v>690</v>
      </c>
      <c r="R394" s="2" t="s">
        <v>690</v>
      </c>
      <c r="S394" s="2" t="s">
        <v>691</v>
      </c>
      <c r="T394" s="2" t="s">
        <v>691</v>
      </c>
      <c r="U394" s="2" t="s">
        <v>691</v>
      </c>
      <c r="V394" s="2" t="s">
        <v>691</v>
      </c>
      <c r="W394" s="928">
        <v>65</v>
      </c>
      <c r="X394" s="900">
        <v>1</v>
      </c>
      <c r="Y394" s="12" t="s">
        <v>1255</v>
      </c>
      <c r="Z394" s="12" t="s">
        <v>1255</v>
      </c>
      <c r="CC394" s="107"/>
      <c r="CD394" s="107"/>
      <c r="CE394" s="107"/>
      <c r="CF394" s="107"/>
      <c r="CG394" s="107"/>
      <c r="CH394" s="107"/>
      <c r="CI394" s="107"/>
      <c r="CJ394" s="107"/>
      <c r="CK394" s="107"/>
      <c r="CL394" s="107"/>
      <c r="CM394" s="107"/>
      <c r="CN394" s="107"/>
      <c r="CO394" s="107"/>
      <c r="CP394" s="107"/>
      <c r="CQ394" s="107"/>
      <c r="CR394" s="107"/>
      <c r="CS394" s="107"/>
      <c r="CT394" s="107"/>
      <c r="CU394" s="107"/>
      <c r="CV394" s="107"/>
      <c r="CW394" s="107"/>
      <c r="CX394" s="107"/>
      <c r="CY394" s="107"/>
      <c r="CZ394" s="107"/>
      <c r="DA394" s="107"/>
      <c r="DB394" s="107"/>
      <c r="DC394" s="107"/>
      <c r="DD394" s="107"/>
      <c r="DE394" s="107"/>
      <c r="DF394" s="107"/>
      <c r="DG394" s="107"/>
      <c r="DH394" s="107"/>
      <c r="DI394" s="107"/>
      <c r="DJ394" s="107"/>
      <c r="DK394" s="107"/>
      <c r="DL394" s="107"/>
      <c r="DM394" s="107"/>
      <c r="DN394" s="107"/>
      <c r="DO394" s="107"/>
      <c r="DP394" s="107"/>
      <c r="DQ394" s="107"/>
      <c r="DR394" s="107"/>
      <c r="DS394" s="107"/>
      <c r="DT394" s="107"/>
      <c r="DU394" s="107"/>
      <c r="DV394" s="107"/>
      <c r="DW394" s="107"/>
      <c r="DX394" s="107"/>
      <c r="DY394" s="107"/>
      <c r="DZ394" s="107"/>
      <c r="EA394" s="107"/>
      <c r="EB394" s="107"/>
      <c r="EC394" s="107"/>
      <c r="ED394" s="107"/>
      <c r="EE394" s="107"/>
      <c r="EF394" s="107"/>
    </row>
    <row r="395" spans="1:144" s="12" customFormat="1" ht="24.95" customHeight="1">
      <c r="A395" s="2">
        <f t="shared" si="2"/>
        <v>5</v>
      </c>
      <c r="B395" s="10" t="s">
        <v>854</v>
      </c>
      <c r="C395" s="2"/>
      <c r="D395" s="2"/>
      <c r="E395" s="2"/>
      <c r="F395" s="2"/>
      <c r="G395" s="2">
        <v>2013</v>
      </c>
      <c r="H395" s="103">
        <v>444506.75</v>
      </c>
      <c r="I395" s="2" t="s">
        <v>20</v>
      </c>
      <c r="J395" s="86"/>
      <c r="K395" s="2" t="s">
        <v>855</v>
      </c>
      <c r="L395" s="2"/>
      <c r="M395" s="2"/>
      <c r="N395" s="2"/>
      <c r="O395" s="2" t="s">
        <v>828</v>
      </c>
      <c r="P395" s="2"/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927">
        <v>273</v>
      </c>
      <c r="X395" s="588">
        <v>0</v>
      </c>
      <c r="Y395" s="2" t="s">
        <v>1255</v>
      </c>
      <c r="Z395" s="2" t="s">
        <v>1255</v>
      </c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61"/>
    </row>
    <row r="396" spans="1:144" s="12" customFormat="1" ht="24.95" customHeight="1">
      <c r="A396" s="2">
        <f t="shared" si="2"/>
        <v>6</v>
      </c>
      <c r="B396" s="10" t="s">
        <v>1351</v>
      </c>
      <c r="C396" s="2" t="s">
        <v>1352</v>
      </c>
      <c r="D396" s="2" t="s">
        <v>650</v>
      </c>
      <c r="E396" s="2" t="s">
        <v>1255</v>
      </c>
      <c r="F396" s="2" t="s">
        <v>1255</v>
      </c>
      <c r="G396" s="2">
        <v>2004</v>
      </c>
      <c r="H396" s="106">
        <v>1588228.39</v>
      </c>
      <c r="I396" s="2" t="s">
        <v>20</v>
      </c>
      <c r="J396" s="86"/>
      <c r="K396" s="2" t="s">
        <v>1117</v>
      </c>
      <c r="L396" s="2" t="s">
        <v>1273</v>
      </c>
      <c r="M396" s="2" t="s">
        <v>1311</v>
      </c>
      <c r="N396" s="2" t="s">
        <v>391</v>
      </c>
      <c r="O396" s="2" t="s">
        <v>830</v>
      </c>
      <c r="P396" s="2"/>
      <c r="Q396" s="2" t="s">
        <v>1328</v>
      </c>
      <c r="R396" s="2" t="s">
        <v>1328</v>
      </c>
      <c r="S396" s="2" t="s">
        <v>1328</v>
      </c>
      <c r="T396" s="2" t="s">
        <v>1328</v>
      </c>
      <c r="U396" s="2" t="s">
        <v>691</v>
      </c>
      <c r="V396" s="2" t="s">
        <v>1328</v>
      </c>
      <c r="W396" s="927">
        <v>454</v>
      </c>
      <c r="X396" s="905">
        <v>2</v>
      </c>
      <c r="Y396" s="2" t="s">
        <v>1255</v>
      </c>
      <c r="Z396" s="2" t="s">
        <v>1255</v>
      </c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61"/>
    </row>
    <row r="397" spans="1:144" s="12" customFormat="1" ht="24.95" customHeight="1">
      <c r="A397" s="2">
        <f t="shared" si="2"/>
        <v>7</v>
      </c>
      <c r="B397" s="10" t="s">
        <v>1351</v>
      </c>
      <c r="C397" s="2" t="s">
        <v>1352</v>
      </c>
      <c r="D397" s="2" t="s">
        <v>650</v>
      </c>
      <c r="E397" s="2" t="s">
        <v>1255</v>
      </c>
      <c r="F397" s="2" t="s">
        <v>1255</v>
      </c>
      <c r="G397" s="2">
        <v>2004</v>
      </c>
      <c r="H397" s="106">
        <v>1588513.41</v>
      </c>
      <c r="I397" s="2" t="s">
        <v>20</v>
      </c>
      <c r="J397" s="86"/>
      <c r="K397" s="2" t="s">
        <v>1116</v>
      </c>
      <c r="L397" s="2" t="s">
        <v>1273</v>
      </c>
      <c r="M397" s="2" t="s">
        <v>1311</v>
      </c>
      <c r="N397" s="2" t="s">
        <v>391</v>
      </c>
      <c r="O397" s="2" t="s">
        <v>830</v>
      </c>
      <c r="P397" s="2"/>
      <c r="Q397" s="2" t="s">
        <v>1328</v>
      </c>
      <c r="R397" s="2" t="s">
        <v>1328</v>
      </c>
      <c r="S397" s="2" t="s">
        <v>1328</v>
      </c>
      <c r="T397" s="2" t="s">
        <v>1328</v>
      </c>
      <c r="U397" s="2" t="s">
        <v>691</v>
      </c>
      <c r="V397" s="2" t="s">
        <v>1328</v>
      </c>
      <c r="W397" s="927">
        <v>368</v>
      </c>
      <c r="X397" s="905">
        <v>2</v>
      </c>
      <c r="Y397" s="2" t="s">
        <v>650</v>
      </c>
      <c r="Z397" s="2" t="s">
        <v>1255</v>
      </c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61"/>
    </row>
    <row r="398" spans="1:144" s="12" customFormat="1" ht="24.95" customHeight="1">
      <c r="A398" s="2">
        <f t="shared" si="2"/>
        <v>8</v>
      </c>
      <c r="B398" s="10" t="s">
        <v>3618</v>
      </c>
      <c r="C398" s="2" t="s">
        <v>2079</v>
      </c>
      <c r="D398" s="2" t="s">
        <v>650</v>
      </c>
      <c r="E398" s="2" t="s">
        <v>1255</v>
      </c>
      <c r="F398" s="2" t="s">
        <v>1255</v>
      </c>
      <c r="G398" s="2">
        <v>2004</v>
      </c>
      <c r="H398" s="106">
        <v>21101.360000000001</v>
      </c>
      <c r="I398" s="2" t="s">
        <v>20</v>
      </c>
      <c r="J398" s="86"/>
      <c r="K398" s="2" t="s">
        <v>3619</v>
      </c>
      <c r="L398" s="2"/>
      <c r="M398" s="2"/>
      <c r="N398" s="2"/>
      <c r="O398" s="2" t="s">
        <v>830</v>
      </c>
      <c r="P398" s="2"/>
      <c r="Q398" s="2"/>
      <c r="R398" s="2"/>
      <c r="S398" s="2"/>
      <c r="T398" s="2"/>
      <c r="U398" s="2"/>
      <c r="V398" s="2"/>
      <c r="W398" s="927"/>
      <c r="X398" s="905"/>
      <c r="Y398" s="2"/>
      <c r="Z398" s="2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61"/>
    </row>
    <row r="399" spans="1:144" s="12" customFormat="1" ht="24.95" customHeight="1">
      <c r="A399" s="2">
        <f t="shared" si="2"/>
        <v>9</v>
      </c>
      <c r="B399" s="10" t="s">
        <v>1351</v>
      </c>
      <c r="C399" s="2" t="s">
        <v>1352</v>
      </c>
      <c r="D399" s="2" t="s">
        <v>650</v>
      </c>
      <c r="E399" s="2" t="s">
        <v>1255</v>
      </c>
      <c r="F399" s="2" t="s">
        <v>1255</v>
      </c>
      <c r="G399" s="2">
        <v>1927</v>
      </c>
      <c r="H399" s="106">
        <v>1590930</v>
      </c>
      <c r="I399" s="2" t="s">
        <v>20</v>
      </c>
      <c r="J399" s="86"/>
      <c r="K399" s="2" t="s">
        <v>1114</v>
      </c>
      <c r="L399" s="2" t="s">
        <v>1273</v>
      </c>
      <c r="M399" s="2" t="s">
        <v>1311</v>
      </c>
      <c r="N399" s="2" t="s">
        <v>465</v>
      </c>
      <c r="O399" s="2" t="s">
        <v>592</v>
      </c>
      <c r="P399" s="2"/>
      <c r="Q399" s="2" t="s">
        <v>1328</v>
      </c>
      <c r="R399" s="2" t="s">
        <v>1328</v>
      </c>
      <c r="S399" s="2" t="s">
        <v>690</v>
      </c>
      <c r="T399" s="2" t="s">
        <v>690</v>
      </c>
      <c r="U399" s="2" t="s">
        <v>1331</v>
      </c>
      <c r="V399" s="2" t="s">
        <v>690</v>
      </c>
      <c r="W399" s="927">
        <v>320</v>
      </c>
      <c r="X399" s="905">
        <v>3</v>
      </c>
      <c r="Y399" s="2" t="s">
        <v>650</v>
      </c>
      <c r="Z399" s="2" t="s">
        <v>1255</v>
      </c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61"/>
    </row>
    <row r="400" spans="1:144" s="6" customFormat="1" ht="24.95" customHeight="1">
      <c r="A400" s="2">
        <f t="shared" si="2"/>
        <v>10</v>
      </c>
      <c r="B400" s="1" t="s">
        <v>1</v>
      </c>
      <c r="C400" s="2"/>
      <c r="D400" s="2" t="s">
        <v>1774</v>
      </c>
      <c r="E400" s="2" t="s">
        <v>1774</v>
      </c>
      <c r="F400" s="2"/>
      <c r="G400" s="2"/>
      <c r="H400" s="103">
        <v>8106.47</v>
      </c>
      <c r="I400" s="2" t="s">
        <v>20</v>
      </c>
      <c r="J400" s="135"/>
      <c r="K400" s="2" t="s">
        <v>0</v>
      </c>
      <c r="L400" s="2" t="s">
        <v>378</v>
      </c>
      <c r="M400" s="2" t="s">
        <v>378</v>
      </c>
      <c r="N400" s="2" t="s">
        <v>378</v>
      </c>
      <c r="O400" s="2" t="s">
        <v>1316</v>
      </c>
      <c r="P400" s="2"/>
      <c r="Q400" s="2" t="s">
        <v>378</v>
      </c>
      <c r="R400" s="2" t="s">
        <v>378</v>
      </c>
      <c r="S400" s="2" t="s">
        <v>378</v>
      </c>
      <c r="T400" s="2" t="s">
        <v>378</v>
      </c>
      <c r="U400" s="2" t="s">
        <v>378</v>
      </c>
      <c r="V400" s="2" t="s">
        <v>378</v>
      </c>
      <c r="W400" s="928"/>
      <c r="X400" s="900">
        <v>1</v>
      </c>
      <c r="Y400" s="12" t="s">
        <v>392</v>
      </c>
      <c r="Z400" s="12" t="s">
        <v>392</v>
      </c>
      <c r="CC400" s="107"/>
      <c r="CD400" s="107"/>
      <c r="CE400" s="107"/>
      <c r="CF400" s="107"/>
      <c r="CG400" s="107"/>
      <c r="CH400" s="107"/>
      <c r="CI400" s="107"/>
      <c r="CJ400" s="107"/>
      <c r="CK400" s="107"/>
      <c r="CL400" s="107"/>
      <c r="CM400" s="107"/>
      <c r="CN400" s="107"/>
      <c r="CO400" s="107"/>
      <c r="CP400" s="107"/>
      <c r="CQ400" s="107"/>
      <c r="CR400" s="107"/>
      <c r="CS400" s="107"/>
      <c r="CT400" s="107"/>
      <c r="CU400" s="107"/>
      <c r="CV400" s="107"/>
      <c r="CW400" s="107"/>
      <c r="CX400" s="107"/>
      <c r="CY400" s="107"/>
      <c r="CZ400" s="107"/>
      <c r="DA400" s="107"/>
      <c r="DB400" s="107"/>
      <c r="DC400" s="107"/>
      <c r="DD400" s="107"/>
      <c r="DE400" s="107"/>
      <c r="DF400" s="107"/>
      <c r="DG400" s="107"/>
      <c r="DH400" s="107"/>
      <c r="DI400" s="107"/>
      <c r="DJ400" s="107"/>
      <c r="DK400" s="107"/>
      <c r="DL400" s="107"/>
      <c r="DM400" s="107"/>
      <c r="DN400" s="107"/>
      <c r="DO400" s="107"/>
      <c r="DP400" s="107"/>
      <c r="DQ400" s="107"/>
      <c r="DR400" s="107"/>
      <c r="DS400" s="107"/>
      <c r="DT400" s="107"/>
      <c r="DU400" s="107"/>
      <c r="DV400" s="107"/>
      <c r="DW400" s="107"/>
      <c r="DX400" s="107"/>
      <c r="DY400" s="107"/>
      <c r="DZ400" s="107"/>
      <c r="EA400" s="107"/>
      <c r="EB400" s="107"/>
      <c r="EC400" s="107"/>
      <c r="ED400" s="107"/>
      <c r="EE400" s="107"/>
      <c r="EF400" s="107"/>
    </row>
    <row r="401" spans="1:144" s="6" customFormat="1" ht="24.95" customHeight="1">
      <c r="A401" s="2">
        <f t="shared" si="2"/>
        <v>11</v>
      </c>
      <c r="B401" s="1" t="s">
        <v>3620</v>
      </c>
      <c r="C401" s="2" t="s">
        <v>838</v>
      </c>
      <c r="D401" s="2" t="s">
        <v>650</v>
      </c>
      <c r="E401" s="2" t="s">
        <v>1255</v>
      </c>
      <c r="F401" s="2" t="s">
        <v>1255</v>
      </c>
      <c r="G401" s="2">
        <v>1930</v>
      </c>
      <c r="H401" s="103">
        <v>604500</v>
      </c>
      <c r="I401" s="2" t="s">
        <v>20</v>
      </c>
      <c r="J401" s="135"/>
      <c r="K401" s="2" t="s">
        <v>3621</v>
      </c>
      <c r="L401" s="2" t="s">
        <v>1273</v>
      </c>
      <c r="M401" s="2" t="s">
        <v>1315</v>
      </c>
      <c r="N401" s="2" t="s">
        <v>593</v>
      </c>
      <c r="O401" s="2" t="s">
        <v>1316</v>
      </c>
      <c r="P401" s="2"/>
      <c r="Q401" s="2" t="s">
        <v>1327</v>
      </c>
      <c r="R401" s="2" t="s">
        <v>1327</v>
      </c>
      <c r="S401" s="2" t="s">
        <v>3622</v>
      </c>
      <c r="T401" s="2" t="s">
        <v>3622</v>
      </c>
      <c r="U401" s="2" t="s">
        <v>691</v>
      </c>
      <c r="V401" s="2" t="s">
        <v>1327</v>
      </c>
      <c r="W401" s="928">
        <v>2799</v>
      </c>
      <c r="X401" s="900" t="s">
        <v>3623</v>
      </c>
      <c r="Y401" s="12" t="s">
        <v>1255</v>
      </c>
      <c r="Z401" s="12" t="s">
        <v>1255</v>
      </c>
      <c r="CC401" s="107"/>
      <c r="CD401" s="107"/>
      <c r="CE401" s="107"/>
      <c r="CF401" s="107"/>
      <c r="CG401" s="107"/>
      <c r="CH401" s="107"/>
      <c r="CI401" s="107"/>
      <c r="CJ401" s="107"/>
      <c r="CK401" s="107"/>
      <c r="CL401" s="107"/>
      <c r="CM401" s="107"/>
      <c r="CN401" s="107"/>
      <c r="CO401" s="107"/>
      <c r="CP401" s="107"/>
      <c r="CQ401" s="107"/>
      <c r="CR401" s="107"/>
      <c r="CS401" s="107"/>
      <c r="CT401" s="107"/>
      <c r="CU401" s="107"/>
      <c r="CV401" s="107"/>
      <c r="CW401" s="107"/>
      <c r="CX401" s="107"/>
      <c r="CY401" s="107"/>
      <c r="CZ401" s="107"/>
      <c r="DA401" s="107"/>
      <c r="DB401" s="107"/>
      <c r="DC401" s="107"/>
      <c r="DD401" s="107"/>
      <c r="DE401" s="107"/>
      <c r="DF401" s="107"/>
      <c r="DG401" s="107"/>
      <c r="DH401" s="107"/>
      <c r="DI401" s="107"/>
      <c r="DJ401" s="107"/>
      <c r="DK401" s="107"/>
      <c r="DL401" s="107"/>
      <c r="DM401" s="107"/>
      <c r="DN401" s="107"/>
      <c r="DO401" s="107"/>
      <c r="DP401" s="107"/>
      <c r="DQ401" s="107"/>
      <c r="DR401" s="107"/>
      <c r="DS401" s="107"/>
      <c r="DT401" s="107"/>
      <c r="DU401" s="107"/>
      <c r="DV401" s="107"/>
      <c r="DW401" s="107"/>
      <c r="DX401" s="107"/>
      <c r="DY401" s="107"/>
      <c r="DZ401" s="107"/>
      <c r="EA401" s="107"/>
      <c r="EB401" s="107"/>
      <c r="EC401" s="107"/>
      <c r="ED401" s="107"/>
      <c r="EE401" s="107"/>
      <c r="EF401" s="107"/>
    </row>
    <row r="402" spans="1:144" s="12" customFormat="1" ht="24.95" customHeight="1">
      <c r="A402" s="2">
        <f t="shared" si="2"/>
        <v>12</v>
      </c>
      <c r="B402" s="10" t="s">
        <v>1353</v>
      </c>
      <c r="C402" s="2" t="s">
        <v>838</v>
      </c>
      <c r="D402" s="2" t="s">
        <v>650</v>
      </c>
      <c r="E402" s="2" t="s">
        <v>1255</v>
      </c>
      <c r="F402" s="2" t="s">
        <v>1255</v>
      </c>
      <c r="G402" s="2">
        <v>1930</v>
      </c>
      <c r="H402" s="106">
        <v>5000</v>
      </c>
      <c r="I402" s="2" t="s">
        <v>20</v>
      </c>
      <c r="J402" s="86"/>
      <c r="K402" s="2" t="s">
        <v>456</v>
      </c>
      <c r="L402" s="2" t="s">
        <v>1273</v>
      </c>
      <c r="M402" s="2" t="s">
        <v>475</v>
      </c>
      <c r="N402" s="2" t="s">
        <v>391</v>
      </c>
      <c r="O402" s="2" t="s">
        <v>1316</v>
      </c>
      <c r="P402" s="2"/>
      <c r="Q402" s="2" t="s">
        <v>1329</v>
      </c>
      <c r="R402" s="2" t="s">
        <v>1329</v>
      </c>
      <c r="S402" s="2" t="s">
        <v>1329</v>
      </c>
      <c r="T402" s="2" t="s">
        <v>1329</v>
      </c>
      <c r="U402" s="2" t="s">
        <v>691</v>
      </c>
      <c r="V402" s="2" t="s">
        <v>690</v>
      </c>
      <c r="W402" s="927">
        <v>23</v>
      </c>
      <c r="X402" s="905">
        <v>2</v>
      </c>
      <c r="Y402" s="2" t="s">
        <v>1255</v>
      </c>
      <c r="Z402" s="2" t="s">
        <v>1255</v>
      </c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61"/>
    </row>
    <row r="403" spans="1:144" s="12" customFormat="1" ht="24.95" customHeight="1">
      <c r="A403" s="2">
        <f t="shared" si="2"/>
        <v>13</v>
      </c>
      <c r="B403" s="10" t="s">
        <v>1354</v>
      </c>
      <c r="C403" s="2" t="s">
        <v>838</v>
      </c>
      <c r="D403" s="2" t="s">
        <v>650</v>
      </c>
      <c r="E403" s="2" t="s">
        <v>1255</v>
      </c>
      <c r="F403" s="2" t="s">
        <v>1255</v>
      </c>
      <c r="G403" s="2">
        <v>1930</v>
      </c>
      <c r="H403" s="106">
        <v>25900</v>
      </c>
      <c r="I403" s="2" t="s">
        <v>20</v>
      </c>
      <c r="J403" s="86"/>
      <c r="K403" s="2" t="s">
        <v>457</v>
      </c>
      <c r="L403" s="2" t="s">
        <v>1273</v>
      </c>
      <c r="M403" s="2"/>
      <c r="N403" s="2" t="s">
        <v>701</v>
      </c>
      <c r="O403" s="2" t="s">
        <v>1316</v>
      </c>
      <c r="P403" s="2"/>
      <c r="Q403" s="2" t="s">
        <v>1327</v>
      </c>
      <c r="R403" s="2" t="s">
        <v>1327</v>
      </c>
      <c r="S403" s="2" t="s">
        <v>1327</v>
      </c>
      <c r="T403" s="2" t="s">
        <v>1327</v>
      </c>
      <c r="U403" s="2" t="s">
        <v>691</v>
      </c>
      <c r="V403" s="2" t="s">
        <v>1327</v>
      </c>
      <c r="W403" s="927">
        <v>30.8</v>
      </c>
      <c r="X403" s="905">
        <v>1</v>
      </c>
      <c r="Y403" s="2" t="s">
        <v>1255</v>
      </c>
      <c r="Z403" s="2" t="s">
        <v>1255</v>
      </c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61"/>
    </row>
    <row r="404" spans="1:144" s="12" customFormat="1" ht="24.95" customHeight="1">
      <c r="A404" s="2">
        <f t="shared" si="2"/>
        <v>14</v>
      </c>
      <c r="B404" s="10" t="s">
        <v>1355</v>
      </c>
      <c r="C404" s="2" t="s">
        <v>838</v>
      </c>
      <c r="D404" s="2" t="s">
        <v>650</v>
      </c>
      <c r="E404" s="2" t="s">
        <v>1255</v>
      </c>
      <c r="F404" s="2" t="s">
        <v>1255</v>
      </c>
      <c r="G404" s="2">
        <v>1930</v>
      </c>
      <c r="H404" s="106">
        <v>143400</v>
      </c>
      <c r="I404" s="2" t="s">
        <v>20</v>
      </c>
      <c r="J404" s="86"/>
      <c r="K404" s="2" t="s">
        <v>3624</v>
      </c>
      <c r="L404" s="2" t="s">
        <v>1273</v>
      </c>
      <c r="M404" s="2"/>
      <c r="N404" s="2" t="s">
        <v>391</v>
      </c>
      <c r="O404" s="2" t="s">
        <v>1316</v>
      </c>
      <c r="P404" s="2"/>
      <c r="Q404" s="2" t="s">
        <v>1327</v>
      </c>
      <c r="R404" s="2" t="s">
        <v>691</v>
      </c>
      <c r="S404" s="2" t="s">
        <v>691</v>
      </c>
      <c r="T404" s="2" t="s">
        <v>691</v>
      </c>
      <c r="U404" s="2" t="s">
        <v>691</v>
      </c>
      <c r="V404" s="2" t="s">
        <v>691</v>
      </c>
      <c r="W404" s="927">
        <v>61.7</v>
      </c>
      <c r="X404" s="905">
        <v>1</v>
      </c>
      <c r="Y404" s="2" t="s">
        <v>1255</v>
      </c>
      <c r="Z404" s="2" t="s">
        <v>1255</v>
      </c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61"/>
    </row>
    <row r="405" spans="1:144" s="12" customFormat="1" ht="24.95" customHeight="1">
      <c r="A405" s="2">
        <f t="shared" si="2"/>
        <v>15</v>
      </c>
      <c r="B405" s="10" t="s">
        <v>1355</v>
      </c>
      <c r="C405" s="2" t="s">
        <v>838</v>
      </c>
      <c r="D405" s="2" t="s">
        <v>650</v>
      </c>
      <c r="E405" s="2" t="s">
        <v>1255</v>
      </c>
      <c r="F405" s="2" t="s">
        <v>1255</v>
      </c>
      <c r="G405" s="2">
        <v>1930</v>
      </c>
      <c r="H405" s="106">
        <v>16900</v>
      </c>
      <c r="I405" s="2" t="s">
        <v>20</v>
      </c>
      <c r="J405" s="86"/>
      <c r="K405" s="2" t="s">
        <v>3626</v>
      </c>
      <c r="L405" s="2"/>
      <c r="M405" s="2"/>
      <c r="N405" s="2"/>
      <c r="O405" s="2" t="s">
        <v>1316</v>
      </c>
      <c r="P405" s="2"/>
      <c r="Q405" s="2"/>
      <c r="R405" s="2"/>
      <c r="S405" s="2"/>
      <c r="T405" s="2"/>
      <c r="U405" s="2"/>
      <c r="V405" s="2"/>
      <c r="W405" s="927"/>
      <c r="X405" s="905">
        <v>1</v>
      </c>
      <c r="Y405" s="2" t="s">
        <v>1255</v>
      </c>
      <c r="Z405" s="2" t="s">
        <v>1255</v>
      </c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61"/>
    </row>
    <row r="406" spans="1:144" s="12" customFormat="1" ht="24.95" customHeight="1">
      <c r="A406" s="2">
        <f t="shared" si="2"/>
        <v>16</v>
      </c>
      <c r="B406" s="10" t="s">
        <v>3625</v>
      </c>
      <c r="C406" s="2" t="s">
        <v>838</v>
      </c>
      <c r="D406" s="2"/>
      <c r="E406" s="2"/>
      <c r="F406" s="2"/>
      <c r="G406" s="2"/>
      <c r="H406" s="106">
        <v>14000</v>
      </c>
      <c r="I406" s="2" t="s">
        <v>20</v>
      </c>
      <c r="J406" s="86"/>
      <c r="K406" s="2" t="s">
        <v>3627</v>
      </c>
      <c r="L406" s="2"/>
      <c r="M406" s="2"/>
      <c r="N406" s="2"/>
      <c r="O406" s="2" t="s">
        <v>1316</v>
      </c>
      <c r="P406" s="2"/>
      <c r="Q406" s="2"/>
      <c r="R406" s="2"/>
      <c r="S406" s="2"/>
      <c r="T406" s="2"/>
      <c r="U406" s="2"/>
      <c r="V406" s="2"/>
      <c r="W406" s="927"/>
      <c r="X406" s="905"/>
      <c r="Y406" s="2"/>
      <c r="Z406" s="2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61"/>
    </row>
    <row r="407" spans="1:144" s="12" customFormat="1" ht="24.95" customHeight="1">
      <c r="A407" s="2">
        <f t="shared" si="2"/>
        <v>17</v>
      </c>
      <c r="B407" s="10" t="s">
        <v>1353</v>
      </c>
      <c r="C407" s="2" t="s">
        <v>838</v>
      </c>
      <c r="D407" s="2" t="s">
        <v>650</v>
      </c>
      <c r="E407" s="2" t="s">
        <v>1255</v>
      </c>
      <c r="F407" s="2" t="s">
        <v>1255</v>
      </c>
      <c r="G407" s="2">
        <v>1930</v>
      </c>
      <c r="H407" s="106">
        <v>70300</v>
      </c>
      <c r="I407" s="2" t="s">
        <v>20</v>
      </c>
      <c r="J407" s="86"/>
      <c r="K407" s="2" t="s">
        <v>455</v>
      </c>
      <c r="L407" s="2" t="s">
        <v>1317</v>
      </c>
      <c r="M407" s="2" t="s">
        <v>840</v>
      </c>
      <c r="N407" s="2" t="s">
        <v>391</v>
      </c>
      <c r="O407" s="2" t="s">
        <v>1316</v>
      </c>
      <c r="P407" s="2"/>
      <c r="Q407" s="2" t="s">
        <v>1327</v>
      </c>
      <c r="R407" s="2" t="s">
        <v>691</v>
      </c>
      <c r="S407" s="2" t="s">
        <v>691</v>
      </c>
      <c r="T407" s="2" t="s">
        <v>691</v>
      </c>
      <c r="U407" s="2" t="s">
        <v>691</v>
      </c>
      <c r="V407" s="2" t="s">
        <v>1327</v>
      </c>
      <c r="W407" s="927">
        <v>198</v>
      </c>
      <c r="X407" s="905">
        <v>1</v>
      </c>
      <c r="Y407" s="2" t="s">
        <v>1255</v>
      </c>
      <c r="Z407" s="2" t="s">
        <v>1255</v>
      </c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61"/>
    </row>
    <row r="408" spans="1:144" s="6" customFormat="1" ht="24.95" customHeight="1">
      <c r="A408" s="2">
        <f t="shared" si="2"/>
        <v>18</v>
      </c>
      <c r="B408" s="10" t="s">
        <v>2525</v>
      </c>
      <c r="C408" s="274" t="s">
        <v>838</v>
      </c>
      <c r="D408" s="2" t="s">
        <v>1255</v>
      </c>
      <c r="E408" s="2" t="s">
        <v>1255</v>
      </c>
      <c r="F408" s="2" t="s">
        <v>1255</v>
      </c>
      <c r="G408" s="2">
        <v>1964</v>
      </c>
      <c r="H408" s="404">
        <v>109328.16</v>
      </c>
      <c r="I408" s="2" t="s">
        <v>20</v>
      </c>
      <c r="J408" s="135"/>
      <c r="K408" s="2" t="s">
        <v>2531</v>
      </c>
      <c r="L408" s="2" t="s">
        <v>2536</v>
      </c>
      <c r="M408" s="2" t="s">
        <v>2533</v>
      </c>
      <c r="N408" s="2" t="s">
        <v>2537</v>
      </c>
      <c r="O408" s="2" t="s">
        <v>3628</v>
      </c>
      <c r="P408" s="1"/>
      <c r="Q408" s="2" t="s">
        <v>690</v>
      </c>
      <c r="R408" s="2" t="s">
        <v>1327</v>
      </c>
      <c r="S408" s="2" t="s">
        <v>690</v>
      </c>
      <c r="T408" s="2" t="s">
        <v>690</v>
      </c>
      <c r="U408" s="2" t="s">
        <v>690</v>
      </c>
      <c r="V408" s="2" t="s">
        <v>690</v>
      </c>
      <c r="W408" s="112" t="s">
        <v>2544</v>
      </c>
      <c r="X408" s="900">
        <v>2</v>
      </c>
      <c r="Y408" s="12" t="s">
        <v>1255</v>
      </c>
      <c r="Z408" s="12" t="s">
        <v>1255</v>
      </c>
      <c r="CC408" s="107"/>
      <c r="CD408" s="107"/>
      <c r="CE408" s="107"/>
      <c r="CF408" s="107"/>
      <c r="CG408" s="107"/>
      <c r="CH408" s="107"/>
      <c r="CI408" s="107"/>
      <c r="CJ408" s="107"/>
      <c r="CK408" s="107"/>
      <c r="CL408" s="107"/>
      <c r="CM408" s="107"/>
      <c r="CN408" s="107"/>
      <c r="CO408" s="107"/>
      <c r="CP408" s="107"/>
      <c r="CQ408" s="107"/>
      <c r="CR408" s="107"/>
      <c r="CS408" s="107"/>
      <c r="CT408" s="107"/>
      <c r="CU408" s="107"/>
      <c r="CV408" s="107"/>
      <c r="CW408" s="107"/>
      <c r="CX408" s="107"/>
      <c r="CY408" s="107"/>
      <c r="CZ408" s="107"/>
      <c r="DA408" s="107"/>
      <c r="DB408" s="107"/>
      <c r="DC408" s="107"/>
      <c r="DD408" s="107"/>
      <c r="DE408" s="107"/>
      <c r="DF408" s="107"/>
      <c r="DG408" s="107"/>
      <c r="DH408" s="107"/>
      <c r="DI408" s="107"/>
      <c r="DJ408" s="107"/>
      <c r="DK408" s="107"/>
      <c r="DL408" s="107"/>
      <c r="DM408" s="107"/>
      <c r="DN408" s="107"/>
      <c r="DO408" s="107"/>
      <c r="DP408" s="107"/>
      <c r="DQ408" s="107"/>
      <c r="DR408" s="107"/>
      <c r="DS408" s="107"/>
      <c r="DT408" s="107"/>
      <c r="DU408" s="107"/>
      <c r="DV408" s="107"/>
      <c r="DW408" s="107"/>
      <c r="DX408" s="107"/>
      <c r="DY408" s="107"/>
      <c r="DZ408" s="107"/>
      <c r="EA408" s="107"/>
      <c r="EB408" s="107"/>
      <c r="EC408" s="107"/>
      <c r="ED408" s="107"/>
      <c r="EE408" s="107"/>
      <c r="EF408" s="107"/>
    </row>
    <row r="409" spans="1:144" s="6" customFormat="1" ht="24.95" customHeight="1">
      <c r="A409" s="2">
        <f t="shared" si="2"/>
        <v>19</v>
      </c>
      <c r="B409" s="10" t="s">
        <v>2526</v>
      </c>
      <c r="C409" s="274" t="s">
        <v>838</v>
      </c>
      <c r="D409" s="2" t="s">
        <v>1255</v>
      </c>
      <c r="E409" s="2" t="s">
        <v>1255</v>
      </c>
      <c r="F409" s="2" t="s">
        <v>1255</v>
      </c>
      <c r="G409" s="2">
        <v>1983</v>
      </c>
      <c r="H409" s="404">
        <v>1675.19</v>
      </c>
      <c r="I409" s="2" t="s">
        <v>20</v>
      </c>
      <c r="J409" s="135"/>
      <c r="K409" s="2" t="s">
        <v>2531</v>
      </c>
      <c r="L409" s="2" t="s">
        <v>2538</v>
      </c>
      <c r="M409" s="2" t="s">
        <v>691</v>
      </c>
      <c r="N409" s="2" t="s">
        <v>2539</v>
      </c>
      <c r="O409" s="2" t="s">
        <v>3628</v>
      </c>
      <c r="P409" s="1"/>
      <c r="Q409" s="2" t="s">
        <v>1327</v>
      </c>
      <c r="R409" s="2" t="s">
        <v>691</v>
      </c>
      <c r="S409" s="2" t="s">
        <v>691</v>
      </c>
      <c r="T409" s="2" t="s">
        <v>1327</v>
      </c>
      <c r="U409" s="2" t="s">
        <v>691</v>
      </c>
      <c r="V409" s="2" t="s">
        <v>691</v>
      </c>
      <c r="W409" s="112" t="s">
        <v>2545</v>
      </c>
      <c r="X409" s="900"/>
      <c r="Y409" s="12" t="s">
        <v>1255</v>
      </c>
      <c r="Z409" s="12" t="s">
        <v>1255</v>
      </c>
      <c r="CC409" s="107"/>
      <c r="CD409" s="107"/>
      <c r="CE409" s="107"/>
      <c r="CF409" s="107"/>
      <c r="CG409" s="107"/>
      <c r="CH409" s="107"/>
      <c r="CI409" s="107"/>
      <c r="CJ409" s="107"/>
      <c r="CK409" s="107"/>
      <c r="CL409" s="107"/>
      <c r="CM409" s="107"/>
      <c r="CN409" s="107"/>
      <c r="CO409" s="107"/>
      <c r="CP409" s="107"/>
      <c r="CQ409" s="107"/>
      <c r="CR409" s="107"/>
      <c r="CS409" s="107"/>
      <c r="CT409" s="107"/>
      <c r="CU409" s="107"/>
      <c r="CV409" s="107"/>
      <c r="CW409" s="107"/>
      <c r="CX409" s="107"/>
      <c r="CY409" s="107"/>
      <c r="CZ409" s="107"/>
      <c r="DA409" s="107"/>
      <c r="DB409" s="107"/>
      <c r="DC409" s="107"/>
      <c r="DD409" s="107"/>
      <c r="DE409" s="107"/>
      <c r="DF409" s="107"/>
      <c r="DG409" s="107"/>
      <c r="DH409" s="107"/>
      <c r="DI409" s="107"/>
      <c r="DJ409" s="107"/>
      <c r="DK409" s="107"/>
      <c r="DL409" s="107"/>
      <c r="DM409" s="107"/>
      <c r="DN409" s="107"/>
      <c r="DO409" s="107"/>
      <c r="DP409" s="107"/>
      <c r="DQ409" s="107"/>
      <c r="DR409" s="107"/>
      <c r="DS409" s="107"/>
      <c r="DT409" s="107"/>
      <c r="DU409" s="107"/>
      <c r="DV409" s="107"/>
      <c r="DW409" s="107"/>
      <c r="DX409" s="107"/>
      <c r="DY409" s="107"/>
      <c r="DZ409" s="107"/>
      <c r="EA409" s="107"/>
      <c r="EB409" s="107"/>
      <c r="EC409" s="107"/>
      <c r="ED409" s="107"/>
      <c r="EE409" s="107"/>
      <c r="EF409" s="107"/>
    </row>
    <row r="410" spans="1:144" s="6" customFormat="1" ht="24.95" customHeight="1">
      <c r="A410" s="2">
        <f t="shared" si="2"/>
        <v>20</v>
      </c>
      <c r="B410" s="10" t="s">
        <v>2527</v>
      </c>
      <c r="C410" s="274" t="s">
        <v>838</v>
      </c>
      <c r="D410" s="2" t="s">
        <v>1255</v>
      </c>
      <c r="E410" s="2" t="s">
        <v>1255</v>
      </c>
      <c r="F410" s="2" t="s">
        <v>1255</v>
      </c>
      <c r="G410" s="2">
        <v>1983</v>
      </c>
      <c r="H410" s="404">
        <v>4937.3999999999996</v>
      </c>
      <c r="I410" s="2" t="s">
        <v>20</v>
      </c>
      <c r="J410" s="135"/>
      <c r="K410" s="2" t="s">
        <v>2531</v>
      </c>
      <c r="L410" s="2" t="s">
        <v>2540</v>
      </c>
      <c r="M410" s="2" t="s">
        <v>691</v>
      </c>
      <c r="N410" s="2" t="s">
        <v>2541</v>
      </c>
      <c r="O410" s="2" t="s">
        <v>3628</v>
      </c>
      <c r="P410" s="1"/>
      <c r="Q410" s="2" t="s">
        <v>690</v>
      </c>
      <c r="R410" s="2" t="s">
        <v>690</v>
      </c>
      <c r="S410" s="2" t="s">
        <v>691</v>
      </c>
      <c r="T410" s="2" t="s">
        <v>690</v>
      </c>
      <c r="U410" s="2" t="s">
        <v>691</v>
      </c>
      <c r="V410" s="2" t="s">
        <v>691</v>
      </c>
      <c r="W410" s="112" t="s">
        <v>2546</v>
      </c>
      <c r="X410" s="900">
        <v>1</v>
      </c>
      <c r="Y410" s="12" t="s">
        <v>1202</v>
      </c>
      <c r="Z410" s="12" t="s">
        <v>1255</v>
      </c>
      <c r="CC410" s="107"/>
      <c r="CD410" s="107"/>
      <c r="CE410" s="107"/>
      <c r="CF410" s="107"/>
      <c r="CG410" s="107"/>
      <c r="CH410" s="107"/>
      <c r="CI410" s="107"/>
      <c r="CJ410" s="107"/>
      <c r="CK410" s="107"/>
      <c r="CL410" s="107"/>
      <c r="CM410" s="107"/>
      <c r="CN410" s="107"/>
      <c r="CO410" s="107"/>
      <c r="CP410" s="107"/>
      <c r="CQ410" s="107"/>
      <c r="CR410" s="107"/>
      <c r="CS410" s="107"/>
      <c r="CT410" s="107"/>
      <c r="CU410" s="107"/>
      <c r="CV410" s="107"/>
      <c r="CW410" s="107"/>
      <c r="CX410" s="107"/>
      <c r="CY410" s="107"/>
      <c r="CZ410" s="107"/>
      <c r="DA410" s="107"/>
      <c r="DB410" s="107"/>
      <c r="DC410" s="107"/>
      <c r="DD410" s="107"/>
      <c r="DE410" s="107"/>
      <c r="DF410" s="107"/>
      <c r="DG410" s="107"/>
      <c r="DH410" s="107"/>
      <c r="DI410" s="107"/>
      <c r="DJ410" s="107"/>
      <c r="DK410" s="107"/>
      <c r="DL410" s="107"/>
      <c r="DM410" s="107"/>
      <c r="DN410" s="107"/>
      <c r="DO410" s="107"/>
      <c r="DP410" s="107"/>
      <c r="DQ410" s="107"/>
      <c r="DR410" s="107"/>
      <c r="DS410" s="107"/>
      <c r="DT410" s="107"/>
      <c r="DU410" s="107"/>
      <c r="DV410" s="107"/>
      <c r="DW410" s="107"/>
      <c r="DX410" s="107"/>
      <c r="DY410" s="107"/>
      <c r="DZ410" s="107"/>
      <c r="EA410" s="107"/>
      <c r="EB410" s="107"/>
      <c r="EC410" s="107"/>
      <c r="ED410" s="107"/>
      <c r="EE410" s="107"/>
      <c r="EF410" s="107"/>
    </row>
    <row r="411" spans="1:144" s="6" customFormat="1" ht="24.95" customHeight="1">
      <c r="A411" s="2">
        <f t="shared" si="2"/>
        <v>21</v>
      </c>
      <c r="B411" s="10" t="s">
        <v>2528</v>
      </c>
      <c r="C411" s="274" t="s">
        <v>1352</v>
      </c>
      <c r="D411" s="2" t="s">
        <v>650</v>
      </c>
      <c r="E411" s="2" t="s">
        <v>1255</v>
      </c>
      <c r="F411" s="2" t="s">
        <v>1255</v>
      </c>
      <c r="G411" s="2">
        <v>1932</v>
      </c>
      <c r="H411" s="404">
        <v>27155.7</v>
      </c>
      <c r="I411" s="2" t="s">
        <v>20</v>
      </c>
      <c r="J411" s="135"/>
      <c r="K411" s="2" t="s">
        <v>2532</v>
      </c>
      <c r="L411" s="2" t="s">
        <v>2542</v>
      </c>
      <c r="M411" s="2" t="s">
        <v>694</v>
      </c>
      <c r="N411" s="2" t="s">
        <v>2543</v>
      </c>
      <c r="O411" s="2" t="s">
        <v>3628</v>
      </c>
      <c r="P411" s="1"/>
      <c r="Q411" s="2" t="s">
        <v>690</v>
      </c>
      <c r="R411" s="2" t="s">
        <v>690</v>
      </c>
      <c r="S411" s="2" t="s">
        <v>690</v>
      </c>
      <c r="T411" s="2" t="s">
        <v>690</v>
      </c>
      <c r="U411" s="2" t="s">
        <v>690</v>
      </c>
      <c r="V411" s="2" t="s">
        <v>690</v>
      </c>
      <c r="W411" s="112" t="s">
        <v>2547</v>
      </c>
      <c r="X411" s="900">
        <v>3</v>
      </c>
      <c r="Y411" s="12" t="s">
        <v>1255</v>
      </c>
      <c r="Z411" s="12" t="s">
        <v>1255</v>
      </c>
      <c r="CC411" s="107"/>
      <c r="CD411" s="107"/>
      <c r="CE411" s="107"/>
      <c r="CF411" s="107"/>
      <c r="CG411" s="107"/>
      <c r="CH411" s="107"/>
      <c r="CI411" s="107"/>
      <c r="CJ411" s="107"/>
      <c r="CK411" s="107"/>
      <c r="CL411" s="107"/>
      <c r="CM411" s="107"/>
      <c r="CN411" s="107"/>
      <c r="CO411" s="107"/>
      <c r="CP411" s="107"/>
      <c r="CQ411" s="107"/>
      <c r="CR411" s="107"/>
      <c r="CS411" s="107"/>
      <c r="CT411" s="107"/>
      <c r="CU411" s="107"/>
      <c r="CV411" s="107"/>
      <c r="CW411" s="107"/>
      <c r="CX411" s="107"/>
      <c r="CY411" s="107"/>
      <c r="CZ411" s="107"/>
      <c r="DA411" s="107"/>
      <c r="DB411" s="107"/>
      <c r="DC411" s="107"/>
      <c r="DD411" s="107"/>
      <c r="DE411" s="107"/>
      <c r="DF411" s="107"/>
      <c r="DG411" s="107"/>
      <c r="DH411" s="107"/>
      <c r="DI411" s="107"/>
      <c r="DJ411" s="107"/>
      <c r="DK411" s="107"/>
      <c r="DL411" s="107"/>
      <c r="DM411" s="107"/>
      <c r="DN411" s="107"/>
      <c r="DO411" s="107"/>
      <c r="DP411" s="107"/>
      <c r="DQ411" s="107"/>
      <c r="DR411" s="107"/>
      <c r="DS411" s="107"/>
      <c r="DT411" s="107"/>
      <c r="DU411" s="107"/>
      <c r="DV411" s="107"/>
      <c r="DW411" s="107"/>
      <c r="DX411" s="107"/>
      <c r="DY411" s="107"/>
      <c r="DZ411" s="107"/>
      <c r="EA411" s="107"/>
      <c r="EB411" s="107"/>
      <c r="EC411" s="107"/>
      <c r="ED411" s="107"/>
      <c r="EE411" s="107"/>
      <c r="EF411" s="107"/>
    </row>
    <row r="412" spans="1:144" s="6" customFormat="1" ht="24.95" customHeight="1">
      <c r="A412" s="2">
        <f t="shared" si="2"/>
        <v>22</v>
      </c>
      <c r="B412" s="10" t="s">
        <v>2529</v>
      </c>
      <c r="C412" s="274" t="s">
        <v>838</v>
      </c>
      <c r="D412" s="2" t="s">
        <v>650</v>
      </c>
      <c r="E412" s="2" t="s">
        <v>1255</v>
      </c>
      <c r="F412" s="2" t="s">
        <v>1255</v>
      </c>
      <c r="G412" s="2">
        <v>1932</v>
      </c>
      <c r="H412" s="404">
        <v>14371.36</v>
      </c>
      <c r="I412" s="2" t="s">
        <v>20</v>
      </c>
      <c r="J412" s="135"/>
      <c r="K412" s="2" t="s">
        <v>2532</v>
      </c>
      <c r="L412" s="2" t="s">
        <v>2536</v>
      </c>
      <c r="M412" s="2" t="s">
        <v>691</v>
      </c>
      <c r="N412" s="2" t="s">
        <v>2534</v>
      </c>
      <c r="O412" s="2" t="s">
        <v>3628</v>
      </c>
      <c r="P412" s="1"/>
      <c r="Q412" s="2" t="s">
        <v>690</v>
      </c>
      <c r="R412" s="2" t="s">
        <v>691</v>
      </c>
      <c r="S412" s="2" t="s">
        <v>691</v>
      </c>
      <c r="T412" s="2" t="s">
        <v>1327</v>
      </c>
      <c r="U412" s="2" t="s">
        <v>691</v>
      </c>
      <c r="V412" s="2" t="s">
        <v>691</v>
      </c>
      <c r="W412" s="112" t="s">
        <v>2548</v>
      </c>
      <c r="X412" s="900">
        <v>1</v>
      </c>
      <c r="Y412" s="12" t="s">
        <v>1255</v>
      </c>
      <c r="Z412" s="12" t="s">
        <v>1255</v>
      </c>
      <c r="CC412" s="107"/>
      <c r="CD412" s="107"/>
      <c r="CE412" s="107"/>
      <c r="CF412" s="107"/>
      <c r="CG412" s="107"/>
      <c r="CH412" s="107"/>
      <c r="CI412" s="107"/>
      <c r="CJ412" s="107"/>
      <c r="CK412" s="107"/>
      <c r="CL412" s="107"/>
      <c r="CM412" s="107"/>
      <c r="CN412" s="107"/>
      <c r="CO412" s="107"/>
      <c r="CP412" s="107"/>
      <c r="CQ412" s="107"/>
      <c r="CR412" s="107"/>
      <c r="CS412" s="107"/>
      <c r="CT412" s="107"/>
      <c r="CU412" s="107"/>
      <c r="CV412" s="107"/>
      <c r="CW412" s="107"/>
      <c r="CX412" s="107"/>
      <c r="CY412" s="107"/>
      <c r="CZ412" s="107"/>
      <c r="DA412" s="107"/>
      <c r="DB412" s="107"/>
      <c r="DC412" s="107"/>
      <c r="DD412" s="107"/>
      <c r="DE412" s="107"/>
      <c r="DF412" s="107"/>
      <c r="DG412" s="107"/>
      <c r="DH412" s="107"/>
      <c r="DI412" s="107"/>
      <c r="DJ412" s="107"/>
      <c r="DK412" s="107"/>
      <c r="DL412" s="107"/>
      <c r="DM412" s="107"/>
      <c r="DN412" s="107"/>
      <c r="DO412" s="107"/>
      <c r="DP412" s="107"/>
      <c r="DQ412" s="107"/>
      <c r="DR412" s="107"/>
      <c r="DS412" s="107"/>
      <c r="DT412" s="107"/>
      <c r="DU412" s="107"/>
      <c r="DV412" s="107"/>
      <c r="DW412" s="107"/>
      <c r="DX412" s="107"/>
      <c r="DY412" s="107"/>
      <c r="DZ412" s="107"/>
      <c r="EA412" s="107"/>
      <c r="EB412" s="107"/>
      <c r="EC412" s="107"/>
      <c r="ED412" s="107"/>
      <c r="EE412" s="107"/>
      <c r="EF412" s="107"/>
    </row>
    <row r="413" spans="1:144" s="12" customFormat="1" ht="24.95" customHeight="1">
      <c r="A413" s="2">
        <f t="shared" si="2"/>
        <v>23</v>
      </c>
      <c r="B413" s="10" t="s">
        <v>583</v>
      </c>
      <c r="C413" s="2" t="s">
        <v>838</v>
      </c>
      <c r="D413" s="2" t="s">
        <v>650</v>
      </c>
      <c r="E413" s="2" t="s">
        <v>1255</v>
      </c>
      <c r="F413" s="2" t="s">
        <v>1255</v>
      </c>
      <c r="G413" s="2">
        <v>1945</v>
      </c>
      <c r="H413" s="106">
        <v>3240982.17</v>
      </c>
      <c r="I413" s="2" t="s">
        <v>20</v>
      </c>
      <c r="J413" s="86"/>
      <c r="K413" s="2" t="s">
        <v>817</v>
      </c>
      <c r="L413" s="2" t="s">
        <v>1321</v>
      </c>
      <c r="M413" s="2" t="s">
        <v>840</v>
      </c>
      <c r="N413" s="2" t="s">
        <v>701</v>
      </c>
      <c r="O413" s="2" t="s">
        <v>591</v>
      </c>
      <c r="P413" s="2"/>
      <c r="Q413" s="2" t="s">
        <v>690</v>
      </c>
      <c r="R413" s="2" t="s">
        <v>690</v>
      </c>
      <c r="S413" s="2" t="s">
        <v>690</v>
      </c>
      <c r="T413" s="2" t="s">
        <v>690</v>
      </c>
      <c r="U413" s="2" t="s">
        <v>691</v>
      </c>
      <c r="V413" s="2" t="s">
        <v>690</v>
      </c>
      <c r="W413" s="927">
        <v>468.5</v>
      </c>
      <c r="X413" s="905">
        <v>1</v>
      </c>
      <c r="Y413" s="2" t="s">
        <v>650</v>
      </c>
      <c r="Z413" s="2" t="s">
        <v>1255</v>
      </c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61"/>
    </row>
    <row r="414" spans="1:144" s="138" customFormat="1" ht="24.95" customHeight="1">
      <c r="A414" s="2">
        <f t="shared" si="2"/>
        <v>24</v>
      </c>
      <c r="B414" s="1" t="s">
        <v>587</v>
      </c>
      <c r="C414" s="2" t="s">
        <v>635</v>
      </c>
      <c r="D414" s="204" t="s">
        <v>650</v>
      </c>
      <c r="E414" s="204" t="s">
        <v>1255</v>
      </c>
      <c r="F414" s="2" t="s">
        <v>1255</v>
      </c>
      <c r="G414" s="2"/>
      <c r="H414" s="103">
        <v>130352.44</v>
      </c>
      <c r="I414" s="2" t="s">
        <v>20</v>
      </c>
      <c r="J414" s="135"/>
      <c r="K414" s="2" t="s">
        <v>288</v>
      </c>
      <c r="L414" s="2" t="s">
        <v>1273</v>
      </c>
      <c r="M414" s="2" t="s">
        <v>475</v>
      </c>
      <c r="N414" s="2" t="s">
        <v>701</v>
      </c>
      <c r="O414" s="2" t="s">
        <v>591</v>
      </c>
      <c r="P414" s="2"/>
      <c r="Q414" s="2" t="s">
        <v>690</v>
      </c>
      <c r="R414" s="2" t="s">
        <v>691</v>
      </c>
      <c r="S414" s="2" t="s">
        <v>691</v>
      </c>
      <c r="T414" s="2" t="s">
        <v>691</v>
      </c>
      <c r="U414" s="2" t="s">
        <v>691</v>
      </c>
      <c r="V414" s="2" t="s">
        <v>691</v>
      </c>
      <c r="W414" s="928">
        <v>41</v>
      </c>
      <c r="X414" s="900" t="s">
        <v>2589</v>
      </c>
      <c r="Y414" s="12" t="s">
        <v>1255</v>
      </c>
      <c r="Z414" s="89" t="s">
        <v>1255</v>
      </c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7"/>
      <c r="AV414" s="107"/>
      <c r="AW414" s="107"/>
      <c r="AX414" s="107"/>
      <c r="AY414" s="107"/>
      <c r="AZ414" s="107"/>
      <c r="BA414" s="107"/>
      <c r="BB414" s="107"/>
      <c r="BC414" s="107"/>
      <c r="BD414" s="107"/>
      <c r="BE414" s="107"/>
      <c r="BF414" s="107"/>
      <c r="BG414" s="107"/>
      <c r="BH414" s="107"/>
      <c r="BI414" s="107"/>
      <c r="BJ414" s="107"/>
      <c r="BK414" s="107"/>
      <c r="BL414" s="107"/>
      <c r="BM414" s="107"/>
      <c r="BN414" s="107"/>
      <c r="BO414" s="107"/>
      <c r="BP414" s="107"/>
      <c r="BQ414" s="107"/>
      <c r="BR414" s="107"/>
      <c r="BS414" s="107"/>
      <c r="BT414" s="107"/>
      <c r="BU414" s="107"/>
      <c r="BV414" s="107"/>
      <c r="BW414" s="107"/>
      <c r="BX414" s="107"/>
      <c r="BY414" s="107"/>
      <c r="BZ414" s="107"/>
      <c r="CA414" s="107"/>
      <c r="CB414" s="107"/>
      <c r="CC414" s="107"/>
      <c r="CD414" s="107"/>
      <c r="CE414" s="107"/>
      <c r="CF414" s="107"/>
      <c r="CG414" s="107"/>
      <c r="CH414" s="107"/>
      <c r="CI414" s="107"/>
      <c r="CJ414" s="107"/>
      <c r="CK414" s="107"/>
      <c r="CL414" s="107"/>
      <c r="CM414" s="107"/>
      <c r="CN414" s="107"/>
      <c r="CO414" s="107"/>
      <c r="CP414" s="107"/>
      <c r="CQ414" s="107"/>
      <c r="CR414" s="107"/>
      <c r="CS414" s="107"/>
      <c r="CT414" s="107"/>
      <c r="CU414" s="107"/>
      <c r="CV414" s="107"/>
      <c r="CW414" s="107"/>
      <c r="CX414" s="107"/>
      <c r="CY414" s="107"/>
      <c r="CZ414" s="107"/>
      <c r="DA414" s="107"/>
      <c r="DB414" s="107"/>
      <c r="DC414" s="107"/>
      <c r="DD414" s="107"/>
      <c r="DE414" s="107"/>
      <c r="DF414" s="107"/>
      <c r="DG414" s="107"/>
      <c r="DH414" s="107"/>
      <c r="DI414" s="107"/>
      <c r="DJ414" s="107"/>
      <c r="DK414" s="107"/>
      <c r="DL414" s="107"/>
      <c r="DM414" s="107"/>
      <c r="DN414" s="107"/>
      <c r="DO414" s="107"/>
      <c r="DP414" s="107"/>
      <c r="DQ414" s="107"/>
      <c r="DR414" s="107"/>
      <c r="DS414" s="107"/>
      <c r="DT414" s="107"/>
      <c r="DU414" s="107"/>
      <c r="DV414" s="107"/>
      <c r="DW414" s="107"/>
      <c r="DX414" s="107"/>
      <c r="DY414" s="107"/>
      <c r="DZ414" s="107"/>
      <c r="EA414" s="107"/>
      <c r="EB414" s="107"/>
      <c r="EC414" s="107"/>
      <c r="ED414" s="107"/>
      <c r="EE414" s="107"/>
      <c r="EF414" s="107"/>
      <c r="EG414" s="107"/>
      <c r="EH414" s="107"/>
      <c r="EI414" s="107"/>
      <c r="EJ414" s="107"/>
      <c r="EK414" s="107"/>
      <c r="EL414" s="107"/>
      <c r="EM414" s="107"/>
      <c r="EN414" s="258"/>
    </row>
    <row r="415" spans="1:144" s="12" customFormat="1" ht="24.95" customHeight="1">
      <c r="A415" s="2">
        <f t="shared" si="2"/>
        <v>25</v>
      </c>
      <c r="B415" s="10" t="s">
        <v>1351</v>
      </c>
      <c r="C415" s="2" t="s">
        <v>1352</v>
      </c>
      <c r="D415" s="2" t="s">
        <v>650</v>
      </c>
      <c r="E415" s="2" t="s">
        <v>1255</v>
      </c>
      <c r="F415" s="2" t="s">
        <v>1255</v>
      </c>
      <c r="G415" s="2">
        <v>1910</v>
      </c>
      <c r="H415" s="106">
        <v>2570419.81</v>
      </c>
      <c r="I415" s="2" t="s">
        <v>20</v>
      </c>
      <c r="J415" s="86"/>
      <c r="K415" s="2" t="s">
        <v>296</v>
      </c>
      <c r="L415" s="2" t="s">
        <v>1273</v>
      </c>
      <c r="M415" s="2" t="s">
        <v>475</v>
      </c>
      <c r="N415" s="2" t="s">
        <v>701</v>
      </c>
      <c r="O415" s="2" t="s">
        <v>591</v>
      </c>
      <c r="P415" s="2"/>
      <c r="Q415" s="2" t="s">
        <v>690</v>
      </c>
      <c r="R415" s="2" t="s">
        <v>1327</v>
      </c>
      <c r="S415" s="2" t="s">
        <v>690</v>
      </c>
      <c r="T415" s="2" t="s">
        <v>690</v>
      </c>
      <c r="U415" s="2" t="s">
        <v>690</v>
      </c>
      <c r="V415" s="2" t="s">
        <v>690</v>
      </c>
      <c r="W415" s="927">
        <v>408.15</v>
      </c>
      <c r="X415" s="905">
        <v>3</v>
      </c>
      <c r="Y415" s="2" t="s">
        <v>1332</v>
      </c>
      <c r="Z415" s="2" t="s">
        <v>1255</v>
      </c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  <c r="ED415" s="27"/>
      <c r="EE415" s="27"/>
      <c r="EF415" s="27"/>
      <c r="EG415" s="261"/>
    </row>
    <row r="416" spans="1:144" s="6" customFormat="1" ht="24.95" customHeight="1">
      <c r="A416" s="2">
        <f t="shared" si="2"/>
        <v>26</v>
      </c>
      <c r="B416" s="1" t="s">
        <v>587</v>
      </c>
      <c r="C416" s="2" t="s">
        <v>635</v>
      </c>
      <c r="D416" s="204" t="s">
        <v>650</v>
      </c>
      <c r="E416" s="204" t="s">
        <v>1255</v>
      </c>
      <c r="F416" s="2" t="s">
        <v>1255</v>
      </c>
      <c r="G416" s="2">
        <v>2008</v>
      </c>
      <c r="H416" s="103">
        <v>173738.03</v>
      </c>
      <c r="I416" s="2" t="s">
        <v>20</v>
      </c>
      <c r="J416" s="135"/>
      <c r="K416" s="2" t="s">
        <v>296</v>
      </c>
      <c r="L416" s="2" t="s">
        <v>391</v>
      </c>
      <c r="M416" s="2" t="s">
        <v>1363</v>
      </c>
      <c r="N416" s="2" t="s">
        <v>391</v>
      </c>
      <c r="O416" s="2" t="s">
        <v>591</v>
      </c>
      <c r="P416" s="2"/>
      <c r="Q416" s="2" t="s">
        <v>690</v>
      </c>
      <c r="R416" s="2" t="s">
        <v>691</v>
      </c>
      <c r="S416" s="2" t="s">
        <v>691</v>
      </c>
      <c r="T416" s="2" t="s">
        <v>691</v>
      </c>
      <c r="U416" s="2" t="s">
        <v>691</v>
      </c>
      <c r="V416" s="2" t="s">
        <v>691</v>
      </c>
      <c r="W416" s="928">
        <v>24</v>
      </c>
      <c r="X416" s="900" t="s">
        <v>2589</v>
      </c>
      <c r="Y416" s="12" t="s">
        <v>1255</v>
      </c>
      <c r="Z416" s="12" t="s">
        <v>1255</v>
      </c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7"/>
      <c r="AV416" s="107"/>
      <c r="AW416" s="107"/>
      <c r="AX416" s="107"/>
      <c r="AY416" s="107"/>
      <c r="AZ416" s="107"/>
      <c r="BA416" s="107"/>
      <c r="BB416" s="107"/>
      <c r="BC416" s="107"/>
      <c r="BD416" s="107"/>
      <c r="BE416" s="107"/>
      <c r="BF416" s="107"/>
      <c r="BG416" s="107"/>
      <c r="BH416" s="107"/>
      <c r="BI416" s="107"/>
      <c r="BJ416" s="107"/>
      <c r="BK416" s="107"/>
      <c r="BL416" s="107"/>
      <c r="BM416" s="107"/>
      <c r="BN416" s="107"/>
      <c r="BO416" s="107"/>
      <c r="BP416" s="107"/>
      <c r="BQ416" s="107"/>
      <c r="BR416" s="107"/>
      <c r="BS416" s="107"/>
      <c r="BT416" s="107"/>
      <c r="BU416" s="107"/>
      <c r="BV416" s="107"/>
      <c r="BW416" s="107"/>
      <c r="BX416" s="107"/>
      <c r="BY416" s="107"/>
      <c r="BZ416" s="107"/>
      <c r="CA416" s="107"/>
      <c r="CB416" s="107"/>
      <c r="CC416" s="107"/>
      <c r="CD416" s="107"/>
      <c r="CE416" s="107"/>
      <c r="CF416" s="107"/>
      <c r="CG416" s="107"/>
      <c r="CH416" s="107"/>
      <c r="CI416" s="107"/>
      <c r="CJ416" s="107"/>
      <c r="CK416" s="107"/>
      <c r="CL416" s="107"/>
      <c r="CM416" s="107"/>
      <c r="CN416" s="107"/>
      <c r="CO416" s="107"/>
      <c r="CP416" s="107"/>
      <c r="CQ416" s="107"/>
      <c r="CR416" s="107"/>
      <c r="CS416" s="107"/>
      <c r="CT416" s="107"/>
      <c r="CU416" s="107"/>
      <c r="CV416" s="107"/>
      <c r="CW416" s="107"/>
      <c r="CX416" s="107"/>
      <c r="CY416" s="107"/>
      <c r="CZ416" s="107"/>
      <c r="DA416" s="107"/>
      <c r="DB416" s="107"/>
      <c r="DC416" s="107"/>
      <c r="DD416" s="107"/>
      <c r="DE416" s="107"/>
      <c r="DF416" s="107"/>
      <c r="DG416" s="107"/>
      <c r="DH416" s="107"/>
      <c r="DI416" s="107"/>
      <c r="DJ416" s="107"/>
      <c r="DK416" s="107"/>
      <c r="DL416" s="107"/>
      <c r="DM416" s="107"/>
      <c r="DN416" s="107"/>
      <c r="DO416" s="107"/>
      <c r="DP416" s="107"/>
      <c r="DQ416" s="107"/>
      <c r="DR416" s="107"/>
      <c r="DS416" s="107"/>
      <c r="DT416" s="107"/>
      <c r="DU416" s="107"/>
      <c r="DV416" s="107"/>
      <c r="DW416" s="107"/>
      <c r="DX416" s="107"/>
      <c r="DY416" s="107"/>
      <c r="DZ416" s="107"/>
      <c r="EA416" s="107"/>
      <c r="EB416" s="107"/>
      <c r="EC416" s="107"/>
      <c r="ED416" s="107"/>
      <c r="EE416" s="107"/>
      <c r="EF416" s="107"/>
      <c r="EG416" s="107"/>
      <c r="EH416" s="107"/>
      <c r="EI416" s="107"/>
      <c r="EJ416" s="107"/>
      <c r="EK416" s="107"/>
      <c r="EL416" s="107"/>
      <c r="EM416" s="107"/>
    </row>
    <row r="417" spans="1:144" s="6" customFormat="1" ht="24.95" customHeight="1">
      <c r="A417" s="2">
        <f t="shared" si="2"/>
        <v>27</v>
      </c>
      <c r="B417" s="1" t="s">
        <v>3618</v>
      </c>
      <c r="C417" s="2" t="s">
        <v>2079</v>
      </c>
      <c r="D417" s="204" t="s">
        <v>650</v>
      </c>
      <c r="E417" s="204" t="s">
        <v>1255</v>
      </c>
      <c r="F417" s="2" t="s">
        <v>1255</v>
      </c>
      <c r="G417" s="2"/>
      <c r="H417" s="103">
        <v>13172.16</v>
      </c>
      <c r="I417" s="2" t="s">
        <v>20</v>
      </c>
      <c r="J417" s="135"/>
      <c r="K417" s="2" t="s">
        <v>296</v>
      </c>
      <c r="L417" s="2" t="s">
        <v>391</v>
      </c>
      <c r="M417" s="2"/>
      <c r="N417" s="2" t="s">
        <v>391</v>
      </c>
      <c r="O417" s="2" t="s">
        <v>591</v>
      </c>
      <c r="P417" s="2"/>
      <c r="Q417" s="2" t="s">
        <v>3629</v>
      </c>
      <c r="R417" s="2" t="s">
        <v>378</v>
      </c>
      <c r="S417" s="2" t="s">
        <v>378</v>
      </c>
      <c r="T417" s="2" t="s">
        <v>378</v>
      </c>
      <c r="U417" s="2" t="s">
        <v>378</v>
      </c>
      <c r="V417" s="2" t="s">
        <v>378</v>
      </c>
      <c r="W417" s="928"/>
      <c r="X417" s="900"/>
      <c r="Y417" s="12"/>
      <c r="Z417" s="12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7"/>
      <c r="AV417" s="107"/>
      <c r="AW417" s="107"/>
      <c r="AX417" s="107"/>
      <c r="AY417" s="107"/>
      <c r="AZ417" s="107"/>
      <c r="BA417" s="107"/>
      <c r="BB417" s="107"/>
      <c r="BC417" s="107"/>
      <c r="BD417" s="107"/>
      <c r="BE417" s="107"/>
      <c r="BF417" s="107"/>
      <c r="BG417" s="107"/>
      <c r="BH417" s="107"/>
      <c r="BI417" s="107"/>
      <c r="BJ417" s="107"/>
      <c r="BK417" s="107"/>
      <c r="BL417" s="107"/>
      <c r="BM417" s="107"/>
      <c r="BN417" s="107"/>
      <c r="BO417" s="107"/>
      <c r="BP417" s="107"/>
      <c r="BQ417" s="107"/>
      <c r="BR417" s="107"/>
      <c r="BS417" s="107"/>
      <c r="BT417" s="107"/>
      <c r="BU417" s="107"/>
      <c r="BV417" s="107"/>
      <c r="BW417" s="107"/>
      <c r="BX417" s="107"/>
      <c r="BY417" s="107"/>
      <c r="BZ417" s="107"/>
      <c r="CA417" s="107"/>
      <c r="CB417" s="107"/>
      <c r="CC417" s="107"/>
      <c r="CD417" s="107"/>
      <c r="CE417" s="107"/>
      <c r="CF417" s="107"/>
      <c r="CG417" s="107"/>
      <c r="CH417" s="107"/>
      <c r="CI417" s="107"/>
      <c r="CJ417" s="107"/>
      <c r="CK417" s="107"/>
      <c r="CL417" s="107"/>
      <c r="CM417" s="107"/>
      <c r="CN417" s="107"/>
      <c r="CO417" s="107"/>
      <c r="CP417" s="107"/>
      <c r="CQ417" s="107"/>
      <c r="CR417" s="107"/>
      <c r="CS417" s="107"/>
      <c r="CT417" s="107"/>
      <c r="CU417" s="107"/>
      <c r="CV417" s="107"/>
      <c r="CW417" s="107"/>
      <c r="CX417" s="107"/>
      <c r="CY417" s="107"/>
      <c r="CZ417" s="107"/>
      <c r="DA417" s="107"/>
      <c r="DB417" s="107"/>
      <c r="DC417" s="107"/>
      <c r="DD417" s="107"/>
      <c r="DE417" s="107"/>
      <c r="DF417" s="107"/>
      <c r="DG417" s="107"/>
      <c r="DH417" s="107"/>
      <c r="DI417" s="107"/>
      <c r="DJ417" s="107"/>
      <c r="DK417" s="107"/>
      <c r="DL417" s="107"/>
      <c r="DM417" s="107"/>
      <c r="DN417" s="107"/>
      <c r="DO417" s="107"/>
      <c r="DP417" s="107"/>
      <c r="DQ417" s="107"/>
      <c r="DR417" s="107"/>
      <c r="DS417" s="107"/>
      <c r="DT417" s="107"/>
      <c r="DU417" s="107"/>
      <c r="DV417" s="107"/>
      <c r="DW417" s="107"/>
      <c r="DX417" s="107"/>
      <c r="DY417" s="107"/>
      <c r="DZ417" s="107"/>
      <c r="EA417" s="107"/>
      <c r="EB417" s="107"/>
      <c r="EC417" s="107"/>
      <c r="ED417" s="107"/>
      <c r="EE417" s="107"/>
      <c r="EF417" s="107"/>
      <c r="EG417" s="107"/>
      <c r="EH417" s="107"/>
      <c r="EI417" s="107"/>
      <c r="EJ417" s="107"/>
      <c r="EK417" s="107"/>
      <c r="EL417" s="107"/>
      <c r="EM417" s="107"/>
    </row>
    <row r="418" spans="1:144" s="12" customFormat="1" ht="24.95" customHeight="1">
      <c r="A418" s="2">
        <f t="shared" si="2"/>
        <v>28</v>
      </c>
      <c r="B418" s="10" t="s">
        <v>1351</v>
      </c>
      <c r="C418" s="2" t="s">
        <v>1352</v>
      </c>
      <c r="D418" s="2" t="s">
        <v>650</v>
      </c>
      <c r="E418" s="2" t="s">
        <v>1255</v>
      </c>
      <c r="F418" s="2" t="s">
        <v>1255</v>
      </c>
      <c r="G418" s="2">
        <v>1959</v>
      </c>
      <c r="H418" s="106">
        <v>1014067.56</v>
      </c>
      <c r="I418" s="2" t="s">
        <v>20</v>
      </c>
      <c r="J418" s="86"/>
      <c r="K418" s="2" t="s">
        <v>340</v>
      </c>
      <c r="L418" s="2" t="s">
        <v>1273</v>
      </c>
      <c r="M418" s="2" t="s">
        <v>475</v>
      </c>
      <c r="N418" s="2" t="s">
        <v>701</v>
      </c>
      <c r="O418" s="2" t="s">
        <v>591</v>
      </c>
      <c r="P418" s="2"/>
      <c r="Q418" s="2" t="s">
        <v>690</v>
      </c>
      <c r="R418" s="2" t="s">
        <v>1327</v>
      </c>
      <c r="S418" s="2" t="s">
        <v>690</v>
      </c>
      <c r="T418" s="2" t="s">
        <v>690</v>
      </c>
      <c r="U418" s="2" t="s">
        <v>690</v>
      </c>
      <c r="V418" s="2" t="s">
        <v>690</v>
      </c>
      <c r="W418" s="927">
        <v>188.46</v>
      </c>
      <c r="X418" s="905">
        <v>3</v>
      </c>
      <c r="Y418" s="2" t="s">
        <v>650</v>
      </c>
      <c r="Z418" s="2" t="s">
        <v>1255</v>
      </c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  <c r="DZ418" s="27"/>
      <c r="EA418" s="27"/>
      <c r="EB418" s="27"/>
      <c r="EC418" s="27"/>
      <c r="ED418" s="27"/>
      <c r="EE418" s="27"/>
      <c r="EF418" s="27"/>
      <c r="EG418" s="261"/>
    </row>
    <row r="419" spans="1:144" s="12" customFormat="1" ht="24.95" customHeight="1">
      <c r="A419" s="2">
        <f t="shared" si="2"/>
        <v>29</v>
      </c>
      <c r="B419" s="10" t="s">
        <v>1351</v>
      </c>
      <c r="C419" s="2" t="s">
        <v>1352</v>
      </c>
      <c r="D419" s="2" t="s">
        <v>650</v>
      </c>
      <c r="E419" s="2" t="s">
        <v>1255</v>
      </c>
      <c r="F419" s="2" t="s">
        <v>1255</v>
      </c>
      <c r="G419" s="2">
        <v>1909</v>
      </c>
      <c r="H419" s="939">
        <v>532983.54</v>
      </c>
      <c r="I419" s="2" t="s">
        <v>20</v>
      </c>
      <c r="J419" s="86"/>
      <c r="K419" s="2" t="s">
        <v>453</v>
      </c>
      <c r="L419" s="2" t="s">
        <v>1273</v>
      </c>
      <c r="M419" s="2" t="s">
        <v>475</v>
      </c>
      <c r="N419" s="2" t="s">
        <v>1313</v>
      </c>
      <c r="O419" s="2" t="s">
        <v>1314</v>
      </c>
      <c r="P419" s="2"/>
      <c r="Q419" s="2" t="s">
        <v>690</v>
      </c>
      <c r="R419" s="2" t="s">
        <v>690</v>
      </c>
      <c r="S419" s="2" t="s">
        <v>1327</v>
      </c>
      <c r="T419" s="2" t="s">
        <v>1327</v>
      </c>
      <c r="U419" s="2" t="s">
        <v>691</v>
      </c>
      <c r="V419" s="2" t="s">
        <v>1327</v>
      </c>
      <c r="W419" s="927">
        <v>161.84</v>
      </c>
      <c r="X419" s="905">
        <v>3</v>
      </c>
      <c r="Y419" s="2" t="s">
        <v>1332</v>
      </c>
      <c r="Z419" s="2" t="s">
        <v>1255</v>
      </c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27"/>
      <c r="ED419" s="27"/>
      <c r="EE419" s="27"/>
      <c r="EF419" s="27"/>
      <c r="EG419" s="261"/>
    </row>
    <row r="420" spans="1:144" s="6" customFormat="1" ht="24.95" customHeight="1">
      <c r="A420" s="2">
        <f t="shared" si="2"/>
        <v>30</v>
      </c>
      <c r="B420" s="10" t="s">
        <v>2520</v>
      </c>
      <c r="C420" s="274" t="s">
        <v>838</v>
      </c>
      <c r="D420" s="2" t="s">
        <v>650</v>
      </c>
      <c r="E420" s="2" t="s">
        <v>1255</v>
      </c>
      <c r="F420" s="2" t="s">
        <v>1255</v>
      </c>
      <c r="G420" s="2">
        <v>1970</v>
      </c>
      <c r="H420" s="404">
        <v>186213.26</v>
      </c>
      <c r="I420" s="2" t="s">
        <v>20</v>
      </c>
      <c r="J420" s="135"/>
      <c r="K420" s="2" t="s">
        <v>2530</v>
      </c>
      <c r="L420" s="2" t="s">
        <v>679</v>
      </c>
      <c r="M420" s="2" t="s">
        <v>2533</v>
      </c>
      <c r="N420" s="2" t="s">
        <v>2534</v>
      </c>
      <c r="O420" s="2" t="s">
        <v>3630</v>
      </c>
      <c r="P420" s="1"/>
      <c r="Q420" s="2" t="s">
        <v>1327</v>
      </c>
      <c r="R420" s="2" t="s">
        <v>1327</v>
      </c>
      <c r="S420" s="2" t="s">
        <v>1327</v>
      </c>
      <c r="T420" s="2" t="s">
        <v>1327</v>
      </c>
      <c r="U420" s="2" t="s">
        <v>691</v>
      </c>
      <c r="V420" s="2" t="s">
        <v>1327</v>
      </c>
      <c r="W420" s="112">
        <v>236</v>
      </c>
      <c r="X420" s="900">
        <v>1</v>
      </c>
      <c r="Y420" s="12" t="s">
        <v>1255</v>
      </c>
      <c r="Z420" s="12" t="s">
        <v>1255</v>
      </c>
      <c r="CC420" s="107"/>
      <c r="CD420" s="107"/>
      <c r="CE420" s="107"/>
      <c r="CF420" s="107"/>
      <c r="CG420" s="107"/>
      <c r="CH420" s="107"/>
      <c r="CI420" s="107"/>
      <c r="CJ420" s="107"/>
      <c r="CK420" s="107"/>
      <c r="CL420" s="107"/>
      <c r="CM420" s="107"/>
      <c r="CN420" s="107"/>
      <c r="CO420" s="107"/>
      <c r="CP420" s="107"/>
      <c r="CQ420" s="107"/>
      <c r="CR420" s="107"/>
      <c r="CS420" s="107"/>
      <c r="CT420" s="107"/>
      <c r="CU420" s="107"/>
      <c r="CV420" s="107"/>
      <c r="CW420" s="107"/>
      <c r="CX420" s="107"/>
      <c r="CY420" s="107"/>
      <c r="CZ420" s="107"/>
      <c r="DA420" s="107"/>
      <c r="DB420" s="107"/>
      <c r="DC420" s="107"/>
      <c r="DD420" s="107"/>
      <c r="DE420" s="107"/>
      <c r="DF420" s="107"/>
      <c r="DG420" s="107"/>
      <c r="DH420" s="107"/>
      <c r="DI420" s="107"/>
      <c r="DJ420" s="107"/>
      <c r="DK420" s="107"/>
      <c r="DL420" s="107"/>
      <c r="DM420" s="107"/>
      <c r="DN420" s="107"/>
      <c r="DO420" s="107"/>
      <c r="DP420" s="107"/>
      <c r="DQ420" s="107"/>
      <c r="DR420" s="107"/>
      <c r="DS420" s="107"/>
      <c r="DT420" s="107"/>
      <c r="DU420" s="107"/>
      <c r="DV420" s="107"/>
      <c r="DW420" s="107"/>
      <c r="DX420" s="107"/>
      <c r="DY420" s="107"/>
      <c r="DZ420" s="107"/>
      <c r="EA420" s="107"/>
      <c r="EB420" s="107"/>
      <c r="EC420" s="107"/>
      <c r="ED420" s="107"/>
      <c r="EE420" s="107"/>
      <c r="EF420" s="107"/>
    </row>
    <row r="421" spans="1:144" s="6" customFormat="1" ht="24.95" customHeight="1">
      <c r="A421" s="2">
        <f t="shared" si="2"/>
        <v>31</v>
      </c>
      <c r="B421" s="10" t="s">
        <v>2521</v>
      </c>
      <c r="C421" s="274" t="s">
        <v>838</v>
      </c>
      <c r="D421" s="2" t="s">
        <v>1255</v>
      </c>
      <c r="E421" s="2" t="s">
        <v>1255</v>
      </c>
      <c r="F421" s="2" t="s">
        <v>1255</v>
      </c>
      <c r="G421" s="2">
        <v>1970</v>
      </c>
      <c r="H421" s="404">
        <v>133671.32999999999</v>
      </c>
      <c r="I421" s="2" t="s">
        <v>20</v>
      </c>
      <c r="J421" s="135"/>
      <c r="K421" s="2" t="s">
        <v>2530</v>
      </c>
      <c r="L421" s="2" t="s">
        <v>679</v>
      </c>
      <c r="M421" s="2" t="s">
        <v>2533</v>
      </c>
      <c r="N421" s="2" t="s">
        <v>2534</v>
      </c>
      <c r="O421" s="2" t="s">
        <v>3630</v>
      </c>
      <c r="P421" s="1"/>
      <c r="Q421" s="2" t="s">
        <v>1327</v>
      </c>
      <c r="R421" s="2" t="s">
        <v>1327</v>
      </c>
      <c r="S421" s="2" t="s">
        <v>1327</v>
      </c>
      <c r="T421" s="2" t="s">
        <v>1327</v>
      </c>
      <c r="U421" s="2" t="s">
        <v>691</v>
      </c>
      <c r="V421" s="2" t="s">
        <v>1327</v>
      </c>
      <c r="W421" s="112">
        <v>332</v>
      </c>
      <c r="X421" s="900">
        <v>2</v>
      </c>
      <c r="Y421" s="12" t="s">
        <v>1255</v>
      </c>
      <c r="Z421" s="12" t="s">
        <v>1255</v>
      </c>
      <c r="CC421" s="107"/>
      <c r="CD421" s="107"/>
      <c r="CE421" s="107"/>
      <c r="CF421" s="107"/>
      <c r="CG421" s="107"/>
      <c r="CH421" s="107"/>
      <c r="CI421" s="107"/>
      <c r="CJ421" s="107"/>
      <c r="CK421" s="107"/>
      <c r="CL421" s="107"/>
      <c r="CM421" s="107"/>
      <c r="CN421" s="107"/>
      <c r="CO421" s="107"/>
      <c r="CP421" s="107"/>
      <c r="CQ421" s="107"/>
      <c r="CR421" s="107"/>
      <c r="CS421" s="107"/>
      <c r="CT421" s="107"/>
      <c r="CU421" s="107"/>
      <c r="CV421" s="107"/>
      <c r="CW421" s="107"/>
      <c r="CX421" s="107"/>
      <c r="CY421" s="107"/>
      <c r="CZ421" s="107"/>
      <c r="DA421" s="107"/>
      <c r="DB421" s="107"/>
      <c r="DC421" s="107"/>
      <c r="DD421" s="107"/>
      <c r="DE421" s="107"/>
      <c r="DF421" s="107"/>
      <c r="DG421" s="107"/>
      <c r="DH421" s="107"/>
      <c r="DI421" s="107"/>
      <c r="DJ421" s="107"/>
      <c r="DK421" s="107"/>
      <c r="DL421" s="107"/>
      <c r="DM421" s="107"/>
      <c r="DN421" s="107"/>
      <c r="DO421" s="107"/>
      <c r="DP421" s="107"/>
      <c r="DQ421" s="107"/>
      <c r="DR421" s="107"/>
      <c r="DS421" s="107"/>
      <c r="DT421" s="107"/>
      <c r="DU421" s="107"/>
      <c r="DV421" s="107"/>
      <c r="DW421" s="107"/>
      <c r="DX421" s="107"/>
      <c r="DY421" s="107"/>
      <c r="DZ421" s="107"/>
      <c r="EA421" s="107"/>
      <c r="EB421" s="107"/>
      <c r="EC421" s="107"/>
      <c r="ED421" s="107"/>
      <c r="EE421" s="107"/>
      <c r="EF421" s="107"/>
    </row>
    <row r="422" spans="1:144" s="6" customFormat="1" ht="24.95" customHeight="1">
      <c r="A422" s="2">
        <f t="shared" si="2"/>
        <v>32</v>
      </c>
      <c r="B422" s="10" t="s">
        <v>2522</v>
      </c>
      <c r="C422" s="274" t="s">
        <v>838</v>
      </c>
      <c r="D422" s="2" t="s">
        <v>1255</v>
      </c>
      <c r="E422" s="2" t="s">
        <v>1255</v>
      </c>
      <c r="F422" s="2" t="s">
        <v>1255</v>
      </c>
      <c r="G422" s="2">
        <v>1970</v>
      </c>
      <c r="H422" s="404">
        <v>21170.57</v>
      </c>
      <c r="I422" s="2" t="s">
        <v>20</v>
      </c>
      <c r="J422" s="135"/>
      <c r="K422" s="2" t="s">
        <v>2530</v>
      </c>
      <c r="L422" s="2" t="s">
        <v>2535</v>
      </c>
      <c r="M422" s="2" t="s">
        <v>2533</v>
      </c>
      <c r="N422" s="2" t="s">
        <v>1773</v>
      </c>
      <c r="O422" s="2" t="s">
        <v>3630</v>
      </c>
      <c r="P422" s="1"/>
      <c r="Q422" s="2" t="s">
        <v>1327</v>
      </c>
      <c r="R422" s="2" t="s">
        <v>1327</v>
      </c>
      <c r="S422" s="2" t="s">
        <v>1327</v>
      </c>
      <c r="T422" s="2" t="s">
        <v>1327</v>
      </c>
      <c r="U422" s="2" t="s">
        <v>691</v>
      </c>
      <c r="V422" s="2" t="s">
        <v>1327</v>
      </c>
      <c r="W422" s="112">
        <v>122</v>
      </c>
      <c r="X422" s="900">
        <v>1</v>
      </c>
      <c r="Y422" s="12" t="s">
        <v>1255</v>
      </c>
      <c r="Z422" s="12" t="s">
        <v>1255</v>
      </c>
      <c r="CC422" s="107"/>
      <c r="CD422" s="107"/>
      <c r="CE422" s="107"/>
      <c r="CF422" s="107"/>
      <c r="CG422" s="107"/>
      <c r="CH422" s="107"/>
      <c r="CI422" s="107"/>
      <c r="CJ422" s="107"/>
      <c r="CK422" s="107"/>
      <c r="CL422" s="107"/>
      <c r="CM422" s="107"/>
      <c r="CN422" s="107"/>
      <c r="CO422" s="107"/>
      <c r="CP422" s="107"/>
      <c r="CQ422" s="107"/>
      <c r="CR422" s="107"/>
      <c r="CS422" s="107"/>
      <c r="CT422" s="107"/>
      <c r="CU422" s="107"/>
      <c r="CV422" s="107"/>
      <c r="CW422" s="107"/>
      <c r="CX422" s="107"/>
      <c r="CY422" s="107"/>
      <c r="CZ422" s="107"/>
      <c r="DA422" s="107"/>
      <c r="DB422" s="107"/>
      <c r="DC422" s="107"/>
      <c r="DD422" s="107"/>
      <c r="DE422" s="107"/>
      <c r="DF422" s="107"/>
      <c r="DG422" s="107"/>
      <c r="DH422" s="107"/>
      <c r="DI422" s="107"/>
      <c r="DJ422" s="107"/>
      <c r="DK422" s="107"/>
      <c r="DL422" s="107"/>
      <c r="DM422" s="107"/>
      <c r="DN422" s="107"/>
      <c r="DO422" s="107"/>
      <c r="DP422" s="107"/>
      <c r="DQ422" s="107"/>
      <c r="DR422" s="107"/>
      <c r="DS422" s="107"/>
      <c r="DT422" s="107"/>
      <c r="DU422" s="107"/>
      <c r="DV422" s="107"/>
      <c r="DW422" s="107"/>
      <c r="DX422" s="107"/>
      <c r="DY422" s="107"/>
      <c r="DZ422" s="107"/>
      <c r="EA422" s="107"/>
      <c r="EB422" s="107"/>
      <c r="EC422" s="107"/>
      <c r="ED422" s="107"/>
      <c r="EE422" s="107"/>
      <c r="EF422" s="107"/>
    </row>
    <row r="423" spans="1:144" s="6" customFormat="1" ht="24.95" customHeight="1">
      <c r="A423" s="2">
        <f t="shared" si="2"/>
        <v>33</v>
      </c>
      <c r="B423" s="10" t="s">
        <v>2523</v>
      </c>
      <c r="C423" s="274" t="s">
        <v>838</v>
      </c>
      <c r="D423" s="2" t="s">
        <v>650</v>
      </c>
      <c r="E423" s="2" t="s">
        <v>1255</v>
      </c>
      <c r="F423" s="2" t="s">
        <v>1255</v>
      </c>
      <c r="G423" s="2">
        <v>1968</v>
      </c>
      <c r="H423" s="404">
        <v>675313.13</v>
      </c>
      <c r="I423" s="2" t="s">
        <v>20</v>
      </c>
      <c r="J423" s="135"/>
      <c r="K423" s="2" t="s">
        <v>2530</v>
      </c>
      <c r="L423" s="2" t="s">
        <v>679</v>
      </c>
      <c r="M423" s="2" t="s">
        <v>2533</v>
      </c>
      <c r="N423" s="2" t="s">
        <v>2534</v>
      </c>
      <c r="O423" s="2" t="s">
        <v>3630</v>
      </c>
      <c r="P423" s="1"/>
      <c r="Q423" s="2" t="s">
        <v>1327</v>
      </c>
      <c r="R423" s="2" t="s">
        <v>1327</v>
      </c>
      <c r="S423" s="2" t="s">
        <v>1327</v>
      </c>
      <c r="T423" s="2" t="s">
        <v>1327</v>
      </c>
      <c r="U423" s="2" t="s">
        <v>691</v>
      </c>
      <c r="V423" s="2" t="s">
        <v>1327</v>
      </c>
      <c r="W423" s="112">
        <v>1782</v>
      </c>
      <c r="X423" s="900">
        <v>2</v>
      </c>
      <c r="Y423" s="12" t="s">
        <v>1255</v>
      </c>
      <c r="Z423" s="12" t="s">
        <v>1255</v>
      </c>
      <c r="CC423" s="107"/>
      <c r="CD423" s="107"/>
      <c r="CE423" s="107"/>
      <c r="CF423" s="107"/>
      <c r="CG423" s="107"/>
      <c r="CH423" s="107"/>
      <c r="CI423" s="107"/>
      <c r="CJ423" s="107"/>
      <c r="CK423" s="107"/>
      <c r="CL423" s="107"/>
      <c r="CM423" s="107"/>
      <c r="CN423" s="107"/>
      <c r="CO423" s="107"/>
      <c r="CP423" s="107"/>
      <c r="CQ423" s="107"/>
      <c r="CR423" s="107"/>
      <c r="CS423" s="107"/>
      <c r="CT423" s="107"/>
      <c r="CU423" s="107"/>
      <c r="CV423" s="107"/>
      <c r="CW423" s="107"/>
      <c r="CX423" s="107"/>
      <c r="CY423" s="107"/>
      <c r="CZ423" s="107"/>
      <c r="DA423" s="107"/>
      <c r="DB423" s="107"/>
      <c r="DC423" s="107"/>
      <c r="DD423" s="107"/>
      <c r="DE423" s="107"/>
      <c r="DF423" s="107"/>
      <c r="DG423" s="107"/>
      <c r="DH423" s="107"/>
      <c r="DI423" s="107"/>
      <c r="DJ423" s="107"/>
      <c r="DK423" s="107"/>
      <c r="DL423" s="107"/>
      <c r="DM423" s="107"/>
      <c r="DN423" s="107"/>
      <c r="DO423" s="107"/>
      <c r="DP423" s="107"/>
      <c r="DQ423" s="107"/>
      <c r="DR423" s="107"/>
      <c r="DS423" s="107"/>
      <c r="DT423" s="107"/>
      <c r="DU423" s="107"/>
      <c r="DV423" s="107"/>
      <c r="DW423" s="107"/>
      <c r="DX423" s="107"/>
      <c r="DY423" s="107"/>
      <c r="DZ423" s="107"/>
      <c r="EA423" s="107"/>
      <c r="EB423" s="107"/>
      <c r="EC423" s="107"/>
      <c r="ED423" s="107"/>
      <c r="EE423" s="107"/>
      <c r="EF423" s="107"/>
    </row>
    <row r="424" spans="1:144" s="6" customFormat="1" ht="24.95" customHeight="1">
      <c r="A424" s="2">
        <f t="shared" si="2"/>
        <v>34</v>
      </c>
      <c r="B424" s="10" t="s">
        <v>2524</v>
      </c>
      <c r="C424" s="274" t="s">
        <v>838</v>
      </c>
      <c r="D424" s="2" t="s">
        <v>650</v>
      </c>
      <c r="E424" s="2" t="s">
        <v>1255</v>
      </c>
      <c r="F424" s="2" t="s">
        <v>1255</v>
      </c>
      <c r="G424" s="2">
        <v>1968</v>
      </c>
      <c r="H424" s="404">
        <v>5428.35</v>
      </c>
      <c r="I424" s="2" t="s">
        <v>20</v>
      </c>
      <c r="J424" s="135"/>
      <c r="K424" s="2" t="s">
        <v>2530</v>
      </c>
      <c r="L424" s="2" t="s">
        <v>679</v>
      </c>
      <c r="M424" s="2" t="s">
        <v>2533</v>
      </c>
      <c r="N424" s="2" t="s">
        <v>2534</v>
      </c>
      <c r="O424" s="2" t="s">
        <v>3630</v>
      </c>
      <c r="P424" s="1"/>
      <c r="Q424" s="2" t="s">
        <v>1327</v>
      </c>
      <c r="R424" s="2" t="s">
        <v>1327</v>
      </c>
      <c r="S424" s="2" t="s">
        <v>1327</v>
      </c>
      <c r="T424" s="2" t="s">
        <v>1327</v>
      </c>
      <c r="U424" s="2" t="s">
        <v>691</v>
      </c>
      <c r="V424" s="2" t="s">
        <v>1327</v>
      </c>
      <c r="W424" s="112">
        <v>5.5</v>
      </c>
      <c r="X424" s="900">
        <v>1</v>
      </c>
      <c r="Y424" s="12" t="s">
        <v>1255</v>
      </c>
      <c r="Z424" s="12" t="s">
        <v>1255</v>
      </c>
      <c r="CC424" s="107"/>
      <c r="CD424" s="107"/>
      <c r="CE424" s="107"/>
      <c r="CF424" s="107"/>
      <c r="CG424" s="107"/>
      <c r="CH424" s="107"/>
      <c r="CI424" s="107"/>
      <c r="CJ424" s="107"/>
      <c r="CK424" s="107"/>
      <c r="CL424" s="107"/>
      <c r="CM424" s="107"/>
      <c r="CN424" s="107"/>
      <c r="CO424" s="107"/>
      <c r="CP424" s="107"/>
      <c r="CQ424" s="107"/>
      <c r="CR424" s="107"/>
      <c r="CS424" s="107"/>
      <c r="CT424" s="107"/>
      <c r="CU424" s="107"/>
      <c r="CV424" s="107"/>
      <c r="CW424" s="107"/>
      <c r="CX424" s="107"/>
      <c r="CY424" s="107"/>
      <c r="CZ424" s="107"/>
      <c r="DA424" s="107"/>
      <c r="DB424" s="107"/>
      <c r="DC424" s="107"/>
      <c r="DD424" s="107"/>
      <c r="DE424" s="107"/>
      <c r="DF424" s="107"/>
      <c r="DG424" s="107"/>
      <c r="DH424" s="107"/>
      <c r="DI424" s="107"/>
      <c r="DJ424" s="107"/>
      <c r="DK424" s="107"/>
      <c r="DL424" s="107"/>
      <c r="DM424" s="107"/>
      <c r="DN424" s="107"/>
      <c r="DO424" s="107"/>
      <c r="DP424" s="107"/>
      <c r="DQ424" s="107"/>
      <c r="DR424" s="107"/>
      <c r="DS424" s="107"/>
      <c r="DT424" s="107"/>
      <c r="DU424" s="107"/>
      <c r="DV424" s="107"/>
      <c r="DW424" s="107"/>
      <c r="DX424" s="107"/>
      <c r="DY424" s="107"/>
      <c r="DZ424" s="107"/>
      <c r="EA424" s="107"/>
      <c r="EB424" s="107"/>
      <c r="EC424" s="107"/>
      <c r="ED424" s="107"/>
      <c r="EE424" s="107"/>
      <c r="EF424" s="107"/>
    </row>
    <row r="425" spans="1:144" s="6" customFormat="1" ht="24.95" customHeight="1">
      <c r="A425" s="2">
        <f t="shared" si="2"/>
        <v>35</v>
      </c>
      <c r="B425" s="10" t="s">
        <v>3631</v>
      </c>
      <c r="C425" s="274" t="s">
        <v>838</v>
      </c>
      <c r="D425" s="2"/>
      <c r="E425" s="2"/>
      <c r="F425" s="2"/>
      <c r="G425" s="2"/>
      <c r="H425" s="404">
        <v>21787.32</v>
      </c>
      <c r="I425" s="2" t="s">
        <v>20</v>
      </c>
      <c r="J425" s="135"/>
      <c r="K425" s="2" t="s">
        <v>2530</v>
      </c>
      <c r="L425" s="2"/>
      <c r="M425" s="2"/>
      <c r="N425" s="2"/>
      <c r="O425" s="2"/>
      <c r="P425" s="1"/>
      <c r="Q425" s="2"/>
      <c r="R425" s="2"/>
      <c r="S425" s="2"/>
      <c r="T425" s="2"/>
      <c r="U425" s="2"/>
      <c r="V425" s="2"/>
      <c r="W425" s="937"/>
      <c r="X425" s="900"/>
      <c r="Y425" s="12"/>
      <c r="Z425" s="12"/>
      <c r="CC425" s="107"/>
      <c r="CD425" s="107"/>
      <c r="CE425" s="107"/>
      <c r="CF425" s="107"/>
      <c r="CG425" s="107"/>
      <c r="CH425" s="107"/>
      <c r="CI425" s="107"/>
      <c r="CJ425" s="107"/>
      <c r="CK425" s="107"/>
      <c r="CL425" s="107"/>
      <c r="CM425" s="107"/>
      <c r="CN425" s="107"/>
      <c r="CO425" s="107"/>
      <c r="CP425" s="107"/>
      <c r="CQ425" s="107"/>
      <c r="CR425" s="107"/>
      <c r="CS425" s="107"/>
      <c r="CT425" s="107"/>
      <c r="CU425" s="107"/>
      <c r="CV425" s="107"/>
      <c r="CW425" s="107"/>
      <c r="CX425" s="107"/>
      <c r="CY425" s="107"/>
      <c r="CZ425" s="107"/>
      <c r="DA425" s="107"/>
      <c r="DB425" s="107"/>
      <c r="DC425" s="107"/>
      <c r="DD425" s="107"/>
      <c r="DE425" s="107"/>
      <c r="DF425" s="107"/>
      <c r="DG425" s="107"/>
      <c r="DH425" s="107"/>
      <c r="DI425" s="107"/>
      <c r="DJ425" s="107"/>
      <c r="DK425" s="107"/>
      <c r="DL425" s="107"/>
      <c r="DM425" s="107"/>
      <c r="DN425" s="107"/>
      <c r="DO425" s="107"/>
      <c r="DP425" s="107"/>
      <c r="DQ425" s="107"/>
      <c r="DR425" s="107"/>
      <c r="DS425" s="107"/>
      <c r="DT425" s="107"/>
      <c r="DU425" s="107"/>
      <c r="DV425" s="107"/>
      <c r="DW425" s="107"/>
      <c r="DX425" s="107"/>
      <c r="DY425" s="107"/>
      <c r="DZ425" s="107"/>
      <c r="EA425" s="107"/>
      <c r="EB425" s="107"/>
      <c r="EC425" s="107"/>
      <c r="ED425" s="107"/>
      <c r="EE425" s="107"/>
      <c r="EF425" s="107"/>
    </row>
    <row r="426" spans="1:144" s="12" customFormat="1" ht="24.95" customHeight="1">
      <c r="A426" s="2">
        <f t="shared" si="2"/>
        <v>36</v>
      </c>
      <c r="B426" s="10" t="s">
        <v>1351</v>
      </c>
      <c r="C426" s="2" t="s">
        <v>1352</v>
      </c>
      <c r="D426" s="2" t="s">
        <v>650</v>
      </c>
      <c r="E426" s="2" t="s">
        <v>1255</v>
      </c>
      <c r="F426" s="2" t="s">
        <v>1255</v>
      </c>
      <c r="G426" s="2">
        <v>1897</v>
      </c>
      <c r="H426" s="103">
        <v>1914800</v>
      </c>
      <c r="I426" s="2" t="s">
        <v>20</v>
      </c>
      <c r="J426" s="86"/>
      <c r="K426" s="2" t="s">
        <v>341</v>
      </c>
      <c r="L426" s="2" t="s">
        <v>1273</v>
      </c>
      <c r="M426" s="2" t="s">
        <v>829</v>
      </c>
      <c r="N426" s="2" t="s">
        <v>465</v>
      </c>
      <c r="O426" s="2" t="s">
        <v>592</v>
      </c>
      <c r="P426" s="2"/>
      <c r="Q426" s="2" t="s">
        <v>690</v>
      </c>
      <c r="R426" s="2" t="s">
        <v>690</v>
      </c>
      <c r="S426" s="2" t="s">
        <v>690</v>
      </c>
      <c r="T426" s="2" t="s">
        <v>690</v>
      </c>
      <c r="U426" s="2" t="s">
        <v>690</v>
      </c>
      <c r="V426" s="2" t="s">
        <v>690</v>
      </c>
      <c r="W426" s="927">
        <v>353.74</v>
      </c>
      <c r="X426" s="905">
        <v>3</v>
      </c>
      <c r="Y426" s="2" t="s">
        <v>1255</v>
      </c>
      <c r="Z426" s="2" t="s">
        <v>1255</v>
      </c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61"/>
    </row>
    <row r="427" spans="1:144" s="138" customFormat="1" ht="24.95" customHeight="1">
      <c r="A427" s="2">
        <f t="shared" si="2"/>
        <v>37</v>
      </c>
      <c r="B427" s="1" t="s">
        <v>587</v>
      </c>
      <c r="C427" s="2" t="s">
        <v>635</v>
      </c>
      <c r="D427" s="204" t="s">
        <v>650</v>
      </c>
      <c r="E427" s="204" t="s">
        <v>1255</v>
      </c>
      <c r="F427" s="2" t="s">
        <v>1255</v>
      </c>
      <c r="G427" s="2">
        <v>1897</v>
      </c>
      <c r="H427" s="103">
        <v>55200</v>
      </c>
      <c r="I427" s="2" t="s">
        <v>20</v>
      </c>
      <c r="J427" s="135"/>
      <c r="K427" s="2" t="s">
        <v>341</v>
      </c>
      <c r="L427" s="2" t="s">
        <v>1273</v>
      </c>
      <c r="M427" s="2" t="s">
        <v>475</v>
      </c>
      <c r="N427" s="2" t="s">
        <v>701</v>
      </c>
      <c r="O427" s="2" t="s">
        <v>625</v>
      </c>
      <c r="P427" s="2"/>
      <c r="Q427" s="2" t="s">
        <v>690</v>
      </c>
      <c r="R427" s="2" t="s">
        <v>691</v>
      </c>
      <c r="S427" s="2" t="s">
        <v>691</v>
      </c>
      <c r="T427" s="2" t="s">
        <v>691</v>
      </c>
      <c r="U427" s="2" t="s">
        <v>691</v>
      </c>
      <c r="V427" s="2" t="s">
        <v>691</v>
      </c>
      <c r="W427" s="928">
        <v>60</v>
      </c>
      <c r="X427" s="900" t="s">
        <v>2589</v>
      </c>
      <c r="Y427" s="12" t="s">
        <v>1255</v>
      </c>
      <c r="Z427" s="89" t="s">
        <v>1255</v>
      </c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7"/>
      <c r="AV427" s="107"/>
      <c r="AW427" s="107"/>
      <c r="AX427" s="107"/>
      <c r="AY427" s="107"/>
      <c r="AZ427" s="107"/>
      <c r="BA427" s="107"/>
      <c r="BB427" s="107"/>
      <c r="BC427" s="107"/>
      <c r="BD427" s="107"/>
      <c r="BE427" s="107"/>
      <c r="BF427" s="107"/>
      <c r="BG427" s="107"/>
      <c r="BH427" s="107"/>
      <c r="BI427" s="107"/>
      <c r="BJ427" s="107"/>
      <c r="BK427" s="107"/>
      <c r="BL427" s="107"/>
      <c r="BM427" s="107"/>
      <c r="BN427" s="107"/>
      <c r="BO427" s="107"/>
      <c r="BP427" s="107"/>
      <c r="BQ427" s="107"/>
      <c r="BR427" s="107"/>
      <c r="BS427" s="107"/>
      <c r="BT427" s="107"/>
      <c r="BU427" s="107"/>
      <c r="BV427" s="107"/>
      <c r="BW427" s="107"/>
      <c r="BX427" s="107"/>
      <c r="BY427" s="107"/>
      <c r="BZ427" s="107"/>
      <c r="CA427" s="107"/>
      <c r="CB427" s="107"/>
      <c r="CC427" s="107"/>
      <c r="CD427" s="107"/>
      <c r="CE427" s="107"/>
      <c r="CF427" s="107"/>
      <c r="CG427" s="107"/>
      <c r="CH427" s="107"/>
      <c r="CI427" s="107"/>
      <c r="CJ427" s="107"/>
      <c r="CK427" s="107"/>
      <c r="CL427" s="107"/>
      <c r="CM427" s="107"/>
      <c r="CN427" s="107"/>
      <c r="CO427" s="107"/>
      <c r="CP427" s="107"/>
      <c r="CQ427" s="107"/>
      <c r="CR427" s="107"/>
      <c r="CS427" s="107"/>
      <c r="CT427" s="107"/>
      <c r="CU427" s="107"/>
      <c r="CV427" s="107"/>
      <c r="CW427" s="107"/>
      <c r="CX427" s="107"/>
      <c r="CY427" s="107"/>
      <c r="CZ427" s="107"/>
      <c r="DA427" s="107"/>
      <c r="DB427" s="107"/>
      <c r="DC427" s="107"/>
      <c r="DD427" s="107"/>
      <c r="DE427" s="107"/>
      <c r="DF427" s="107"/>
      <c r="DG427" s="107"/>
      <c r="DH427" s="107"/>
      <c r="DI427" s="107"/>
      <c r="DJ427" s="107"/>
      <c r="DK427" s="107"/>
      <c r="DL427" s="107"/>
      <c r="DM427" s="107"/>
      <c r="DN427" s="107"/>
      <c r="DO427" s="107"/>
      <c r="DP427" s="107"/>
      <c r="DQ427" s="107"/>
      <c r="DR427" s="107"/>
      <c r="DS427" s="107"/>
      <c r="DT427" s="107"/>
      <c r="DU427" s="107"/>
      <c r="DV427" s="107"/>
      <c r="DW427" s="107"/>
      <c r="DX427" s="107"/>
      <c r="DY427" s="107"/>
      <c r="DZ427" s="107"/>
      <c r="EA427" s="107"/>
      <c r="EB427" s="107"/>
      <c r="EC427" s="107"/>
      <c r="ED427" s="107"/>
      <c r="EE427" s="107"/>
      <c r="EF427" s="107"/>
      <c r="EG427" s="107"/>
      <c r="EH427" s="107"/>
      <c r="EI427" s="107"/>
      <c r="EJ427" s="107"/>
      <c r="EK427" s="107"/>
      <c r="EL427" s="107"/>
      <c r="EM427" s="107"/>
      <c r="EN427" s="258"/>
    </row>
    <row r="428" spans="1:144" s="138" customFormat="1" ht="24.95" customHeight="1">
      <c r="A428" s="2">
        <f t="shared" si="2"/>
        <v>38</v>
      </c>
      <c r="B428" s="1" t="s">
        <v>1351</v>
      </c>
      <c r="C428" s="2" t="s">
        <v>838</v>
      </c>
      <c r="D428" s="204" t="s">
        <v>650</v>
      </c>
      <c r="E428" s="204" t="s">
        <v>1255</v>
      </c>
      <c r="F428" s="2" t="s">
        <v>1255</v>
      </c>
      <c r="G428" s="2"/>
      <c r="H428" s="103">
        <v>1307308.8500000001</v>
      </c>
      <c r="I428" s="2" t="s">
        <v>20</v>
      </c>
      <c r="J428" s="12" t="s">
        <v>3632</v>
      </c>
      <c r="K428" s="2" t="s">
        <v>3633</v>
      </c>
      <c r="L428" s="2" t="s">
        <v>1273</v>
      </c>
      <c r="M428" s="2" t="s">
        <v>840</v>
      </c>
      <c r="N428" s="2" t="s">
        <v>701</v>
      </c>
      <c r="O428" s="2" t="s">
        <v>625</v>
      </c>
      <c r="P428" s="2"/>
      <c r="Q428" s="2" t="s">
        <v>1327</v>
      </c>
      <c r="R428" s="2" t="s">
        <v>690</v>
      </c>
      <c r="S428" s="2" t="s">
        <v>690</v>
      </c>
      <c r="T428" s="2" t="s">
        <v>690</v>
      </c>
      <c r="U428" s="2" t="s">
        <v>691</v>
      </c>
      <c r="V428" s="2" t="s">
        <v>690</v>
      </c>
      <c r="W428" s="928">
        <v>1050.53</v>
      </c>
      <c r="X428" s="900">
        <v>1</v>
      </c>
      <c r="Y428" s="12" t="s">
        <v>650</v>
      </c>
      <c r="Z428" s="89" t="s">
        <v>1255</v>
      </c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7"/>
      <c r="AV428" s="107"/>
      <c r="AW428" s="107"/>
      <c r="AX428" s="107"/>
      <c r="AY428" s="107"/>
      <c r="AZ428" s="107"/>
      <c r="BA428" s="107"/>
      <c r="BB428" s="107"/>
      <c r="BC428" s="107"/>
      <c r="BD428" s="107"/>
      <c r="BE428" s="107"/>
      <c r="BF428" s="107"/>
      <c r="BG428" s="107"/>
      <c r="BH428" s="107"/>
      <c r="BI428" s="107"/>
      <c r="BJ428" s="107"/>
      <c r="BK428" s="107"/>
      <c r="BL428" s="107"/>
      <c r="BM428" s="107"/>
      <c r="BN428" s="107"/>
      <c r="BO428" s="107"/>
      <c r="BP428" s="107"/>
      <c r="BQ428" s="107"/>
      <c r="BR428" s="107"/>
      <c r="BS428" s="107"/>
      <c r="BT428" s="107"/>
      <c r="BU428" s="107"/>
      <c r="BV428" s="107"/>
      <c r="BW428" s="107"/>
      <c r="BX428" s="107"/>
      <c r="BY428" s="107"/>
      <c r="BZ428" s="107"/>
      <c r="CA428" s="107"/>
      <c r="CB428" s="107"/>
      <c r="CC428" s="107"/>
      <c r="CD428" s="107"/>
      <c r="CE428" s="107"/>
      <c r="CF428" s="107"/>
      <c r="CG428" s="107"/>
      <c r="CH428" s="107"/>
      <c r="CI428" s="107"/>
      <c r="CJ428" s="107"/>
      <c r="CK428" s="107"/>
      <c r="CL428" s="107"/>
      <c r="CM428" s="107"/>
      <c r="CN428" s="107"/>
      <c r="CO428" s="107"/>
      <c r="CP428" s="107"/>
      <c r="CQ428" s="107"/>
      <c r="CR428" s="107"/>
      <c r="CS428" s="107"/>
      <c r="CT428" s="107"/>
      <c r="CU428" s="107"/>
      <c r="CV428" s="107"/>
      <c r="CW428" s="107"/>
      <c r="CX428" s="107"/>
      <c r="CY428" s="107"/>
      <c r="CZ428" s="107"/>
      <c r="DA428" s="107"/>
      <c r="DB428" s="107"/>
      <c r="DC428" s="107"/>
      <c r="DD428" s="107"/>
      <c r="DE428" s="107"/>
      <c r="DF428" s="107"/>
      <c r="DG428" s="107"/>
      <c r="DH428" s="107"/>
      <c r="DI428" s="107"/>
      <c r="DJ428" s="107"/>
      <c r="DK428" s="107"/>
      <c r="DL428" s="107"/>
      <c r="DM428" s="107"/>
      <c r="DN428" s="107"/>
      <c r="DO428" s="107"/>
      <c r="DP428" s="107"/>
      <c r="DQ428" s="107"/>
      <c r="DR428" s="107"/>
      <c r="DS428" s="107"/>
      <c r="DT428" s="107"/>
      <c r="DU428" s="107"/>
      <c r="DV428" s="107"/>
      <c r="DW428" s="107"/>
      <c r="DX428" s="107"/>
      <c r="DY428" s="107"/>
      <c r="DZ428" s="107"/>
      <c r="EA428" s="107"/>
      <c r="EB428" s="107"/>
      <c r="EC428" s="107"/>
      <c r="ED428" s="107"/>
      <c r="EE428" s="107"/>
      <c r="EF428" s="107"/>
      <c r="EG428" s="107"/>
      <c r="EH428" s="107"/>
      <c r="EI428" s="107"/>
      <c r="EJ428" s="107"/>
      <c r="EK428" s="107"/>
      <c r="EL428" s="107"/>
      <c r="EM428" s="107"/>
      <c r="EN428" s="258"/>
    </row>
    <row r="429" spans="1:144" s="12" customFormat="1" ht="24.95" customHeight="1">
      <c r="A429" s="2">
        <f t="shared" si="2"/>
        <v>39</v>
      </c>
      <c r="B429" s="10" t="s">
        <v>585</v>
      </c>
      <c r="C429" s="2" t="s">
        <v>838</v>
      </c>
      <c r="D429" s="2" t="s">
        <v>650</v>
      </c>
      <c r="E429" s="2" t="s">
        <v>1255</v>
      </c>
      <c r="F429" s="2" t="s">
        <v>1255</v>
      </c>
      <c r="G429" s="2"/>
      <c r="H429" s="106">
        <v>1304463.57</v>
      </c>
      <c r="I429" s="2" t="s">
        <v>20</v>
      </c>
      <c r="J429" s="86"/>
      <c r="K429" s="2" t="s">
        <v>819</v>
      </c>
      <c r="L429" s="2" t="s">
        <v>1273</v>
      </c>
      <c r="M429" s="2" t="s">
        <v>1311</v>
      </c>
      <c r="N429" s="2" t="s">
        <v>701</v>
      </c>
      <c r="O429" s="2" t="s">
        <v>830</v>
      </c>
      <c r="P429" s="2"/>
      <c r="Q429" s="2" t="s">
        <v>690</v>
      </c>
      <c r="R429" s="2" t="s">
        <v>690</v>
      </c>
      <c r="S429" s="2" t="s">
        <v>690</v>
      </c>
      <c r="T429" s="2" t="s">
        <v>690</v>
      </c>
      <c r="U429" s="2" t="s">
        <v>690</v>
      </c>
      <c r="V429" s="2" t="s">
        <v>690</v>
      </c>
      <c r="W429" s="927">
        <v>294.39999999999998</v>
      </c>
      <c r="X429" s="905">
        <v>3</v>
      </c>
      <c r="Y429" s="2" t="s">
        <v>1332</v>
      </c>
      <c r="Z429" s="2" t="s">
        <v>1255</v>
      </c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61"/>
    </row>
    <row r="430" spans="1:144" s="12" customFormat="1" ht="24.95" customHeight="1">
      <c r="A430" s="2">
        <f t="shared" si="2"/>
        <v>40</v>
      </c>
      <c r="B430" s="10" t="s">
        <v>1351</v>
      </c>
      <c r="C430" s="2" t="s">
        <v>1352</v>
      </c>
      <c r="D430" s="2" t="s">
        <v>650</v>
      </c>
      <c r="E430" s="2" t="s">
        <v>1255</v>
      </c>
      <c r="F430" s="2" t="s">
        <v>1255</v>
      </c>
      <c r="G430" s="2">
        <v>2015</v>
      </c>
      <c r="H430" s="106">
        <v>1759539.5</v>
      </c>
      <c r="I430" s="2" t="s">
        <v>20</v>
      </c>
      <c r="J430" s="86" t="s">
        <v>3634</v>
      </c>
      <c r="K430" s="2" t="s">
        <v>1467</v>
      </c>
      <c r="L430" s="2" t="s">
        <v>1468</v>
      </c>
      <c r="M430" s="2"/>
      <c r="N430" s="2" t="s">
        <v>701</v>
      </c>
      <c r="O430" s="2" t="s">
        <v>1469</v>
      </c>
      <c r="P430" s="2"/>
      <c r="Q430" s="2" t="s">
        <v>1328</v>
      </c>
      <c r="R430" s="2" t="s">
        <v>1328</v>
      </c>
      <c r="S430" s="2" t="s">
        <v>1328</v>
      </c>
      <c r="T430" s="2" t="s">
        <v>1328</v>
      </c>
      <c r="U430" s="2"/>
      <c r="V430" s="2" t="s">
        <v>1328</v>
      </c>
      <c r="W430" s="927">
        <v>646.57000000000005</v>
      </c>
      <c r="X430" s="905">
        <v>3</v>
      </c>
      <c r="Y430" s="2" t="s">
        <v>1255</v>
      </c>
      <c r="Z430" s="2" t="s">
        <v>1255</v>
      </c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  <c r="ED430" s="27"/>
      <c r="EE430" s="27"/>
      <c r="EF430" s="27"/>
      <c r="EG430" s="261"/>
    </row>
    <row r="431" spans="1:144" s="12" customFormat="1" ht="24.95" customHeight="1">
      <c r="A431" s="2">
        <f t="shared" si="2"/>
        <v>41</v>
      </c>
      <c r="B431" s="10" t="s">
        <v>1351</v>
      </c>
      <c r="C431" s="2" t="s">
        <v>1352</v>
      </c>
      <c r="D431" s="2" t="s">
        <v>650</v>
      </c>
      <c r="E431" s="2" t="s">
        <v>1255</v>
      </c>
      <c r="F431" s="2" t="s">
        <v>1255</v>
      </c>
      <c r="G431" s="2">
        <v>2003</v>
      </c>
      <c r="H431" s="939">
        <v>1755297.52</v>
      </c>
      <c r="I431" s="2" t="s">
        <v>20</v>
      </c>
      <c r="J431" s="86"/>
      <c r="K431" s="2" t="s">
        <v>1118</v>
      </c>
      <c r="L431" s="2" t="s">
        <v>1273</v>
      </c>
      <c r="M431" s="2" t="s">
        <v>1311</v>
      </c>
      <c r="N431" s="2" t="s">
        <v>391</v>
      </c>
      <c r="O431" s="2" t="s">
        <v>830</v>
      </c>
      <c r="P431" s="2"/>
      <c r="Q431" s="2" t="s">
        <v>1328</v>
      </c>
      <c r="R431" s="2" t="s">
        <v>1328</v>
      </c>
      <c r="S431" s="2" t="s">
        <v>1328</v>
      </c>
      <c r="T431" s="2" t="s">
        <v>1328</v>
      </c>
      <c r="U431" s="2" t="s">
        <v>691</v>
      </c>
      <c r="V431" s="2" t="s">
        <v>1328</v>
      </c>
      <c r="W431" s="927">
        <v>434.41</v>
      </c>
      <c r="X431" s="905">
        <v>2</v>
      </c>
      <c r="Y431" s="2" t="s">
        <v>1255</v>
      </c>
      <c r="Z431" s="2" t="s">
        <v>1255</v>
      </c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61"/>
    </row>
    <row r="432" spans="1:144" s="12" customFormat="1" ht="24.95" customHeight="1">
      <c r="A432" s="2">
        <f t="shared" si="2"/>
        <v>42</v>
      </c>
      <c r="B432" s="10" t="s">
        <v>1351</v>
      </c>
      <c r="C432" s="2" t="s">
        <v>848</v>
      </c>
      <c r="D432" s="2" t="s">
        <v>650</v>
      </c>
      <c r="E432" s="2" t="s">
        <v>1255</v>
      </c>
      <c r="F432" s="2" t="s">
        <v>1255</v>
      </c>
      <c r="G432" s="2" t="s">
        <v>849</v>
      </c>
      <c r="H432" s="103">
        <v>10852220</v>
      </c>
      <c r="I432" s="2" t="s">
        <v>20</v>
      </c>
      <c r="J432" s="86" t="s">
        <v>1751</v>
      </c>
      <c r="K432" s="2" t="s">
        <v>850</v>
      </c>
      <c r="L432" s="2" t="s">
        <v>1273</v>
      </c>
      <c r="M432" s="2" t="s">
        <v>475</v>
      </c>
      <c r="N432" s="2" t="s">
        <v>465</v>
      </c>
      <c r="O432" s="2" t="s">
        <v>630</v>
      </c>
      <c r="P432" s="2"/>
      <c r="Q432" s="2" t="s">
        <v>690</v>
      </c>
      <c r="R432" s="2" t="s">
        <v>690</v>
      </c>
      <c r="S432" s="2" t="s">
        <v>690</v>
      </c>
      <c r="T432" s="2" t="s">
        <v>690</v>
      </c>
      <c r="U432" s="2" t="s">
        <v>690</v>
      </c>
      <c r="V432" s="2"/>
      <c r="W432" s="927">
        <v>1865</v>
      </c>
      <c r="X432" s="905">
        <v>4</v>
      </c>
      <c r="Y432" s="2" t="s">
        <v>650</v>
      </c>
      <c r="Z432" s="2" t="s">
        <v>1255</v>
      </c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61"/>
    </row>
    <row r="433" spans="1:144" s="12" customFormat="1" ht="24.95" customHeight="1">
      <c r="A433" s="2">
        <f t="shared" si="2"/>
        <v>43</v>
      </c>
      <c r="B433" s="10" t="s">
        <v>1351</v>
      </c>
      <c r="C433" s="2" t="s">
        <v>1352</v>
      </c>
      <c r="D433" s="2" t="s">
        <v>650</v>
      </c>
      <c r="E433" s="2" t="s">
        <v>1255</v>
      </c>
      <c r="F433" s="2" t="s">
        <v>1255</v>
      </c>
      <c r="G433" s="2">
        <v>1897</v>
      </c>
      <c r="H433" s="106">
        <v>2915446.56</v>
      </c>
      <c r="I433" s="2" t="s">
        <v>20</v>
      </c>
      <c r="J433" s="86"/>
      <c r="K433" s="2" t="s">
        <v>1110</v>
      </c>
      <c r="L433" s="2" t="s">
        <v>1273</v>
      </c>
      <c r="M433" s="2" t="s">
        <v>829</v>
      </c>
      <c r="N433" s="2" t="s">
        <v>701</v>
      </c>
      <c r="O433" s="2" t="s">
        <v>1309</v>
      </c>
      <c r="P433" s="2"/>
      <c r="Q433" s="2" t="s">
        <v>1328</v>
      </c>
      <c r="R433" s="2" t="s">
        <v>1328</v>
      </c>
      <c r="S433" s="2" t="s">
        <v>1328</v>
      </c>
      <c r="T433" s="2" t="s">
        <v>1327</v>
      </c>
      <c r="U433" s="2" t="s">
        <v>690</v>
      </c>
      <c r="V433" s="2" t="s">
        <v>1328</v>
      </c>
      <c r="W433" s="927">
        <v>416.28</v>
      </c>
      <c r="X433" s="905">
        <v>4</v>
      </c>
      <c r="Y433" s="2" t="s">
        <v>1332</v>
      </c>
      <c r="Z433" s="2" t="s">
        <v>1255</v>
      </c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61"/>
    </row>
    <row r="434" spans="1:144" s="6" customFormat="1" ht="24.95" customHeight="1">
      <c r="A434" s="2">
        <f t="shared" si="2"/>
        <v>44</v>
      </c>
      <c r="B434" s="10" t="s">
        <v>2078</v>
      </c>
      <c r="C434" s="413" t="s">
        <v>2079</v>
      </c>
      <c r="D434" s="145" t="s">
        <v>650</v>
      </c>
      <c r="E434" s="145" t="s">
        <v>1255</v>
      </c>
      <c r="F434" s="145" t="s">
        <v>1255</v>
      </c>
      <c r="G434" s="145">
        <v>2018</v>
      </c>
      <c r="H434" s="940">
        <v>6666.6</v>
      </c>
      <c r="I434" s="2" t="s">
        <v>20</v>
      </c>
      <c r="J434" s="135"/>
      <c r="K434" s="145" t="s">
        <v>1110</v>
      </c>
      <c r="L434" s="145" t="s">
        <v>391</v>
      </c>
      <c r="M434" s="174"/>
      <c r="N434" s="145" t="s">
        <v>391</v>
      </c>
      <c r="O434" s="145" t="s">
        <v>293</v>
      </c>
      <c r="P434" s="1"/>
      <c r="Q434" s="145" t="s">
        <v>1328</v>
      </c>
      <c r="R434" s="145" t="s">
        <v>691</v>
      </c>
      <c r="S434" s="145" t="s">
        <v>691</v>
      </c>
      <c r="T434" s="145" t="s">
        <v>691</v>
      </c>
      <c r="U434" s="145" t="s">
        <v>691</v>
      </c>
      <c r="V434" s="145" t="s">
        <v>691</v>
      </c>
      <c r="W434" s="183"/>
      <c r="X434" s="941">
        <v>1</v>
      </c>
      <c r="Y434" s="157" t="s">
        <v>1255</v>
      </c>
      <c r="Z434" s="157" t="s">
        <v>1202</v>
      </c>
      <c r="CC434" s="107"/>
      <c r="CD434" s="107"/>
      <c r="CE434" s="107"/>
      <c r="CF434" s="107"/>
      <c r="CG434" s="107"/>
      <c r="CH434" s="107"/>
      <c r="CI434" s="107"/>
      <c r="CJ434" s="107"/>
      <c r="CK434" s="107"/>
      <c r="CL434" s="107"/>
      <c r="CM434" s="107"/>
      <c r="CN434" s="107"/>
      <c r="CO434" s="107"/>
      <c r="CP434" s="107"/>
      <c r="CQ434" s="107"/>
      <c r="CR434" s="107"/>
      <c r="CS434" s="107"/>
      <c r="CT434" s="107"/>
      <c r="CU434" s="107"/>
      <c r="CV434" s="107"/>
      <c r="CW434" s="107"/>
      <c r="CX434" s="107"/>
      <c r="CY434" s="107"/>
      <c r="CZ434" s="107"/>
      <c r="DA434" s="107"/>
      <c r="DB434" s="107"/>
      <c r="DC434" s="107"/>
      <c r="DD434" s="107"/>
      <c r="DE434" s="107"/>
      <c r="DF434" s="107"/>
      <c r="DG434" s="107"/>
      <c r="DH434" s="107"/>
      <c r="DI434" s="107"/>
      <c r="DJ434" s="107"/>
      <c r="DK434" s="107"/>
      <c r="DL434" s="107"/>
      <c r="DM434" s="107"/>
      <c r="DN434" s="107"/>
      <c r="DO434" s="107"/>
      <c r="DP434" s="107"/>
      <c r="DQ434" s="107"/>
      <c r="DR434" s="107"/>
      <c r="DS434" s="107"/>
      <c r="DT434" s="107"/>
      <c r="DU434" s="107"/>
      <c r="DV434" s="107"/>
      <c r="DW434" s="107"/>
      <c r="DX434" s="107"/>
      <c r="DY434" s="107"/>
      <c r="DZ434" s="107"/>
      <c r="EA434" s="107"/>
      <c r="EB434" s="107"/>
      <c r="EC434" s="107"/>
      <c r="ED434" s="107"/>
      <c r="EE434" s="107"/>
      <c r="EF434" s="107"/>
    </row>
    <row r="435" spans="1:144" s="138" customFormat="1" ht="24.95" customHeight="1">
      <c r="A435" s="2">
        <f t="shared" si="2"/>
        <v>45</v>
      </c>
      <c r="B435" s="1" t="s">
        <v>587</v>
      </c>
      <c r="C435" s="2" t="s">
        <v>635</v>
      </c>
      <c r="D435" s="204" t="s">
        <v>650</v>
      </c>
      <c r="E435" s="204" t="s">
        <v>1255</v>
      </c>
      <c r="F435" s="2" t="s">
        <v>1255</v>
      </c>
      <c r="G435" s="2">
        <v>1897</v>
      </c>
      <c r="H435" s="103">
        <v>6101.6</v>
      </c>
      <c r="I435" s="2" t="s">
        <v>20</v>
      </c>
      <c r="J435" s="135"/>
      <c r="K435" s="2" t="s">
        <v>292</v>
      </c>
      <c r="L435" s="2" t="s">
        <v>1273</v>
      </c>
      <c r="M435" s="2" t="s">
        <v>475</v>
      </c>
      <c r="N435" s="2" t="s">
        <v>701</v>
      </c>
      <c r="O435" s="2" t="s">
        <v>293</v>
      </c>
      <c r="P435" s="2"/>
      <c r="Q435" s="2" t="s">
        <v>1329</v>
      </c>
      <c r="R435" s="2" t="s">
        <v>691</v>
      </c>
      <c r="S435" s="2" t="s">
        <v>691</v>
      </c>
      <c r="T435" s="2" t="s">
        <v>691</v>
      </c>
      <c r="U435" s="2" t="s">
        <v>691</v>
      </c>
      <c r="V435" s="2" t="s">
        <v>691</v>
      </c>
      <c r="W435" s="928">
        <v>71</v>
      </c>
      <c r="X435" s="900" t="s">
        <v>2589</v>
      </c>
      <c r="Y435" s="12" t="s">
        <v>1255</v>
      </c>
      <c r="Z435" s="12" t="s">
        <v>1255</v>
      </c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7"/>
      <c r="AV435" s="107"/>
      <c r="AW435" s="107"/>
      <c r="AX435" s="107"/>
      <c r="AY435" s="107"/>
      <c r="AZ435" s="107"/>
      <c r="BA435" s="107"/>
      <c r="BB435" s="107"/>
      <c r="BC435" s="107"/>
      <c r="BD435" s="107"/>
      <c r="BE435" s="107"/>
      <c r="BF435" s="107"/>
      <c r="BG435" s="107"/>
      <c r="BH435" s="107"/>
      <c r="BI435" s="107"/>
      <c r="BJ435" s="107"/>
      <c r="BK435" s="107"/>
      <c r="BL435" s="107"/>
      <c r="BM435" s="107"/>
      <c r="BN435" s="107"/>
      <c r="BO435" s="107"/>
      <c r="BP435" s="107"/>
      <c r="BQ435" s="107"/>
      <c r="BR435" s="107"/>
      <c r="BS435" s="107"/>
      <c r="BT435" s="107"/>
      <c r="BU435" s="107"/>
      <c r="BV435" s="107"/>
      <c r="BW435" s="107"/>
      <c r="BX435" s="107"/>
      <c r="BY435" s="107"/>
      <c r="BZ435" s="107"/>
      <c r="CA435" s="107"/>
      <c r="CB435" s="107"/>
      <c r="CC435" s="107"/>
      <c r="CD435" s="107"/>
      <c r="CE435" s="107"/>
      <c r="CF435" s="107"/>
      <c r="CG435" s="107"/>
      <c r="CH435" s="107"/>
      <c r="CI435" s="107"/>
      <c r="CJ435" s="107"/>
      <c r="CK435" s="107"/>
      <c r="CL435" s="107"/>
      <c r="CM435" s="107"/>
      <c r="CN435" s="107"/>
      <c r="CO435" s="107"/>
      <c r="CP435" s="107"/>
      <c r="CQ435" s="107"/>
      <c r="CR435" s="107"/>
      <c r="CS435" s="107"/>
      <c r="CT435" s="107"/>
      <c r="CU435" s="107"/>
      <c r="CV435" s="107"/>
      <c r="CW435" s="107"/>
      <c r="CX435" s="107"/>
      <c r="CY435" s="107"/>
      <c r="CZ435" s="107"/>
      <c r="DA435" s="107"/>
      <c r="DB435" s="107"/>
      <c r="DC435" s="107"/>
      <c r="DD435" s="107"/>
      <c r="DE435" s="107"/>
      <c r="DF435" s="107"/>
      <c r="DG435" s="107"/>
      <c r="DH435" s="107"/>
      <c r="DI435" s="107"/>
      <c r="DJ435" s="107"/>
      <c r="DK435" s="107"/>
      <c r="DL435" s="107"/>
      <c r="DM435" s="107"/>
      <c r="DN435" s="107"/>
      <c r="DO435" s="107"/>
      <c r="DP435" s="107"/>
      <c r="DQ435" s="107"/>
      <c r="DR435" s="107"/>
      <c r="DS435" s="107"/>
      <c r="DT435" s="107"/>
      <c r="DU435" s="107"/>
      <c r="DV435" s="107"/>
      <c r="DW435" s="107"/>
      <c r="DX435" s="107"/>
      <c r="DY435" s="107"/>
      <c r="DZ435" s="107"/>
      <c r="EA435" s="107"/>
      <c r="EB435" s="107"/>
      <c r="EC435" s="107"/>
      <c r="ED435" s="107"/>
      <c r="EE435" s="107"/>
      <c r="EF435" s="107"/>
      <c r="EG435" s="107"/>
      <c r="EH435" s="107"/>
      <c r="EI435" s="107"/>
      <c r="EJ435" s="107"/>
      <c r="EK435" s="107"/>
      <c r="EL435" s="107"/>
      <c r="EM435" s="107"/>
      <c r="EN435" s="258"/>
    </row>
    <row r="436" spans="1:144" s="12" customFormat="1" ht="24.95" customHeight="1">
      <c r="A436" s="2">
        <f t="shared" si="2"/>
        <v>46</v>
      </c>
      <c r="B436" s="10" t="s">
        <v>1351</v>
      </c>
      <c r="C436" s="2" t="s">
        <v>1352</v>
      </c>
      <c r="D436" s="2" t="s">
        <v>650</v>
      </c>
      <c r="E436" s="2" t="s">
        <v>1255</v>
      </c>
      <c r="F436" s="2" t="s">
        <v>1255</v>
      </c>
      <c r="G436" s="2">
        <v>1897</v>
      </c>
      <c r="H436" s="939">
        <v>3231720</v>
      </c>
      <c r="I436" s="2" t="s">
        <v>20</v>
      </c>
      <c r="J436" s="86"/>
      <c r="K436" s="2" t="s">
        <v>1111</v>
      </c>
      <c r="L436" s="2" t="s">
        <v>1273</v>
      </c>
      <c r="M436" s="2" t="s">
        <v>475</v>
      </c>
      <c r="N436" s="2" t="s">
        <v>701</v>
      </c>
      <c r="O436" s="2" t="s">
        <v>1309</v>
      </c>
      <c r="P436" s="2"/>
      <c r="Q436" s="2" t="s">
        <v>1328</v>
      </c>
      <c r="R436" s="2" t="s">
        <v>1328</v>
      </c>
      <c r="S436" s="2" t="s">
        <v>1328</v>
      </c>
      <c r="T436" s="2" t="s">
        <v>1328</v>
      </c>
      <c r="U436" s="2" t="s">
        <v>690</v>
      </c>
      <c r="V436" s="2" t="s">
        <v>690</v>
      </c>
      <c r="W436" s="927">
        <v>486.35</v>
      </c>
      <c r="X436" s="905">
        <v>4</v>
      </c>
      <c r="Y436" s="2" t="s">
        <v>650</v>
      </c>
      <c r="Z436" s="2" t="s">
        <v>1255</v>
      </c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61"/>
    </row>
    <row r="437" spans="1:144" s="12" customFormat="1" ht="24.95" customHeight="1">
      <c r="A437" s="2">
        <f t="shared" si="2"/>
        <v>47</v>
      </c>
      <c r="B437" s="10" t="s">
        <v>1351</v>
      </c>
      <c r="C437" s="2" t="s">
        <v>1352</v>
      </c>
      <c r="D437" s="2" t="s">
        <v>650</v>
      </c>
      <c r="E437" s="2" t="s">
        <v>1255</v>
      </c>
      <c r="F437" s="2" t="s">
        <v>1255</v>
      </c>
      <c r="G437" s="2">
        <v>1897</v>
      </c>
      <c r="H437" s="106">
        <v>3364560</v>
      </c>
      <c r="I437" s="2" t="s">
        <v>20</v>
      </c>
      <c r="J437" s="86"/>
      <c r="K437" s="2" t="s">
        <v>1112</v>
      </c>
      <c r="L437" s="2" t="s">
        <v>1273</v>
      </c>
      <c r="M437" s="2" t="s">
        <v>475</v>
      </c>
      <c r="N437" s="2" t="s">
        <v>701</v>
      </c>
      <c r="O437" s="2" t="s">
        <v>1309</v>
      </c>
      <c r="P437" s="2"/>
      <c r="Q437" s="2" t="s">
        <v>1328</v>
      </c>
      <c r="R437" s="2" t="s">
        <v>1328</v>
      </c>
      <c r="S437" s="2" t="s">
        <v>1328</v>
      </c>
      <c r="T437" s="2" t="s">
        <v>1328</v>
      </c>
      <c r="U437" s="2" t="s">
        <v>690</v>
      </c>
      <c r="V437" s="2" t="s">
        <v>690</v>
      </c>
      <c r="W437" s="927">
        <v>511.55</v>
      </c>
      <c r="X437" s="905">
        <v>4</v>
      </c>
      <c r="Y437" s="2" t="s">
        <v>650</v>
      </c>
      <c r="Z437" s="2" t="s">
        <v>1255</v>
      </c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61"/>
    </row>
    <row r="438" spans="1:144" s="27" customFormat="1" ht="127.5">
      <c r="A438" s="2">
        <f t="shared" si="2"/>
        <v>48</v>
      </c>
      <c r="B438" s="1" t="s">
        <v>2284</v>
      </c>
      <c r="C438" s="1" t="s">
        <v>2285</v>
      </c>
      <c r="D438" s="2" t="s">
        <v>835</v>
      </c>
      <c r="E438" s="2" t="s">
        <v>836</v>
      </c>
      <c r="F438" s="2" t="s">
        <v>836</v>
      </c>
      <c r="G438" s="2">
        <v>1911</v>
      </c>
      <c r="H438" s="103">
        <v>378514.15</v>
      </c>
      <c r="I438" s="2" t="s">
        <v>2288</v>
      </c>
      <c r="J438" s="86"/>
      <c r="K438" s="2" t="s">
        <v>2289</v>
      </c>
      <c r="L438" s="2" t="s">
        <v>501</v>
      </c>
      <c r="M438" s="2" t="s">
        <v>840</v>
      </c>
      <c r="N438" s="2" t="s">
        <v>2290</v>
      </c>
      <c r="O438" s="2" t="s">
        <v>2292</v>
      </c>
      <c r="P438" s="2" t="s">
        <v>2293</v>
      </c>
      <c r="Q438" s="2" t="s">
        <v>377</v>
      </c>
      <c r="R438" s="2" t="s">
        <v>377</v>
      </c>
      <c r="S438" s="2" t="s">
        <v>377</v>
      </c>
      <c r="T438" s="2" t="s">
        <v>377</v>
      </c>
      <c r="U438" s="2" t="s">
        <v>377</v>
      </c>
      <c r="V438" s="2" t="s">
        <v>377</v>
      </c>
      <c r="W438" s="112">
        <v>156.91</v>
      </c>
      <c r="X438" s="588">
        <v>2</v>
      </c>
      <c r="Y438" s="2" t="s">
        <v>733</v>
      </c>
      <c r="Z438" s="2" t="s">
        <v>733</v>
      </c>
    </row>
    <row r="439" spans="1:144" s="27" customFormat="1" ht="38.25">
      <c r="A439" s="2">
        <f t="shared" si="2"/>
        <v>49</v>
      </c>
      <c r="B439" s="1" t="s">
        <v>2286</v>
      </c>
      <c r="C439" s="1" t="s">
        <v>2287</v>
      </c>
      <c r="D439" s="2" t="s">
        <v>835</v>
      </c>
      <c r="E439" s="2" t="s">
        <v>836</v>
      </c>
      <c r="F439" s="2" t="s">
        <v>836</v>
      </c>
      <c r="G439" s="2">
        <v>1911</v>
      </c>
      <c r="H439" s="103">
        <v>55133.71</v>
      </c>
      <c r="I439" s="2" t="s">
        <v>1461</v>
      </c>
      <c r="J439" s="86"/>
      <c r="K439" s="2" t="s">
        <v>2289</v>
      </c>
      <c r="L439" s="2" t="s">
        <v>501</v>
      </c>
      <c r="M439" s="2" t="s">
        <v>699</v>
      </c>
      <c r="N439" s="2" t="s">
        <v>2291</v>
      </c>
      <c r="O439" s="2" t="s">
        <v>2294</v>
      </c>
      <c r="P439" s="2" t="s">
        <v>2295</v>
      </c>
      <c r="Q439" s="2" t="s">
        <v>377</v>
      </c>
      <c r="R439" s="2" t="s">
        <v>377</v>
      </c>
      <c r="S439" s="2" t="s">
        <v>377</v>
      </c>
      <c r="T439" s="2" t="s">
        <v>377</v>
      </c>
      <c r="U439" s="2" t="s">
        <v>377</v>
      </c>
      <c r="V439" s="2" t="s">
        <v>377</v>
      </c>
      <c r="W439" s="112">
        <v>47.54</v>
      </c>
      <c r="X439" s="588">
        <v>2</v>
      </c>
      <c r="Y439" s="2" t="s">
        <v>733</v>
      </c>
      <c r="Z439" s="2" t="s">
        <v>733</v>
      </c>
    </row>
    <row r="440" spans="1:144" s="27" customFormat="1" ht="153">
      <c r="A440" s="2">
        <f t="shared" si="2"/>
        <v>50</v>
      </c>
      <c r="B440" s="1" t="s">
        <v>3117</v>
      </c>
      <c r="C440" s="1" t="s">
        <v>1352</v>
      </c>
      <c r="D440" s="2" t="s">
        <v>834</v>
      </c>
      <c r="E440" s="2" t="s">
        <v>463</v>
      </c>
      <c r="F440" s="2" t="s">
        <v>733</v>
      </c>
      <c r="G440" s="2">
        <v>2020</v>
      </c>
      <c r="H440" s="103">
        <v>19655029</v>
      </c>
      <c r="I440" s="2" t="s">
        <v>3118</v>
      </c>
      <c r="J440" s="86"/>
      <c r="K440" s="2" t="s">
        <v>3119</v>
      </c>
      <c r="L440" s="2" t="s">
        <v>3120</v>
      </c>
      <c r="M440" s="2" t="s">
        <v>840</v>
      </c>
      <c r="N440" s="2" t="s">
        <v>3121</v>
      </c>
      <c r="O440" s="2" t="s">
        <v>3122</v>
      </c>
      <c r="P440" s="2" t="s">
        <v>3123</v>
      </c>
      <c r="Q440" s="2" t="s">
        <v>376</v>
      </c>
      <c r="R440" s="2" t="s">
        <v>376</v>
      </c>
      <c r="S440" s="2" t="s">
        <v>376</v>
      </c>
      <c r="T440" s="2" t="s">
        <v>376</v>
      </c>
      <c r="U440" s="2" t="s">
        <v>376</v>
      </c>
      <c r="V440" s="2" t="s">
        <v>376</v>
      </c>
      <c r="W440" s="112">
        <v>3587.74</v>
      </c>
      <c r="X440" s="588">
        <v>4</v>
      </c>
      <c r="Y440" s="2" t="s">
        <v>834</v>
      </c>
      <c r="Z440" s="2" t="s">
        <v>733</v>
      </c>
    </row>
    <row r="441" spans="1:144" s="56" customFormat="1">
      <c r="A441" s="1099" t="s">
        <v>369</v>
      </c>
      <c r="B441" s="1099"/>
      <c r="C441" s="1099"/>
      <c r="D441" s="69"/>
      <c r="E441" s="69"/>
      <c r="F441" s="69"/>
      <c r="G441" s="70"/>
      <c r="H441" s="71">
        <f>SUM(H391:H440)</f>
        <v>66121041.250000007</v>
      </c>
      <c r="I441" s="55"/>
      <c r="J441" s="68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913"/>
      <c r="X441" s="891"/>
      <c r="Y441" s="55"/>
      <c r="Z441" s="55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  <c r="DZ441" s="66"/>
      <c r="EA441" s="66"/>
      <c r="EB441" s="66"/>
      <c r="EC441" s="66"/>
      <c r="ED441" s="66"/>
      <c r="EE441" s="66"/>
      <c r="EF441" s="66"/>
      <c r="EG441" s="262"/>
    </row>
    <row r="442" spans="1:144" s="12" customFormat="1">
      <c r="A442" s="1097" t="s">
        <v>3683</v>
      </c>
      <c r="B442" s="1097"/>
      <c r="C442" s="1097"/>
      <c r="D442" s="1097"/>
      <c r="E442" s="1097"/>
      <c r="F442" s="1097"/>
      <c r="G442" s="1097"/>
      <c r="H442" s="1097"/>
      <c r="I442" s="1097"/>
      <c r="J442" s="1098"/>
      <c r="K442" s="1098"/>
      <c r="L442" s="41"/>
      <c r="M442" s="1098"/>
      <c r="N442" s="1098"/>
      <c r="O442" s="1098"/>
      <c r="P442" s="1098"/>
      <c r="Q442" s="41"/>
      <c r="R442" s="1098"/>
      <c r="S442" s="1098"/>
      <c r="T442" s="1098"/>
      <c r="U442" s="1098"/>
      <c r="V442" s="41"/>
      <c r="W442" s="914"/>
      <c r="X442" s="892"/>
      <c r="Y442" s="41"/>
      <c r="Z442" s="41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61"/>
    </row>
    <row r="443" spans="1:144" s="12" customFormat="1" ht="51">
      <c r="A443" s="2">
        <v>1</v>
      </c>
      <c r="B443" s="10" t="s">
        <v>676</v>
      </c>
      <c r="C443" s="2" t="s">
        <v>677</v>
      </c>
      <c r="D443" s="2" t="s">
        <v>650</v>
      </c>
      <c r="E443" s="2" t="s">
        <v>1255</v>
      </c>
      <c r="F443" s="2" t="s">
        <v>1255</v>
      </c>
      <c r="G443" s="2">
        <v>1899</v>
      </c>
      <c r="H443" s="84">
        <v>448080</v>
      </c>
      <c r="I443" s="2" t="s">
        <v>84</v>
      </c>
      <c r="J443" s="85" t="s">
        <v>793</v>
      </c>
      <c r="K443" s="2" t="s">
        <v>678</v>
      </c>
      <c r="L443" s="2" t="s">
        <v>679</v>
      </c>
      <c r="M443" s="2" t="s">
        <v>694</v>
      </c>
      <c r="N443" s="2" t="s">
        <v>680</v>
      </c>
      <c r="O443" s="2" t="s">
        <v>3389</v>
      </c>
      <c r="P443" s="2" t="s">
        <v>3392</v>
      </c>
      <c r="Q443" s="2" t="s">
        <v>690</v>
      </c>
      <c r="R443" s="2" t="s">
        <v>1928</v>
      </c>
      <c r="S443" s="2" t="s">
        <v>1928</v>
      </c>
      <c r="T443" s="2" t="s">
        <v>1928</v>
      </c>
      <c r="U443" s="2" t="s">
        <v>690</v>
      </c>
      <c r="V443" s="2" t="s">
        <v>690</v>
      </c>
      <c r="W443" s="112">
        <v>111</v>
      </c>
      <c r="X443" s="588">
        <v>4</v>
      </c>
      <c r="Y443" s="2" t="s">
        <v>650</v>
      </c>
      <c r="Z443" s="2" t="s">
        <v>1255</v>
      </c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  <c r="ED443" s="27"/>
      <c r="EE443" s="27"/>
      <c r="EF443" s="27"/>
      <c r="EG443" s="261"/>
    </row>
    <row r="444" spans="1:144" s="12" customFormat="1" ht="51">
      <c r="A444" s="2">
        <v>2</v>
      </c>
      <c r="B444" s="10" t="s">
        <v>676</v>
      </c>
      <c r="C444" s="2" t="s">
        <v>3387</v>
      </c>
      <c r="D444" s="2" t="s">
        <v>650</v>
      </c>
      <c r="E444" s="2" t="s">
        <v>1255</v>
      </c>
      <c r="F444" s="2" t="s">
        <v>1202</v>
      </c>
      <c r="G444" s="2">
        <v>1925</v>
      </c>
      <c r="H444" s="84">
        <v>534000</v>
      </c>
      <c r="I444" s="2" t="s">
        <v>84</v>
      </c>
      <c r="J444" s="85" t="s">
        <v>691</v>
      </c>
      <c r="K444" s="2" t="s">
        <v>3388</v>
      </c>
      <c r="L444" s="2" t="s">
        <v>679</v>
      </c>
      <c r="M444" s="2" t="s">
        <v>694</v>
      </c>
      <c r="N444" s="2" t="s">
        <v>680</v>
      </c>
      <c r="O444" s="2" t="s">
        <v>3389</v>
      </c>
      <c r="P444" s="2" t="s">
        <v>3390</v>
      </c>
      <c r="Q444" s="2" t="s">
        <v>1786</v>
      </c>
      <c r="R444" s="2" t="s">
        <v>3391</v>
      </c>
      <c r="S444" s="2" t="s">
        <v>3391</v>
      </c>
      <c r="T444" s="2" t="s">
        <v>1928</v>
      </c>
      <c r="U444" s="2" t="s">
        <v>3391</v>
      </c>
      <c r="V444" s="2" t="s">
        <v>3391</v>
      </c>
      <c r="W444" s="112">
        <v>83.5</v>
      </c>
      <c r="X444" s="588">
        <v>4</v>
      </c>
      <c r="Y444" s="2" t="s">
        <v>650</v>
      </c>
      <c r="Z444" s="2" t="s">
        <v>1255</v>
      </c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  <c r="ED444" s="27"/>
      <c r="EE444" s="27"/>
      <c r="EF444" s="27"/>
      <c r="EG444" s="261"/>
    </row>
    <row r="445" spans="1:144" s="56" customFormat="1">
      <c r="A445" s="1099" t="s">
        <v>369</v>
      </c>
      <c r="B445" s="1099"/>
      <c r="C445" s="1099"/>
      <c r="D445" s="69"/>
      <c r="E445" s="69"/>
      <c r="F445" s="69"/>
      <c r="G445" s="70"/>
      <c r="H445" s="71">
        <f>SUM(H443:H444)</f>
        <v>982080</v>
      </c>
      <c r="I445" s="55"/>
      <c r="J445" s="68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913"/>
      <c r="X445" s="891"/>
      <c r="Y445" s="55"/>
      <c r="Z445" s="55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  <c r="DZ445" s="66"/>
      <c r="EA445" s="66"/>
      <c r="EB445" s="66"/>
      <c r="EC445" s="66"/>
      <c r="ED445" s="66"/>
      <c r="EE445" s="66"/>
      <c r="EF445" s="66"/>
      <c r="EG445" s="262"/>
    </row>
    <row r="446" spans="1:144" s="12" customFormat="1">
      <c r="A446" s="1097" t="s">
        <v>3684</v>
      </c>
      <c r="B446" s="1097"/>
      <c r="C446" s="1097"/>
      <c r="D446" s="1097"/>
      <c r="E446" s="1097"/>
      <c r="F446" s="1097"/>
      <c r="G446" s="1097"/>
      <c r="H446" s="1097"/>
      <c r="I446" s="1097"/>
      <c r="J446" s="1098"/>
      <c r="K446" s="1098"/>
      <c r="L446" s="41"/>
      <c r="M446" s="1098"/>
      <c r="N446" s="1098"/>
      <c r="O446" s="1098"/>
      <c r="P446" s="1098"/>
      <c r="Q446" s="41"/>
      <c r="R446" s="1098"/>
      <c r="S446" s="1098"/>
      <c r="T446" s="1098"/>
      <c r="U446" s="1098"/>
      <c r="V446" s="41"/>
      <c r="W446" s="914"/>
      <c r="X446" s="892"/>
      <c r="Y446" s="41"/>
      <c r="Z446" s="41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61"/>
    </row>
    <row r="447" spans="1:144" s="12" customFormat="1" ht="63.75">
      <c r="A447" s="2">
        <v>1</v>
      </c>
      <c r="B447" s="10" t="s">
        <v>3235</v>
      </c>
      <c r="C447" s="2" t="s">
        <v>1061</v>
      </c>
      <c r="D447" s="2" t="s">
        <v>834</v>
      </c>
      <c r="E447" s="2" t="s">
        <v>733</v>
      </c>
      <c r="F447" s="2" t="s">
        <v>733</v>
      </c>
      <c r="G447" s="2" t="s">
        <v>1062</v>
      </c>
      <c r="H447" s="84">
        <v>2291780.2400000002</v>
      </c>
      <c r="I447" s="2" t="s">
        <v>20</v>
      </c>
      <c r="J447" s="85" t="s">
        <v>127</v>
      </c>
      <c r="K447" s="2" t="s">
        <v>128</v>
      </c>
      <c r="L447" s="2" t="s">
        <v>354</v>
      </c>
      <c r="M447" s="2" t="s">
        <v>355</v>
      </c>
      <c r="N447" s="2" t="s">
        <v>356</v>
      </c>
      <c r="O447" s="2" t="s">
        <v>1277</v>
      </c>
      <c r="P447" s="2" t="s">
        <v>1278</v>
      </c>
      <c r="Q447" s="2" t="s">
        <v>1279</v>
      </c>
      <c r="R447" s="2" t="s">
        <v>702</v>
      </c>
      <c r="S447" s="2" t="s">
        <v>702</v>
      </c>
      <c r="T447" s="2" t="s">
        <v>702</v>
      </c>
      <c r="U447" s="2" t="s">
        <v>702</v>
      </c>
      <c r="V447" s="2" t="s">
        <v>702</v>
      </c>
      <c r="W447" s="112">
        <v>906.85</v>
      </c>
      <c r="X447" s="588" t="s">
        <v>1280</v>
      </c>
      <c r="Y447" s="2" t="s">
        <v>733</v>
      </c>
      <c r="Z447" s="2" t="s">
        <v>733</v>
      </c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27"/>
      <c r="ED447" s="27"/>
      <c r="EE447" s="27"/>
      <c r="EF447" s="27"/>
      <c r="EG447" s="261"/>
    </row>
    <row r="448" spans="1:144" s="12" customFormat="1" ht="25.5">
      <c r="A448" s="2">
        <v>2</v>
      </c>
      <c r="B448" s="10" t="s">
        <v>2089</v>
      </c>
      <c r="C448" s="2" t="s">
        <v>1063</v>
      </c>
      <c r="D448" s="2" t="s">
        <v>834</v>
      </c>
      <c r="E448" s="2" t="s">
        <v>733</v>
      </c>
      <c r="F448" s="2" t="s">
        <v>733</v>
      </c>
      <c r="G448" s="2">
        <v>1998</v>
      </c>
      <c r="H448" s="84">
        <v>1108711.49</v>
      </c>
      <c r="I448" s="2" t="s">
        <v>20</v>
      </c>
      <c r="J448" s="86" t="s">
        <v>129</v>
      </c>
      <c r="K448" s="2" t="s">
        <v>130</v>
      </c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112"/>
      <c r="X448" s="588"/>
      <c r="Y448" s="2"/>
      <c r="Z448" s="2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61"/>
    </row>
    <row r="449" spans="1:137" s="12" customFormat="1" ht="25.5">
      <c r="A449" s="2">
        <v>3</v>
      </c>
      <c r="B449" s="10" t="s">
        <v>2090</v>
      </c>
      <c r="C449" s="2" t="s">
        <v>1063</v>
      </c>
      <c r="D449" s="2" t="s">
        <v>834</v>
      </c>
      <c r="E449" s="2" t="s">
        <v>733</v>
      </c>
      <c r="F449" s="2" t="s">
        <v>733</v>
      </c>
      <c r="G449" s="2">
        <v>1980</v>
      </c>
      <c r="H449" s="84">
        <v>172441.43</v>
      </c>
      <c r="I449" s="2" t="s">
        <v>20</v>
      </c>
      <c r="J449" s="86" t="s">
        <v>131</v>
      </c>
      <c r="K449" s="2" t="s">
        <v>132</v>
      </c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112"/>
      <c r="X449" s="588"/>
      <c r="Y449" s="2"/>
      <c r="Z449" s="2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61"/>
    </row>
    <row r="450" spans="1:137" s="12" customFormat="1" ht="25.5">
      <c r="A450" s="2">
        <v>4</v>
      </c>
      <c r="B450" s="10" t="s">
        <v>2091</v>
      </c>
      <c r="C450" s="2" t="s">
        <v>1063</v>
      </c>
      <c r="D450" s="2" t="s">
        <v>834</v>
      </c>
      <c r="E450" s="2" t="s">
        <v>733</v>
      </c>
      <c r="F450" s="2" t="s">
        <v>733</v>
      </c>
      <c r="G450" s="2">
        <v>1980</v>
      </c>
      <c r="H450" s="84">
        <v>47629.84</v>
      </c>
      <c r="I450" s="2" t="s">
        <v>20</v>
      </c>
      <c r="J450" s="86" t="s">
        <v>131</v>
      </c>
      <c r="K450" s="2" t="s">
        <v>132</v>
      </c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112"/>
      <c r="X450" s="588"/>
      <c r="Y450" s="2"/>
      <c r="Z450" s="2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27"/>
      <c r="ED450" s="27"/>
      <c r="EE450" s="27"/>
      <c r="EF450" s="27"/>
      <c r="EG450" s="261"/>
    </row>
    <row r="451" spans="1:137" s="12" customFormat="1" ht="38.25">
      <c r="A451" s="2">
        <v>5</v>
      </c>
      <c r="B451" s="10" t="s">
        <v>2092</v>
      </c>
      <c r="C451" s="2" t="s">
        <v>1063</v>
      </c>
      <c r="D451" s="2" t="s">
        <v>834</v>
      </c>
      <c r="E451" s="2" t="s">
        <v>733</v>
      </c>
      <c r="F451" s="2" t="s">
        <v>733</v>
      </c>
      <c r="G451" s="2">
        <v>2004</v>
      </c>
      <c r="H451" s="84">
        <v>368575.08</v>
      </c>
      <c r="I451" s="2" t="s">
        <v>20</v>
      </c>
      <c r="J451" s="86" t="s">
        <v>133</v>
      </c>
      <c r="K451" s="2" t="s">
        <v>134</v>
      </c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112"/>
      <c r="X451" s="588"/>
      <c r="Y451" s="2"/>
      <c r="Z451" s="2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61"/>
    </row>
    <row r="452" spans="1:137" s="12" customFormat="1" ht="25.5">
      <c r="A452" s="2">
        <v>6</v>
      </c>
      <c r="B452" s="10" t="s">
        <v>2093</v>
      </c>
      <c r="C452" s="2" t="s">
        <v>1063</v>
      </c>
      <c r="D452" s="2" t="s">
        <v>834</v>
      </c>
      <c r="E452" s="2" t="s">
        <v>733</v>
      </c>
      <c r="F452" s="2" t="s">
        <v>733</v>
      </c>
      <c r="G452" s="2">
        <v>1998</v>
      </c>
      <c r="H452" s="84">
        <v>1541028.18</v>
      </c>
      <c r="I452" s="2" t="s">
        <v>20</v>
      </c>
      <c r="J452" s="86" t="s">
        <v>655</v>
      </c>
      <c r="K452" s="2" t="s">
        <v>656</v>
      </c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112"/>
      <c r="X452" s="588"/>
      <c r="Y452" s="2"/>
      <c r="Z452" s="2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  <c r="DZ452" s="27"/>
      <c r="EA452" s="27"/>
      <c r="EB452" s="27"/>
      <c r="EC452" s="27"/>
      <c r="ED452" s="27"/>
      <c r="EE452" s="27"/>
      <c r="EF452" s="27"/>
      <c r="EG452" s="261"/>
    </row>
    <row r="453" spans="1:137" s="12" customFormat="1" ht="25.5">
      <c r="A453" s="2">
        <v>7</v>
      </c>
      <c r="B453" s="10" t="s">
        <v>2094</v>
      </c>
      <c r="C453" s="2" t="s">
        <v>1063</v>
      </c>
      <c r="D453" s="2" t="s">
        <v>834</v>
      </c>
      <c r="E453" s="2" t="s">
        <v>463</v>
      </c>
      <c r="F453" s="2" t="s">
        <v>733</v>
      </c>
      <c r="G453" s="2">
        <v>1998</v>
      </c>
      <c r="H453" s="84">
        <v>3443241.12</v>
      </c>
      <c r="I453" s="2" t="s">
        <v>20</v>
      </c>
      <c r="J453" s="86"/>
      <c r="K453" s="2" t="s">
        <v>657</v>
      </c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112"/>
      <c r="X453" s="588"/>
      <c r="Y453" s="2"/>
      <c r="Z453" s="2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61"/>
    </row>
    <row r="454" spans="1:137" s="12" customFormat="1" ht="25.5">
      <c r="A454" s="2">
        <v>8</v>
      </c>
      <c r="B454" s="10" t="s">
        <v>2095</v>
      </c>
      <c r="C454" s="2" t="s">
        <v>1063</v>
      </c>
      <c r="D454" s="2" t="s">
        <v>834</v>
      </c>
      <c r="E454" s="2" t="s">
        <v>733</v>
      </c>
      <c r="F454" s="2" t="s">
        <v>733</v>
      </c>
      <c r="G454" s="2">
        <v>1998</v>
      </c>
      <c r="H454" s="84">
        <v>143781</v>
      </c>
      <c r="I454" s="2" t="s">
        <v>20</v>
      </c>
      <c r="J454" s="86" t="s">
        <v>655</v>
      </c>
      <c r="K454" s="2" t="s">
        <v>656</v>
      </c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112"/>
      <c r="X454" s="588"/>
      <c r="Y454" s="2"/>
      <c r="Z454" s="2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61"/>
    </row>
    <row r="455" spans="1:137" s="12" customFormat="1" ht="25.5">
      <c r="A455" s="2">
        <v>9</v>
      </c>
      <c r="B455" s="10" t="s">
        <v>2096</v>
      </c>
      <c r="C455" s="2" t="s">
        <v>126</v>
      </c>
      <c r="D455" s="2" t="s">
        <v>834</v>
      </c>
      <c r="E455" s="2" t="s">
        <v>733</v>
      </c>
      <c r="F455" s="2" t="s">
        <v>733</v>
      </c>
      <c r="G455" s="2">
        <v>1998</v>
      </c>
      <c r="H455" s="84">
        <v>934007.59</v>
      </c>
      <c r="I455" s="2" t="s">
        <v>20</v>
      </c>
      <c r="J455" s="86" t="s">
        <v>658</v>
      </c>
      <c r="K455" s="2" t="s">
        <v>659</v>
      </c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112"/>
      <c r="X455" s="588"/>
      <c r="Y455" s="2"/>
      <c r="Z455" s="2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61"/>
    </row>
    <row r="456" spans="1:137" s="12" customFormat="1" ht="38.25">
      <c r="A456" s="2">
        <v>10</v>
      </c>
      <c r="B456" s="10" t="s">
        <v>2097</v>
      </c>
      <c r="C456" s="2" t="s">
        <v>126</v>
      </c>
      <c r="D456" s="2" t="s">
        <v>834</v>
      </c>
      <c r="E456" s="2" t="s">
        <v>733</v>
      </c>
      <c r="F456" s="2" t="s">
        <v>733</v>
      </c>
      <c r="G456" s="2">
        <v>1981</v>
      </c>
      <c r="H456" s="84">
        <v>285187.37</v>
      </c>
      <c r="I456" s="2" t="s">
        <v>20</v>
      </c>
      <c r="J456" s="86" t="s">
        <v>660</v>
      </c>
      <c r="K456" s="2" t="s">
        <v>661</v>
      </c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112"/>
      <c r="X456" s="588"/>
      <c r="Y456" s="2"/>
      <c r="Z456" s="2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  <c r="DZ456" s="27"/>
      <c r="EA456" s="27"/>
      <c r="EB456" s="27"/>
      <c r="EC456" s="27"/>
      <c r="ED456" s="27"/>
      <c r="EE456" s="27"/>
      <c r="EF456" s="27"/>
      <c r="EG456" s="261"/>
    </row>
    <row r="457" spans="1:137" s="12" customFormat="1" ht="38.25">
      <c r="A457" s="2">
        <v>11</v>
      </c>
      <c r="B457" s="10" t="s">
        <v>2098</v>
      </c>
      <c r="C457" s="2" t="s">
        <v>126</v>
      </c>
      <c r="D457" s="2" t="s">
        <v>834</v>
      </c>
      <c r="E457" s="2" t="s">
        <v>463</v>
      </c>
      <c r="F457" s="2" t="s">
        <v>733</v>
      </c>
      <c r="G457" s="2">
        <v>1961</v>
      </c>
      <c r="H457" s="84">
        <v>104215.44</v>
      </c>
      <c r="I457" s="2" t="s">
        <v>20</v>
      </c>
      <c r="J457" s="86" t="s">
        <v>660</v>
      </c>
      <c r="K457" s="2" t="s">
        <v>661</v>
      </c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112"/>
      <c r="X457" s="588"/>
      <c r="Y457" s="2"/>
      <c r="Z457" s="2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61"/>
    </row>
    <row r="458" spans="1:137" s="12" customFormat="1" ht="38.25">
      <c r="A458" s="2">
        <v>12</v>
      </c>
      <c r="B458" s="10" t="s">
        <v>2099</v>
      </c>
      <c r="C458" s="2" t="s">
        <v>126</v>
      </c>
      <c r="D458" s="2" t="s">
        <v>834</v>
      </c>
      <c r="E458" s="2" t="s">
        <v>733</v>
      </c>
      <c r="F458" s="2" t="s">
        <v>733</v>
      </c>
      <c r="G458" s="2">
        <v>1961</v>
      </c>
      <c r="H458" s="84">
        <v>42598.44</v>
      </c>
      <c r="I458" s="2" t="s">
        <v>20</v>
      </c>
      <c r="J458" s="86" t="s">
        <v>660</v>
      </c>
      <c r="K458" s="2" t="s">
        <v>661</v>
      </c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112"/>
      <c r="X458" s="588"/>
      <c r="Y458" s="2"/>
      <c r="Z458" s="2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  <c r="ED458" s="27"/>
      <c r="EE458" s="27"/>
      <c r="EF458" s="27"/>
      <c r="EG458" s="261"/>
    </row>
    <row r="459" spans="1:137" s="12" customFormat="1" ht="38.25">
      <c r="A459" s="2">
        <v>13</v>
      </c>
      <c r="B459" s="10" t="s">
        <v>2100</v>
      </c>
      <c r="C459" s="2" t="s">
        <v>126</v>
      </c>
      <c r="D459" s="2" t="s">
        <v>834</v>
      </c>
      <c r="E459" s="2" t="s">
        <v>733</v>
      </c>
      <c r="F459" s="2" t="s">
        <v>733</v>
      </c>
      <c r="G459" s="2">
        <v>1961</v>
      </c>
      <c r="H459" s="84">
        <v>9652.5499999999993</v>
      </c>
      <c r="I459" s="2" t="s">
        <v>20</v>
      </c>
      <c r="J459" s="86" t="s">
        <v>660</v>
      </c>
      <c r="K459" s="2" t="s">
        <v>661</v>
      </c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112"/>
      <c r="X459" s="588"/>
      <c r="Y459" s="2"/>
      <c r="Z459" s="2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61"/>
    </row>
    <row r="460" spans="1:137" s="12" customFormat="1" ht="38.25">
      <c r="A460" s="2">
        <v>14</v>
      </c>
      <c r="B460" s="10" t="s">
        <v>2101</v>
      </c>
      <c r="C460" s="2" t="s">
        <v>126</v>
      </c>
      <c r="D460" s="2" t="s">
        <v>834</v>
      </c>
      <c r="E460" s="2" t="s">
        <v>733</v>
      </c>
      <c r="F460" s="2" t="s">
        <v>733</v>
      </c>
      <c r="G460" s="2">
        <v>1961</v>
      </c>
      <c r="H460" s="84">
        <v>7695.5</v>
      </c>
      <c r="I460" s="2" t="s">
        <v>20</v>
      </c>
      <c r="J460" s="86" t="s">
        <v>660</v>
      </c>
      <c r="K460" s="2" t="s">
        <v>661</v>
      </c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112"/>
      <c r="X460" s="588"/>
      <c r="Y460" s="2"/>
      <c r="Z460" s="2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61"/>
    </row>
    <row r="461" spans="1:137" s="12" customFormat="1" ht="63.75">
      <c r="A461" s="2">
        <v>15</v>
      </c>
      <c r="B461" s="10" t="s">
        <v>2102</v>
      </c>
      <c r="C461" s="2" t="s">
        <v>126</v>
      </c>
      <c r="D461" s="2" t="s">
        <v>834</v>
      </c>
      <c r="E461" s="2" t="s">
        <v>733</v>
      </c>
      <c r="F461" s="2" t="s">
        <v>733</v>
      </c>
      <c r="G461" s="2">
        <v>1998</v>
      </c>
      <c r="H461" s="84">
        <v>4023138.12</v>
      </c>
      <c r="I461" s="2" t="s">
        <v>20</v>
      </c>
      <c r="J461" s="86" t="s">
        <v>317</v>
      </c>
      <c r="K461" s="2" t="s">
        <v>318</v>
      </c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112"/>
      <c r="X461" s="588"/>
      <c r="Y461" s="2"/>
      <c r="Z461" s="2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61"/>
    </row>
    <row r="462" spans="1:137" s="12" customFormat="1" ht="25.5">
      <c r="A462" s="2">
        <v>16</v>
      </c>
      <c r="B462" s="10" t="s">
        <v>2103</v>
      </c>
      <c r="C462" s="2" t="s">
        <v>126</v>
      </c>
      <c r="D462" s="2" t="s">
        <v>834</v>
      </c>
      <c r="E462" s="2" t="s">
        <v>733</v>
      </c>
      <c r="F462" s="2" t="s">
        <v>733</v>
      </c>
      <c r="G462" s="2">
        <v>1997</v>
      </c>
      <c r="H462" s="84">
        <v>25869.06</v>
      </c>
      <c r="I462" s="2" t="s">
        <v>20</v>
      </c>
      <c r="J462" s="86" t="s">
        <v>3237</v>
      </c>
      <c r="K462" s="10" t="s">
        <v>320</v>
      </c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112"/>
      <c r="X462" s="588"/>
      <c r="Y462" s="2"/>
      <c r="Z462" s="2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27"/>
      <c r="EA462" s="27"/>
      <c r="EB462" s="27"/>
      <c r="EC462" s="27"/>
      <c r="ED462" s="27"/>
      <c r="EE462" s="27"/>
      <c r="EF462" s="27"/>
      <c r="EG462" s="261"/>
    </row>
    <row r="463" spans="1:137" s="12" customFormat="1" ht="38.25">
      <c r="A463" s="2">
        <v>17</v>
      </c>
      <c r="B463" s="10" t="s">
        <v>2104</v>
      </c>
      <c r="C463" s="2" t="s">
        <v>126</v>
      </c>
      <c r="D463" s="2" t="s">
        <v>834</v>
      </c>
      <c r="E463" s="2" t="s">
        <v>733</v>
      </c>
      <c r="F463" s="2" t="s">
        <v>733</v>
      </c>
      <c r="G463" s="2">
        <v>1979</v>
      </c>
      <c r="H463" s="84">
        <v>601791.51</v>
      </c>
      <c r="I463" s="2" t="s">
        <v>20</v>
      </c>
      <c r="J463" s="86" t="s">
        <v>3238</v>
      </c>
      <c r="K463" s="2" t="s">
        <v>320</v>
      </c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112"/>
      <c r="X463" s="588"/>
      <c r="Y463" s="2"/>
      <c r="Z463" s="2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27"/>
      <c r="EB463" s="27"/>
      <c r="EC463" s="27"/>
      <c r="ED463" s="27"/>
      <c r="EE463" s="27"/>
      <c r="EF463" s="27"/>
      <c r="EG463" s="261"/>
    </row>
    <row r="464" spans="1:137" s="12" customFormat="1" ht="25.5">
      <c r="A464" s="2">
        <v>18</v>
      </c>
      <c r="B464" s="10" t="s">
        <v>2105</v>
      </c>
      <c r="C464" s="2" t="s">
        <v>126</v>
      </c>
      <c r="D464" s="2" t="s">
        <v>834</v>
      </c>
      <c r="E464" s="2" t="s">
        <v>733</v>
      </c>
      <c r="F464" s="2" t="s">
        <v>733</v>
      </c>
      <c r="G464" s="2">
        <v>1997</v>
      </c>
      <c r="H464" s="84">
        <v>1395328.36</v>
      </c>
      <c r="I464" s="2" t="s">
        <v>20</v>
      </c>
      <c r="J464" s="86" t="s">
        <v>3239</v>
      </c>
      <c r="K464" s="2" t="s">
        <v>320</v>
      </c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112"/>
      <c r="X464" s="588"/>
      <c r="Y464" s="2"/>
      <c r="Z464" s="2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61"/>
    </row>
    <row r="465" spans="1:137" s="12" customFormat="1" ht="38.25">
      <c r="A465" s="2">
        <v>19</v>
      </c>
      <c r="B465" s="10" t="s">
        <v>2106</v>
      </c>
      <c r="C465" s="2" t="s">
        <v>126</v>
      </c>
      <c r="D465" s="2" t="s">
        <v>834</v>
      </c>
      <c r="E465" s="2" t="s">
        <v>733</v>
      </c>
      <c r="F465" s="2" t="s">
        <v>733</v>
      </c>
      <c r="G465" s="2">
        <v>1961</v>
      </c>
      <c r="H465" s="84">
        <v>170652.3</v>
      </c>
      <c r="I465" s="2" t="s">
        <v>20</v>
      </c>
      <c r="J465" s="86" t="s">
        <v>321</v>
      </c>
      <c r="K465" s="2" t="s">
        <v>322</v>
      </c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112"/>
      <c r="X465" s="588"/>
      <c r="Y465" s="2"/>
      <c r="Z465" s="2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61"/>
    </row>
    <row r="466" spans="1:137" s="12" customFormat="1" ht="38.25">
      <c r="A466" s="2">
        <v>20</v>
      </c>
      <c r="B466" s="10" t="s">
        <v>2107</v>
      </c>
      <c r="C466" s="2" t="s">
        <v>126</v>
      </c>
      <c r="D466" s="2" t="s">
        <v>834</v>
      </c>
      <c r="E466" s="2" t="s">
        <v>733</v>
      </c>
      <c r="F466" s="2" t="s">
        <v>733</v>
      </c>
      <c r="G466" s="2">
        <v>1961</v>
      </c>
      <c r="H466" s="84">
        <v>372142.25</v>
      </c>
      <c r="I466" s="2" t="s">
        <v>20</v>
      </c>
      <c r="J466" s="86" t="s">
        <v>321</v>
      </c>
      <c r="K466" s="2" t="s">
        <v>322</v>
      </c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112"/>
      <c r="X466" s="588"/>
      <c r="Y466" s="2"/>
      <c r="Z466" s="2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  <c r="ED466" s="27"/>
      <c r="EE466" s="27"/>
      <c r="EF466" s="27"/>
      <c r="EG466" s="261"/>
    </row>
    <row r="467" spans="1:137" s="12" customFormat="1" ht="38.25">
      <c r="A467" s="2">
        <v>21</v>
      </c>
      <c r="B467" s="10" t="s">
        <v>2108</v>
      </c>
      <c r="C467" s="2" t="s">
        <v>126</v>
      </c>
      <c r="D467" s="2" t="s">
        <v>834</v>
      </c>
      <c r="E467" s="2" t="s">
        <v>733</v>
      </c>
      <c r="F467" s="2" t="s">
        <v>733</v>
      </c>
      <c r="G467" s="2">
        <v>1963</v>
      </c>
      <c r="H467" s="84">
        <v>54190.15</v>
      </c>
      <c r="I467" s="2" t="s">
        <v>20</v>
      </c>
      <c r="J467" s="86" t="s">
        <v>321</v>
      </c>
      <c r="K467" s="2" t="s">
        <v>322</v>
      </c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112"/>
      <c r="X467" s="588"/>
      <c r="Y467" s="2"/>
      <c r="Z467" s="2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61"/>
    </row>
    <row r="468" spans="1:137" s="12" customFormat="1" ht="38.25">
      <c r="A468" s="2">
        <v>22</v>
      </c>
      <c r="B468" s="10" t="s">
        <v>2109</v>
      </c>
      <c r="C468" s="2" t="s">
        <v>126</v>
      </c>
      <c r="D468" s="2" t="s">
        <v>834</v>
      </c>
      <c r="E468" s="2" t="s">
        <v>733</v>
      </c>
      <c r="F468" s="2" t="s">
        <v>733</v>
      </c>
      <c r="G468" s="2">
        <v>1961</v>
      </c>
      <c r="H468" s="84">
        <v>20960.22</v>
      </c>
      <c r="I468" s="2" t="s">
        <v>20</v>
      </c>
      <c r="J468" s="86" t="s">
        <v>321</v>
      </c>
      <c r="K468" s="2" t="s">
        <v>322</v>
      </c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112"/>
      <c r="X468" s="588"/>
      <c r="Y468" s="2"/>
      <c r="Z468" s="2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  <c r="ED468" s="27"/>
      <c r="EE468" s="27"/>
      <c r="EF468" s="27"/>
      <c r="EG468" s="261"/>
    </row>
    <row r="469" spans="1:137" s="12" customFormat="1" ht="38.25">
      <c r="A469" s="2">
        <v>23</v>
      </c>
      <c r="B469" s="10" t="s">
        <v>2110</v>
      </c>
      <c r="C469" s="2" t="s">
        <v>126</v>
      </c>
      <c r="D469" s="2" t="s">
        <v>834</v>
      </c>
      <c r="E469" s="2" t="s">
        <v>733</v>
      </c>
      <c r="F469" s="2" t="s">
        <v>733</v>
      </c>
      <c r="G469" s="2">
        <v>1998</v>
      </c>
      <c r="H469" s="84">
        <v>606326.37</v>
      </c>
      <c r="I469" s="2" t="s">
        <v>20</v>
      </c>
      <c r="J469" s="86" t="s">
        <v>3240</v>
      </c>
      <c r="K469" s="2" t="s">
        <v>134</v>
      </c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112"/>
      <c r="X469" s="588"/>
      <c r="Y469" s="2"/>
      <c r="Z469" s="2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  <c r="DZ469" s="27"/>
      <c r="EA469" s="27"/>
      <c r="EB469" s="27"/>
      <c r="EC469" s="27"/>
      <c r="ED469" s="27"/>
      <c r="EE469" s="27"/>
      <c r="EF469" s="27"/>
      <c r="EG469" s="261"/>
    </row>
    <row r="470" spans="1:137" s="12" customFormat="1" ht="38.25">
      <c r="A470" s="2">
        <v>24</v>
      </c>
      <c r="B470" s="10" t="s">
        <v>2111</v>
      </c>
      <c r="C470" s="2" t="s">
        <v>126</v>
      </c>
      <c r="D470" s="2" t="s">
        <v>834</v>
      </c>
      <c r="E470" s="2" t="s">
        <v>733</v>
      </c>
      <c r="F470" s="2" t="s">
        <v>733</v>
      </c>
      <c r="G470" s="2">
        <v>1998</v>
      </c>
      <c r="H470" s="84">
        <v>1858679.13</v>
      </c>
      <c r="I470" s="2" t="s">
        <v>20</v>
      </c>
      <c r="J470" s="86" t="s">
        <v>323</v>
      </c>
      <c r="K470" s="2" t="s">
        <v>324</v>
      </c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112"/>
      <c r="X470" s="588"/>
      <c r="Y470" s="2"/>
      <c r="Z470" s="2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61"/>
    </row>
    <row r="471" spans="1:137" s="12" customFormat="1" ht="25.5">
      <c r="A471" s="2">
        <v>25</v>
      </c>
      <c r="B471" s="10" t="s">
        <v>2112</v>
      </c>
      <c r="C471" s="2" t="s">
        <v>126</v>
      </c>
      <c r="D471" s="2" t="s">
        <v>834</v>
      </c>
      <c r="E471" s="2" t="s">
        <v>733</v>
      </c>
      <c r="F471" s="2" t="s">
        <v>733</v>
      </c>
      <c r="G471" s="2">
        <v>2000</v>
      </c>
      <c r="H471" s="84">
        <v>1168047.74</v>
      </c>
      <c r="I471" s="2" t="s">
        <v>20</v>
      </c>
      <c r="J471" s="86"/>
      <c r="K471" s="2" t="s">
        <v>325</v>
      </c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112"/>
      <c r="X471" s="588"/>
      <c r="Y471" s="2"/>
      <c r="Z471" s="2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61"/>
    </row>
    <row r="472" spans="1:137" s="12" customFormat="1" ht="25.5">
      <c r="A472" s="2">
        <v>26</v>
      </c>
      <c r="B472" s="10" t="s">
        <v>2113</v>
      </c>
      <c r="C472" s="2" t="s">
        <v>126</v>
      </c>
      <c r="D472" s="2" t="s">
        <v>834</v>
      </c>
      <c r="E472" s="2" t="s">
        <v>733</v>
      </c>
      <c r="F472" s="2" t="s">
        <v>733</v>
      </c>
      <c r="G472" s="2">
        <v>1979</v>
      </c>
      <c r="H472" s="84">
        <v>1861525.9</v>
      </c>
      <c r="I472" s="2" t="s">
        <v>20</v>
      </c>
      <c r="J472" s="86"/>
      <c r="K472" s="2" t="s">
        <v>326</v>
      </c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112"/>
      <c r="X472" s="588"/>
      <c r="Y472" s="2"/>
      <c r="Z472" s="2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  <c r="DZ472" s="27"/>
      <c r="EA472" s="27"/>
      <c r="EB472" s="27"/>
      <c r="EC472" s="27"/>
      <c r="ED472" s="27"/>
      <c r="EE472" s="27"/>
      <c r="EF472" s="27"/>
      <c r="EG472" s="261"/>
    </row>
    <row r="473" spans="1:137" s="12" customFormat="1" ht="25.5">
      <c r="A473" s="2">
        <v>27</v>
      </c>
      <c r="B473" s="10" t="s">
        <v>2114</v>
      </c>
      <c r="C473" s="2" t="s">
        <v>126</v>
      </c>
      <c r="D473" s="2" t="s">
        <v>834</v>
      </c>
      <c r="E473" s="2" t="s">
        <v>733</v>
      </c>
      <c r="F473" s="2" t="s">
        <v>733</v>
      </c>
      <c r="G473" s="2">
        <v>2008</v>
      </c>
      <c r="H473" s="84">
        <v>52850.04</v>
      </c>
      <c r="I473" s="2" t="s">
        <v>20</v>
      </c>
      <c r="J473" s="86"/>
      <c r="K473" s="87" t="s">
        <v>327</v>
      </c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112"/>
      <c r="X473" s="588"/>
      <c r="Y473" s="2"/>
      <c r="Z473" s="2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  <c r="DZ473" s="27"/>
      <c r="EA473" s="27"/>
      <c r="EB473" s="27"/>
      <c r="EC473" s="27"/>
      <c r="ED473" s="27"/>
      <c r="EE473" s="27"/>
      <c r="EF473" s="27"/>
      <c r="EG473" s="261"/>
    </row>
    <row r="474" spans="1:137" s="12" customFormat="1" ht="25.5">
      <c r="A474" s="2">
        <v>28</v>
      </c>
      <c r="B474" s="10" t="s">
        <v>2115</v>
      </c>
      <c r="C474" s="2" t="s">
        <v>126</v>
      </c>
      <c r="D474" s="2" t="s">
        <v>834</v>
      </c>
      <c r="E474" s="2" t="s">
        <v>733</v>
      </c>
      <c r="F474" s="2" t="s">
        <v>733</v>
      </c>
      <c r="G474" s="2">
        <v>2008</v>
      </c>
      <c r="H474" s="84">
        <v>75907.56</v>
      </c>
      <c r="I474" s="2" t="s">
        <v>20</v>
      </c>
      <c r="J474" s="86"/>
      <c r="K474" s="87" t="s">
        <v>328</v>
      </c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112"/>
      <c r="X474" s="588"/>
      <c r="Y474" s="2"/>
      <c r="Z474" s="2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61"/>
    </row>
    <row r="475" spans="1:137" s="12" customFormat="1">
      <c r="A475" s="2">
        <v>29</v>
      </c>
      <c r="B475" s="10" t="s">
        <v>2116</v>
      </c>
      <c r="C475" s="2" t="s">
        <v>126</v>
      </c>
      <c r="D475" s="2" t="s">
        <v>834</v>
      </c>
      <c r="E475" s="2" t="s">
        <v>733</v>
      </c>
      <c r="F475" s="2" t="s">
        <v>733</v>
      </c>
      <c r="G475" s="2">
        <v>2008</v>
      </c>
      <c r="H475" s="84">
        <v>242140.62</v>
      </c>
      <c r="I475" s="2" t="s">
        <v>20</v>
      </c>
      <c r="J475" s="86"/>
      <c r="K475" s="87" t="s">
        <v>363</v>
      </c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112"/>
      <c r="X475" s="588"/>
      <c r="Y475" s="2"/>
      <c r="Z475" s="2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  <c r="DZ475" s="27"/>
      <c r="EA475" s="27"/>
      <c r="EB475" s="27"/>
      <c r="EC475" s="27"/>
      <c r="ED475" s="27"/>
      <c r="EE475" s="27"/>
      <c r="EF475" s="27"/>
      <c r="EG475" s="261"/>
    </row>
    <row r="476" spans="1:137" s="12" customFormat="1" ht="25.5">
      <c r="A476" s="2">
        <v>30</v>
      </c>
      <c r="B476" s="10" t="s">
        <v>2117</v>
      </c>
      <c r="C476" s="2" t="s">
        <v>126</v>
      </c>
      <c r="D476" s="2" t="s">
        <v>834</v>
      </c>
      <c r="E476" s="2" t="s">
        <v>733</v>
      </c>
      <c r="F476" s="2" t="s">
        <v>733</v>
      </c>
      <c r="G476" s="2">
        <v>2008</v>
      </c>
      <c r="H476" s="84">
        <v>77296.72</v>
      </c>
      <c r="I476" s="2" t="s">
        <v>20</v>
      </c>
      <c r="J476" s="86"/>
      <c r="K476" s="87" t="s">
        <v>329</v>
      </c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112"/>
      <c r="X476" s="588"/>
      <c r="Y476" s="2"/>
      <c r="Z476" s="2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  <c r="DZ476" s="27"/>
      <c r="EA476" s="27"/>
      <c r="EB476" s="27"/>
      <c r="EC476" s="27"/>
      <c r="ED476" s="27"/>
      <c r="EE476" s="27"/>
      <c r="EF476" s="27"/>
      <c r="EG476" s="261"/>
    </row>
    <row r="477" spans="1:137" s="12" customFormat="1" ht="25.5">
      <c r="A477" s="2">
        <v>31</v>
      </c>
      <c r="B477" s="10" t="s">
        <v>2118</v>
      </c>
      <c r="C477" s="2" t="s">
        <v>126</v>
      </c>
      <c r="D477" s="2" t="s">
        <v>834</v>
      </c>
      <c r="E477" s="2" t="s">
        <v>733</v>
      </c>
      <c r="F477" s="2" t="s">
        <v>733</v>
      </c>
      <c r="G477" s="2">
        <v>2008</v>
      </c>
      <c r="H477" s="84">
        <v>67639.75</v>
      </c>
      <c r="I477" s="2" t="s">
        <v>20</v>
      </c>
      <c r="J477" s="86"/>
      <c r="K477" s="87" t="s">
        <v>1203</v>
      </c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112"/>
      <c r="X477" s="588"/>
      <c r="Y477" s="2"/>
      <c r="Z477" s="2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61"/>
    </row>
    <row r="478" spans="1:137" s="12" customFormat="1" ht="25.5">
      <c r="A478" s="2">
        <v>32</v>
      </c>
      <c r="B478" s="10" t="s">
        <v>2119</v>
      </c>
      <c r="C478" s="2" t="s">
        <v>126</v>
      </c>
      <c r="D478" s="2" t="s">
        <v>834</v>
      </c>
      <c r="E478" s="2" t="s">
        <v>733</v>
      </c>
      <c r="F478" s="2" t="s">
        <v>733</v>
      </c>
      <c r="G478" s="2">
        <v>2008</v>
      </c>
      <c r="H478" s="84">
        <v>67060.34</v>
      </c>
      <c r="I478" s="2" t="s">
        <v>20</v>
      </c>
      <c r="J478" s="86"/>
      <c r="K478" s="87" t="s">
        <v>1204</v>
      </c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112"/>
      <c r="X478" s="588"/>
      <c r="Y478" s="2"/>
      <c r="Z478" s="2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61"/>
    </row>
    <row r="479" spans="1:137" s="12" customFormat="1" ht="25.5">
      <c r="A479" s="2">
        <v>33</v>
      </c>
      <c r="B479" s="10" t="s">
        <v>2120</v>
      </c>
      <c r="C479" s="2" t="s">
        <v>126</v>
      </c>
      <c r="D479" s="2" t="s">
        <v>834</v>
      </c>
      <c r="E479" s="2" t="s">
        <v>733</v>
      </c>
      <c r="F479" s="2" t="s">
        <v>733</v>
      </c>
      <c r="G479" s="2">
        <v>2008</v>
      </c>
      <c r="H479" s="84">
        <v>66818.91</v>
      </c>
      <c r="I479" s="2" t="s">
        <v>20</v>
      </c>
      <c r="J479" s="86"/>
      <c r="K479" s="87" t="s">
        <v>1205</v>
      </c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112"/>
      <c r="X479" s="588"/>
      <c r="Y479" s="2"/>
      <c r="Z479" s="2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  <c r="ED479" s="27"/>
      <c r="EE479" s="27"/>
      <c r="EF479" s="27"/>
      <c r="EG479" s="261"/>
    </row>
    <row r="480" spans="1:137" s="12" customFormat="1" ht="25.5">
      <c r="A480" s="2">
        <v>34</v>
      </c>
      <c r="B480" s="10" t="s">
        <v>2121</v>
      </c>
      <c r="C480" s="2" t="s">
        <v>126</v>
      </c>
      <c r="D480" s="2" t="s">
        <v>834</v>
      </c>
      <c r="E480" s="2" t="s">
        <v>733</v>
      </c>
      <c r="F480" s="2" t="s">
        <v>733</v>
      </c>
      <c r="G480" s="2">
        <v>2008</v>
      </c>
      <c r="H480" s="84">
        <v>67205.19</v>
      </c>
      <c r="I480" s="2" t="s">
        <v>20</v>
      </c>
      <c r="J480" s="86"/>
      <c r="K480" s="87" t="s">
        <v>1206</v>
      </c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112"/>
      <c r="X480" s="588"/>
      <c r="Y480" s="2"/>
      <c r="Z480" s="2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  <c r="ED480" s="27"/>
      <c r="EE480" s="27"/>
      <c r="EF480" s="27"/>
      <c r="EG480" s="261"/>
    </row>
    <row r="481" spans="1:137" s="12" customFormat="1" ht="25.5">
      <c r="A481" s="2">
        <v>35</v>
      </c>
      <c r="B481" s="10" t="s">
        <v>2122</v>
      </c>
      <c r="C481" s="2" t="s">
        <v>126</v>
      </c>
      <c r="D481" s="2" t="s">
        <v>834</v>
      </c>
      <c r="E481" s="2" t="s">
        <v>733</v>
      </c>
      <c r="F481" s="2" t="s">
        <v>733</v>
      </c>
      <c r="G481" s="2">
        <v>2008</v>
      </c>
      <c r="H481" s="84">
        <v>67832.89</v>
      </c>
      <c r="I481" s="2" t="s">
        <v>20</v>
      </c>
      <c r="J481" s="86"/>
      <c r="K481" s="87" t="s">
        <v>329</v>
      </c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112"/>
      <c r="X481" s="588"/>
      <c r="Y481" s="2"/>
      <c r="Z481" s="2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61"/>
    </row>
    <row r="482" spans="1:137" s="12" customFormat="1" ht="25.5">
      <c r="A482" s="2">
        <v>36</v>
      </c>
      <c r="B482" s="10" t="s">
        <v>2123</v>
      </c>
      <c r="C482" s="2" t="s">
        <v>126</v>
      </c>
      <c r="D482" s="2" t="s">
        <v>834</v>
      </c>
      <c r="E482" s="2" t="s">
        <v>733</v>
      </c>
      <c r="F482" s="2" t="s">
        <v>733</v>
      </c>
      <c r="G482" s="2">
        <v>2008</v>
      </c>
      <c r="H482" s="84">
        <v>68315.740000000005</v>
      </c>
      <c r="I482" s="2" t="s">
        <v>20</v>
      </c>
      <c r="J482" s="86"/>
      <c r="K482" s="87" t="s">
        <v>1207</v>
      </c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112"/>
      <c r="X482" s="588"/>
      <c r="Y482" s="2"/>
      <c r="Z482" s="2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  <c r="ED482" s="27"/>
      <c r="EE482" s="27"/>
      <c r="EF482" s="27"/>
      <c r="EG482" s="261"/>
    </row>
    <row r="483" spans="1:137" s="12" customFormat="1" ht="25.5">
      <c r="A483" s="2">
        <v>37</v>
      </c>
      <c r="B483" s="10" t="s">
        <v>2124</v>
      </c>
      <c r="C483" s="2" t="s">
        <v>126</v>
      </c>
      <c r="D483" s="2" t="s">
        <v>724</v>
      </c>
      <c r="E483" s="2" t="s">
        <v>733</v>
      </c>
      <c r="F483" s="2" t="s">
        <v>733</v>
      </c>
      <c r="G483" s="2">
        <v>2008</v>
      </c>
      <c r="H483" s="84">
        <v>71502.539999999994</v>
      </c>
      <c r="I483" s="2" t="s">
        <v>20</v>
      </c>
      <c r="J483" s="86"/>
      <c r="K483" s="87" t="s">
        <v>329</v>
      </c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112"/>
      <c r="X483" s="588"/>
      <c r="Y483" s="2"/>
      <c r="Z483" s="2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  <c r="ED483" s="27"/>
      <c r="EE483" s="27"/>
      <c r="EF483" s="27"/>
      <c r="EG483" s="261"/>
    </row>
    <row r="484" spans="1:137" s="12" customFormat="1" ht="25.5">
      <c r="A484" s="2">
        <v>38</v>
      </c>
      <c r="B484" s="10" t="s">
        <v>2125</v>
      </c>
      <c r="C484" s="2" t="s">
        <v>126</v>
      </c>
      <c r="D484" s="2" t="s">
        <v>834</v>
      </c>
      <c r="E484" s="2" t="s">
        <v>733</v>
      </c>
      <c r="F484" s="2" t="s">
        <v>733</v>
      </c>
      <c r="G484" s="2">
        <v>2008</v>
      </c>
      <c r="H484" s="84">
        <v>64259.82</v>
      </c>
      <c r="I484" s="2" t="s">
        <v>20</v>
      </c>
      <c r="J484" s="86"/>
      <c r="K484" s="87" t="s">
        <v>1203</v>
      </c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112"/>
      <c r="X484" s="588"/>
      <c r="Y484" s="2"/>
      <c r="Z484" s="2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61"/>
    </row>
    <row r="485" spans="1:137" s="12" customFormat="1" ht="25.5">
      <c r="A485" s="2">
        <v>39</v>
      </c>
      <c r="B485" s="10" t="s">
        <v>2126</v>
      </c>
      <c r="C485" s="2" t="s">
        <v>126</v>
      </c>
      <c r="D485" s="2" t="s">
        <v>834</v>
      </c>
      <c r="E485" s="2" t="s">
        <v>733</v>
      </c>
      <c r="F485" s="2" t="s">
        <v>733</v>
      </c>
      <c r="G485" s="2">
        <v>2008</v>
      </c>
      <c r="H485" s="84">
        <v>73433.929999999993</v>
      </c>
      <c r="I485" s="2" t="s">
        <v>20</v>
      </c>
      <c r="J485" s="86"/>
      <c r="K485" s="87" t="s">
        <v>1208</v>
      </c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112"/>
      <c r="X485" s="588"/>
      <c r="Y485" s="2"/>
      <c r="Z485" s="2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61"/>
    </row>
    <row r="486" spans="1:137" s="12" customFormat="1" ht="25.5">
      <c r="A486" s="2">
        <v>40</v>
      </c>
      <c r="B486" s="10" t="s">
        <v>2127</v>
      </c>
      <c r="C486" s="2" t="s">
        <v>126</v>
      </c>
      <c r="D486" s="2" t="s">
        <v>834</v>
      </c>
      <c r="E486" s="2" t="s">
        <v>733</v>
      </c>
      <c r="F486" s="2" t="s">
        <v>733</v>
      </c>
      <c r="G486" s="2">
        <v>2008</v>
      </c>
      <c r="H486" s="84">
        <v>69474.58</v>
      </c>
      <c r="I486" s="2" t="s">
        <v>20</v>
      </c>
      <c r="J486" s="86"/>
      <c r="K486" s="87" t="s">
        <v>1209</v>
      </c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112"/>
      <c r="X486" s="588"/>
      <c r="Y486" s="2"/>
      <c r="Z486" s="2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61"/>
    </row>
    <row r="487" spans="1:137" s="12" customFormat="1" ht="25.5">
      <c r="A487" s="2">
        <v>41</v>
      </c>
      <c r="B487" s="10" t="s">
        <v>2128</v>
      </c>
      <c r="C487" s="2" t="s">
        <v>126</v>
      </c>
      <c r="D487" s="2" t="s">
        <v>834</v>
      </c>
      <c r="E487" s="2" t="s">
        <v>733</v>
      </c>
      <c r="F487" s="2" t="s">
        <v>733</v>
      </c>
      <c r="G487" s="2">
        <v>2008</v>
      </c>
      <c r="H487" s="84">
        <v>68508.88</v>
      </c>
      <c r="I487" s="2" t="s">
        <v>20</v>
      </c>
      <c r="J487" s="86"/>
      <c r="K487" s="87" t="s">
        <v>1210</v>
      </c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112"/>
      <c r="X487" s="588"/>
      <c r="Y487" s="2"/>
      <c r="Z487" s="2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61"/>
    </row>
    <row r="488" spans="1:137" s="12" customFormat="1" ht="25.5">
      <c r="A488" s="2">
        <v>42</v>
      </c>
      <c r="B488" s="10" t="s">
        <v>2129</v>
      </c>
      <c r="C488" s="2" t="s">
        <v>126</v>
      </c>
      <c r="D488" s="2" t="s">
        <v>834</v>
      </c>
      <c r="E488" s="2" t="s">
        <v>733</v>
      </c>
      <c r="F488" s="2" t="s">
        <v>733</v>
      </c>
      <c r="G488" s="2">
        <v>2008</v>
      </c>
      <c r="H488" s="84">
        <v>68219.17</v>
      </c>
      <c r="I488" s="2" t="s">
        <v>20</v>
      </c>
      <c r="J488" s="86"/>
      <c r="K488" s="87" t="s">
        <v>1210</v>
      </c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112"/>
      <c r="X488" s="588"/>
      <c r="Y488" s="2"/>
      <c r="Z488" s="2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61"/>
    </row>
    <row r="489" spans="1:137" s="12" customFormat="1" ht="25.5">
      <c r="A489" s="2">
        <v>43</v>
      </c>
      <c r="B489" s="10" t="s">
        <v>2130</v>
      </c>
      <c r="C489" s="2" t="s">
        <v>126</v>
      </c>
      <c r="D489" s="2" t="s">
        <v>834</v>
      </c>
      <c r="E489" s="2" t="s">
        <v>733</v>
      </c>
      <c r="F489" s="2" t="s">
        <v>733</v>
      </c>
      <c r="G489" s="2">
        <v>2008</v>
      </c>
      <c r="H489" s="84">
        <v>159966.47</v>
      </c>
      <c r="I489" s="2" t="s">
        <v>20</v>
      </c>
      <c r="J489" s="86"/>
      <c r="K489" s="87" t="s">
        <v>1211</v>
      </c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112"/>
      <c r="X489" s="588"/>
      <c r="Y489" s="2"/>
      <c r="Z489" s="2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  <c r="ED489" s="27"/>
      <c r="EE489" s="27"/>
      <c r="EF489" s="27"/>
      <c r="EG489" s="261"/>
    </row>
    <row r="490" spans="1:137" s="12" customFormat="1" ht="12.75" customHeight="1">
      <c r="A490" s="2">
        <v>44</v>
      </c>
      <c r="B490" s="10" t="s">
        <v>2131</v>
      </c>
      <c r="C490" s="2" t="s">
        <v>126</v>
      </c>
      <c r="D490" s="2" t="s">
        <v>834</v>
      </c>
      <c r="E490" s="2" t="s">
        <v>733</v>
      </c>
      <c r="F490" s="2" t="s">
        <v>733</v>
      </c>
      <c r="G490" s="2">
        <v>2008</v>
      </c>
      <c r="H490" s="84">
        <v>131375.71</v>
      </c>
      <c r="I490" s="2" t="s">
        <v>20</v>
      </c>
      <c r="J490" s="86"/>
      <c r="K490" s="87" t="s">
        <v>1212</v>
      </c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112"/>
      <c r="X490" s="588"/>
      <c r="Y490" s="2"/>
      <c r="Z490" s="2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61"/>
    </row>
    <row r="491" spans="1:137" s="12" customFormat="1" ht="25.5">
      <c r="A491" s="2">
        <v>45</v>
      </c>
      <c r="B491" s="10" t="s">
        <v>2132</v>
      </c>
      <c r="C491" s="2" t="s">
        <v>126</v>
      </c>
      <c r="D491" s="2" t="s">
        <v>834</v>
      </c>
      <c r="E491" s="2" t="s">
        <v>733</v>
      </c>
      <c r="F491" s="2" t="s">
        <v>733</v>
      </c>
      <c r="G491" s="2">
        <v>2008</v>
      </c>
      <c r="H491" s="84">
        <v>77296.72</v>
      </c>
      <c r="I491" s="2" t="s">
        <v>20</v>
      </c>
      <c r="J491" s="86"/>
      <c r="K491" s="87" t="s">
        <v>1213</v>
      </c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112"/>
      <c r="X491" s="588"/>
      <c r="Y491" s="2"/>
      <c r="Z491" s="2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  <c r="ED491" s="27"/>
      <c r="EE491" s="27"/>
      <c r="EF491" s="27"/>
      <c r="EG491" s="261"/>
    </row>
    <row r="492" spans="1:137" s="12" customFormat="1" ht="25.5">
      <c r="A492" s="2">
        <v>46</v>
      </c>
      <c r="B492" s="10" t="s">
        <v>2133</v>
      </c>
      <c r="C492" s="2" t="s">
        <v>126</v>
      </c>
      <c r="D492" s="2" t="s">
        <v>834</v>
      </c>
      <c r="E492" s="2" t="s">
        <v>733</v>
      </c>
      <c r="F492" s="2" t="s">
        <v>733</v>
      </c>
      <c r="G492" s="2">
        <v>2003</v>
      </c>
      <c r="H492" s="84">
        <v>87854.79</v>
      </c>
      <c r="I492" s="2" t="s">
        <v>20</v>
      </c>
      <c r="J492" s="86"/>
      <c r="K492" s="87" t="s">
        <v>1214</v>
      </c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112"/>
      <c r="X492" s="588"/>
      <c r="Y492" s="2"/>
      <c r="Z492" s="2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61"/>
    </row>
    <row r="493" spans="1:137" s="12" customFormat="1" ht="25.5">
      <c r="A493" s="2">
        <v>47</v>
      </c>
      <c r="B493" s="10" t="s">
        <v>2134</v>
      </c>
      <c r="C493" s="2" t="s">
        <v>126</v>
      </c>
      <c r="D493" s="2" t="s">
        <v>834</v>
      </c>
      <c r="E493" s="2" t="s">
        <v>733</v>
      </c>
      <c r="F493" s="2" t="s">
        <v>733</v>
      </c>
      <c r="G493" s="2">
        <v>2016</v>
      </c>
      <c r="H493" s="84">
        <v>392210.46</v>
      </c>
      <c r="I493" s="2" t="s">
        <v>20</v>
      </c>
      <c r="J493" s="86"/>
      <c r="K493" s="87" t="s">
        <v>1049</v>
      </c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112"/>
      <c r="X493" s="588"/>
      <c r="Y493" s="2"/>
      <c r="Z493" s="2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  <c r="ED493" s="27"/>
      <c r="EE493" s="27"/>
      <c r="EF493" s="27"/>
      <c r="EG493" s="261"/>
    </row>
    <row r="494" spans="1:137" s="12" customFormat="1">
      <c r="A494" s="2">
        <v>48</v>
      </c>
      <c r="B494" s="10" t="s">
        <v>2135</v>
      </c>
      <c r="C494" s="2" t="s">
        <v>126</v>
      </c>
      <c r="D494" s="2" t="s">
        <v>834</v>
      </c>
      <c r="E494" s="2" t="s">
        <v>733</v>
      </c>
      <c r="F494" s="2" t="s">
        <v>733</v>
      </c>
      <c r="G494" s="2">
        <v>2008</v>
      </c>
      <c r="H494" s="84">
        <v>66391</v>
      </c>
      <c r="I494" s="2" t="s">
        <v>20</v>
      </c>
      <c r="J494" s="86"/>
      <c r="K494" s="87" t="s">
        <v>352</v>
      </c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112"/>
      <c r="X494" s="588"/>
      <c r="Y494" s="2"/>
      <c r="Z494" s="2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61"/>
    </row>
    <row r="495" spans="1:137" s="12" customFormat="1">
      <c r="A495" s="2">
        <v>49</v>
      </c>
      <c r="B495" s="10" t="s">
        <v>2136</v>
      </c>
      <c r="C495" s="2" t="s">
        <v>126</v>
      </c>
      <c r="D495" s="2" t="s">
        <v>834</v>
      </c>
      <c r="E495" s="2" t="s">
        <v>733</v>
      </c>
      <c r="F495" s="2" t="s">
        <v>733</v>
      </c>
      <c r="G495" s="2">
        <v>1992</v>
      </c>
      <c r="H495" s="84">
        <v>1306543.05</v>
      </c>
      <c r="I495" s="2" t="s">
        <v>20</v>
      </c>
      <c r="J495" s="86"/>
      <c r="K495" s="199" t="s">
        <v>806</v>
      </c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112"/>
      <c r="X495" s="588"/>
      <c r="Y495" s="2"/>
      <c r="Z495" s="2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61"/>
    </row>
    <row r="496" spans="1:137" s="12" customFormat="1">
      <c r="A496" s="2">
        <v>50</v>
      </c>
      <c r="B496" s="10" t="s">
        <v>2137</v>
      </c>
      <c r="C496" s="2" t="s">
        <v>126</v>
      </c>
      <c r="D496" s="2" t="s">
        <v>834</v>
      </c>
      <c r="E496" s="2" t="s">
        <v>733</v>
      </c>
      <c r="F496" s="2" t="s">
        <v>733</v>
      </c>
      <c r="G496" s="2">
        <v>1992</v>
      </c>
      <c r="H496" s="84">
        <v>718931.44</v>
      </c>
      <c r="I496" s="2" t="s">
        <v>20</v>
      </c>
      <c r="J496" s="86"/>
      <c r="K496" s="199" t="s">
        <v>806</v>
      </c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112"/>
      <c r="X496" s="588"/>
      <c r="Y496" s="2"/>
      <c r="Z496" s="2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  <c r="DZ496" s="27"/>
      <c r="EA496" s="27"/>
      <c r="EB496" s="27"/>
      <c r="EC496" s="27"/>
      <c r="ED496" s="27"/>
      <c r="EE496" s="27"/>
      <c r="EF496" s="27"/>
      <c r="EG496" s="261"/>
    </row>
    <row r="497" spans="1:137" s="12" customFormat="1">
      <c r="A497" s="2">
        <v>51</v>
      </c>
      <c r="B497" s="10" t="s">
        <v>2138</v>
      </c>
      <c r="C497" s="2" t="s">
        <v>126</v>
      </c>
      <c r="D497" s="2" t="s">
        <v>834</v>
      </c>
      <c r="E497" s="2" t="s">
        <v>733</v>
      </c>
      <c r="F497" s="2" t="s">
        <v>733</v>
      </c>
      <c r="G497" s="2">
        <v>2011</v>
      </c>
      <c r="H497" s="84">
        <v>115162.41</v>
      </c>
      <c r="I497" s="2" t="s">
        <v>20</v>
      </c>
      <c r="J497" s="86"/>
      <c r="K497" s="87" t="s">
        <v>353</v>
      </c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112"/>
      <c r="X497" s="588"/>
      <c r="Y497" s="2"/>
      <c r="Z497" s="2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  <c r="ED497" s="27"/>
      <c r="EE497" s="27"/>
      <c r="EF497" s="27"/>
      <c r="EG497" s="261"/>
    </row>
    <row r="498" spans="1:137" s="249" customFormat="1" ht="25.5">
      <c r="A498" s="2">
        <v>52</v>
      </c>
      <c r="B498" s="10" t="s">
        <v>2139</v>
      </c>
      <c r="C498" s="210" t="s">
        <v>126</v>
      </c>
      <c r="D498" s="210" t="s">
        <v>834</v>
      </c>
      <c r="E498" s="210" t="s">
        <v>733</v>
      </c>
      <c r="F498" s="210" t="s">
        <v>733</v>
      </c>
      <c r="G498" s="210">
        <v>2014</v>
      </c>
      <c r="H498" s="237">
        <v>476155</v>
      </c>
      <c r="I498" s="210" t="s">
        <v>20</v>
      </c>
      <c r="J498" s="253" t="s">
        <v>3241</v>
      </c>
      <c r="K498" s="247" t="s">
        <v>134</v>
      </c>
      <c r="L498" s="210"/>
      <c r="M498" s="210"/>
      <c r="N498" s="210"/>
      <c r="O498" s="210"/>
      <c r="P498" s="210"/>
      <c r="Q498" s="210"/>
      <c r="R498" s="210"/>
      <c r="S498" s="210"/>
      <c r="T498" s="210"/>
      <c r="U498" s="210"/>
      <c r="V498" s="210"/>
      <c r="W498" s="689"/>
      <c r="X498" s="899"/>
      <c r="Y498" s="210"/>
      <c r="Z498" s="210"/>
      <c r="CC498" s="265"/>
      <c r="CD498" s="265"/>
      <c r="CE498" s="265"/>
      <c r="CF498" s="265"/>
      <c r="CG498" s="265"/>
      <c r="CH498" s="265"/>
      <c r="CI498" s="265"/>
      <c r="CJ498" s="265"/>
      <c r="CK498" s="265"/>
      <c r="CL498" s="265"/>
      <c r="CM498" s="265"/>
      <c r="CN498" s="265"/>
      <c r="CO498" s="265"/>
      <c r="CP498" s="265"/>
      <c r="CQ498" s="265"/>
      <c r="CR498" s="265"/>
      <c r="CS498" s="265"/>
      <c r="CT498" s="265"/>
      <c r="CU498" s="265"/>
      <c r="CV498" s="265"/>
      <c r="CW498" s="265"/>
      <c r="CX498" s="265"/>
      <c r="CY498" s="265"/>
      <c r="CZ498" s="265"/>
      <c r="DA498" s="265"/>
      <c r="DB498" s="265"/>
      <c r="DC498" s="265"/>
      <c r="DD498" s="265"/>
      <c r="DE498" s="265"/>
      <c r="DF498" s="265"/>
      <c r="DG498" s="265"/>
      <c r="DH498" s="265"/>
      <c r="DI498" s="265"/>
      <c r="DJ498" s="265"/>
      <c r="DK498" s="265"/>
      <c r="DL498" s="265"/>
      <c r="DM498" s="265"/>
      <c r="DN498" s="265"/>
      <c r="DO498" s="265"/>
      <c r="DP498" s="265"/>
      <c r="DQ498" s="265"/>
      <c r="DR498" s="265"/>
      <c r="DS498" s="265"/>
      <c r="DT498" s="265"/>
      <c r="DU498" s="265"/>
      <c r="DV498" s="265"/>
      <c r="DW498" s="265"/>
      <c r="DX498" s="265"/>
      <c r="DY498" s="265"/>
      <c r="DZ498" s="265"/>
      <c r="EA498" s="265"/>
      <c r="EB498" s="265"/>
      <c r="EC498" s="265"/>
      <c r="ED498" s="265"/>
      <c r="EE498" s="265"/>
      <c r="EF498" s="265"/>
    </row>
    <row r="499" spans="1:137" s="249" customFormat="1" ht="25.5">
      <c r="A499" s="2">
        <v>53</v>
      </c>
      <c r="B499" s="10" t="s">
        <v>2140</v>
      </c>
      <c r="C499" s="210" t="s">
        <v>126</v>
      </c>
      <c r="D499" s="210" t="s">
        <v>834</v>
      </c>
      <c r="E499" s="210" t="s">
        <v>733</v>
      </c>
      <c r="F499" s="210" t="s">
        <v>733</v>
      </c>
      <c r="G499" s="210">
        <v>1979</v>
      </c>
      <c r="H499" s="237">
        <v>69475.92</v>
      </c>
      <c r="I499" s="210" t="s">
        <v>20</v>
      </c>
      <c r="J499" s="253"/>
      <c r="K499" s="247" t="s">
        <v>3242</v>
      </c>
      <c r="L499" s="210"/>
      <c r="M499" s="210"/>
      <c r="N499" s="210"/>
      <c r="O499" s="210"/>
      <c r="P499" s="210"/>
      <c r="Q499" s="210"/>
      <c r="R499" s="210"/>
      <c r="S499" s="210"/>
      <c r="T499" s="210"/>
      <c r="U499" s="210"/>
      <c r="V499" s="210"/>
      <c r="W499" s="689"/>
      <c r="X499" s="899"/>
      <c r="Y499" s="210"/>
      <c r="Z499" s="210"/>
      <c r="CC499" s="265"/>
      <c r="CD499" s="265"/>
      <c r="CE499" s="265"/>
      <c r="CF499" s="265"/>
      <c r="CG499" s="265"/>
      <c r="CH499" s="265"/>
      <c r="CI499" s="265"/>
      <c r="CJ499" s="265"/>
      <c r="CK499" s="265"/>
      <c r="CL499" s="265"/>
      <c r="CM499" s="265"/>
      <c r="CN499" s="265"/>
      <c r="CO499" s="265"/>
      <c r="CP499" s="265"/>
      <c r="CQ499" s="265"/>
      <c r="CR499" s="265"/>
      <c r="CS499" s="265"/>
      <c r="CT499" s="265"/>
      <c r="CU499" s="265"/>
      <c r="CV499" s="265"/>
      <c r="CW499" s="265"/>
      <c r="CX499" s="265"/>
      <c r="CY499" s="265"/>
      <c r="CZ499" s="265"/>
      <c r="DA499" s="265"/>
      <c r="DB499" s="265"/>
      <c r="DC499" s="265"/>
      <c r="DD499" s="265"/>
      <c r="DE499" s="265"/>
      <c r="DF499" s="265"/>
      <c r="DG499" s="265"/>
      <c r="DH499" s="265"/>
      <c r="DI499" s="265"/>
      <c r="DJ499" s="265"/>
      <c r="DK499" s="265"/>
      <c r="DL499" s="265"/>
      <c r="DM499" s="265"/>
      <c r="DN499" s="265"/>
      <c r="DO499" s="265"/>
      <c r="DP499" s="265"/>
      <c r="DQ499" s="265"/>
      <c r="DR499" s="265"/>
      <c r="DS499" s="265"/>
      <c r="DT499" s="265"/>
      <c r="DU499" s="265"/>
      <c r="DV499" s="265"/>
      <c r="DW499" s="265"/>
      <c r="DX499" s="265"/>
      <c r="DY499" s="265"/>
      <c r="DZ499" s="265"/>
      <c r="EA499" s="265"/>
      <c r="EB499" s="265"/>
      <c r="EC499" s="265"/>
      <c r="ED499" s="265"/>
      <c r="EE499" s="265"/>
      <c r="EF499" s="265"/>
    </row>
    <row r="500" spans="1:137" s="249" customFormat="1" ht="25.5">
      <c r="A500" s="2">
        <v>54</v>
      </c>
      <c r="B500" s="10" t="s">
        <v>2141</v>
      </c>
      <c r="C500" s="210" t="s">
        <v>126</v>
      </c>
      <c r="D500" s="210" t="s">
        <v>834</v>
      </c>
      <c r="E500" s="210" t="s">
        <v>733</v>
      </c>
      <c r="F500" s="210" t="s">
        <v>733</v>
      </c>
      <c r="G500" s="210">
        <v>1979</v>
      </c>
      <c r="H500" s="237">
        <v>46547.6</v>
      </c>
      <c r="I500" s="210" t="s">
        <v>20</v>
      </c>
      <c r="J500" s="253"/>
      <c r="K500" s="247" t="s">
        <v>3242</v>
      </c>
      <c r="L500" s="210"/>
      <c r="M500" s="210"/>
      <c r="N500" s="210"/>
      <c r="O500" s="210"/>
      <c r="P500" s="210"/>
      <c r="Q500" s="210"/>
      <c r="R500" s="210"/>
      <c r="S500" s="210"/>
      <c r="T500" s="210"/>
      <c r="U500" s="210"/>
      <c r="V500" s="210"/>
      <c r="W500" s="689"/>
      <c r="X500" s="899"/>
      <c r="Y500" s="210"/>
      <c r="Z500" s="210"/>
      <c r="CC500" s="265"/>
      <c r="CD500" s="265"/>
      <c r="CE500" s="265"/>
      <c r="CF500" s="265"/>
      <c r="CG500" s="265"/>
      <c r="CH500" s="265"/>
      <c r="CI500" s="265"/>
      <c r="CJ500" s="265"/>
      <c r="CK500" s="265"/>
      <c r="CL500" s="265"/>
      <c r="CM500" s="265"/>
      <c r="CN500" s="265"/>
      <c r="CO500" s="265"/>
      <c r="CP500" s="265"/>
      <c r="CQ500" s="265"/>
      <c r="CR500" s="265"/>
      <c r="CS500" s="265"/>
      <c r="CT500" s="265"/>
      <c r="CU500" s="265"/>
      <c r="CV500" s="265"/>
      <c r="CW500" s="265"/>
      <c r="CX500" s="265"/>
      <c r="CY500" s="265"/>
      <c r="CZ500" s="265"/>
      <c r="DA500" s="265"/>
      <c r="DB500" s="265"/>
      <c r="DC500" s="265"/>
      <c r="DD500" s="265"/>
      <c r="DE500" s="265"/>
      <c r="DF500" s="265"/>
      <c r="DG500" s="265"/>
      <c r="DH500" s="265"/>
      <c r="DI500" s="265"/>
      <c r="DJ500" s="265"/>
      <c r="DK500" s="265"/>
      <c r="DL500" s="265"/>
      <c r="DM500" s="265"/>
      <c r="DN500" s="265"/>
      <c r="DO500" s="265"/>
      <c r="DP500" s="265"/>
      <c r="DQ500" s="265"/>
      <c r="DR500" s="265"/>
      <c r="DS500" s="265"/>
      <c r="DT500" s="265"/>
      <c r="DU500" s="265"/>
      <c r="DV500" s="265"/>
      <c r="DW500" s="265"/>
      <c r="DX500" s="265"/>
      <c r="DY500" s="265"/>
      <c r="DZ500" s="265"/>
      <c r="EA500" s="265"/>
      <c r="EB500" s="265"/>
      <c r="EC500" s="265"/>
      <c r="ED500" s="265"/>
      <c r="EE500" s="265"/>
      <c r="EF500" s="265"/>
    </row>
    <row r="501" spans="1:137" s="249" customFormat="1" ht="25.5">
      <c r="A501" s="2">
        <v>55</v>
      </c>
      <c r="B501" s="10" t="s">
        <v>2142</v>
      </c>
      <c r="C501" s="210" t="s">
        <v>126</v>
      </c>
      <c r="D501" s="210" t="s">
        <v>834</v>
      </c>
      <c r="E501" s="210" t="s">
        <v>733</v>
      </c>
      <c r="F501" s="210" t="s">
        <v>733</v>
      </c>
      <c r="G501" s="210">
        <v>1979</v>
      </c>
      <c r="H501" s="237">
        <v>19880.72</v>
      </c>
      <c r="I501" s="210" t="s">
        <v>20</v>
      </c>
      <c r="J501" s="253" t="s">
        <v>1543</v>
      </c>
      <c r="K501" s="247" t="s">
        <v>3242</v>
      </c>
      <c r="L501" s="210"/>
      <c r="M501" s="210"/>
      <c r="N501" s="210"/>
      <c r="O501" s="210"/>
      <c r="P501" s="210"/>
      <c r="Q501" s="210"/>
      <c r="R501" s="210"/>
      <c r="S501" s="210"/>
      <c r="T501" s="210"/>
      <c r="U501" s="210"/>
      <c r="V501" s="210"/>
      <c r="W501" s="689"/>
      <c r="X501" s="899"/>
      <c r="Y501" s="210"/>
      <c r="Z501" s="210"/>
      <c r="CC501" s="265"/>
      <c r="CD501" s="265"/>
      <c r="CE501" s="265"/>
      <c r="CF501" s="265"/>
      <c r="CG501" s="265"/>
      <c r="CH501" s="265"/>
      <c r="CI501" s="265"/>
      <c r="CJ501" s="265"/>
      <c r="CK501" s="265"/>
      <c r="CL501" s="265"/>
      <c r="CM501" s="265"/>
      <c r="CN501" s="265"/>
      <c r="CO501" s="265"/>
      <c r="CP501" s="265"/>
      <c r="CQ501" s="265"/>
      <c r="CR501" s="265"/>
      <c r="CS501" s="265"/>
      <c r="CT501" s="265"/>
      <c r="CU501" s="265"/>
      <c r="CV501" s="265"/>
      <c r="CW501" s="265"/>
      <c r="CX501" s="265"/>
      <c r="CY501" s="265"/>
      <c r="CZ501" s="265"/>
      <c r="DA501" s="265"/>
      <c r="DB501" s="265"/>
      <c r="DC501" s="265"/>
      <c r="DD501" s="265"/>
      <c r="DE501" s="265"/>
      <c r="DF501" s="265"/>
      <c r="DG501" s="265"/>
      <c r="DH501" s="265"/>
      <c r="DI501" s="265"/>
      <c r="DJ501" s="265"/>
      <c r="DK501" s="265"/>
      <c r="DL501" s="265"/>
      <c r="DM501" s="265"/>
      <c r="DN501" s="265"/>
      <c r="DO501" s="265"/>
      <c r="DP501" s="265"/>
      <c r="DQ501" s="265"/>
      <c r="DR501" s="265"/>
      <c r="DS501" s="265"/>
      <c r="DT501" s="265"/>
      <c r="DU501" s="265"/>
      <c r="DV501" s="265"/>
      <c r="DW501" s="265"/>
      <c r="DX501" s="265"/>
      <c r="DY501" s="265"/>
      <c r="DZ501" s="265"/>
      <c r="EA501" s="265"/>
      <c r="EB501" s="265"/>
      <c r="EC501" s="265"/>
      <c r="ED501" s="265"/>
      <c r="EE501" s="265"/>
      <c r="EF501" s="265"/>
    </row>
    <row r="502" spans="1:137" s="249" customFormat="1" ht="25.5">
      <c r="A502" s="2">
        <v>56</v>
      </c>
      <c r="B502" s="10" t="s">
        <v>2143</v>
      </c>
      <c r="C502" s="210" t="s">
        <v>126</v>
      </c>
      <c r="D502" s="210" t="s">
        <v>834</v>
      </c>
      <c r="E502" s="210" t="s">
        <v>733</v>
      </c>
      <c r="F502" s="210" t="s">
        <v>733</v>
      </c>
      <c r="G502" s="210">
        <v>1997</v>
      </c>
      <c r="H502" s="237">
        <v>22078.240000000002</v>
      </c>
      <c r="I502" s="210" t="s">
        <v>20</v>
      </c>
      <c r="J502" s="253" t="s">
        <v>1544</v>
      </c>
      <c r="K502" s="247" t="s">
        <v>3242</v>
      </c>
      <c r="L502" s="210"/>
      <c r="M502" s="210"/>
      <c r="N502" s="210"/>
      <c r="O502" s="210"/>
      <c r="P502" s="210"/>
      <c r="Q502" s="210"/>
      <c r="R502" s="210"/>
      <c r="S502" s="210"/>
      <c r="T502" s="210"/>
      <c r="U502" s="210"/>
      <c r="V502" s="210"/>
      <c r="W502" s="689"/>
      <c r="X502" s="899"/>
      <c r="Y502" s="210"/>
      <c r="Z502" s="210"/>
      <c r="CC502" s="265"/>
      <c r="CD502" s="265"/>
      <c r="CE502" s="265"/>
      <c r="CF502" s="265"/>
      <c r="CG502" s="265"/>
      <c r="CH502" s="265"/>
      <c r="CI502" s="265"/>
      <c r="CJ502" s="265"/>
      <c r="CK502" s="265"/>
      <c r="CL502" s="265"/>
      <c r="CM502" s="265"/>
      <c r="CN502" s="265"/>
      <c r="CO502" s="265"/>
      <c r="CP502" s="265"/>
      <c r="CQ502" s="265"/>
      <c r="CR502" s="265"/>
      <c r="CS502" s="265"/>
      <c r="CT502" s="265"/>
      <c r="CU502" s="265"/>
      <c r="CV502" s="265"/>
      <c r="CW502" s="265"/>
      <c r="CX502" s="265"/>
      <c r="CY502" s="265"/>
      <c r="CZ502" s="265"/>
      <c r="DA502" s="265"/>
      <c r="DB502" s="265"/>
      <c r="DC502" s="265"/>
      <c r="DD502" s="265"/>
      <c r="DE502" s="265"/>
      <c r="DF502" s="265"/>
      <c r="DG502" s="265"/>
      <c r="DH502" s="265"/>
      <c r="DI502" s="265"/>
      <c r="DJ502" s="265"/>
      <c r="DK502" s="265"/>
      <c r="DL502" s="265"/>
      <c r="DM502" s="265"/>
      <c r="DN502" s="265"/>
      <c r="DO502" s="265"/>
      <c r="DP502" s="265"/>
      <c r="DQ502" s="265"/>
      <c r="DR502" s="265"/>
      <c r="DS502" s="265"/>
      <c r="DT502" s="265"/>
      <c r="DU502" s="265"/>
      <c r="DV502" s="265"/>
      <c r="DW502" s="265"/>
      <c r="DX502" s="265"/>
      <c r="DY502" s="265"/>
      <c r="DZ502" s="265"/>
      <c r="EA502" s="265"/>
      <c r="EB502" s="265"/>
      <c r="EC502" s="265"/>
      <c r="ED502" s="265"/>
      <c r="EE502" s="265"/>
      <c r="EF502" s="265"/>
    </row>
    <row r="503" spans="1:137" s="249" customFormat="1" ht="25.5">
      <c r="A503" s="2">
        <v>57</v>
      </c>
      <c r="B503" s="10" t="s">
        <v>2144</v>
      </c>
      <c r="C503" s="210" t="s">
        <v>126</v>
      </c>
      <c r="D503" s="210" t="s">
        <v>834</v>
      </c>
      <c r="E503" s="210" t="s">
        <v>733</v>
      </c>
      <c r="F503" s="210" t="s">
        <v>733</v>
      </c>
      <c r="G503" s="210">
        <v>1997</v>
      </c>
      <c r="H503" s="237">
        <v>21574.19</v>
      </c>
      <c r="I503" s="210" t="s">
        <v>20</v>
      </c>
      <c r="J503" s="253" t="s">
        <v>1545</v>
      </c>
      <c r="K503" s="247" t="s">
        <v>3242</v>
      </c>
      <c r="L503" s="210"/>
      <c r="M503" s="210"/>
      <c r="N503" s="210"/>
      <c r="O503" s="210"/>
      <c r="P503" s="210"/>
      <c r="Q503" s="210"/>
      <c r="R503" s="210"/>
      <c r="S503" s="210"/>
      <c r="T503" s="210"/>
      <c r="U503" s="210"/>
      <c r="V503" s="210"/>
      <c r="W503" s="689"/>
      <c r="X503" s="899"/>
      <c r="Y503" s="210"/>
      <c r="Z503" s="210"/>
      <c r="CC503" s="265"/>
      <c r="CD503" s="265"/>
      <c r="CE503" s="265"/>
      <c r="CF503" s="265"/>
      <c r="CG503" s="265"/>
      <c r="CH503" s="265"/>
      <c r="CI503" s="265"/>
      <c r="CJ503" s="265"/>
      <c r="CK503" s="265"/>
      <c r="CL503" s="265"/>
      <c r="CM503" s="265"/>
      <c r="CN503" s="265"/>
      <c r="CO503" s="265"/>
      <c r="CP503" s="265"/>
      <c r="CQ503" s="265"/>
      <c r="CR503" s="265"/>
      <c r="CS503" s="265"/>
      <c r="CT503" s="265"/>
      <c r="CU503" s="265"/>
      <c r="CV503" s="265"/>
      <c r="CW503" s="265"/>
      <c r="CX503" s="265"/>
      <c r="CY503" s="265"/>
      <c r="CZ503" s="265"/>
      <c r="DA503" s="265"/>
      <c r="DB503" s="265"/>
      <c r="DC503" s="265"/>
      <c r="DD503" s="265"/>
      <c r="DE503" s="265"/>
      <c r="DF503" s="265"/>
      <c r="DG503" s="265"/>
      <c r="DH503" s="265"/>
      <c r="DI503" s="265"/>
      <c r="DJ503" s="265"/>
      <c r="DK503" s="265"/>
      <c r="DL503" s="265"/>
      <c r="DM503" s="265"/>
      <c r="DN503" s="265"/>
      <c r="DO503" s="265"/>
      <c r="DP503" s="265"/>
      <c r="DQ503" s="265"/>
      <c r="DR503" s="265"/>
      <c r="DS503" s="265"/>
      <c r="DT503" s="265"/>
      <c r="DU503" s="265"/>
      <c r="DV503" s="265"/>
      <c r="DW503" s="265"/>
      <c r="DX503" s="265"/>
      <c r="DY503" s="265"/>
      <c r="DZ503" s="265"/>
      <c r="EA503" s="265"/>
      <c r="EB503" s="265"/>
      <c r="EC503" s="265"/>
      <c r="ED503" s="265"/>
      <c r="EE503" s="265"/>
      <c r="EF503" s="265"/>
    </row>
    <row r="504" spans="1:137" s="249" customFormat="1" ht="30" customHeight="1">
      <c r="A504" s="2">
        <v>58</v>
      </c>
      <c r="B504" s="10" t="s">
        <v>2145</v>
      </c>
      <c r="C504" s="210" t="s">
        <v>126</v>
      </c>
      <c r="D504" s="210" t="s">
        <v>834</v>
      </c>
      <c r="E504" s="210" t="s">
        <v>733</v>
      </c>
      <c r="F504" s="210" t="s">
        <v>733</v>
      </c>
      <c r="G504" s="210">
        <v>1997</v>
      </c>
      <c r="H504" s="237">
        <v>116351.05</v>
      </c>
      <c r="I504" s="210" t="s">
        <v>20</v>
      </c>
      <c r="J504" s="253"/>
      <c r="K504" s="247" t="s">
        <v>3242</v>
      </c>
      <c r="L504" s="210"/>
      <c r="M504" s="210"/>
      <c r="N504" s="210"/>
      <c r="O504" s="210"/>
      <c r="P504" s="210"/>
      <c r="Q504" s="210"/>
      <c r="R504" s="210"/>
      <c r="S504" s="210"/>
      <c r="T504" s="210"/>
      <c r="U504" s="210"/>
      <c r="V504" s="210"/>
      <c r="W504" s="689"/>
      <c r="X504" s="899"/>
      <c r="Y504" s="210"/>
      <c r="Z504" s="210"/>
      <c r="CC504" s="265"/>
      <c r="CD504" s="265"/>
      <c r="CE504" s="265"/>
      <c r="CF504" s="265"/>
      <c r="CG504" s="265"/>
      <c r="CH504" s="265"/>
      <c r="CI504" s="265"/>
      <c r="CJ504" s="265"/>
      <c r="CK504" s="265"/>
      <c r="CL504" s="265"/>
      <c r="CM504" s="265"/>
      <c r="CN504" s="265"/>
      <c r="CO504" s="265"/>
      <c r="CP504" s="265"/>
      <c r="CQ504" s="265"/>
      <c r="CR504" s="265"/>
      <c r="CS504" s="265"/>
      <c r="CT504" s="265"/>
      <c r="CU504" s="265"/>
      <c r="CV504" s="265"/>
      <c r="CW504" s="265"/>
      <c r="CX504" s="265"/>
      <c r="CY504" s="265"/>
      <c r="CZ504" s="265"/>
      <c r="DA504" s="265"/>
      <c r="DB504" s="265"/>
      <c r="DC504" s="265"/>
      <c r="DD504" s="265"/>
      <c r="DE504" s="265"/>
      <c r="DF504" s="265"/>
      <c r="DG504" s="265"/>
      <c r="DH504" s="265"/>
      <c r="DI504" s="265"/>
      <c r="DJ504" s="265"/>
      <c r="DK504" s="265"/>
      <c r="DL504" s="265"/>
      <c r="DM504" s="265"/>
      <c r="DN504" s="265"/>
      <c r="DO504" s="265"/>
      <c r="DP504" s="265"/>
      <c r="DQ504" s="265"/>
      <c r="DR504" s="265"/>
      <c r="DS504" s="265"/>
      <c r="DT504" s="265"/>
      <c r="DU504" s="265"/>
      <c r="DV504" s="265"/>
      <c r="DW504" s="265"/>
      <c r="DX504" s="265"/>
      <c r="DY504" s="265"/>
      <c r="DZ504" s="265"/>
      <c r="EA504" s="265"/>
      <c r="EB504" s="265"/>
      <c r="EC504" s="265"/>
      <c r="ED504" s="265"/>
      <c r="EE504" s="265"/>
      <c r="EF504" s="265"/>
    </row>
    <row r="505" spans="1:137" s="93" customFormat="1" ht="33.75" customHeight="1">
      <c r="A505" s="2">
        <v>59</v>
      </c>
      <c r="B505" s="10" t="s">
        <v>2088</v>
      </c>
      <c r="C505" s="2" t="s">
        <v>126</v>
      </c>
      <c r="D505" s="2" t="s">
        <v>834</v>
      </c>
      <c r="E505" s="2" t="s">
        <v>733</v>
      </c>
      <c r="F505" s="2" t="s">
        <v>733</v>
      </c>
      <c r="G505" s="2">
        <v>2018</v>
      </c>
      <c r="H505" s="84">
        <v>1217626.18</v>
      </c>
      <c r="I505" s="2" t="s">
        <v>20</v>
      </c>
      <c r="J505" s="86"/>
      <c r="K505" s="87" t="s">
        <v>3242</v>
      </c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112"/>
      <c r="X505" s="588"/>
      <c r="Y505" s="2"/>
      <c r="Z505" s="2"/>
      <c r="CC505" s="307"/>
      <c r="CD505" s="307"/>
      <c r="CE505" s="307"/>
      <c r="CF505" s="307"/>
      <c r="CG505" s="307"/>
      <c r="CH505" s="307"/>
      <c r="CI505" s="307"/>
      <c r="CJ505" s="307"/>
      <c r="CK505" s="307"/>
      <c r="CL505" s="307"/>
      <c r="CM505" s="307"/>
      <c r="CN505" s="307"/>
      <c r="CO505" s="307"/>
      <c r="CP505" s="307"/>
      <c r="CQ505" s="307"/>
      <c r="CR505" s="307"/>
      <c r="CS505" s="307"/>
      <c r="CT505" s="307"/>
      <c r="CU505" s="307"/>
      <c r="CV505" s="307"/>
      <c r="CW505" s="307"/>
      <c r="CX505" s="307"/>
      <c r="CY505" s="307"/>
      <c r="CZ505" s="307"/>
      <c r="DA505" s="307"/>
      <c r="DB505" s="307"/>
      <c r="DC505" s="307"/>
      <c r="DD505" s="307"/>
      <c r="DE505" s="307"/>
      <c r="DF505" s="307"/>
      <c r="DG505" s="307"/>
      <c r="DH505" s="307"/>
      <c r="DI505" s="307"/>
      <c r="DJ505" s="307"/>
      <c r="DK505" s="307"/>
      <c r="DL505" s="307"/>
      <c r="DM505" s="307"/>
      <c r="DN505" s="307"/>
      <c r="DO505" s="307"/>
      <c r="DP505" s="307"/>
      <c r="DQ505" s="307"/>
      <c r="DR505" s="307"/>
      <c r="DS505" s="307"/>
      <c r="DT505" s="307"/>
      <c r="DU505" s="307"/>
      <c r="DV505" s="307"/>
      <c r="DW505" s="307"/>
      <c r="DX505" s="307"/>
      <c r="DY505" s="307"/>
      <c r="DZ505" s="307"/>
      <c r="EA505" s="307"/>
      <c r="EB505" s="307"/>
      <c r="EC505" s="307"/>
      <c r="ED505" s="307"/>
      <c r="EE505" s="307"/>
      <c r="EF505" s="307"/>
    </row>
    <row r="506" spans="1:137" s="93" customFormat="1" ht="33.75" customHeight="1">
      <c r="A506" s="2">
        <v>60</v>
      </c>
      <c r="B506" s="10" t="s">
        <v>2414</v>
      </c>
      <c r="C506" s="2" t="s">
        <v>126</v>
      </c>
      <c r="D506" s="2" t="s">
        <v>834</v>
      </c>
      <c r="E506" s="2" t="s">
        <v>733</v>
      </c>
      <c r="F506" s="2" t="s">
        <v>733</v>
      </c>
      <c r="G506" s="2">
        <v>1998</v>
      </c>
      <c r="H506" s="84">
        <v>1653563.52</v>
      </c>
      <c r="I506" s="2" t="s">
        <v>20</v>
      </c>
      <c r="J506" s="86"/>
      <c r="K506" s="87" t="s">
        <v>318</v>
      </c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112"/>
      <c r="X506" s="588"/>
      <c r="Y506" s="2"/>
      <c r="Z506" s="2"/>
      <c r="CC506" s="307"/>
      <c r="CD506" s="307"/>
      <c r="CE506" s="307"/>
      <c r="CF506" s="307"/>
      <c r="CG506" s="307"/>
      <c r="CH506" s="307"/>
      <c r="CI506" s="307"/>
      <c r="CJ506" s="307"/>
      <c r="CK506" s="307"/>
      <c r="CL506" s="307"/>
      <c r="CM506" s="307"/>
      <c r="CN506" s="307"/>
      <c r="CO506" s="307"/>
      <c r="CP506" s="307"/>
      <c r="CQ506" s="307"/>
      <c r="CR506" s="307"/>
      <c r="CS506" s="307"/>
      <c r="CT506" s="307"/>
      <c r="CU506" s="307"/>
      <c r="CV506" s="307"/>
      <c r="CW506" s="307"/>
      <c r="CX506" s="307"/>
      <c r="CY506" s="307"/>
      <c r="CZ506" s="307"/>
      <c r="DA506" s="307"/>
      <c r="DB506" s="307"/>
      <c r="DC506" s="307"/>
      <c r="DD506" s="307"/>
      <c r="DE506" s="307"/>
      <c r="DF506" s="307"/>
      <c r="DG506" s="307"/>
      <c r="DH506" s="307"/>
      <c r="DI506" s="307"/>
      <c r="DJ506" s="307"/>
      <c r="DK506" s="307"/>
      <c r="DL506" s="307"/>
      <c r="DM506" s="307"/>
      <c r="DN506" s="307"/>
      <c r="DO506" s="307"/>
      <c r="DP506" s="307"/>
      <c r="DQ506" s="307"/>
      <c r="DR506" s="307"/>
      <c r="DS506" s="307"/>
      <c r="DT506" s="307"/>
      <c r="DU506" s="307"/>
      <c r="DV506" s="307"/>
      <c r="DW506" s="307"/>
      <c r="DX506" s="307"/>
      <c r="DY506" s="307"/>
      <c r="DZ506" s="307"/>
      <c r="EA506" s="307"/>
      <c r="EB506" s="307"/>
      <c r="EC506" s="307"/>
      <c r="ED506" s="307"/>
      <c r="EE506" s="307"/>
      <c r="EF506" s="307"/>
    </row>
    <row r="507" spans="1:137" s="93" customFormat="1" ht="33.75" customHeight="1">
      <c r="A507" s="2">
        <v>61</v>
      </c>
      <c r="B507" s="10" t="s">
        <v>2415</v>
      </c>
      <c r="C507" s="2" t="s">
        <v>126</v>
      </c>
      <c r="D507" s="2" t="s">
        <v>834</v>
      </c>
      <c r="E507" s="2" t="s">
        <v>733</v>
      </c>
      <c r="F507" s="2" t="s">
        <v>733</v>
      </c>
      <c r="G507" s="2">
        <v>1998</v>
      </c>
      <c r="H507" s="84">
        <v>4308980.53</v>
      </c>
      <c r="I507" s="2" t="s">
        <v>20</v>
      </c>
      <c r="J507" s="86"/>
      <c r="K507" s="87" t="s">
        <v>318</v>
      </c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112"/>
      <c r="X507" s="588"/>
      <c r="Y507" s="2"/>
      <c r="Z507" s="2"/>
      <c r="CC507" s="307"/>
      <c r="CD507" s="307"/>
      <c r="CE507" s="307"/>
      <c r="CF507" s="307"/>
      <c r="CG507" s="307"/>
      <c r="CH507" s="307"/>
      <c r="CI507" s="307"/>
      <c r="CJ507" s="307"/>
      <c r="CK507" s="307"/>
      <c r="CL507" s="307"/>
      <c r="CM507" s="307"/>
      <c r="CN507" s="307"/>
      <c r="CO507" s="307"/>
      <c r="CP507" s="307"/>
      <c r="CQ507" s="307"/>
      <c r="CR507" s="307"/>
      <c r="CS507" s="307"/>
      <c r="CT507" s="307"/>
      <c r="CU507" s="307"/>
      <c r="CV507" s="307"/>
      <c r="CW507" s="307"/>
      <c r="CX507" s="307"/>
      <c r="CY507" s="307"/>
      <c r="CZ507" s="307"/>
      <c r="DA507" s="307"/>
      <c r="DB507" s="307"/>
      <c r="DC507" s="307"/>
      <c r="DD507" s="307"/>
      <c r="DE507" s="307"/>
      <c r="DF507" s="307"/>
      <c r="DG507" s="307"/>
      <c r="DH507" s="307"/>
      <c r="DI507" s="307"/>
      <c r="DJ507" s="307"/>
      <c r="DK507" s="307"/>
      <c r="DL507" s="307"/>
      <c r="DM507" s="307"/>
      <c r="DN507" s="307"/>
      <c r="DO507" s="307"/>
      <c r="DP507" s="307"/>
      <c r="DQ507" s="307"/>
      <c r="DR507" s="307"/>
      <c r="DS507" s="307"/>
      <c r="DT507" s="307"/>
      <c r="DU507" s="307"/>
      <c r="DV507" s="307"/>
      <c r="DW507" s="307"/>
      <c r="DX507" s="307"/>
      <c r="DY507" s="307"/>
      <c r="DZ507" s="307"/>
      <c r="EA507" s="307"/>
      <c r="EB507" s="307"/>
      <c r="EC507" s="307"/>
      <c r="ED507" s="307"/>
      <c r="EE507" s="307"/>
      <c r="EF507" s="307"/>
    </row>
    <row r="508" spans="1:137" s="93" customFormat="1" ht="33.75" customHeight="1">
      <c r="A508" s="2">
        <v>62</v>
      </c>
      <c r="B508" s="10" t="s">
        <v>2416</v>
      </c>
      <c r="C508" s="2" t="s">
        <v>126</v>
      </c>
      <c r="D508" s="2" t="s">
        <v>834</v>
      </c>
      <c r="E508" s="2" t="s">
        <v>733</v>
      </c>
      <c r="F508" s="2" t="s">
        <v>733</v>
      </c>
      <c r="G508" s="2">
        <v>1998</v>
      </c>
      <c r="H508" s="84">
        <v>125421.63</v>
      </c>
      <c r="I508" s="2" t="s">
        <v>20</v>
      </c>
      <c r="J508" s="86"/>
      <c r="K508" s="87" t="s">
        <v>318</v>
      </c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112"/>
      <c r="X508" s="588"/>
      <c r="Y508" s="2"/>
      <c r="Z508" s="2"/>
      <c r="CC508" s="307"/>
      <c r="CD508" s="307"/>
      <c r="CE508" s="307"/>
      <c r="CF508" s="307"/>
      <c r="CG508" s="307"/>
      <c r="CH508" s="307"/>
      <c r="CI508" s="307"/>
      <c r="CJ508" s="307"/>
      <c r="CK508" s="307"/>
      <c r="CL508" s="307"/>
      <c r="CM508" s="307"/>
      <c r="CN508" s="307"/>
      <c r="CO508" s="307"/>
      <c r="CP508" s="307"/>
      <c r="CQ508" s="307"/>
      <c r="CR508" s="307"/>
      <c r="CS508" s="307"/>
      <c r="CT508" s="307"/>
      <c r="CU508" s="307"/>
      <c r="CV508" s="307"/>
      <c r="CW508" s="307"/>
      <c r="CX508" s="307"/>
      <c r="CY508" s="307"/>
      <c r="CZ508" s="307"/>
      <c r="DA508" s="307"/>
      <c r="DB508" s="307"/>
      <c r="DC508" s="307"/>
      <c r="DD508" s="307"/>
      <c r="DE508" s="307"/>
      <c r="DF508" s="307"/>
      <c r="DG508" s="307"/>
      <c r="DH508" s="307"/>
      <c r="DI508" s="307"/>
      <c r="DJ508" s="307"/>
      <c r="DK508" s="307"/>
      <c r="DL508" s="307"/>
      <c r="DM508" s="307"/>
      <c r="DN508" s="307"/>
      <c r="DO508" s="307"/>
      <c r="DP508" s="307"/>
      <c r="DQ508" s="307"/>
      <c r="DR508" s="307"/>
      <c r="DS508" s="307"/>
      <c r="DT508" s="307"/>
      <c r="DU508" s="307"/>
      <c r="DV508" s="307"/>
      <c r="DW508" s="307"/>
      <c r="DX508" s="307"/>
      <c r="DY508" s="307"/>
      <c r="DZ508" s="307"/>
      <c r="EA508" s="307"/>
      <c r="EB508" s="307"/>
      <c r="EC508" s="307"/>
      <c r="ED508" s="307"/>
      <c r="EE508" s="307"/>
      <c r="EF508" s="307"/>
    </row>
    <row r="509" spans="1:137" s="93" customFormat="1" ht="33.75" customHeight="1">
      <c r="A509" s="2">
        <v>63</v>
      </c>
      <c r="B509" s="10" t="s">
        <v>2417</v>
      </c>
      <c r="C509" s="2" t="s">
        <v>126</v>
      </c>
      <c r="D509" s="2" t="s">
        <v>834</v>
      </c>
      <c r="E509" s="2" t="s">
        <v>733</v>
      </c>
      <c r="F509" s="2" t="s">
        <v>733</v>
      </c>
      <c r="G509" s="2">
        <v>1998</v>
      </c>
      <c r="H509" s="84">
        <v>557919.94999999995</v>
      </c>
      <c r="I509" s="2" t="s">
        <v>20</v>
      </c>
      <c r="J509" s="86"/>
      <c r="K509" s="87" t="s">
        <v>318</v>
      </c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112"/>
      <c r="X509" s="588"/>
      <c r="Y509" s="2"/>
      <c r="Z509" s="2"/>
      <c r="CC509" s="307"/>
      <c r="CD509" s="307"/>
      <c r="CE509" s="307"/>
      <c r="CF509" s="307"/>
      <c r="CG509" s="307"/>
      <c r="CH509" s="307"/>
      <c r="CI509" s="307"/>
      <c r="CJ509" s="307"/>
      <c r="CK509" s="307"/>
      <c r="CL509" s="307"/>
      <c r="CM509" s="307"/>
      <c r="CN509" s="307"/>
      <c r="CO509" s="307"/>
      <c r="CP509" s="307"/>
      <c r="CQ509" s="307"/>
      <c r="CR509" s="307"/>
      <c r="CS509" s="307"/>
      <c r="CT509" s="307"/>
      <c r="CU509" s="307"/>
      <c r="CV509" s="307"/>
      <c r="CW509" s="307"/>
      <c r="CX509" s="307"/>
      <c r="CY509" s="307"/>
      <c r="CZ509" s="307"/>
      <c r="DA509" s="307"/>
      <c r="DB509" s="307"/>
      <c r="DC509" s="307"/>
      <c r="DD509" s="307"/>
      <c r="DE509" s="307"/>
      <c r="DF509" s="307"/>
      <c r="DG509" s="307"/>
      <c r="DH509" s="307"/>
      <c r="DI509" s="307"/>
      <c r="DJ509" s="307"/>
      <c r="DK509" s="307"/>
      <c r="DL509" s="307"/>
      <c r="DM509" s="307"/>
      <c r="DN509" s="307"/>
      <c r="DO509" s="307"/>
      <c r="DP509" s="307"/>
      <c r="DQ509" s="307"/>
      <c r="DR509" s="307"/>
      <c r="DS509" s="307"/>
      <c r="DT509" s="307"/>
      <c r="DU509" s="307"/>
      <c r="DV509" s="307"/>
      <c r="DW509" s="307"/>
      <c r="DX509" s="307"/>
      <c r="DY509" s="307"/>
      <c r="DZ509" s="307"/>
      <c r="EA509" s="307"/>
      <c r="EB509" s="307"/>
      <c r="EC509" s="307"/>
      <c r="ED509" s="307"/>
      <c r="EE509" s="307"/>
      <c r="EF509" s="307"/>
    </row>
    <row r="510" spans="1:137" s="93" customFormat="1" ht="33.75" customHeight="1">
      <c r="A510" s="2">
        <v>64</v>
      </c>
      <c r="B510" s="10" t="s">
        <v>2418</v>
      </c>
      <c r="C510" s="2" t="s">
        <v>126</v>
      </c>
      <c r="D510" s="2" t="s">
        <v>834</v>
      </c>
      <c r="E510" s="2" t="s">
        <v>733</v>
      </c>
      <c r="F510" s="2" t="s">
        <v>733</v>
      </c>
      <c r="G510" s="2">
        <v>1998</v>
      </c>
      <c r="H510" s="84">
        <v>23172.21</v>
      </c>
      <c r="I510" s="2" t="s">
        <v>20</v>
      </c>
      <c r="J510" s="86"/>
      <c r="K510" s="87" t="s">
        <v>318</v>
      </c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112"/>
      <c r="X510" s="588"/>
      <c r="Y510" s="2"/>
      <c r="Z510" s="2"/>
      <c r="CC510" s="307"/>
      <c r="CD510" s="307"/>
      <c r="CE510" s="307"/>
      <c r="CF510" s="307"/>
      <c r="CG510" s="307"/>
      <c r="CH510" s="307"/>
      <c r="CI510" s="307"/>
      <c r="CJ510" s="307"/>
      <c r="CK510" s="307"/>
      <c r="CL510" s="307"/>
      <c r="CM510" s="307"/>
      <c r="CN510" s="307"/>
      <c r="CO510" s="307"/>
      <c r="CP510" s="307"/>
      <c r="CQ510" s="307"/>
      <c r="CR510" s="307"/>
      <c r="CS510" s="307"/>
      <c r="CT510" s="307"/>
      <c r="CU510" s="307"/>
      <c r="CV510" s="307"/>
      <c r="CW510" s="307"/>
      <c r="CX510" s="307"/>
      <c r="CY510" s="307"/>
      <c r="CZ510" s="307"/>
      <c r="DA510" s="307"/>
      <c r="DB510" s="307"/>
      <c r="DC510" s="307"/>
      <c r="DD510" s="307"/>
      <c r="DE510" s="307"/>
      <c r="DF510" s="307"/>
      <c r="DG510" s="307"/>
      <c r="DH510" s="307"/>
      <c r="DI510" s="307"/>
      <c r="DJ510" s="307"/>
      <c r="DK510" s="307"/>
      <c r="DL510" s="307"/>
      <c r="DM510" s="307"/>
      <c r="DN510" s="307"/>
      <c r="DO510" s="307"/>
      <c r="DP510" s="307"/>
      <c r="DQ510" s="307"/>
      <c r="DR510" s="307"/>
      <c r="DS510" s="307"/>
      <c r="DT510" s="307"/>
      <c r="DU510" s="307"/>
      <c r="DV510" s="307"/>
      <c r="DW510" s="307"/>
      <c r="DX510" s="307"/>
      <c r="DY510" s="307"/>
      <c r="DZ510" s="307"/>
      <c r="EA510" s="307"/>
      <c r="EB510" s="307"/>
      <c r="EC510" s="307"/>
      <c r="ED510" s="307"/>
      <c r="EE510" s="307"/>
      <c r="EF510" s="307"/>
    </row>
    <row r="511" spans="1:137" s="93" customFormat="1" ht="33.75" customHeight="1">
      <c r="A511" s="2">
        <v>65</v>
      </c>
      <c r="B511" s="10" t="s">
        <v>2419</v>
      </c>
      <c r="C511" s="2" t="s">
        <v>126</v>
      </c>
      <c r="D511" s="2" t="s">
        <v>834</v>
      </c>
      <c r="E511" s="2" t="s">
        <v>733</v>
      </c>
      <c r="F511" s="2" t="s">
        <v>733</v>
      </c>
      <c r="G511" s="2">
        <v>1998</v>
      </c>
      <c r="H511" s="84">
        <v>148805.41</v>
      </c>
      <c r="I511" s="2" t="s">
        <v>20</v>
      </c>
      <c r="J511" s="86"/>
      <c r="K511" s="87" t="s">
        <v>318</v>
      </c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112"/>
      <c r="X511" s="588"/>
      <c r="Y511" s="2"/>
      <c r="Z511" s="2"/>
      <c r="CC511" s="307"/>
      <c r="CD511" s="307"/>
      <c r="CE511" s="307"/>
      <c r="CF511" s="307"/>
      <c r="CG511" s="307"/>
      <c r="CH511" s="307"/>
      <c r="CI511" s="307"/>
      <c r="CJ511" s="307"/>
      <c r="CK511" s="307"/>
      <c r="CL511" s="307"/>
      <c r="CM511" s="307"/>
      <c r="CN511" s="307"/>
      <c r="CO511" s="307"/>
      <c r="CP511" s="307"/>
      <c r="CQ511" s="307"/>
      <c r="CR511" s="307"/>
      <c r="CS511" s="307"/>
      <c r="CT511" s="307"/>
      <c r="CU511" s="307"/>
      <c r="CV511" s="307"/>
      <c r="CW511" s="307"/>
      <c r="CX511" s="307"/>
      <c r="CY511" s="307"/>
      <c r="CZ511" s="307"/>
      <c r="DA511" s="307"/>
      <c r="DB511" s="307"/>
      <c r="DC511" s="307"/>
      <c r="DD511" s="307"/>
      <c r="DE511" s="307"/>
      <c r="DF511" s="307"/>
      <c r="DG511" s="307"/>
      <c r="DH511" s="307"/>
      <c r="DI511" s="307"/>
      <c r="DJ511" s="307"/>
      <c r="DK511" s="307"/>
      <c r="DL511" s="307"/>
      <c r="DM511" s="307"/>
      <c r="DN511" s="307"/>
      <c r="DO511" s="307"/>
      <c r="DP511" s="307"/>
      <c r="DQ511" s="307"/>
      <c r="DR511" s="307"/>
      <c r="DS511" s="307"/>
      <c r="DT511" s="307"/>
      <c r="DU511" s="307"/>
      <c r="DV511" s="307"/>
      <c r="DW511" s="307"/>
      <c r="DX511" s="307"/>
      <c r="DY511" s="307"/>
      <c r="DZ511" s="307"/>
      <c r="EA511" s="307"/>
      <c r="EB511" s="307"/>
      <c r="EC511" s="307"/>
      <c r="ED511" s="307"/>
      <c r="EE511" s="307"/>
      <c r="EF511" s="307"/>
    </row>
    <row r="512" spans="1:137" s="93" customFormat="1" ht="33.75" customHeight="1">
      <c r="A512" s="2">
        <v>66</v>
      </c>
      <c r="B512" s="10" t="s">
        <v>2420</v>
      </c>
      <c r="C512" s="2" t="s">
        <v>126</v>
      </c>
      <c r="D512" s="2" t="s">
        <v>834</v>
      </c>
      <c r="E512" s="2" t="s">
        <v>733</v>
      </c>
      <c r="F512" s="2" t="s">
        <v>733</v>
      </c>
      <c r="G512" s="2">
        <v>1998</v>
      </c>
      <c r="H512" s="84">
        <v>6516.38</v>
      </c>
      <c r="I512" s="2" t="s">
        <v>20</v>
      </c>
      <c r="J512" s="86"/>
      <c r="K512" s="87" t="s">
        <v>2431</v>
      </c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112"/>
      <c r="X512" s="588"/>
      <c r="Y512" s="2"/>
      <c r="Z512" s="2"/>
      <c r="CC512" s="307"/>
      <c r="CD512" s="307"/>
      <c r="CE512" s="307"/>
      <c r="CF512" s="307"/>
      <c r="CG512" s="307"/>
      <c r="CH512" s="307"/>
      <c r="CI512" s="307"/>
      <c r="CJ512" s="307"/>
      <c r="CK512" s="307"/>
      <c r="CL512" s="307"/>
      <c r="CM512" s="307"/>
      <c r="CN512" s="307"/>
      <c r="CO512" s="307"/>
      <c r="CP512" s="307"/>
      <c r="CQ512" s="307"/>
      <c r="CR512" s="307"/>
      <c r="CS512" s="307"/>
      <c r="CT512" s="307"/>
      <c r="CU512" s="307"/>
      <c r="CV512" s="307"/>
      <c r="CW512" s="307"/>
      <c r="CX512" s="307"/>
      <c r="CY512" s="307"/>
      <c r="CZ512" s="307"/>
      <c r="DA512" s="307"/>
      <c r="DB512" s="307"/>
      <c r="DC512" s="307"/>
      <c r="DD512" s="307"/>
      <c r="DE512" s="307"/>
      <c r="DF512" s="307"/>
      <c r="DG512" s="307"/>
      <c r="DH512" s="307"/>
      <c r="DI512" s="307"/>
      <c r="DJ512" s="307"/>
      <c r="DK512" s="307"/>
      <c r="DL512" s="307"/>
      <c r="DM512" s="307"/>
      <c r="DN512" s="307"/>
      <c r="DO512" s="307"/>
      <c r="DP512" s="307"/>
      <c r="DQ512" s="307"/>
      <c r="DR512" s="307"/>
      <c r="DS512" s="307"/>
      <c r="DT512" s="307"/>
      <c r="DU512" s="307"/>
      <c r="DV512" s="307"/>
      <c r="DW512" s="307"/>
      <c r="DX512" s="307"/>
      <c r="DY512" s="307"/>
      <c r="DZ512" s="307"/>
      <c r="EA512" s="307"/>
      <c r="EB512" s="307"/>
      <c r="EC512" s="307"/>
      <c r="ED512" s="307"/>
      <c r="EE512" s="307"/>
      <c r="EF512" s="307"/>
    </row>
    <row r="513" spans="1:136" s="93" customFormat="1" ht="33.75" customHeight="1">
      <c r="A513" s="2">
        <v>67</v>
      </c>
      <c r="B513" s="10" t="s">
        <v>2421</v>
      </c>
      <c r="C513" s="2" t="s">
        <v>126</v>
      </c>
      <c r="D513" s="2" t="s">
        <v>834</v>
      </c>
      <c r="E513" s="2" t="s">
        <v>733</v>
      </c>
      <c r="F513" s="2" t="s">
        <v>733</v>
      </c>
      <c r="G513" s="2">
        <v>1998</v>
      </c>
      <c r="H513" s="84">
        <v>102628.6</v>
      </c>
      <c r="I513" s="2" t="s">
        <v>20</v>
      </c>
      <c r="J513" s="86"/>
      <c r="K513" s="87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112"/>
      <c r="X513" s="588"/>
      <c r="Y513" s="2"/>
      <c r="Z513" s="2"/>
      <c r="CC513" s="307"/>
      <c r="CD513" s="307"/>
      <c r="CE513" s="307"/>
      <c r="CF513" s="307"/>
      <c r="CG513" s="307"/>
      <c r="CH513" s="307"/>
      <c r="CI513" s="307"/>
      <c r="CJ513" s="307"/>
      <c r="CK513" s="307"/>
      <c r="CL513" s="307"/>
      <c r="CM513" s="307"/>
      <c r="CN513" s="307"/>
      <c r="CO513" s="307"/>
      <c r="CP513" s="307"/>
      <c r="CQ513" s="307"/>
      <c r="CR513" s="307"/>
      <c r="CS513" s="307"/>
      <c r="CT513" s="307"/>
      <c r="CU513" s="307"/>
      <c r="CV513" s="307"/>
      <c r="CW513" s="307"/>
      <c r="CX513" s="307"/>
      <c r="CY513" s="307"/>
      <c r="CZ513" s="307"/>
      <c r="DA513" s="307"/>
      <c r="DB513" s="307"/>
      <c r="DC513" s="307"/>
      <c r="DD513" s="307"/>
      <c r="DE513" s="307"/>
      <c r="DF513" s="307"/>
      <c r="DG513" s="307"/>
      <c r="DH513" s="307"/>
      <c r="DI513" s="307"/>
      <c r="DJ513" s="307"/>
      <c r="DK513" s="307"/>
      <c r="DL513" s="307"/>
      <c r="DM513" s="307"/>
      <c r="DN513" s="307"/>
      <c r="DO513" s="307"/>
      <c r="DP513" s="307"/>
      <c r="DQ513" s="307"/>
      <c r="DR513" s="307"/>
      <c r="DS513" s="307"/>
      <c r="DT513" s="307"/>
      <c r="DU513" s="307"/>
      <c r="DV513" s="307"/>
      <c r="DW513" s="307"/>
      <c r="DX513" s="307"/>
      <c r="DY513" s="307"/>
      <c r="DZ513" s="307"/>
      <c r="EA513" s="307"/>
      <c r="EB513" s="307"/>
      <c r="EC513" s="307"/>
      <c r="ED513" s="307"/>
      <c r="EE513" s="307"/>
      <c r="EF513" s="307"/>
    </row>
    <row r="514" spans="1:136" s="93" customFormat="1" ht="33.75" customHeight="1">
      <c r="A514" s="2">
        <v>68</v>
      </c>
      <c r="B514" s="10" t="s">
        <v>2422</v>
      </c>
      <c r="C514" s="2" t="s">
        <v>126</v>
      </c>
      <c r="D514" s="2" t="s">
        <v>834</v>
      </c>
      <c r="E514" s="2" t="s">
        <v>733</v>
      </c>
      <c r="F514" s="2" t="s">
        <v>733</v>
      </c>
      <c r="G514" s="2">
        <v>1998</v>
      </c>
      <c r="H514" s="84">
        <v>61476.2</v>
      </c>
      <c r="I514" s="2" t="s">
        <v>20</v>
      </c>
      <c r="J514" s="86"/>
      <c r="K514" s="87" t="s">
        <v>1089</v>
      </c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112"/>
      <c r="X514" s="588"/>
      <c r="Y514" s="2"/>
      <c r="Z514" s="2"/>
      <c r="CC514" s="307"/>
      <c r="CD514" s="307"/>
      <c r="CE514" s="307"/>
      <c r="CF514" s="307"/>
      <c r="CG514" s="307"/>
      <c r="CH514" s="307"/>
      <c r="CI514" s="307"/>
      <c r="CJ514" s="307"/>
      <c r="CK514" s="307"/>
      <c r="CL514" s="307"/>
      <c r="CM514" s="307"/>
      <c r="CN514" s="307"/>
      <c r="CO514" s="307"/>
      <c r="CP514" s="307"/>
      <c r="CQ514" s="307"/>
      <c r="CR514" s="307"/>
      <c r="CS514" s="307"/>
      <c r="CT514" s="307"/>
      <c r="CU514" s="307"/>
      <c r="CV514" s="307"/>
      <c r="CW514" s="307"/>
      <c r="CX514" s="307"/>
      <c r="CY514" s="307"/>
      <c r="CZ514" s="307"/>
      <c r="DA514" s="307"/>
      <c r="DB514" s="307"/>
      <c r="DC514" s="307"/>
      <c r="DD514" s="307"/>
      <c r="DE514" s="307"/>
      <c r="DF514" s="307"/>
      <c r="DG514" s="307"/>
      <c r="DH514" s="307"/>
      <c r="DI514" s="307"/>
      <c r="DJ514" s="307"/>
      <c r="DK514" s="307"/>
      <c r="DL514" s="307"/>
      <c r="DM514" s="307"/>
      <c r="DN514" s="307"/>
      <c r="DO514" s="307"/>
      <c r="DP514" s="307"/>
      <c r="DQ514" s="307"/>
      <c r="DR514" s="307"/>
      <c r="DS514" s="307"/>
      <c r="DT514" s="307"/>
      <c r="DU514" s="307"/>
      <c r="DV514" s="307"/>
      <c r="DW514" s="307"/>
      <c r="DX514" s="307"/>
      <c r="DY514" s="307"/>
      <c r="DZ514" s="307"/>
      <c r="EA514" s="307"/>
      <c r="EB514" s="307"/>
      <c r="EC514" s="307"/>
      <c r="ED514" s="307"/>
      <c r="EE514" s="307"/>
      <c r="EF514" s="307"/>
    </row>
    <row r="515" spans="1:136" s="93" customFormat="1" ht="33.75" customHeight="1">
      <c r="A515" s="2">
        <v>69</v>
      </c>
      <c r="B515" s="10" t="s">
        <v>2423</v>
      </c>
      <c r="C515" s="2" t="s">
        <v>126</v>
      </c>
      <c r="D515" s="2" t="s">
        <v>834</v>
      </c>
      <c r="E515" s="2" t="s">
        <v>733</v>
      </c>
      <c r="F515" s="2" t="s">
        <v>733</v>
      </c>
      <c r="G515" s="2">
        <v>1998</v>
      </c>
      <c r="H515" s="84">
        <v>58809.89</v>
      </c>
      <c r="I515" s="2" t="s">
        <v>20</v>
      </c>
      <c r="J515" s="86"/>
      <c r="K515" s="87" t="s">
        <v>1287</v>
      </c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112"/>
      <c r="X515" s="588"/>
      <c r="Y515" s="2"/>
      <c r="Z515" s="2"/>
      <c r="CC515" s="307"/>
      <c r="CD515" s="307"/>
      <c r="CE515" s="307"/>
      <c r="CF515" s="307"/>
      <c r="CG515" s="307"/>
      <c r="CH515" s="307"/>
      <c r="CI515" s="307"/>
      <c r="CJ515" s="307"/>
      <c r="CK515" s="307"/>
      <c r="CL515" s="307"/>
      <c r="CM515" s="307"/>
      <c r="CN515" s="307"/>
      <c r="CO515" s="307"/>
      <c r="CP515" s="307"/>
      <c r="CQ515" s="307"/>
      <c r="CR515" s="307"/>
      <c r="CS515" s="307"/>
      <c r="CT515" s="307"/>
      <c r="CU515" s="307"/>
      <c r="CV515" s="307"/>
      <c r="CW515" s="307"/>
      <c r="CX515" s="307"/>
      <c r="CY515" s="307"/>
      <c r="CZ515" s="307"/>
      <c r="DA515" s="307"/>
      <c r="DB515" s="307"/>
      <c r="DC515" s="307"/>
      <c r="DD515" s="307"/>
      <c r="DE515" s="307"/>
      <c r="DF515" s="307"/>
      <c r="DG515" s="307"/>
      <c r="DH515" s="307"/>
      <c r="DI515" s="307"/>
      <c r="DJ515" s="307"/>
      <c r="DK515" s="307"/>
      <c r="DL515" s="307"/>
      <c r="DM515" s="307"/>
      <c r="DN515" s="307"/>
      <c r="DO515" s="307"/>
      <c r="DP515" s="307"/>
      <c r="DQ515" s="307"/>
      <c r="DR515" s="307"/>
      <c r="DS515" s="307"/>
      <c r="DT515" s="307"/>
      <c r="DU515" s="307"/>
      <c r="DV515" s="307"/>
      <c r="DW515" s="307"/>
      <c r="DX515" s="307"/>
      <c r="DY515" s="307"/>
      <c r="DZ515" s="307"/>
      <c r="EA515" s="307"/>
      <c r="EB515" s="307"/>
      <c r="EC515" s="307"/>
      <c r="ED515" s="307"/>
      <c r="EE515" s="307"/>
      <c r="EF515" s="307"/>
    </row>
    <row r="516" spans="1:136" s="93" customFormat="1" ht="33.75" customHeight="1">
      <c r="A516" s="2">
        <v>70</v>
      </c>
      <c r="B516" s="10" t="s">
        <v>2424</v>
      </c>
      <c r="C516" s="2" t="s">
        <v>126</v>
      </c>
      <c r="D516" s="2" t="s">
        <v>834</v>
      </c>
      <c r="E516" s="2" t="s">
        <v>733</v>
      </c>
      <c r="F516" s="2" t="s">
        <v>733</v>
      </c>
      <c r="G516" s="2">
        <v>1998</v>
      </c>
      <c r="H516" s="84">
        <v>17929.599999999999</v>
      </c>
      <c r="I516" s="2" t="s">
        <v>20</v>
      </c>
      <c r="J516" s="86"/>
      <c r="K516" s="87" t="s">
        <v>134</v>
      </c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112"/>
      <c r="X516" s="588"/>
      <c r="Y516" s="2"/>
      <c r="Z516" s="2"/>
      <c r="CC516" s="307"/>
      <c r="CD516" s="307"/>
      <c r="CE516" s="307"/>
      <c r="CF516" s="307"/>
      <c r="CG516" s="307"/>
      <c r="CH516" s="307"/>
      <c r="CI516" s="307"/>
      <c r="CJ516" s="307"/>
      <c r="CK516" s="307"/>
      <c r="CL516" s="307"/>
      <c r="CM516" s="307"/>
      <c r="CN516" s="307"/>
      <c r="CO516" s="307"/>
      <c r="CP516" s="307"/>
      <c r="CQ516" s="307"/>
      <c r="CR516" s="307"/>
      <c r="CS516" s="307"/>
      <c r="CT516" s="307"/>
      <c r="CU516" s="307"/>
      <c r="CV516" s="307"/>
      <c r="CW516" s="307"/>
      <c r="CX516" s="307"/>
      <c r="CY516" s="307"/>
      <c r="CZ516" s="307"/>
      <c r="DA516" s="307"/>
      <c r="DB516" s="307"/>
      <c r="DC516" s="307"/>
      <c r="DD516" s="307"/>
      <c r="DE516" s="307"/>
      <c r="DF516" s="307"/>
      <c r="DG516" s="307"/>
      <c r="DH516" s="307"/>
      <c r="DI516" s="307"/>
      <c r="DJ516" s="307"/>
      <c r="DK516" s="307"/>
      <c r="DL516" s="307"/>
      <c r="DM516" s="307"/>
      <c r="DN516" s="307"/>
      <c r="DO516" s="307"/>
      <c r="DP516" s="307"/>
      <c r="DQ516" s="307"/>
      <c r="DR516" s="307"/>
      <c r="DS516" s="307"/>
      <c r="DT516" s="307"/>
      <c r="DU516" s="307"/>
      <c r="DV516" s="307"/>
      <c r="DW516" s="307"/>
      <c r="DX516" s="307"/>
      <c r="DY516" s="307"/>
      <c r="DZ516" s="307"/>
      <c r="EA516" s="307"/>
      <c r="EB516" s="307"/>
      <c r="EC516" s="307"/>
      <c r="ED516" s="307"/>
      <c r="EE516" s="307"/>
      <c r="EF516" s="307"/>
    </row>
    <row r="517" spans="1:136" s="93" customFormat="1" ht="33.75" customHeight="1">
      <c r="A517" s="2">
        <v>71</v>
      </c>
      <c r="B517" s="10" t="s">
        <v>2425</v>
      </c>
      <c r="C517" s="2" t="s">
        <v>126</v>
      </c>
      <c r="D517" s="2" t="s">
        <v>834</v>
      </c>
      <c r="E517" s="2" t="s">
        <v>733</v>
      </c>
      <c r="F517" s="2" t="s">
        <v>733</v>
      </c>
      <c r="G517" s="2">
        <v>1998</v>
      </c>
      <c r="H517" s="84">
        <v>400.53</v>
      </c>
      <c r="I517" s="2" t="s">
        <v>20</v>
      </c>
      <c r="J517" s="86"/>
      <c r="K517" s="87" t="s">
        <v>134</v>
      </c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112"/>
      <c r="X517" s="588"/>
      <c r="Y517" s="2"/>
      <c r="Z517" s="2"/>
      <c r="CC517" s="307"/>
      <c r="CD517" s="307"/>
      <c r="CE517" s="307"/>
      <c r="CF517" s="307"/>
      <c r="CG517" s="307"/>
      <c r="CH517" s="307"/>
      <c r="CI517" s="307"/>
      <c r="CJ517" s="307"/>
      <c r="CK517" s="307"/>
      <c r="CL517" s="307"/>
      <c r="CM517" s="307"/>
      <c r="CN517" s="307"/>
      <c r="CO517" s="307"/>
      <c r="CP517" s="307"/>
      <c r="CQ517" s="307"/>
      <c r="CR517" s="307"/>
      <c r="CS517" s="307"/>
      <c r="CT517" s="307"/>
      <c r="CU517" s="307"/>
      <c r="CV517" s="307"/>
      <c r="CW517" s="307"/>
      <c r="CX517" s="307"/>
      <c r="CY517" s="307"/>
      <c r="CZ517" s="307"/>
      <c r="DA517" s="307"/>
      <c r="DB517" s="307"/>
      <c r="DC517" s="307"/>
      <c r="DD517" s="307"/>
      <c r="DE517" s="307"/>
      <c r="DF517" s="307"/>
      <c r="DG517" s="307"/>
      <c r="DH517" s="307"/>
      <c r="DI517" s="307"/>
      <c r="DJ517" s="307"/>
      <c r="DK517" s="307"/>
      <c r="DL517" s="307"/>
      <c r="DM517" s="307"/>
      <c r="DN517" s="307"/>
      <c r="DO517" s="307"/>
      <c r="DP517" s="307"/>
      <c r="DQ517" s="307"/>
      <c r="DR517" s="307"/>
      <c r="DS517" s="307"/>
      <c r="DT517" s="307"/>
      <c r="DU517" s="307"/>
      <c r="DV517" s="307"/>
      <c r="DW517" s="307"/>
      <c r="DX517" s="307"/>
      <c r="DY517" s="307"/>
      <c r="DZ517" s="307"/>
      <c r="EA517" s="307"/>
      <c r="EB517" s="307"/>
      <c r="EC517" s="307"/>
      <c r="ED517" s="307"/>
      <c r="EE517" s="307"/>
      <c r="EF517" s="307"/>
    </row>
    <row r="518" spans="1:136" s="93" customFormat="1" ht="33.75" customHeight="1">
      <c r="A518" s="2">
        <v>72</v>
      </c>
      <c r="B518" s="10" t="s">
        <v>2426</v>
      </c>
      <c r="C518" s="2" t="s">
        <v>126</v>
      </c>
      <c r="D518" s="2" t="s">
        <v>834</v>
      </c>
      <c r="E518" s="2" t="s">
        <v>733</v>
      </c>
      <c r="F518" s="2" t="s">
        <v>733</v>
      </c>
      <c r="G518" s="2">
        <v>1998</v>
      </c>
      <c r="H518" s="84">
        <v>61634.28</v>
      </c>
      <c r="I518" s="2" t="s">
        <v>20</v>
      </c>
      <c r="J518" s="86"/>
      <c r="K518" s="87" t="s">
        <v>1287</v>
      </c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112"/>
      <c r="X518" s="588"/>
      <c r="Y518" s="2"/>
      <c r="Z518" s="2"/>
      <c r="CC518" s="307"/>
      <c r="CD518" s="307"/>
      <c r="CE518" s="307"/>
      <c r="CF518" s="307"/>
      <c r="CG518" s="307"/>
      <c r="CH518" s="307"/>
      <c r="CI518" s="307"/>
      <c r="CJ518" s="307"/>
      <c r="CK518" s="307"/>
      <c r="CL518" s="307"/>
      <c r="CM518" s="307"/>
      <c r="CN518" s="307"/>
      <c r="CO518" s="307"/>
      <c r="CP518" s="307"/>
      <c r="CQ518" s="307"/>
      <c r="CR518" s="307"/>
      <c r="CS518" s="307"/>
      <c r="CT518" s="307"/>
      <c r="CU518" s="307"/>
      <c r="CV518" s="307"/>
      <c r="CW518" s="307"/>
      <c r="CX518" s="307"/>
      <c r="CY518" s="307"/>
      <c r="CZ518" s="307"/>
      <c r="DA518" s="307"/>
      <c r="DB518" s="307"/>
      <c r="DC518" s="307"/>
      <c r="DD518" s="307"/>
      <c r="DE518" s="307"/>
      <c r="DF518" s="307"/>
      <c r="DG518" s="307"/>
      <c r="DH518" s="307"/>
      <c r="DI518" s="307"/>
      <c r="DJ518" s="307"/>
      <c r="DK518" s="307"/>
      <c r="DL518" s="307"/>
      <c r="DM518" s="307"/>
      <c r="DN518" s="307"/>
      <c r="DO518" s="307"/>
      <c r="DP518" s="307"/>
      <c r="DQ518" s="307"/>
      <c r="DR518" s="307"/>
      <c r="DS518" s="307"/>
      <c r="DT518" s="307"/>
      <c r="DU518" s="307"/>
      <c r="DV518" s="307"/>
      <c r="DW518" s="307"/>
      <c r="DX518" s="307"/>
      <c r="DY518" s="307"/>
      <c r="DZ518" s="307"/>
      <c r="EA518" s="307"/>
      <c r="EB518" s="307"/>
      <c r="EC518" s="307"/>
      <c r="ED518" s="307"/>
      <c r="EE518" s="307"/>
      <c r="EF518" s="307"/>
    </row>
    <row r="519" spans="1:136" s="93" customFormat="1" ht="33.75" customHeight="1">
      <c r="A519" s="2">
        <v>73</v>
      </c>
      <c r="B519" s="10" t="s">
        <v>2427</v>
      </c>
      <c r="C519" s="2" t="s">
        <v>126</v>
      </c>
      <c r="D519" s="2" t="s">
        <v>834</v>
      </c>
      <c r="E519" s="2" t="s">
        <v>733</v>
      </c>
      <c r="F519" s="2" t="s">
        <v>733</v>
      </c>
      <c r="G519" s="2">
        <v>1998</v>
      </c>
      <c r="H519" s="84">
        <v>66277.2</v>
      </c>
      <c r="I519" s="2" t="s">
        <v>20</v>
      </c>
      <c r="J519" s="86"/>
      <c r="K519" s="87" t="s">
        <v>1089</v>
      </c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112"/>
      <c r="X519" s="588"/>
      <c r="Y519" s="2"/>
      <c r="Z519" s="2"/>
      <c r="CC519" s="307"/>
      <c r="CD519" s="307"/>
      <c r="CE519" s="307"/>
      <c r="CF519" s="307"/>
      <c r="CG519" s="307"/>
      <c r="CH519" s="307"/>
      <c r="CI519" s="307"/>
      <c r="CJ519" s="307"/>
      <c r="CK519" s="307"/>
      <c r="CL519" s="307"/>
      <c r="CM519" s="307"/>
      <c r="CN519" s="307"/>
      <c r="CO519" s="307"/>
      <c r="CP519" s="307"/>
      <c r="CQ519" s="307"/>
      <c r="CR519" s="307"/>
      <c r="CS519" s="307"/>
      <c r="CT519" s="307"/>
      <c r="CU519" s="307"/>
      <c r="CV519" s="307"/>
      <c r="CW519" s="307"/>
      <c r="CX519" s="307"/>
      <c r="CY519" s="307"/>
      <c r="CZ519" s="307"/>
      <c r="DA519" s="307"/>
      <c r="DB519" s="307"/>
      <c r="DC519" s="307"/>
      <c r="DD519" s="307"/>
      <c r="DE519" s="307"/>
      <c r="DF519" s="307"/>
      <c r="DG519" s="307"/>
      <c r="DH519" s="307"/>
      <c r="DI519" s="307"/>
      <c r="DJ519" s="307"/>
      <c r="DK519" s="307"/>
      <c r="DL519" s="307"/>
      <c r="DM519" s="307"/>
      <c r="DN519" s="307"/>
      <c r="DO519" s="307"/>
      <c r="DP519" s="307"/>
      <c r="DQ519" s="307"/>
      <c r="DR519" s="307"/>
      <c r="DS519" s="307"/>
      <c r="DT519" s="307"/>
      <c r="DU519" s="307"/>
      <c r="DV519" s="307"/>
      <c r="DW519" s="307"/>
      <c r="DX519" s="307"/>
      <c r="DY519" s="307"/>
      <c r="DZ519" s="307"/>
      <c r="EA519" s="307"/>
      <c r="EB519" s="307"/>
      <c r="EC519" s="307"/>
      <c r="ED519" s="307"/>
      <c r="EE519" s="307"/>
      <c r="EF519" s="307"/>
    </row>
    <row r="520" spans="1:136" s="93" customFormat="1" ht="33.75" customHeight="1">
      <c r="A520" s="2">
        <v>74</v>
      </c>
      <c r="B520" s="10" t="s">
        <v>2428</v>
      </c>
      <c r="C520" s="2" t="s">
        <v>126</v>
      </c>
      <c r="D520" s="2" t="s">
        <v>834</v>
      </c>
      <c r="E520" s="2" t="s">
        <v>733</v>
      </c>
      <c r="F520" s="2" t="s">
        <v>733</v>
      </c>
      <c r="G520" s="2">
        <v>1998</v>
      </c>
      <c r="H520" s="84">
        <v>75796.05</v>
      </c>
      <c r="I520" s="2" t="s">
        <v>20</v>
      </c>
      <c r="J520" s="86"/>
      <c r="K520" s="87" t="s">
        <v>2432</v>
      </c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112"/>
      <c r="X520" s="588"/>
      <c r="Y520" s="2"/>
      <c r="Z520" s="2"/>
      <c r="CC520" s="307"/>
      <c r="CD520" s="307"/>
      <c r="CE520" s="307"/>
      <c r="CF520" s="307"/>
      <c r="CG520" s="307"/>
      <c r="CH520" s="307"/>
      <c r="CI520" s="307"/>
      <c r="CJ520" s="307"/>
      <c r="CK520" s="307"/>
      <c r="CL520" s="307"/>
      <c r="CM520" s="307"/>
      <c r="CN520" s="307"/>
      <c r="CO520" s="307"/>
      <c r="CP520" s="307"/>
      <c r="CQ520" s="307"/>
      <c r="CR520" s="307"/>
      <c r="CS520" s="307"/>
      <c r="CT520" s="307"/>
      <c r="CU520" s="307"/>
      <c r="CV520" s="307"/>
      <c r="CW520" s="307"/>
      <c r="CX520" s="307"/>
      <c r="CY520" s="307"/>
      <c r="CZ520" s="307"/>
      <c r="DA520" s="307"/>
      <c r="DB520" s="307"/>
      <c r="DC520" s="307"/>
      <c r="DD520" s="307"/>
      <c r="DE520" s="307"/>
      <c r="DF520" s="307"/>
      <c r="DG520" s="307"/>
      <c r="DH520" s="307"/>
      <c r="DI520" s="307"/>
      <c r="DJ520" s="307"/>
      <c r="DK520" s="307"/>
      <c r="DL520" s="307"/>
      <c r="DM520" s="307"/>
      <c r="DN520" s="307"/>
      <c r="DO520" s="307"/>
      <c r="DP520" s="307"/>
      <c r="DQ520" s="307"/>
      <c r="DR520" s="307"/>
      <c r="DS520" s="307"/>
      <c r="DT520" s="307"/>
      <c r="DU520" s="307"/>
      <c r="DV520" s="307"/>
      <c r="DW520" s="307"/>
      <c r="DX520" s="307"/>
      <c r="DY520" s="307"/>
      <c r="DZ520" s="307"/>
      <c r="EA520" s="307"/>
      <c r="EB520" s="307"/>
      <c r="EC520" s="307"/>
      <c r="ED520" s="307"/>
      <c r="EE520" s="307"/>
      <c r="EF520" s="307"/>
    </row>
    <row r="521" spans="1:136" s="93" customFormat="1" ht="33.75" customHeight="1">
      <c r="A521" s="2">
        <v>75</v>
      </c>
      <c r="B521" s="10" t="s">
        <v>2429</v>
      </c>
      <c r="C521" s="2" t="s">
        <v>126</v>
      </c>
      <c r="D521" s="2" t="s">
        <v>834</v>
      </c>
      <c r="E521" s="2" t="s">
        <v>733</v>
      </c>
      <c r="F521" s="2" t="s">
        <v>733</v>
      </c>
      <c r="G521" s="2">
        <v>2016</v>
      </c>
      <c r="H521" s="84">
        <v>255516.2</v>
      </c>
      <c r="I521" s="2" t="s">
        <v>20</v>
      </c>
      <c r="J521" s="86"/>
      <c r="K521" s="87" t="s">
        <v>932</v>
      </c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112"/>
      <c r="X521" s="588"/>
      <c r="Y521" s="2"/>
      <c r="Z521" s="2"/>
      <c r="CC521" s="307"/>
      <c r="CD521" s="307"/>
      <c r="CE521" s="307"/>
      <c r="CF521" s="307"/>
      <c r="CG521" s="307"/>
      <c r="CH521" s="307"/>
      <c r="CI521" s="307"/>
      <c r="CJ521" s="307"/>
      <c r="CK521" s="307"/>
      <c r="CL521" s="307"/>
      <c r="CM521" s="307"/>
      <c r="CN521" s="307"/>
      <c r="CO521" s="307"/>
      <c r="CP521" s="307"/>
      <c r="CQ521" s="307"/>
      <c r="CR521" s="307"/>
      <c r="CS521" s="307"/>
      <c r="CT521" s="307"/>
      <c r="CU521" s="307"/>
      <c r="CV521" s="307"/>
      <c r="CW521" s="307"/>
      <c r="CX521" s="307"/>
      <c r="CY521" s="307"/>
      <c r="CZ521" s="307"/>
      <c r="DA521" s="307"/>
      <c r="DB521" s="307"/>
      <c r="DC521" s="307"/>
      <c r="DD521" s="307"/>
      <c r="DE521" s="307"/>
      <c r="DF521" s="307"/>
      <c r="DG521" s="307"/>
      <c r="DH521" s="307"/>
      <c r="DI521" s="307"/>
      <c r="DJ521" s="307"/>
      <c r="DK521" s="307"/>
      <c r="DL521" s="307"/>
      <c r="DM521" s="307"/>
      <c r="DN521" s="307"/>
      <c r="DO521" s="307"/>
      <c r="DP521" s="307"/>
      <c r="DQ521" s="307"/>
      <c r="DR521" s="307"/>
      <c r="DS521" s="307"/>
      <c r="DT521" s="307"/>
      <c r="DU521" s="307"/>
      <c r="DV521" s="307"/>
      <c r="DW521" s="307"/>
      <c r="DX521" s="307"/>
      <c r="DY521" s="307"/>
      <c r="DZ521" s="307"/>
      <c r="EA521" s="307"/>
      <c r="EB521" s="307"/>
      <c r="EC521" s="307"/>
      <c r="ED521" s="307"/>
      <c r="EE521" s="307"/>
      <c r="EF521" s="307"/>
    </row>
    <row r="522" spans="1:136" s="93" customFormat="1" ht="33.75" customHeight="1">
      <c r="A522" s="2">
        <v>76</v>
      </c>
      <c r="B522" s="10" t="s">
        <v>2430</v>
      </c>
      <c r="C522" s="2" t="s">
        <v>126</v>
      </c>
      <c r="D522" s="2" t="s">
        <v>834</v>
      </c>
      <c r="E522" s="2" t="s">
        <v>733</v>
      </c>
      <c r="F522" s="2" t="s">
        <v>733</v>
      </c>
      <c r="G522" s="2">
        <v>2017</v>
      </c>
      <c r="H522" s="84">
        <v>163907.72</v>
      </c>
      <c r="I522" s="2" t="s">
        <v>20</v>
      </c>
      <c r="J522" s="86"/>
      <c r="K522" s="87" t="s">
        <v>73</v>
      </c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112"/>
      <c r="X522" s="588"/>
      <c r="Y522" s="2"/>
      <c r="Z522" s="2"/>
      <c r="CC522" s="307"/>
      <c r="CD522" s="307"/>
      <c r="CE522" s="307"/>
      <c r="CF522" s="307"/>
      <c r="CG522" s="307"/>
      <c r="CH522" s="307"/>
      <c r="CI522" s="307"/>
      <c r="CJ522" s="307"/>
      <c r="CK522" s="307"/>
      <c r="CL522" s="307"/>
      <c r="CM522" s="307"/>
      <c r="CN522" s="307"/>
      <c r="CO522" s="307"/>
      <c r="CP522" s="307"/>
      <c r="CQ522" s="307"/>
      <c r="CR522" s="307"/>
      <c r="CS522" s="307"/>
      <c r="CT522" s="307"/>
      <c r="CU522" s="307"/>
      <c r="CV522" s="307"/>
      <c r="CW522" s="307"/>
      <c r="CX522" s="307"/>
      <c r="CY522" s="307"/>
      <c r="CZ522" s="307"/>
      <c r="DA522" s="307"/>
      <c r="DB522" s="307"/>
      <c r="DC522" s="307"/>
      <c r="DD522" s="307"/>
      <c r="DE522" s="307"/>
      <c r="DF522" s="307"/>
      <c r="DG522" s="307"/>
      <c r="DH522" s="307"/>
      <c r="DI522" s="307"/>
      <c r="DJ522" s="307"/>
      <c r="DK522" s="307"/>
      <c r="DL522" s="307"/>
      <c r="DM522" s="307"/>
      <c r="DN522" s="307"/>
      <c r="DO522" s="307"/>
      <c r="DP522" s="307"/>
      <c r="DQ522" s="307"/>
      <c r="DR522" s="307"/>
      <c r="DS522" s="307"/>
      <c r="DT522" s="307"/>
      <c r="DU522" s="307"/>
      <c r="DV522" s="307"/>
      <c r="DW522" s="307"/>
      <c r="DX522" s="307"/>
      <c r="DY522" s="307"/>
      <c r="DZ522" s="307"/>
      <c r="EA522" s="307"/>
      <c r="EB522" s="307"/>
      <c r="EC522" s="307"/>
      <c r="ED522" s="307"/>
      <c r="EE522" s="307"/>
      <c r="EF522" s="307"/>
    </row>
    <row r="523" spans="1:136" s="93" customFormat="1" ht="33.75" customHeight="1">
      <c r="A523" s="2">
        <v>77</v>
      </c>
      <c r="B523" s="10" t="s">
        <v>3243</v>
      </c>
      <c r="C523" s="2" t="s">
        <v>126</v>
      </c>
      <c r="D523" s="2" t="s">
        <v>834</v>
      </c>
      <c r="E523" s="2" t="s">
        <v>733</v>
      </c>
      <c r="F523" s="2" t="s">
        <v>733</v>
      </c>
      <c r="G523" s="2">
        <v>1961</v>
      </c>
      <c r="H523" s="84">
        <v>240248.66</v>
      </c>
      <c r="I523" s="2" t="s">
        <v>20</v>
      </c>
      <c r="J523" s="86"/>
      <c r="K523" s="87" t="s">
        <v>3256</v>
      </c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112"/>
      <c r="X523" s="588"/>
      <c r="Y523" s="2"/>
      <c r="Z523" s="2"/>
      <c r="CC523" s="307"/>
      <c r="CD523" s="307"/>
      <c r="CE523" s="307"/>
      <c r="CF523" s="307"/>
      <c r="CG523" s="307"/>
      <c r="CH523" s="307"/>
      <c r="CI523" s="307"/>
      <c r="CJ523" s="307"/>
      <c r="CK523" s="307"/>
      <c r="CL523" s="307"/>
      <c r="CM523" s="307"/>
      <c r="CN523" s="307"/>
      <c r="CO523" s="307"/>
      <c r="CP523" s="307"/>
      <c r="CQ523" s="307"/>
      <c r="CR523" s="307"/>
      <c r="CS523" s="307"/>
      <c r="CT523" s="307"/>
      <c r="CU523" s="307"/>
      <c r="CV523" s="307"/>
      <c r="CW523" s="307"/>
      <c r="CX523" s="307"/>
      <c r="CY523" s="307"/>
      <c r="CZ523" s="307"/>
      <c r="DA523" s="307"/>
      <c r="DB523" s="307"/>
      <c r="DC523" s="307"/>
      <c r="DD523" s="307"/>
      <c r="DE523" s="307"/>
      <c r="DF523" s="307"/>
      <c r="DG523" s="307"/>
      <c r="DH523" s="307"/>
      <c r="DI523" s="307"/>
      <c r="DJ523" s="307"/>
      <c r="DK523" s="307"/>
      <c r="DL523" s="307"/>
      <c r="DM523" s="307"/>
      <c r="DN523" s="307"/>
      <c r="DO523" s="307"/>
      <c r="DP523" s="307"/>
      <c r="DQ523" s="307"/>
      <c r="DR523" s="307"/>
      <c r="DS523" s="307"/>
      <c r="DT523" s="307"/>
      <c r="DU523" s="307"/>
      <c r="DV523" s="307"/>
      <c r="DW523" s="307"/>
      <c r="DX523" s="307"/>
      <c r="DY523" s="307"/>
      <c r="DZ523" s="307"/>
      <c r="EA523" s="307"/>
      <c r="EB523" s="307"/>
      <c r="EC523" s="307"/>
      <c r="ED523" s="307"/>
      <c r="EE523" s="307"/>
      <c r="EF523" s="307"/>
    </row>
    <row r="524" spans="1:136" s="93" customFormat="1" ht="33.75" customHeight="1">
      <c r="A524" s="2">
        <v>78</v>
      </c>
      <c r="B524" s="10" t="s">
        <v>3244</v>
      </c>
      <c r="C524" s="2" t="s">
        <v>126</v>
      </c>
      <c r="D524" s="2" t="s">
        <v>834</v>
      </c>
      <c r="E524" s="2" t="s">
        <v>733</v>
      </c>
      <c r="F524" s="2" t="s">
        <v>733</v>
      </c>
      <c r="G524" s="2">
        <v>1975</v>
      </c>
      <c r="H524" s="84">
        <v>5193.5600000000004</v>
      </c>
      <c r="I524" s="2" t="s">
        <v>20</v>
      </c>
      <c r="J524" s="86"/>
      <c r="K524" s="87" t="s">
        <v>1289</v>
      </c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112"/>
      <c r="X524" s="588"/>
      <c r="Y524" s="2"/>
      <c r="Z524" s="2"/>
      <c r="CC524" s="307"/>
      <c r="CD524" s="307"/>
      <c r="CE524" s="307"/>
      <c r="CF524" s="307"/>
      <c r="CG524" s="307"/>
      <c r="CH524" s="307"/>
      <c r="CI524" s="307"/>
      <c r="CJ524" s="307"/>
      <c r="CK524" s="307"/>
      <c r="CL524" s="307"/>
      <c r="CM524" s="307"/>
      <c r="CN524" s="307"/>
      <c r="CO524" s="307"/>
      <c r="CP524" s="307"/>
      <c r="CQ524" s="307"/>
      <c r="CR524" s="307"/>
      <c r="CS524" s="307"/>
      <c r="CT524" s="307"/>
      <c r="CU524" s="307"/>
      <c r="CV524" s="307"/>
      <c r="CW524" s="307"/>
      <c r="CX524" s="307"/>
      <c r="CY524" s="307"/>
      <c r="CZ524" s="307"/>
      <c r="DA524" s="307"/>
      <c r="DB524" s="307"/>
      <c r="DC524" s="307"/>
      <c r="DD524" s="307"/>
      <c r="DE524" s="307"/>
      <c r="DF524" s="307"/>
      <c r="DG524" s="307"/>
      <c r="DH524" s="307"/>
      <c r="DI524" s="307"/>
      <c r="DJ524" s="307"/>
      <c r="DK524" s="307"/>
      <c r="DL524" s="307"/>
      <c r="DM524" s="307"/>
      <c r="DN524" s="307"/>
      <c r="DO524" s="307"/>
      <c r="DP524" s="307"/>
      <c r="DQ524" s="307"/>
      <c r="DR524" s="307"/>
      <c r="DS524" s="307"/>
      <c r="DT524" s="307"/>
      <c r="DU524" s="307"/>
      <c r="DV524" s="307"/>
      <c r="DW524" s="307"/>
      <c r="DX524" s="307"/>
      <c r="DY524" s="307"/>
      <c r="DZ524" s="307"/>
      <c r="EA524" s="307"/>
      <c r="EB524" s="307"/>
      <c r="EC524" s="307"/>
      <c r="ED524" s="307"/>
      <c r="EE524" s="307"/>
      <c r="EF524" s="307"/>
    </row>
    <row r="525" spans="1:136" s="93" customFormat="1" ht="33.75" customHeight="1">
      <c r="A525" s="2">
        <v>79</v>
      </c>
      <c r="B525" s="10" t="s">
        <v>3245</v>
      </c>
      <c r="C525" s="2" t="s">
        <v>126</v>
      </c>
      <c r="D525" s="2" t="s">
        <v>834</v>
      </c>
      <c r="E525" s="2" t="s">
        <v>733</v>
      </c>
      <c r="F525" s="2" t="s">
        <v>733</v>
      </c>
      <c r="G525" s="2">
        <v>1997</v>
      </c>
      <c r="H525" s="84">
        <v>1665.92</v>
      </c>
      <c r="I525" s="2" t="s">
        <v>20</v>
      </c>
      <c r="J525" s="86"/>
      <c r="K525" s="87" t="s">
        <v>320</v>
      </c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112"/>
      <c r="X525" s="588"/>
      <c r="Y525" s="2"/>
      <c r="Z525" s="2"/>
      <c r="CC525" s="307"/>
      <c r="CD525" s="307"/>
      <c r="CE525" s="307"/>
      <c r="CF525" s="307"/>
      <c r="CG525" s="307"/>
      <c r="CH525" s="307"/>
      <c r="CI525" s="307"/>
      <c r="CJ525" s="307"/>
      <c r="CK525" s="307"/>
      <c r="CL525" s="307"/>
      <c r="CM525" s="307"/>
      <c r="CN525" s="307"/>
      <c r="CO525" s="307"/>
      <c r="CP525" s="307"/>
      <c r="CQ525" s="307"/>
      <c r="CR525" s="307"/>
      <c r="CS525" s="307"/>
      <c r="CT525" s="307"/>
      <c r="CU525" s="307"/>
      <c r="CV525" s="307"/>
      <c r="CW525" s="307"/>
      <c r="CX525" s="307"/>
      <c r="CY525" s="307"/>
      <c r="CZ525" s="307"/>
      <c r="DA525" s="307"/>
      <c r="DB525" s="307"/>
      <c r="DC525" s="307"/>
      <c r="DD525" s="307"/>
      <c r="DE525" s="307"/>
      <c r="DF525" s="307"/>
      <c r="DG525" s="307"/>
      <c r="DH525" s="307"/>
      <c r="DI525" s="307"/>
      <c r="DJ525" s="307"/>
      <c r="DK525" s="307"/>
      <c r="DL525" s="307"/>
      <c r="DM525" s="307"/>
      <c r="DN525" s="307"/>
      <c r="DO525" s="307"/>
      <c r="DP525" s="307"/>
      <c r="DQ525" s="307"/>
      <c r="DR525" s="307"/>
      <c r="DS525" s="307"/>
      <c r="DT525" s="307"/>
      <c r="DU525" s="307"/>
      <c r="DV525" s="307"/>
      <c r="DW525" s="307"/>
      <c r="DX525" s="307"/>
      <c r="DY525" s="307"/>
      <c r="DZ525" s="307"/>
      <c r="EA525" s="307"/>
      <c r="EB525" s="307"/>
      <c r="EC525" s="307"/>
      <c r="ED525" s="307"/>
      <c r="EE525" s="307"/>
      <c r="EF525" s="307"/>
    </row>
    <row r="526" spans="1:136" s="93" customFormat="1" ht="33.75" customHeight="1">
      <c r="A526" s="2">
        <v>80</v>
      </c>
      <c r="B526" s="10" t="s">
        <v>3246</v>
      </c>
      <c r="C526" s="2" t="s">
        <v>126</v>
      </c>
      <c r="D526" s="2" t="s">
        <v>834</v>
      </c>
      <c r="E526" s="2" t="s">
        <v>733</v>
      </c>
      <c r="F526" s="2" t="s">
        <v>733</v>
      </c>
      <c r="G526" s="2">
        <v>1997</v>
      </c>
      <c r="H526" s="84">
        <v>27327.35</v>
      </c>
      <c r="I526" s="2" t="s">
        <v>20</v>
      </c>
      <c r="J526" s="86"/>
      <c r="K526" s="87" t="s">
        <v>320</v>
      </c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112"/>
      <c r="X526" s="588"/>
      <c r="Y526" s="2"/>
      <c r="Z526" s="2"/>
      <c r="CC526" s="307"/>
      <c r="CD526" s="307"/>
      <c r="CE526" s="307"/>
      <c r="CF526" s="307"/>
      <c r="CG526" s="307"/>
      <c r="CH526" s="307"/>
      <c r="CI526" s="307"/>
      <c r="CJ526" s="307"/>
      <c r="CK526" s="307"/>
      <c r="CL526" s="307"/>
      <c r="CM526" s="307"/>
      <c r="CN526" s="307"/>
      <c r="CO526" s="307"/>
      <c r="CP526" s="307"/>
      <c r="CQ526" s="307"/>
      <c r="CR526" s="307"/>
      <c r="CS526" s="307"/>
      <c r="CT526" s="307"/>
      <c r="CU526" s="307"/>
      <c r="CV526" s="307"/>
      <c r="CW526" s="307"/>
      <c r="CX526" s="307"/>
      <c r="CY526" s="307"/>
      <c r="CZ526" s="307"/>
      <c r="DA526" s="307"/>
      <c r="DB526" s="307"/>
      <c r="DC526" s="307"/>
      <c r="DD526" s="307"/>
      <c r="DE526" s="307"/>
      <c r="DF526" s="307"/>
      <c r="DG526" s="307"/>
      <c r="DH526" s="307"/>
      <c r="DI526" s="307"/>
      <c r="DJ526" s="307"/>
      <c r="DK526" s="307"/>
      <c r="DL526" s="307"/>
      <c r="DM526" s="307"/>
      <c r="DN526" s="307"/>
      <c r="DO526" s="307"/>
      <c r="DP526" s="307"/>
      <c r="DQ526" s="307"/>
      <c r="DR526" s="307"/>
      <c r="DS526" s="307"/>
      <c r="DT526" s="307"/>
      <c r="DU526" s="307"/>
      <c r="DV526" s="307"/>
      <c r="DW526" s="307"/>
      <c r="DX526" s="307"/>
      <c r="DY526" s="307"/>
      <c r="DZ526" s="307"/>
      <c r="EA526" s="307"/>
      <c r="EB526" s="307"/>
      <c r="EC526" s="307"/>
      <c r="ED526" s="307"/>
      <c r="EE526" s="307"/>
      <c r="EF526" s="307"/>
    </row>
    <row r="527" spans="1:136" s="93" customFormat="1" ht="33.75" customHeight="1">
      <c r="A527" s="2">
        <v>81</v>
      </c>
      <c r="B527" s="10" t="s">
        <v>3247</v>
      </c>
      <c r="C527" s="2" t="s">
        <v>126</v>
      </c>
      <c r="D527" s="2" t="s">
        <v>834</v>
      </c>
      <c r="E527" s="2" t="s">
        <v>733</v>
      </c>
      <c r="F527" s="2" t="s">
        <v>733</v>
      </c>
      <c r="G527" s="2">
        <v>1997</v>
      </c>
      <c r="H527" s="84">
        <v>77539.350000000006</v>
      </c>
      <c r="I527" s="2" t="s">
        <v>20</v>
      </c>
      <c r="J527" s="86"/>
      <c r="K527" s="87" t="s">
        <v>320</v>
      </c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112"/>
      <c r="X527" s="588"/>
      <c r="Y527" s="2"/>
      <c r="Z527" s="2"/>
      <c r="CC527" s="307"/>
      <c r="CD527" s="307"/>
      <c r="CE527" s="307"/>
      <c r="CF527" s="307"/>
      <c r="CG527" s="307"/>
      <c r="CH527" s="307"/>
      <c r="CI527" s="307"/>
      <c r="CJ527" s="307"/>
      <c r="CK527" s="307"/>
      <c r="CL527" s="307"/>
      <c r="CM527" s="307"/>
      <c r="CN527" s="307"/>
      <c r="CO527" s="307"/>
      <c r="CP527" s="307"/>
      <c r="CQ527" s="307"/>
      <c r="CR527" s="307"/>
      <c r="CS527" s="307"/>
      <c r="CT527" s="307"/>
      <c r="CU527" s="307"/>
      <c r="CV527" s="307"/>
      <c r="CW527" s="307"/>
      <c r="CX527" s="307"/>
      <c r="CY527" s="307"/>
      <c r="CZ527" s="307"/>
      <c r="DA527" s="307"/>
      <c r="DB527" s="307"/>
      <c r="DC527" s="307"/>
      <c r="DD527" s="307"/>
      <c r="DE527" s="307"/>
      <c r="DF527" s="307"/>
      <c r="DG527" s="307"/>
      <c r="DH527" s="307"/>
      <c r="DI527" s="307"/>
      <c r="DJ527" s="307"/>
      <c r="DK527" s="307"/>
      <c r="DL527" s="307"/>
      <c r="DM527" s="307"/>
      <c r="DN527" s="307"/>
      <c r="DO527" s="307"/>
      <c r="DP527" s="307"/>
      <c r="DQ527" s="307"/>
      <c r="DR527" s="307"/>
      <c r="DS527" s="307"/>
      <c r="DT527" s="307"/>
      <c r="DU527" s="307"/>
      <c r="DV527" s="307"/>
      <c r="DW527" s="307"/>
      <c r="DX527" s="307"/>
      <c r="DY527" s="307"/>
      <c r="DZ527" s="307"/>
      <c r="EA527" s="307"/>
      <c r="EB527" s="307"/>
      <c r="EC527" s="307"/>
      <c r="ED527" s="307"/>
      <c r="EE527" s="307"/>
      <c r="EF527" s="307"/>
    </row>
    <row r="528" spans="1:136" s="93" customFormat="1" ht="33.75" customHeight="1">
      <c r="A528" s="2">
        <v>82</v>
      </c>
      <c r="B528" s="10" t="s">
        <v>3248</v>
      </c>
      <c r="C528" s="2" t="s">
        <v>126</v>
      </c>
      <c r="D528" s="2" t="s">
        <v>834</v>
      </c>
      <c r="E528" s="2" t="s">
        <v>733</v>
      </c>
      <c r="F528" s="2" t="s">
        <v>733</v>
      </c>
      <c r="G528" s="2">
        <v>1997</v>
      </c>
      <c r="H528" s="84">
        <v>89044.51</v>
      </c>
      <c r="I528" s="2" t="s">
        <v>20</v>
      </c>
      <c r="J528" s="86"/>
      <c r="K528" s="87" t="s">
        <v>320</v>
      </c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112"/>
      <c r="X528" s="588"/>
      <c r="Y528" s="2"/>
      <c r="Z528" s="2"/>
      <c r="CC528" s="307"/>
      <c r="CD528" s="307"/>
      <c r="CE528" s="307"/>
      <c r="CF528" s="307"/>
      <c r="CG528" s="307"/>
      <c r="CH528" s="307"/>
      <c r="CI528" s="307"/>
      <c r="CJ528" s="307"/>
      <c r="CK528" s="307"/>
      <c r="CL528" s="307"/>
      <c r="CM528" s="307"/>
      <c r="CN528" s="307"/>
      <c r="CO528" s="307"/>
      <c r="CP528" s="307"/>
      <c r="CQ528" s="307"/>
      <c r="CR528" s="307"/>
      <c r="CS528" s="307"/>
      <c r="CT528" s="307"/>
      <c r="CU528" s="307"/>
      <c r="CV528" s="307"/>
      <c r="CW528" s="307"/>
      <c r="CX528" s="307"/>
      <c r="CY528" s="307"/>
      <c r="CZ528" s="307"/>
      <c r="DA528" s="307"/>
      <c r="DB528" s="307"/>
      <c r="DC528" s="307"/>
      <c r="DD528" s="307"/>
      <c r="DE528" s="307"/>
      <c r="DF528" s="307"/>
      <c r="DG528" s="307"/>
      <c r="DH528" s="307"/>
      <c r="DI528" s="307"/>
      <c r="DJ528" s="307"/>
      <c r="DK528" s="307"/>
      <c r="DL528" s="307"/>
      <c r="DM528" s="307"/>
      <c r="DN528" s="307"/>
      <c r="DO528" s="307"/>
      <c r="DP528" s="307"/>
      <c r="DQ528" s="307"/>
      <c r="DR528" s="307"/>
      <c r="DS528" s="307"/>
      <c r="DT528" s="307"/>
      <c r="DU528" s="307"/>
      <c r="DV528" s="307"/>
      <c r="DW528" s="307"/>
      <c r="DX528" s="307"/>
      <c r="DY528" s="307"/>
      <c r="DZ528" s="307"/>
      <c r="EA528" s="307"/>
      <c r="EB528" s="307"/>
      <c r="EC528" s="307"/>
      <c r="ED528" s="307"/>
      <c r="EE528" s="307"/>
      <c r="EF528" s="307"/>
    </row>
    <row r="529" spans="1:137" s="93" customFormat="1" ht="33.75" customHeight="1">
      <c r="A529" s="2">
        <v>83</v>
      </c>
      <c r="B529" s="10" t="s">
        <v>3249</v>
      </c>
      <c r="C529" s="2" t="s">
        <v>126</v>
      </c>
      <c r="D529" s="2" t="s">
        <v>834</v>
      </c>
      <c r="E529" s="2" t="s">
        <v>733</v>
      </c>
      <c r="F529" s="2" t="s">
        <v>733</v>
      </c>
      <c r="G529" s="2">
        <v>1997</v>
      </c>
      <c r="H529" s="84">
        <v>70935.009999999995</v>
      </c>
      <c r="I529" s="2" t="s">
        <v>20</v>
      </c>
      <c r="J529" s="86"/>
      <c r="K529" s="87" t="s">
        <v>320</v>
      </c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112"/>
      <c r="X529" s="588"/>
      <c r="Y529" s="2"/>
      <c r="Z529" s="2"/>
      <c r="CC529" s="307"/>
      <c r="CD529" s="307"/>
      <c r="CE529" s="307"/>
      <c r="CF529" s="307"/>
      <c r="CG529" s="307"/>
      <c r="CH529" s="307"/>
      <c r="CI529" s="307"/>
      <c r="CJ529" s="307"/>
      <c r="CK529" s="307"/>
      <c r="CL529" s="307"/>
      <c r="CM529" s="307"/>
      <c r="CN529" s="307"/>
      <c r="CO529" s="307"/>
      <c r="CP529" s="307"/>
      <c r="CQ529" s="307"/>
      <c r="CR529" s="307"/>
      <c r="CS529" s="307"/>
      <c r="CT529" s="307"/>
      <c r="CU529" s="307"/>
      <c r="CV529" s="307"/>
      <c r="CW529" s="307"/>
      <c r="CX529" s="307"/>
      <c r="CY529" s="307"/>
      <c r="CZ529" s="307"/>
      <c r="DA529" s="307"/>
      <c r="DB529" s="307"/>
      <c r="DC529" s="307"/>
      <c r="DD529" s="307"/>
      <c r="DE529" s="307"/>
      <c r="DF529" s="307"/>
      <c r="DG529" s="307"/>
      <c r="DH529" s="307"/>
      <c r="DI529" s="307"/>
      <c r="DJ529" s="307"/>
      <c r="DK529" s="307"/>
      <c r="DL529" s="307"/>
      <c r="DM529" s="307"/>
      <c r="DN529" s="307"/>
      <c r="DO529" s="307"/>
      <c r="DP529" s="307"/>
      <c r="DQ529" s="307"/>
      <c r="DR529" s="307"/>
      <c r="DS529" s="307"/>
      <c r="DT529" s="307"/>
      <c r="DU529" s="307"/>
      <c r="DV529" s="307"/>
      <c r="DW529" s="307"/>
      <c r="DX529" s="307"/>
      <c r="DY529" s="307"/>
      <c r="DZ529" s="307"/>
      <c r="EA529" s="307"/>
      <c r="EB529" s="307"/>
      <c r="EC529" s="307"/>
      <c r="ED529" s="307"/>
      <c r="EE529" s="307"/>
      <c r="EF529" s="307"/>
    </row>
    <row r="530" spans="1:137" s="93" customFormat="1" ht="33.75" customHeight="1">
      <c r="A530" s="2">
        <v>84</v>
      </c>
      <c r="B530" s="10" t="s">
        <v>3250</v>
      </c>
      <c r="C530" s="2" t="s">
        <v>126</v>
      </c>
      <c r="D530" s="2" t="s">
        <v>834</v>
      </c>
      <c r="E530" s="2" t="s">
        <v>733</v>
      </c>
      <c r="F530" s="2" t="s">
        <v>733</v>
      </c>
      <c r="G530" s="2">
        <v>1998</v>
      </c>
      <c r="H530" s="84">
        <v>1120606.5</v>
      </c>
      <c r="I530" s="2" t="s">
        <v>20</v>
      </c>
      <c r="J530" s="86"/>
      <c r="K530" s="87" t="s">
        <v>3256</v>
      </c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112"/>
      <c r="X530" s="588"/>
      <c r="Y530" s="2"/>
      <c r="Z530" s="2"/>
      <c r="CC530" s="307"/>
      <c r="CD530" s="307"/>
      <c r="CE530" s="307"/>
      <c r="CF530" s="307"/>
      <c r="CG530" s="307"/>
      <c r="CH530" s="307"/>
      <c r="CI530" s="307"/>
      <c r="CJ530" s="307"/>
      <c r="CK530" s="307"/>
      <c r="CL530" s="307"/>
      <c r="CM530" s="307"/>
      <c r="CN530" s="307"/>
      <c r="CO530" s="307"/>
      <c r="CP530" s="307"/>
      <c r="CQ530" s="307"/>
      <c r="CR530" s="307"/>
      <c r="CS530" s="307"/>
      <c r="CT530" s="307"/>
      <c r="CU530" s="307"/>
      <c r="CV530" s="307"/>
      <c r="CW530" s="307"/>
      <c r="CX530" s="307"/>
      <c r="CY530" s="307"/>
      <c r="CZ530" s="307"/>
      <c r="DA530" s="307"/>
      <c r="DB530" s="307"/>
      <c r="DC530" s="307"/>
      <c r="DD530" s="307"/>
      <c r="DE530" s="307"/>
      <c r="DF530" s="307"/>
      <c r="DG530" s="307"/>
      <c r="DH530" s="307"/>
      <c r="DI530" s="307"/>
      <c r="DJ530" s="307"/>
      <c r="DK530" s="307"/>
      <c r="DL530" s="307"/>
      <c r="DM530" s="307"/>
      <c r="DN530" s="307"/>
      <c r="DO530" s="307"/>
      <c r="DP530" s="307"/>
      <c r="DQ530" s="307"/>
      <c r="DR530" s="307"/>
      <c r="DS530" s="307"/>
      <c r="DT530" s="307"/>
      <c r="DU530" s="307"/>
      <c r="DV530" s="307"/>
      <c r="DW530" s="307"/>
      <c r="DX530" s="307"/>
      <c r="DY530" s="307"/>
      <c r="DZ530" s="307"/>
      <c r="EA530" s="307"/>
      <c r="EB530" s="307"/>
      <c r="EC530" s="307"/>
      <c r="ED530" s="307"/>
      <c r="EE530" s="307"/>
      <c r="EF530" s="307"/>
    </row>
    <row r="531" spans="1:137" s="93" customFormat="1" ht="33.75" customHeight="1">
      <c r="A531" s="2">
        <v>85</v>
      </c>
      <c r="B531" s="10" t="s">
        <v>3251</v>
      </c>
      <c r="C531" s="2" t="s">
        <v>126</v>
      </c>
      <c r="D531" s="2" t="s">
        <v>834</v>
      </c>
      <c r="E531" s="2" t="s">
        <v>733</v>
      </c>
      <c r="F531" s="2" t="s">
        <v>733</v>
      </c>
      <c r="G531" s="2">
        <v>2000</v>
      </c>
      <c r="H531" s="84">
        <v>71242.97</v>
      </c>
      <c r="I531" s="2" t="s">
        <v>20</v>
      </c>
      <c r="J531" s="86"/>
      <c r="K531" s="87" t="s">
        <v>320</v>
      </c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112"/>
      <c r="X531" s="588"/>
      <c r="Y531" s="2"/>
      <c r="Z531" s="2"/>
      <c r="CC531" s="307"/>
      <c r="CD531" s="307"/>
      <c r="CE531" s="307"/>
      <c r="CF531" s="307"/>
      <c r="CG531" s="307"/>
      <c r="CH531" s="307"/>
      <c r="CI531" s="307"/>
      <c r="CJ531" s="307"/>
      <c r="CK531" s="307"/>
      <c r="CL531" s="307"/>
      <c r="CM531" s="307"/>
      <c r="CN531" s="307"/>
      <c r="CO531" s="307"/>
      <c r="CP531" s="307"/>
      <c r="CQ531" s="307"/>
      <c r="CR531" s="307"/>
      <c r="CS531" s="307"/>
      <c r="CT531" s="307"/>
      <c r="CU531" s="307"/>
      <c r="CV531" s="307"/>
      <c r="CW531" s="307"/>
      <c r="CX531" s="307"/>
      <c r="CY531" s="307"/>
      <c r="CZ531" s="307"/>
      <c r="DA531" s="307"/>
      <c r="DB531" s="307"/>
      <c r="DC531" s="307"/>
      <c r="DD531" s="307"/>
      <c r="DE531" s="307"/>
      <c r="DF531" s="307"/>
      <c r="DG531" s="307"/>
      <c r="DH531" s="307"/>
      <c r="DI531" s="307"/>
      <c r="DJ531" s="307"/>
      <c r="DK531" s="307"/>
      <c r="DL531" s="307"/>
      <c r="DM531" s="307"/>
      <c r="DN531" s="307"/>
      <c r="DO531" s="307"/>
      <c r="DP531" s="307"/>
      <c r="DQ531" s="307"/>
      <c r="DR531" s="307"/>
      <c r="DS531" s="307"/>
      <c r="DT531" s="307"/>
      <c r="DU531" s="307"/>
      <c r="DV531" s="307"/>
      <c r="DW531" s="307"/>
      <c r="DX531" s="307"/>
      <c r="DY531" s="307"/>
      <c r="DZ531" s="307"/>
      <c r="EA531" s="307"/>
      <c r="EB531" s="307"/>
      <c r="EC531" s="307"/>
      <c r="ED531" s="307"/>
      <c r="EE531" s="307"/>
      <c r="EF531" s="307"/>
    </row>
    <row r="532" spans="1:137" s="93" customFormat="1" ht="33.75" customHeight="1">
      <c r="A532" s="2">
        <v>86</v>
      </c>
      <c r="B532" s="10" t="s">
        <v>3252</v>
      </c>
      <c r="C532" s="2" t="s">
        <v>126</v>
      </c>
      <c r="D532" s="2" t="s">
        <v>834</v>
      </c>
      <c r="E532" s="2" t="s">
        <v>733</v>
      </c>
      <c r="F532" s="2" t="s">
        <v>733</v>
      </c>
      <c r="G532" s="2">
        <v>2010</v>
      </c>
      <c r="H532" s="84">
        <v>36203.18</v>
      </c>
      <c r="I532" s="2" t="s">
        <v>20</v>
      </c>
      <c r="J532" s="86"/>
      <c r="K532" s="87" t="s">
        <v>134</v>
      </c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112"/>
      <c r="X532" s="588"/>
      <c r="Y532" s="2"/>
      <c r="Z532" s="2"/>
      <c r="CC532" s="307"/>
      <c r="CD532" s="307"/>
      <c r="CE532" s="307"/>
      <c r="CF532" s="307"/>
      <c r="CG532" s="307"/>
      <c r="CH532" s="307"/>
      <c r="CI532" s="307"/>
      <c r="CJ532" s="307"/>
      <c r="CK532" s="307"/>
      <c r="CL532" s="307"/>
      <c r="CM532" s="307"/>
      <c r="CN532" s="307"/>
      <c r="CO532" s="307"/>
      <c r="CP532" s="307"/>
      <c r="CQ532" s="307"/>
      <c r="CR532" s="307"/>
      <c r="CS532" s="307"/>
      <c r="CT532" s="307"/>
      <c r="CU532" s="307"/>
      <c r="CV532" s="307"/>
      <c r="CW532" s="307"/>
      <c r="CX532" s="307"/>
      <c r="CY532" s="307"/>
      <c r="CZ532" s="307"/>
      <c r="DA532" s="307"/>
      <c r="DB532" s="307"/>
      <c r="DC532" s="307"/>
      <c r="DD532" s="307"/>
      <c r="DE532" s="307"/>
      <c r="DF532" s="307"/>
      <c r="DG532" s="307"/>
      <c r="DH532" s="307"/>
      <c r="DI532" s="307"/>
      <c r="DJ532" s="307"/>
      <c r="DK532" s="307"/>
      <c r="DL532" s="307"/>
      <c r="DM532" s="307"/>
      <c r="DN532" s="307"/>
      <c r="DO532" s="307"/>
      <c r="DP532" s="307"/>
      <c r="DQ532" s="307"/>
      <c r="DR532" s="307"/>
      <c r="DS532" s="307"/>
      <c r="DT532" s="307"/>
      <c r="DU532" s="307"/>
      <c r="DV532" s="307"/>
      <c r="DW532" s="307"/>
      <c r="DX532" s="307"/>
      <c r="DY532" s="307"/>
      <c r="DZ532" s="307"/>
      <c r="EA532" s="307"/>
      <c r="EB532" s="307"/>
      <c r="EC532" s="307"/>
      <c r="ED532" s="307"/>
      <c r="EE532" s="307"/>
      <c r="EF532" s="307"/>
    </row>
    <row r="533" spans="1:137" s="93" customFormat="1" ht="33.75" customHeight="1">
      <c r="A533" s="2">
        <v>87</v>
      </c>
      <c r="B533" s="10" t="s">
        <v>3253</v>
      </c>
      <c r="C533" s="2" t="s">
        <v>126</v>
      </c>
      <c r="D533" s="2" t="s">
        <v>834</v>
      </c>
      <c r="E533" s="2" t="s">
        <v>733</v>
      </c>
      <c r="F533" s="2" t="s">
        <v>733</v>
      </c>
      <c r="G533" s="2">
        <v>2010</v>
      </c>
      <c r="H533" s="84">
        <v>76316.899999999994</v>
      </c>
      <c r="I533" s="2" t="s">
        <v>20</v>
      </c>
      <c r="J533" s="86"/>
      <c r="K533" s="87" t="s">
        <v>134</v>
      </c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112"/>
      <c r="X533" s="588"/>
      <c r="Y533" s="2"/>
      <c r="Z533" s="2"/>
      <c r="CC533" s="307"/>
      <c r="CD533" s="307"/>
      <c r="CE533" s="307"/>
      <c r="CF533" s="307"/>
      <c r="CG533" s="307"/>
      <c r="CH533" s="307"/>
      <c r="CI533" s="307"/>
      <c r="CJ533" s="307"/>
      <c r="CK533" s="307"/>
      <c r="CL533" s="307"/>
      <c r="CM533" s="307"/>
      <c r="CN533" s="307"/>
      <c r="CO533" s="307"/>
      <c r="CP533" s="307"/>
      <c r="CQ533" s="307"/>
      <c r="CR533" s="307"/>
      <c r="CS533" s="307"/>
      <c r="CT533" s="307"/>
      <c r="CU533" s="307"/>
      <c r="CV533" s="307"/>
      <c r="CW533" s="307"/>
      <c r="CX533" s="307"/>
      <c r="CY533" s="307"/>
      <c r="CZ533" s="307"/>
      <c r="DA533" s="307"/>
      <c r="DB533" s="307"/>
      <c r="DC533" s="307"/>
      <c r="DD533" s="307"/>
      <c r="DE533" s="307"/>
      <c r="DF533" s="307"/>
      <c r="DG533" s="307"/>
      <c r="DH533" s="307"/>
      <c r="DI533" s="307"/>
      <c r="DJ533" s="307"/>
      <c r="DK533" s="307"/>
      <c r="DL533" s="307"/>
      <c r="DM533" s="307"/>
      <c r="DN533" s="307"/>
      <c r="DO533" s="307"/>
      <c r="DP533" s="307"/>
      <c r="DQ533" s="307"/>
      <c r="DR533" s="307"/>
      <c r="DS533" s="307"/>
      <c r="DT533" s="307"/>
      <c r="DU533" s="307"/>
      <c r="DV533" s="307"/>
      <c r="DW533" s="307"/>
      <c r="DX533" s="307"/>
      <c r="DY533" s="307"/>
      <c r="DZ533" s="307"/>
      <c r="EA533" s="307"/>
      <c r="EB533" s="307"/>
      <c r="EC533" s="307"/>
      <c r="ED533" s="307"/>
      <c r="EE533" s="307"/>
      <c r="EF533" s="307"/>
    </row>
    <row r="534" spans="1:137" s="93" customFormat="1" ht="33.75" customHeight="1">
      <c r="A534" s="2">
        <v>88</v>
      </c>
      <c r="B534" s="10" t="s">
        <v>3254</v>
      </c>
      <c r="C534" s="2" t="s">
        <v>126</v>
      </c>
      <c r="D534" s="2" t="s">
        <v>834</v>
      </c>
      <c r="E534" s="2" t="s">
        <v>733</v>
      </c>
      <c r="F534" s="2" t="s">
        <v>733</v>
      </c>
      <c r="G534" s="2">
        <v>2015</v>
      </c>
      <c r="H534" s="84">
        <v>73500</v>
      </c>
      <c r="I534" s="2" t="s">
        <v>20</v>
      </c>
      <c r="J534" s="86"/>
      <c r="K534" s="87" t="s">
        <v>806</v>
      </c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112"/>
      <c r="X534" s="588"/>
      <c r="Y534" s="2"/>
      <c r="Z534" s="2"/>
      <c r="CC534" s="307"/>
      <c r="CD534" s="307"/>
      <c r="CE534" s="307"/>
      <c r="CF534" s="307"/>
      <c r="CG534" s="307"/>
      <c r="CH534" s="307"/>
      <c r="CI534" s="307"/>
      <c r="CJ534" s="307"/>
      <c r="CK534" s="307"/>
      <c r="CL534" s="307"/>
      <c r="CM534" s="307"/>
      <c r="CN534" s="307"/>
      <c r="CO534" s="307"/>
      <c r="CP534" s="307"/>
      <c r="CQ534" s="307"/>
      <c r="CR534" s="307"/>
      <c r="CS534" s="307"/>
      <c r="CT534" s="307"/>
      <c r="CU534" s="307"/>
      <c r="CV534" s="307"/>
      <c r="CW534" s="307"/>
      <c r="CX534" s="307"/>
      <c r="CY534" s="307"/>
      <c r="CZ534" s="307"/>
      <c r="DA534" s="307"/>
      <c r="DB534" s="307"/>
      <c r="DC534" s="307"/>
      <c r="DD534" s="307"/>
      <c r="DE534" s="307"/>
      <c r="DF534" s="307"/>
      <c r="DG534" s="307"/>
      <c r="DH534" s="307"/>
      <c r="DI534" s="307"/>
      <c r="DJ534" s="307"/>
      <c r="DK534" s="307"/>
      <c r="DL534" s="307"/>
      <c r="DM534" s="307"/>
      <c r="DN534" s="307"/>
      <c r="DO534" s="307"/>
      <c r="DP534" s="307"/>
      <c r="DQ534" s="307"/>
      <c r="DR534" s="307"/>
      <c r="DS534" s="307"/>
      <c r="DT534" s="307"/>
      <c r="DU534" s="307"/>
      <c r="DV534" s="307"/>
      <c r="DW534" s="307"/>
      <c r="DX534" s="307"/>
      <c r="DY534" s="307"/>
      <c r="DZ534" s="307"/>
      <c r="EA534" s="307"/>
      <c r="EB534" s="307"/>
      <c r="EC534" s="307"/>
      <c r="ED534" s="307"/>
      <c r="EE534" s="307"/>
      <c r="EF534" s="307"/>
    </row>
    <row r="535" spans="1:137" s="93" customFormat="1" ht="33.75" customHeight="1">
      <c r="A535" s="2">
        <v>89</v>
      </c>
      <c r="B535" s="10" t="s">
        <v>3255</v>
      </c>
      <c r="C535" s="2" t="s">
        <v>126</v>
      </c>
      <c r="D535" s="2" t="s">
        <v>834</v>
      </c>
      <c r="E535" s="2" t="s">
        <v>733</v>
      </c>
      <c r="F535" s="2" t="s">
        <v>733</v>
      </c>
      <c r="G535" s="2">
        <v>1961</v>
      </c>
      <c r="H535" s="84">
        <v>391053.22</v>
      </c>
      <c r="I535" s="2" t="s">
        <v>20</v>
      </c>
      <c r="J535" s="86"/>
      <c r="K535" s="87" t="s">
        <v>806</v>
      </c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112"/>
      <c r="X535" s="588"/>
      <c r="Y535" s="2"/>
      <c r="Z535" s="2"/>
      <c r="CC535" s="307"/>
      <c r="CD535" s="307"/>
      <c r="CE535" s="307"/>
      <c r="CF535" s="307"/>
      <c r="CG535" s="307"/>
      <c r="CH535" s="307"/>
      <c r="CI535" s="307"/>
      <c r="CJ535" s="307"/>
      <c r="CK535" s="307"/>
      <c r="CL535" s="307"/>
      <c r="CM535" s="307"/>
      <c r="CN535" s="307"/>
      <c r="CO535" s="307"/>
      <c r="CP535" s="307"/>
      <c r="CQ535" s="307"/>
      <c r="CR535" s="307"/>
      <c r="CS535" s="307"/>
      <c r="CT535" s="307"/>
      <c r="CU535" s="307"/>
      <c r="CV535" s="307"/>
      <c r="CW535" s="307"/>
      <c r="CX535" s="307"/>
      <c r="CY535" s="307"/>
      <c r="CZ535" s="307"/>
      <c r="DA535" s="307"/>
      <c r="DB535" s="307"/>
      <c r="DC535" s="307"/>
      <c r="DD535" s="307"/>
      <c r="DE535" s="307"/>
      <c r="DF535" s="307"/>
      <c r="DG535" s="307"/>
      <c r="DH535" s="307"/>
      <c r="DI535" s="307"/>
      <c r="DJ535" s="307"/>
      <c r="DK535" s="307"/>
      <c r="DL535" s="307"/>
      <c r="DM535" s="307"/>
      <c r="DN535" s="307"/>
      <c r="DO535" s="307"/>
      <c r="DP535" s="307"/>
      <c r="DQ535" s="307"/>
      <c r="DR535" s="307"/>
      <c r="DS535" s="307"/>
      <c r="DT535" s="307"/>
      <c r="DU535" s="307"/>
      <c r="DV535" s="307"/>
      <c r="DW535" s="307"/>
      <c r="DX535" s="307"/>
      <c r="DY535" s="307"/>
      <c r="DZ535" s="307"/>
      <c r="EA535" s="307"/>
      <c r="EB535" s="307"/>
      <c r="EC535" s="307"/>
      <c r="ED535" s="307"/>
      <c r="EE535" s="307"/>
      <c r="EF535" s="307"/>
    </row>
    <row r="536" spans="1:137" s="56" customFormat="1">
      <c r="A536" s="1099" t="s">
        <v>369</v>
      </c>
      <c r="B536" s="1099"/>
      <c r="C536" s="1099"/>
      <c r="D536" s="69"/>
      <c r="E536" s="69"/>
      <c r="F536" s="69"/>
      <c r="G536" s="70"/>
      <c r="H536" s="71">
        <f>SUM(H447:H535)</f>
        <v>38942717.040000007</v>
      </c>
      <c r="I536" s="55"/>
      <c r="J536" s="68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913"/>
      <c r="X536" s="891"/>
      <c r="Y536" s="55"/>
      <c r="Z536" s="55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  <c r="CA536" s="66"/>
      <c r="CB536" s="66"/>
      <c r="CC536" s="66"/>
      <c r="CD536" s="66"/>
      <c r="CE536" s="66"/>
      <c r="CF536" s="66"/>
      <c r="CG536" s="66"/>
      <c r="CH536" s="66"/>
      <c r="CI536" s="66"/>
      <c r="CJ536" s="66"/>
      <c r="CK536" s="66"/>
      <c r="CL536" s="66"/>
      <c r="CM536" s="66"/>
      <c r="CN536" s="66"/>
      <c r="CO536" s="66"/>
      <c r="CP536" s="66"/>
      <c r="CQ536" s="66"/>
      <c r="CR536" s="66"/>
      <c r="CS536" s="66"/>
      <c r="CT536" s="66"/>
      <c r="CU536" s="66"/>
      <c r="CV536" s="66"/>
      <c r="CW536" s="66"/>
      <c r="CX536" s="66"/>
      <c r="CY536" s="66"/>
      <c r="CZ536" s="66"/>
      <c r="DA536" s="66"/>
      <c r="DB536" s="66"/>
      <c r="DC536" s="66"/>
      <c r="DD536" s="66"/>
      <c r="DE536" s="66"/>
      <c r="DF536" s="66"/>
      <c r="DG536" s="66"/>
      <c r="DH536" s="66"/>
      <c r="DI536" s="66"/>
      <c r="DJ536" s="66"/>
      <c r="DK536" s="66"/>
      <c r="DL536" s="66"/>
      <c r="DM536" s="66"/>
      <c r="DN536" s="66"/>
      <c r="DO536" s="66"/>
      <c r="DP536" s="66"/>
      <c r="DQ536" s="66"/>
      <c r="DR536" s="66"/>
      <c r="DS536" s="66"/>
      <c r="DT536" s="66"/>
      <c r="DU536" s="66"/>
      <c r="DV536" s="66"/>
      <c r="DW536" s="66"/>
      <c r="DX536" s="66"/>
      <c r="DY536" s="66"/>
      <c r="DZ536" s="66"/>
      <c r="EA536" s="66"/>
      <c r="EB536" s="66"/>
      <c r="EC536" s="66"/>
      <c r="ED536" s="66"/>
      <c r="EE536" s="66"/>
      <c r="EF536" s="66"/>
      <c r="EG536" s="262"/>
    </row>
    <row r="537" spans="1:137" s="12" customFormat="1">
      <c r="A537" s="1102" t="s">
        <v>3685</v>
      </c>
      <c r="B537" s="1103"/>
      <c r="C537" s="1103"/>
      <c r="D537" s="1103"/>
      <c r="E537" s="1103"/>
      <c r="F537" s="1103"/>
      <c r="G537" s="1103"/>
      <c r="H537" s="1103"/>
      <c r="I537" s="1104"/>
      <c r="J537" s="1098"/>
      <c r="K537" s="1098"/>
      <c r="L537" s="41"/>
      <c r="M537" s="1098"/>
      <c r="N537" s="1098"/>
      <c r="O537" s="1098"/>
      <c r="P537" s="1098"/>
      <c r="Q537" s="41"/>
      <c r="R537" s="1098"/>
      <c r="S537" s="1098"/>
      <c r="T537" s="1098"/>
      <c r="U537" s="1098"/>
      <c r="V537" s="41"/>
      <c r="W537" s="914"/>
      <c r="X537" s="892"/>
      <c r="Y537" s="41"/>
      <c r="Z537" s="41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61"/>
    </row>
    <row r="538" spans="1:137" s="56" customFormat="1" ht="318.75">
      <c r="A538" s="2">
        <v>1</v>
      </c>
      <c r="B538" s="118" t="s">
        <v>1801</v>
      </c>
      <c r="C538" s="118" t="s">
        <v>1802</v>
      </c>
      <c r="D538" s="117" t="s">
        <v>834</v>
      </c>
      <c r="E538" s="117" t="s">
        <v>733</v>
      </c>
      <c r="F538" s="117" t="s">
        <v>733</v>
      </c>
      <c r="G538" s="112">
        <v>2011</v>
      </c>
      <c r="H538" s="84">
        <v>8018666.0800000001</v>
      </c>
      <c r="I538" s="2" t="s">
        <v>20</v>
      </c>
      <c r="J538" s="86" t="s">
        <v>1810</v>
      </c>
      <c r="K538" s="2" t="s">
        <v>1814</v>
      </c>
      <c r="L538" s="2" t="s">
        <v>1818</v>
      </c>
      <c r="M538" s="2" t="s">
        <v>700</v>
      </c>
      <c r="N538" s="2" t="s">
        <v>1819</v>
      </c>
      <c r="O538" s="2" t="s">
        <v>3179</v>
      </c>
      <c r="P538" s="2" t="s">
        <v>1826</v>
      </c>
      <c r="Q538" s="2" t="s">
        <v>376</v>
      </c>
      <c r="R538" s="2" t="s">
        <v>1831</v>
      </c>
      <c r="S538" s="2" t="s">
        <v>1832</v>
      </c>
      <c r="T538" s="2" t="s">
        <v>376</v>
      </c>
      <c r="U538" s="2" t="s">
        <v>1832</v>
      </c>
      <c r="V538" s="2" t="s">
        <v>1832</v>
      </c>
      <c r="W538" s="112">
        <v>2154.35</v>
      </c>
      <c r="X538" s="588" t="s">
        <v>1835</v>
      </c>
      <c r="Y538" s="2" t="s">
        <v>733</v>
      </c>
      <c r="Z538" s="2" t="s">
        <v>733</v>
      </c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  <c r="CA538" s="66"/>
      <c r="CB538" s="66"/>
      <c r="CC538" s="66"/>
      <c r="CD538" s="66"/>
      <c r="CE538" s="66"/>
      <c r="CF538" s="66"/>
      <c r="CG538" s="66"/>
      <c r="CH538" s="66"/>
      <c r="CI538" s="66"/>
      <c r="CJ538" s="66"/>
      <c r="CK538" s="66"/>
      <c r="CL538" s="66"/>
      <c r="CM538" s="66"/>
      <c r="CN538" s="66"/>
      <c r="CO538" s="66"/>
      <c r="CP538" s="66"/>
      <c r="CQ538" s="66"/>
      <c r="CR538" s="66"/>
      <c r="CS538" s="66"/>
      <c r="CT538" s="66"/>
      <c r="CU538" s="66"/>
      <c r="CV538" s="66"/>
      <c r="CW538" s="66"/>
      <c r="CX538" s="66"/>
      <c r="CY538" s="66"/>
      <c r="CZ538" s="66"/>
      <c r="DA538" s="66"/>
      <c r="DB538" s="66"/>
      <c r="DC538" s="66"/>
      <c r="DD538" s="66"/>
      <c r="DE538" s="66"/>
      <c r="DF538" s="66"/>
      <c r="DG538" s="66"/>
      <c r="DH538" s="66"/>
      <c r="DI538" s="66"/>
      <c r="DJ538" s="66"/>
      <c r="DK538" s="66"/>
      <c r="DL538" s="66"/>
      <c r="DM538" s="66"/>
      <c r="DN538" s="66"/>
      <c r="DO538" s="66"/>
      <c r="DP538" s="66"/>
      <c r="DQ538" s="66"/>
      <c r="DR538" s="66"/>
      <c r="DS538" s="66"/>
      <c r="DT538" s="66"/>
      <c r="DU538" s="66"/>
      <c r="DV538" s="66"/>
      <c r="DW538" s="66"/>
      <c r="DX538" s="66"/>
      <c r="DY538" s="66"/>
      <c r="DZ538" s="66"/>
      <c r="EA538" s="66"/>
      <c r="EB538" s="66"/>
      <c r="EC538" s="66"/>
      <c r="ED538" s="66"/>
      <c r="EE538" s="66"/>
      <c r="EF538" s="66"/>
      <c r="EG538" s="262"/>
    </row>
    <row r="539" spans="1:137" s="56" customFormat="1" ht="127.5" customHeight="1">
      <c r="A539" s="2">
        <v>2</v>
      </c>
      <c r="B539" s="1" t="s">
        <v>1803</v>
      </c>
      <c r="C539" s="118" t="s">
        <v>1802</v>
      </c>
      <c r="D539" s="117" t="s">
        <v>834</v>
      </c>
      <c r="E539" s="117" t="s">
        <v>733</v>
      </c>
      <c r="F539" s="117" t="s">
        <v>733</v>
      </c>
      <c r="G539" s="112">
        <v>2011</v>
      </c>
      <c r="H539" s="84">
        <v>1197130.2</v>
      </c>
      <c r="I539" s="2" t="s">
        <v>20</v>
      </c>
      <c r="J539" s="86" t="s">
        <v>1811</v>
      </c>
      <c r="K539" s="2" t="s">
        <v>1814</v>
      </c>
      <c r="L539" s="2" t="s">
        <v>1820</v>
      </c>
      <c r="M539" s="2" t="s">
        <v>378</v>
      </c>
      <c r="N539" s="2" t="s">
        <v>1821</v>
      </c>
      <c r="O539" s="2" t="s">
        <v>3179</v>
      </c>
      <c r="P539" s="2" t="s">
        <v>1827</v>
      </c>
      <c r="Q539" s="2" t="s">
        <v>376</v>
      </c>
      <c r="R539" s="2" t="s">
        <v>1833</v>
      </c>
      <c r="S539" s="2" t="s">
        <v>378</v>
      </c>
      <c r="T539" s="2" t="s">
        <v>378</v>
      </c>
      <c r="U539" s="2" t="s">
        <v>378</v>
      </c>
      <c r="V539" s="2" t="s">
        <v>378</v>
      </c>
      <c r="W539" s="112">
        <v>794.09</v>
      </c>
      <c r="X539" s="588" t="s">
        <v>1836</v>
      </c>
      <c r="Y539" s="2" t="s">
        <v>733</v>
      </c>
      <c r="Z539" s="2" t="s">
        <v>733</v>
      </c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  <c r="CC539" s="66"/>
      <c r="CD539" s="66"/>
      <c r="CE539" s="66"/>
      <c r="CF539" s="66"/>
      <c r="CG539" s="66"/>
      <c r="CH539" s="66"/>
      <c r="CI539" s="66"/>
      <c r="CJ539" s="66"/>
      <c r="CK539" s="66"/>
      <c r="CL539" s="66"/>
      <c r="CM539" s="66"/>
      <c r="CN539" s="66"/>
      <c r="CO539" s="66"/>
      <c r="CP539" s="66"/>
      <c r="CQ539" s="66"/>
      <c r="CR539" s="66"/>
      <c r="CS539" s="66"/>
      <c r="CT539" s="66"/>
      <c r="CU539" s="66"/>
      <c r="CV539" s="66"/>
      <c r="CW539" s="66"/>
      <c r="CX539" s="66"/>
      <c r="CY539" s="66"/>
      <c r="CZ539" s="66"/>
      <c r="DA539" s="66"/>
      <c r="DB539" s="66"/>
      <c r="DC539" s="66"/>
      <c r="DD539" s="66"/>
      <c r="DE539" s="66"/>
      <c r="DF539" s="66"/>
      <c r="DG539" s="66"/>
      <c r="DH539" s="66"/>
      <c r="DI539" s="66"/>
      <c r="DJ539" s="66"/>
      <c r="DK539" s="66"/>
      <c r="DL539" s="66"/>
      <c r="DM539" s="66"/>
      <c r="DN539" s="66"/>
      <c r="DO539" s="66"/>
      <c r="DP539" s="66"/>
      <c r="DQ539" s="66"/>
      <c r="DR539" s="66"/>
      <c r="DS539" s="66"/>
      <c r="DT539" s="66"/>
      <c r="DU539" s="66"/>
      <c r="DV539" s="66"/>
      <c r="DW539" s="66"/>
      <c r="DX539" s="66"/>
      <c r="DY539" s="66"/>
      <c r="DZ539" s="66"/>
      <c r="EA539" s="66"/>
      <c r="EB539" s="66"/>
      <c r="EC539" s="66"/>
      <c r="ED539" s="66"/>
      <c r="EE539" s="66"/>
      <c r="EF539" s="66"/>
      <c r="EG539" s="262"/>
    </row>
    <row r="540" spans="1:137" s="56" customFormat="1" ht="37.5" customHeight="1">
      <c r="A540" s="2">
        <v>3</v>
      </c>
      <c r="B540" s="1" t="s">
        <v>697</v>
      </c>
      <c r="C540" s="1" t="s">
        <v>1804</v>
      </c>
      <c r="D540" s="117" t="s">
        <v>834</v>
      </c>
      <c r="E540" s="117" t="s">
        <v>733</v>
      </c>
      <c r="F540" s="117" t="s">
        <v>733</v>
      </c>
      <c r="G540" s="112">
        <v>2011</v>
      </c>
      <c r="H540" s="84">
        <v>84450.34</v>
      </c>
      <c r="I540" s="2" t="s">
        <v>20</v>
      </c>
      <c r="J540" s="86" t="s">
        <v>1811</v>
      </c>
      <c r="K540" s="2" t="s">
        <v>1814</v>
      </c>
      <c r="L540" s="2" t="s">
        <v>378</v>
      </c>
      <c r="M540" s="2" t="s">
        <v>378</v>
      </c>
      <c r="N540" s="2" t="s">
        <v>1822</v>
      </c>
      <c r="O540" s="2" t="s">
        <v>3179</v>
      </c>
      <c r="P540" s="2" t="s">
        <v>1828</v>
      </c>
      <c r="Q540" s="2" t="s">
        <v>378</v>
      </c>
      <c r="R540" s="2" t="s">
        <v>378</v>
      </c>
      <c r="S540" s="2" t="s">
        <v>378</v>
      </c>
      <c r="T540" s="2" t="s">
        <v>378</v>
      </c>
      <c r="U540" s="2" t="s">
        <v>378</v>
      </c>
      <c r="V540" s="2" t="s">
        <v>378</v>
      </c>
      <c r="W540" s="112" t="s">
        <v>378</v>
      </c>
      <c r="X540" s="588" t="s">
        <v>378</v>
      </c>
      <c r="Y540" s="2" t="s">
        <v>378</v>
      </c>
      <c r="Z540" s="2" t="s">
        <v>378</v>
      </c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  <c r="CA540" s="66"/>
      <c r="CB540" s="66"/>
      <c r="CC540" s="66"/>
      <c r="CD540" s="66"/>
      <c r="CE540" s="66"/>
      <c r="CF540" s="66"/>
      <c r="CG540" s="66"/>
      <c r="CH540" s="66"/>
      <c r="CI540" s="66"/>
      <c r="CJ540" s="66"/>
      <c r="CK540" s="66"/>
      <c r="CL540" s="66"/>
      <c r="CM540" s="66"/>
      <c r="CN540" s="66"/>
      <c r="CO540" s="66"/>
      <c r="CP540" s="66"/>
      <c r="CQ540" s="66"/>
      <c r="CR540" s="66"/>
      <c r="CS540" s="66"/>
      <c r="CT540" s="66"/>
      <c r="CU540" s="66"/>
      <c r="CV540" s="66"/>
      <c r="CW540" s="66"/>
      <c r="CX540" s="66"/>
      <c r="CY540" s="66"/>
      <c r="CZ540" s="66"/>
      <c r="DA540" s="66"/>
      <c r="DB540" s="66"/>
      <c r="DC540" s="66"/>
      <c r="DD540" s="66"/>
      <c r="DE540" s="66"/>
      <c r="DF540" s="66"/>
      <c r="DG540" s="66"/>
      <c r="DH540" s="66"/>
      <c r="DI540" s="66"/>
      <c r="DJ540" s="66"/>
      <c r="DK540" s="66"/>
      <c r="DL540" s="66"/>
      <c r="DM540" s="66"/>
      <c r="DN540" s="66"/>
      <c r="DO540" s="66"/>
      <c r="DP540" s="66"/>
      <c r="DQ540" s="66"/>
      <c r="DR540" s="66"/>
      <c r="DS540" s="66"/>
      <c r="DT540" s="66"/>
      <c r="DU540" s="66"/>
      <c r="DV540" s="66"/>
      <c r="DW540" s="66"/>
      <c r="DX540" s="66"/>
      <c r="DY540" s="66"/>
      <c r="DZ540" s="66"/>
      <c r="EA540" s="66"/>
      <c r="EB540" s="66"/>
      <c r="EC540" s="66"/>
      <c r="ED540" s="66"/>
      <c r="EE540" s="66"/>
      <c r="EF540" s="66"/>
      <c r="EG540" s="262"/>
    </row>
    <row r="541" spans="1:137" s="56" customFormat="1" ht="51">
      <c r="A541" s="2">
        <v>4</v>
      </c>
      <c r="B541" s="1" t="s">
        <v>1805</v>
      </c>
      <c r="C541" s="1" t="s">
        <v>1806</v>
      </c>
      <c r="D541" s="117" t="s">
        <v>834</v>
      </c>
      <c r="E541" s="117" t="s">
        <v>733</v>
      </c>
      <c r="F541" s="117" t="s">
        <v>733</v>
      </c>
      <c r="G541" s="112">
        <v>2013</v>
      </c>
      <c r="H541" s="84">
        <v>44837.62</v>
      </c>
      <c r="I541" s="2" t="s">
        <v>20</v>
      </c>
      <c r="J541" s="86" t="s">
        <v>1812</v>
      </c>
      <c r="K541" s="2" t="s">
        <v>1815</v>
      </c>
      <c r="L541" s="2" t="s">
        <v>1823</v>
      </c>
      <c r="M541" s="2" t="s">
        <v>378</v>
      </c>
      <c r="N541" s="2" t="s">
        <v>1824</v>
      </c>
      <c r="O541" s="2" t="s">
        <v>3180</v>
      </c>
      <c r="P541" s="2" t="s">
        <v>1829</v>
      </c>
      <c r="Q541" s="2" t="s">
        <v>376</v>
      </c>
      <c r="R541" s="2" t="s">
        <v>1833</v>
      </c>
      <c r="S541" s="2" t="s">
        <v>1834</v>
      </c>
      <c r="T541" s="2" t="s">
        <v>376</v>
      </c>
      <c r="U541" s="2" t="s">
        <v>378</v>
      </c>
      <c r="V541" s="2" t="s">
        <v>378</v>
      </c>
      <c r="W541" s="112">
        <v>13.25</v>
      </c>
      <c r="X541" s="588" t="s">
        <v>378</v>
      </c>
      <c r="Y541" s="2" t="s">
        <v>733</v>
      </c>
      <c r="Z541" s="2" t="s">
        <v>733</v>
      </c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  <c r="CC541" s="66"/>
      <c r="CD541" s="66"/>
      <c r="CE541" s="66"/>
      <c r="CF541" s="66"/>
      <c r="CG541" s="66"/>
      <c r="CH541" s="66"/>
      <c r="CI541" s="66"/>
      <c r="CJ541" s="66"/>
      <c r="CK541" s="66"/>
      <c r="CL541" s="66"/>
      <c r="CM541" s="66"/>
      <c r="CN541" s="66"/>
      <c r="CO541" s="66"/>
      <c r="CP541" s="66"/>
      <c r="CQ541" s="66"/>
      <c r="CR541" s="66"/>
      <c r="CS541" s="66"/>
      <c r="CT541" s="66"/>
      <c r="CU541" s="66"/>
      <c r="CV541" s="66"/>
      <c r="CW541" s="66"/>
      <c r="CX541" s="66"/>
      <c r="CY541" s="66"/>
      <c r="CZ541" s="66"/>
      <c r="DA541" s="66"/>
      <c r="DB541" s="66"/>
      <c r="DC541" s="66"/>
      <c r="DD541" s="66"/>
      <c r="DE541" s="66"/>
      <c r="DF541" s="66"/>
      <c r="DG541" s="66"/>
      <c r="DH541" s="66"/>
      <c r="DI541" s="66"/>
      <c r="DJ541" s="66"/>
      <c r="DK541" s="66"/>
      <c r="DL541" s="66"/>
      <c r="DM541" s="66"/>
      <c r="DN541" s="66"/>
      <c r="DO541" s="66"/>
      <c r="DP541" s="66"/>
      <c r="DQ541" s="66"/>
      <c r="DR541" s="66"/>
      <c r="DS541" s="66"/>
      <c r="DT541" s="66"/>
      <c r="DU541" s="66"/>
      <c r="DV541" s="66"/>
      <c r="DW541" s="66"/>
      <c r="DX541" s="66"/>
      <c r="DY541" s="66"/>
      <c r="DZ541" s="66"/>
      <c r="EA541" s="66"/>
      <c r="EB541" s="66"/>
      <c r="EC541" s="66"/>
      <c r="ED541" s="66"/>
      <c r="EE541" s="66"/>
      <c r="EF541" s="66"/>
      <c r="EG541" s="262"/>
    </row>
    <row r="542" spans="1:137" s="56" customFormat="1" ht="51">
      <c r="A542" s="2">
        <v>5</v>
      </c>
      <c r="B542" s="1" t="s">
        <v>1807</v>
      </c>
      <c r="C542" s="1" t="s">
        <v>1806</v>
      </c>
      <c r="D542" s="117" t="s">
        <v>834</v>
      </c>
      <c r="E542" s="117" t="s">
        <v>733</v>
      </c>
      <c r="F542" s="117" t="s">
        <v>733</v>
      </c>
      <c r="G542" s="112">
        <v>2013</v>
      </c>
      <c r="H542" s="84">
        <v>45452.57</v>
      </c>
      <c r="I542" s="2" t="s">
        <v>20</v>
      </c>
      <c r="J542" s="86" t="s">
        <v>1812</v>
      </c>
      <c r="K542" s="2" t="s">
        <v>1816</v>
      </c>
      <c r="L542" s="2" t="s">
        <v>1823</v>
      </c>
      <c r="M542" s="2" t="s">
        <v>378</v>
      </c>
      <c r="N542" s="2" t="s">
        <v>1824</v>
      </c>
      <c r="O542" s="2" t="s">
        <v>3181</v>
      </c>
      <c r="P542" s="2" t="s">
        <v>1829</v>
      </c>
      <c r="Q542" s="2" t="s">
        <v>376</v>
      </c>
      <c r="R542" s="2" t="s">
        <v>1833</v>
      </c>
      <c r="S542" s="2" t="s">
        <v>1834</v>
      </c>
      <c r="T542" s="2" t="s">
        <v>376</v>
      </c>
      <c r="U542" s="2" t="s">
        <v>378</v>
      </c>
      <c r="V542" s="2" t="s">
        <v>378</v>
      </c>
      <c r="W542" s="112">
        <v>13.25</v>
      </c>
      <c r="X542" s="588" t="s">
        <v>378</v>
      </c>
      <c r="Y542" s="2" t="s">
        <v>733</v>
      </c>
      <c r="Z542" s="2" t="s">
        <v>733</v>
      </c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  <c r="CA542" s="66"/>
      <c r="CB542" s="66"/>
      <c r="CC542" s="66"/>
      <c r="CD542" s="66"/>
      <c r="CE542" s="66"/>
      <c r="CF542" s="66"/>
      <c r="CG542" s="66"/>
      <c r="CH542" s="66"/>
      <c r="CI542" s="66"/>
      <c r="CJ542" s="66"/>
      <c r="CK542" s="66"/>
      <c r="CL542" s="66"/>
      <c r="CM542" s="66"/>
      <c r="CN542" s="66"/>
      <c r="CO542" s="66"/>
      <c r="CP542" s="66"/>
      <c r="CQ542" s="66"/>
      <c r="CR542" s="66"/>
      <c r="CS542" s="66"/>
      <c r="CT542" s="66"/>
      <c r="CU542" s="66"/>
      <c r="CV542" s="66"/>
      <c r="CW542" s="66"/>
      <c r="CX542" s="66"/>
      <c r="CY542" s="66"/>
      <c r="CZ542" s="66"/>
      <c r="DA542" s="66"/>
      <c r="DB542" s="66"/>
      <c r="DC542" s="66"/>
      <c r="DD542" s="66"/>
      <c r="DE542" s="66"/>
      <c r="DF542" s="66"/>
      <c r="DG542" s="66"/>
      <c r="DH542" s="66"/>
      <c r="DI542" s="66"/>
      <c r="DJ542" s="66"/>
      <c r="DK542" s="66"/>
      <c r="DL542" s="66"/>
      <c r="DM542" s="66"/>
      <c r="DN542" s="66"/>
      <c r="DO542" s="66"/>
      <c r="DP542" s="66"/>
      <c r="DQ542" s="66"/>
      <c r="DR542" s="66"/>
      <c r="DS542" s="66"/>
      <c r="DT542" s="66"/>
      <c r="DU542" s="66"/>
      <c r="DV542" s="66"/>
      <c r="DW542" s="66"/>
      <c r="DX542" s="66"/>
      <c r="DY542" s="66"/>
      <c r="DZ542" s="66"/>
      <c r="EA542" s="66"/>
      <c r="EB542" s="66"/>
      <c r="EC542" s="66"/>
      <c r="ED542" s="66"/>
      <c r="EE542" s="66"/>
      <c r="EF542" s="66"/>
      <c r="EG542" s="262"/>
    </row>
    <row r="543" spans="1:137" s="12" customFormat="1" ht="63.75">
      <c r="A543" s="2">
        <v>6</v>
      </c>
      <c r="B543" s="1" t="s">
        <v>1808</v>
      </c>
      <c r="C543" s="1" t="s">
        <v>1809</v>
      </c>
      <c r="D543" s="117" t="s">
        <v>834</v>
      </c>
      <c r="E543" s="2" t="s">
        <v>733</v>
      </c>
      <c r="F543" s="2" t="s">
        <v>733</v>
      </c>
      <c r="G543" s="112">
        <v>2015</v>
      </c>
      <c r="H543" s="84">
        <v>20842</v>
      </c>
      <c r="I543" s="2" t="s">
        <v>20</v>
      </c>
      <c r="J543" s="86" t="s">
        <v>1813</v>
      </c>
      <c r="K543" s="2" t="s">
        <v>1817</v>
      </c>
      <c r="L543" s="2" t="s">
        <v>1825</v>
      </c>
      <c r="M543" s="2" t="s">
        <v>378</v>
      </c>
      <c r="N543" s="2" t="s">
        <v>1825</v>
      </c>
      <c r="O543" s="2" t="s">
        <v>3179</v>
      </c>
      <c r="P543" s="2" t="s">
        <v>1830</v>
      </c>
      <c r="Q543" s="2" t="s">
        <v>378</v>
      </c>
      <c r="R543" s="2" t="s">
        <v>375</v>
      </c>
      <c r="S543" s="2" t="s">
        <v>378</v>
      </c>
      <c r="T543" s="2" t="s">
        <v>378</v>
      </c>
      <c r="U543" s="2" t="s">
        <v>378</v>
      </c>
      <c r="V543" s="2" t="s">
        <v>378</v>
      </c>
      <c r="W543" s="112" t="s">
        <v>378</v>
      </c>
      <c r="X543" s="588" t="s">
        <v>378</v>
      </c>
      <c r="Y543" s="2" t="s">
        <v>378</v>
      </c>
      <c r="Z543" s="2" t="s">
        <v>378</v>
      </c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61"/>
    </row>
    <row r="544" spans="1:137" s="56" customFormat="1">
      <c r="A544" s="1099" t="s">
        <v>369</v>
      </c>
      <c r="B544" s="1099"/>
      <c r="C544" s="1099"/>
      <c r="D544" s="69"/>
      <c r="E544" s="69"/>
      <c r="F544" s="69"/>
      <c r="G544" s="70"/>
      <c r="H544" s="71">
        <f>SUM(H538:H543)</f>
        <v>9411378.8099999987</v>
      </c>
      <c r="I544" s="55"/>
      <c r="J544" s="68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913"/>
      <c r="X544" s="891"/>
      <c r="Y544" s="55"/>
      <c r="Z544" s="55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6"/>
      <c r="CE544" s="66"/>
      <c r="CF544" s="66"/>
      <c r="CG544" s="66"/>
      <c r="CH544" s="66"/>
      <c r="CI544" s="66"/>
      <c r="CJ544" s="66"/>
      <c r="CK544" s="66"/>
      <c r="CL544" s="66"/>
      <c r="CM544" s="66"/>
      <c r="CN544" s="66"/>
      <c r="CO544" s="66"/>
      <c r="CP544" s="66"/>
      <c r="CQ544" s="66"/>
      <c r="CR544" s="66"/>
      <c r="CS544" s="66"/>
      <c r="CT544" s="66"/>
      <c r="CU544" s="66"/>
      <c r="CV544" s="66"/>
      <c r="CW544" s="66"/>
      <c r="CX544" s="66"/>
      <c r="CY544" s="66"/>
      <c r="CZ544" s="66"/>
      <c r="DA544" s="66"/>
      <c r="DB544" s="66"/>
      <c r="DC544" s="66"/>
      <c r="DD544" s="66"/>
      <c r="DE544" s="66"/>
      <c r="DF544" s="66"/>
      <c r="DG544" s="66"/>
      <c r="DH544" s="66"/>
      <c r="DI544" s="66"/>
      <c r="DJ544" s="66"/>
      <c r="DK544" s="66"/>
      <c r="DL544" s="66"/>
      <c r="DM544" s="66"/>
      <c r="DN544" s="66"/>
      <c r="DO544" s="66"/>
      <c r="DP544" s="66"/>
      <c r="DQ544" s="66"/>
      <c r="DR544" s="66"/>
      <c r="DS544" s="66"/>
      <c r="DT544" s="66"/>
      <c r="DU544" s="66"/>
      <c r="DV544" s="66"/>
      <c r="DW544" s="66"/>
      <c r="DX544" s="66"/>
      <c r="DY544" s="66"/>
      <c r="DZ544" s="66"/>
      <c r="EA544" s="66"/>
      <c r="EB544" s="66"/>
      <c r="EC544" s="66"/>
      <c r="ED544" s="66"/>
      <c r="EE544" s="66"/>
      <c r="EF544" s="66"/>
      <c r="EG544" s="262"/>
    </row>
    <row r="545" spans="1:137" s="12" customFormat="1">
      <c r="A545" s="1146" t="s">
        <v>3686</v>
      </c>
      <c r="B545" s="1147"/>
      <c r="C545" s="1147"/>
      <c r="D545" s="1147"/>
      <c r="E545" s="1147"/>
      <c r="F545" s="1147"/>
      <c r="G545" s="1147"/>
      <c r="H545" s="1147"/>
      <c r="I545" s="1148"/>
      <c r="J545" s="1098"/>
      <c r="K545" s="1098"/>
      <c r="L545" s="41"/>
      <c r="M545" s="1098"/>
      <c r="N545" s="1098"/>
      <c r="O545" s="1098"/>
      <c r="P545" s="1098"/>
      <c r="Q545" s="41"/>
      <c r="R545" s="1098"/>
      <c r="S545" s="1098"/>
      <c r="T545" s="1098"/>
      <c r="U545" s="1098"/>
      <c r="V545" s="41"/>
      <c r="W545" s="914"/>
      <c r="X545" s="892"/>
      <c r="Y545" s="41"/>
      <c r="Z545" s="41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7"/>
      <c r="DV545" s="27"/>
      <c r="DW545" s="27"/>
      <c r="DX545" s="27"/>
      <c r="DY545" s="27"/>
      <c r="DZ545" s="27"/>
      <c r="EA545" s="27"/>
      <c r="EB545" s="27"/>
      <c r="EC545" s="27"/>
      <c r="ED545" s="27"/>
      <c r="EE545" s="27"/>
      <c r="EF545" s="27"/>
      <c r="EG545" s="261"/>
    </row>
    <row r="546" spans="1:137" s="12" customFormat="1" ht="213.75" customHeight="1">
      <c r="A546" s="2">
        <v>1</v>
      </c>
      <c r="B546" s="126" t="s">
        <v>1139</v>
      </c>
      <c r="C546" s="127" t="s">
        <v>1140</v>
      </c>
      <c r="D546" s="127" t="s">
        <v>650</v>
      </c>
      <c r="E546" s="2" t="s">
        <v>1255</v>
      </c>
      <c r="F546" s="127" t="s">
        <v>1255</v>
      </c>
      <c r="G546" s="127" t="s">
        <v>330</v>
      </c>
      <c r="H546" s="84">
        <v>1445240</v>
      </c>
      <c r="I546" s="2" t="s">
        <v>20</v>
      </c>
      <c r="J546" s="128" t="s">
        <v>647</v>
      </c>
      <c r="K546" s="129" t="s">
        <v>1136</v>
      </c>
      <c r="L546" s="130" t="s">
        <v>331</v>
      </c>
      <c r="M546" s="127" t="s">
        <v>332</v>
      </c>
      <c r="N546" s="130" t="s">
        <v>333</v>
      </c>
      <c r="O546" s="117" t="s">
        <v>334</v>
      </c>
      <c r="P546" s="136" t="s">
        <v>3267</v>
      </c>
      <c r="Q546" s="130" t="s">
        <v>845</v>
      </c>
      <c r="R546" s="130" t="s">
        <v>702</v>
      </c>
      <c r="S546" s="130" t="s">
        <v>377</v>
      </c>
      <c r="T546" s="130" t="s">
        <v>335</v>
      </c>
      <c r="U546" s="130" t="s">
        <v>702</v>
      </c>
      <c r="V546" s="130" t="s">
        <v>702</v>
      </c>
      <c r="W546" s="931">
        <v>1789.24</v>
      </c>
      <c r="X546" s="908">
        <v>4</v>
      </c>
      <c r="Y546" s="127" t="s">
        <v>650</v>
      </c>
      <c r="Z546" s="127" t="s">
        <v>1255</v>
      </c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  <c r="DZ546" s="27"/>
      <c r="EA546" s="27"/>
      <c r="EB546" s="27"/>
      <c r="EC546" s="27"/>
      <c r="ED546" s="27"/>
      <c r="EE546" s="27"/>
      <c r="EF546" s="27"/>
      <c r="EG546" s="261"/>
    </row>
    <row r="547" spans="1:137" s="56" customFormat="1">
      <c r="A547" s="1099" t="s">
        <v>369</v>
      </c>
      <c r="B547" s="1099"/>
      <c r="C547" s="1099"/>
      <c r="D547" s="69"/>
      <c r="E547" s="69"/>
      <c r="F547" s="69"/>
      <c r="G547" s="70"/>
      <c r="H547" s="71">
        <f>SUM(H546)</f>
        <v>1445240</v>
      </c>
      <c r="I547" s="55"/>
      <c r="J547" s="68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913"/>
      <c r="X547" s="891"/>
      <c r="Y547" s="55"/>
      <c r="Z547" s="55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  <c r="CA547" s="66"/>
      <c r="CB547" s="66"/>
      <c r="CC547" s="66"/>
      <c r="CD547" s="66"/>
      <c r="CE547" s="66"/>
      <c r="CF547" s="66"/>
      <c r="CG547" s="66"/>
      <c r="CH547" s="66"/>
      <c r="CI547" s="66"/>
      <c r="CJ547" s="66"/>
      <c r="CK547" s="66"/>
      <c r="CL547" s="66"/>
      <c r="CM547" s="66"/>
      <c r="CN547" s="66"/>
      <c r="CO547" s="66"/>
      <c r="CP547" s="66"/>
      <c r="CQ547" s="66"/>
      <c r="CR547" s="66"/>
      <c r="CS547" s="66"/>
      <c r="CT547" s="66"/>
      <c r="CU547" s="66"/>
      <c r="CV547" s="66"/>
      <c r="CW547" s="66"/>
      <c r="CX547" s="66"/>
      <c r="CY547" s="66"/>
      <c r="CZ547" s="66"/>
      <c r="DA547" s="66"/>
      <c r="DB547" s="66"/>
      <c r="DC547" s="66"/>
      <c r="DD547" s="66"/>
      <c r="DE547" s="66"/>
      <c r="DF547" s="66"/>
      <c r="DG547" s="66"/>
      <c r="DH547" s="66"/>
      <c r="DI547" s="66"/>
      <c r="DJ547" s="66"/>
      <c r="DK547" s="66"/>
      <c r="DL547" s="66"/>
      <c r="DM547" s="66"/>
      <c r="DN547" s="66"/>
      <c r="DO547" s="66"/>
      <c r="DP547" s="66"/>
      <c r="DQ547" s="66"/>
      <c r="DR547" s="66"/>
      <c r="DS547" s="66"/>
      <c r="DT547" s="66"/>
      <c r="DU547" s="66"/>
      <c r="DV547" s="66"/>
      <c r="DW547" s="66"/>
      <c r="DX547" s="66"/>
      <c r="DY547" s="66"/>
      <c r="DZ547" s="66"/>
      <c r="EA547" s="66"/>
      <c r="EB547" s="66"/>
      <c r="EC547" s="66"/>
      <c r="ED547" s="66"/>
      <c r="EE547" s="66"/>
      <c r="EF547" s="66"/>
      <c r="EG547" s="262"/>
    </row>
    <row r="548" spans="1:137" s="3" customFormat="1">
      <c r="A548" s="15"/>
      <c r="B548" s="17"/>
      <c r="C548" s="15"/>
      <c r="D548" s="25"/>
      <c r="E548" s="25"/>
      <c r="F548" s="25"/>
      <c r="G548" s="18"/>
      <c r="H548" s="65"/>
      <c r="I548" s="45"/>
      <c r="J548" s="59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932"/>
      <c r="X548" s="909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  <c r="DZ548" s="27"/>
      <c r="EA548" s="27"/>
      <c r="EB548" s="27"/>
      <c r="EC548" s="27"/>
      <c r="ED548" s="27"/>
      <c r="EE548" s="27"/>
      <c r="EF548" s="27"/>
    </row>
    <row r="549" spans="1:137" s="3" customFormat="1" ht="13.5" thickBot="1">
      <c r="A549" s="15"/>
      <c r="B549" s="17"/>
      <c r="C549" s="15"/>
      <c r="D549" s="25"/>
      <c r="E549" s="25"/>
      <c r="F549" s="25"/>
      <c r="G549" s="18"/>
      <c r="H549" s="65"/>
      <c r="I549" s="45"/>
      <c r="J549" s="59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932"/>
      <c r="X549" s="909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  <c r="DZ549" s="27"/>
      <c r="EA549" s="27"/>
      <c r="EB549" s="27"/>
      <c r="EC549" s="27"/>
      <c r="ED549" s="27"/>
      <c r="EE549" s="27"/>
      <c r="EF549" s="27"/>
    </row>
    <row r="550" spans="1:137" s="3" customFormat="1" ht="24" customHeight="1">
      <c r="B550" s="40"/>
      <c r="E550" s="1144" t="s">
        <v>865</v>
      </c>
      <c r="F550" s="1145"/>
      <c r="G550" s="1142">
        <f>H10+H77+H84+H88+H100+H108+H114+H117+H137+H148+H165+H175+H178+H181+H192+H195+H199+H202+H205+H19+H211+H216+H224+H230+H247+H251+H261+H265+H269+H280+H283+H286+H389+H441+H445+H536+H544+H547+H208+H159</f>
        <v>497363734.66000003</v>
      </c>
      <c r="H550" s="1143"/>
      <c r="I550" s="95"/>
      <c r="J550" s="48"/>
      <c r="W550" s="933"/>
      <c r="X550" s="910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7"/>
      <c r="DV550" s="27"/>
      <c r="DW550" s="27"/>
      <c r="DX550" s="27"/>
      <c r="DY550" s="27"/>
      <c r="DZ550" s="27"/>
      <c r="EA550" s="27"/>
      <c r="EB550" s="27"/>
      <c r="EC550" s="27"/>
      <c r="ED550" s="27"/>
      <c r="EE550" s="27"/>
      <c r="EF550" s="27"/>
    </row>
    <row r="551" spans="1:137" s="3" customFormat="1">
      <c r="B551" s="40"/>
      <c r="C551" s="33"/>
      <c r="D551" s="47"/>
      <c r="E551" s="47"/>
      <c r="F551" s="47"/>
      <c r="G551" s="48"/>
      <c r="H551" s="64"/>
      <c r="I551" s="33"/>
      <c r="J551" s="58"/>
      <c r="W551" s="933"/>
      <c r="X551" s="910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  <c r="DZ551" s="27"/>
      <c r="EA551" s="27"/>
      <c r="EB551" s="27"/>
      <c r="EC551" s="27"/>
      <c r="ED551" s="27"/>
      <c r="EE551" s="27"/>
      <c r="EF551" s="27"/>
    </row>
  </sheetData>
  <mergeCells count="294">
    <mergeCell ref="T217:U217"/>
    <mergeCell ref="T212:U212"/>
    <mergeCell ref="M217:N217"/>
    <mergeCell ref="P213:P214"/>
    <mergeCell ref="R212:S212"/>
    <mergeCell ref="R217:S217"/>
    <mergeCell ref="O212:P212"/>
    <mergeCell ref="J209:K209"/>
    <mergeCell ref="J231:K231"/>
    <mergeCell ref="J225:K225"/>
    <mergeCell ref="K220:K223"/>
    <mergeCell ref="O217:P217"/>
    <mergeCell ref="J287:K287"/>
    <mergeCell ref="J217:K217"/>
    <mergeCell ref="A286:C286"/>
    <mergeCell ref="A287:I287"/>
    <mergeCell ref="M284:N284"/>
    <mergeCell ref="J270:K270"/>
    <mergeCell ref="E226:E229"/>
    <mergeCell ref="A390:I390"/>
    <mergeCell ref="J284:K284"/>
    <mergeCell ref="A243:A244"/>
    <mergeCell ref="B243:B244"/>
    <mergeCell ref="F226:F229"/>
    <mergeCell ref="K226:K229"/>
    <mergeCell ref="K218:K219"/>
    <mergeCell ref="D226:D229"/>
    <mergeCell ref="A217:I217"/>
    <mergeCell ref="G550:H550"/>
    <mergeCell ref="A547:C547"/>
    <mergeCell ref="J545:K545"/>
    <mergeCell ref="J446:K446"/>
    <mergeCell ref="A284:I284"/>
    <mergeCell ref="J442:K442"/>
    <mergeCell ref="E550:F550"/>
    <mergeCell ref="J537:K537"/>
    <mergeCell ref="O537:P537"/>
    <mergeCell ref="A545:I545"/>
    <mergeCell ref="A544:C544"/>
    <mergeCell ref="A537:I537"/>
    <mergeCell ref="T203:U203"/>
    <mergeCell ref="M203:N203"/>
    <mergeCell ref="O203:P203"/>
    <mergeCell ref="T206:U206"/>
    <mergeCell ref="R203:S203"/>
    <mergeCell ref="R206:S206"/>
    <mergeCell ref="R209:S209"/>
    <mergeCell ref="L213:N213"/>
    <mergeCell ref="K213:K214"/>
    <mergeCell ref="M206:N206"/>
    <mergeCell ref="O206:P206"/>
    <mergeCell ref="Q213:Q214"/>
    <mergeCell ref="O209:P209"/>
    <mergeCell ref="J212:K212"/>
    <mergeCell ref="M209:N209"/>
    <mergeCell ref="M212:N212"/>
    <mergeCell ref="T209:U209"/>
    <mergeCell ref="J206:K206"/>
    <mergeCell ref="J203:K203"/>
    <mergeCell ref="A3:Z3"/>
    <mergeCell ref="I110:I113"/>
    <mergeCell ref="H110:H113"/>
    <mergeCell ref="J78:K78"/>
    <mergeCell ref="B195:C195"/>
    <mergeCell ref="M200:N200"/>
    <mergeCell ref="J200:K200"/>
    <mergeCell ref="B199:C199"/>
    <mergeCell ref="A193:I193"/>
    <mergeCell ref="A192:C192"/>
    <mergeCell ref="A148:G148"/>
    <mergeCell ref="A181:C181"/>
    <mergeCell ref="J179:K179"/>
    <mergeCell ref="A196:I196"/>
    <mergeCell ref="J6:K6"/>
    <mergeCell ref="A88:C88"/>
    <mergeCell ref="A85:I85"/>
    <mergeCell ref="A10:C10"/>
    <mergeCell ref="A108:G108"/>
    <mergeCell ref="O196:P196"/>
    <mergeCell ref="A202:C202"/>
    <mergeCell ref="A200:I200"/>
    <mergeCell ref="J196:K196"/>
    <mergeCell ref="J182:K182"/>
    <mergeCell ref="J193:K193"/>
    <mergeCell ref="T200:U200"/>
    <mergeCell ref="T193:U193"/>
    <mergeCell ref="M196:N196"/>
    <mergeCell ref="R196:S196"/>
    <mergeCell ref="O200:P200"/>
    <mergeCell ref="T196:U196"/>
    <mergeCell ref="R200:S200"/>
    <mergeCell ref="O101:P101"/>
    <mergeCell ref="J101:K101"/>
    <mergeCell ref="T182:U182"/>
    <mergeCell ref="R193:S193"/>
    <mergeCell ref="M179:N179"/>
    <mergeCell ref="T179:U179"/>
    <mergeCell ref="M101:N101"/>
    <mergeCell ref="T176:U176"/>
    <mergeCell ref="R101:S101"/>
    <mergeCell ref="T101:U101"/>
    <mergeCell ref="O176:P176"/>
    <mergeCell ref="R176:S176"/>
    <mergeCell ref="M182:N182"/>
    <mergeCell ref="O182:P182"/>
    <mergeCell ref="J110:J113"/>
    <mergeCell ref="K110:K113"/>
    <mergeCell ref="R179:S179"/>
    <mergeCell ref="O179:P179"/>
    <mergeCell ref="M176:N176"/>
    <mergeCell ref="J167:J174"/>
    <mergeCell ref="R182:S182"/>
    <mergeCell ref="O193:P193"/>
    <mergeCell ref="M193:N193"/>
    <mergeCell ref="J89:K89"/>
    <mergeCell ref="O11:P11"/>
    <mergeCell ref="M89:N89"/>
    <mergeCell ref="O78:P78"/>
    <mergeCell ref="R89:S89"/>
    <mergeCell ref="T11:U11"/>
    <mergeCell ref="J11:K11"/>
    <mergeCell ref="R11:S11"/>
    <mergeCell ref="T78:U78"/>
    <mergeCell ref="J85:K85"/>
    <mergeCell ref="O89:P89"/>
    <mergeCell ref="M85:N85"/>
    <mergeCell ref="O85:P85"/>
    <mergeCell ref="T89:U89"/>
    <mergeCell ref="R85:S85"/>
    <mergeCell ref="T85:U85"/>
    <mergeCell ref="M78:N78"/>
    <mergeCell ref="Z4:Z5"/>
    <mergeCell ref="W4:W5"/>
    <mergeCell ref="O6:P6"/>
    <mergeCell ref="R6:S6"/>
    <mergeCell ref="T6:U6"/>
    <mergeCell ref="M6:N6"/>
    <mergeCell ref="R78:S78"/>
    <mergeCell ref="M11:N11"/>
    <mergeCell ref="Y4:Y5"/>
    <mergeCell ref="O4:O5"/>
    <mergeCell ref="X4:X5"/>
    <mergeCell ref="Q4:V4"/>
    <mergeCell ref="L4:N4"/>
    <mergeCell ref="K4:K5"/>
    <mergeCell ref="P4:P5"/>
    <mergeCell ref="F4:F5"/>
    <mergeCell ref="J4:J5"/>
    <mergeCell ref="H4:H5"/>
    <mergeCell ref="A6:G6"/>
    <mergeCell ref="A4:A5"/>
    <mergeCell ref="A78:I78"/>
    <mergeCell ref="A84:C84"/>
    <mergeCell ref="I4:I5"/>
    <mergeCell ref="A11:I11"/>
    <mergeCell ref="B4:B5"/>
    <mergeCell ref="C4:C5"/>
    <mergeCell ref="D4:D5"/>
    <mergeCell ref="E4:E5"/>
    <mergeCell ref="G4:G5"/>
    <mergeCell ref="A101:I101"/>
    <mergeCell ref="A114:G114"/>
    <mergeCell ref="G110:G113"/>
    <mergeCell ref="A115:G115"/>
    <mergeCell ref="A89:I89"/>
    <mergeCell ref="A231:I231"/>
    <mergeCell ref="A138:D138"/>
    <mergeCell ref="A160:D160"/>
    <mergeCell ref="A176:I176"/>
    <mergeCell ref="A100:C100"/>
    <mergeCell ref="A211:C211"/>
    <mergeCell ref="A208:C208"/>
    <mergeCell ref="A209:I209"/>
    <mergeCell ref="A216:C216"/>
    <mergeCell ref="A206:I206"/>
    <mergeCell ref="J176:K176"/>
    <mergeCell ref="I121:I122"/>
    <mergeCell ref="A182:I182"/>
    <mergeCell ref="A166:D166"/>
    <mergeCell ref="A149:D149"/>
    <mergeCell ref="H121:H122"/>
    <mergeCell ref="A102:G102"/>
    <mergeCell ref="A109:G109"/>
    <mergeCell ref="A137:G137"/>
    <mergeCell ref="A117:G117"/>
    <mergeCell ref="A118:H118"/>
    <mergeCell ref="A179:I179"/>
    <mergeCell ref="B178:C178"/>
    <mergeCell ref="O225:P225"/>
    <mergeCell ref="A251:C251"/>
    <mergeCell ref="J252:K252"/>
    <mergeCell ref="A247:C247"/>
    <mergeCell ref="O231:P231"/>
    <mergeCell ref="T225:U225"/>
    <mergeCell ref="R225:S225"/>
    <mergeCell ref="A230:C230"/>
    <mergeCell ref="R231:S231"/>
    <mergeCell ref="T231:U231"/>
    <mergeCell ref="T248:U248"/>
    <mergeCell ref="M231:N231"/>
    <mergeCell ref="M225:N225"/>
    <mergeCell ref="A248:I248"/>
    <mergeCell ref="K238:K246"/>
    <mergeCell ref="T252:U252"/>
    <mergeCell ref="J262:K262"/>
    <mergeCell ref="A262:I262"/>
    <mergeCell ref="O248:P248"/>
    <mergeCell ref="R248:S248"/>
    <mergeCell ref="M248:N248"/>
    <mergeCell ref="R252:S252"/>
    <mergeCell ref="M252:N252"/>
    <mergeCell ref="K253:K260"/>
    <mergeCell ref="A252:I252"/>
    <mergeCell ref="O252:P252"/>
    <mergeCell ref="J248:K248"/>
    <mergeCell ref="J267:J268"/>
    <mergeCell ref="R281:S281"/>
    <mergeCell ref="K263:K264"/>
    <mergeCell ref="A269:C269"/>
    <mergeCell ref="O270:P270"/>
    <mergeCell ref="O281:P281"/>
    <mergeCell ref="T281:U281"/>
    <mergeCell ref="R270:S270"/>
    <mergeCell ref="O262:P262"/>
    <mergeCell ref="T270:U270"/>
    <mergeCell ref="M270:N270"/>
    <mergeCell ref="M281:N281"/>
    <mergeCell ref="M262:N262"/>
    <mergeCell ref="T262:U262"/>
    <mergeCell ref="R262:S262"/>
    <mergeCell ref="A266:I266"/>
    <mergeCell ref="T390:U390"/>
    <mergeCell ref="O390:P390"/>
    <mergeCell ref="A280:C280"/>
    <mergeCell ref="A389:C389"/>
    <mergeCell ref="O442:P442"/>
    <mergeCell ref="T287:U287"/>
    <mergeCell ref="O287:P287"/>
    <mergeCell ref="M287:N287"/>
    <mergeCell ref="A283:C283"/>
    <mergeCell ref="J281:K281"/>
    <mergeCell ref="R390:S390"/>
    <mergeCell ref="T442:U442"/>
    <mergeCell ref="O284:P284"/>
    <mergeCell ref="R284:S284"/>
    <mergeCell ref="R442:S442"/>
    <mergeCell ref="R287:S287"/>
    <mergeCell ref="T284:U284"/>
    <mergeCell ref="A203:I203"/>
    <mergeCell ref="A446:I446"/>
    <mergeCell ref="A281:I281"/>
    <mergeCell ref="A270:I270"/>
    <mergeCell ref="A445:C445"/>
    <mergeCell ref="A441:C441"/>
    <mergeCell ref="A205:C205"/>
    <mergeCell ref="A212:I212"/>
    <mergeCell ref="A265:C265"/>
    <mergeCell ref="G213:G214"/>
    <mergeCell ref="A261:C261"/>
    <mergeCell ref="A224:C224"/>
    <mergeCell ref="A225:I225"/>
    <mergeCell ref="A442:I442"/>
    <mergeCell ref="T446:U446"/>
    <mergeCell ref="M446:N446"/>
    <mergeCell ref="T545:U545"/>
    <mergeCell ref="O545:P545"/>
    <mergeCell ref="A536:C536"/>
    <mergeCell ref="M537:N537"/>
    <mergeCell ref="R545:S545"/>
    <mergeCell ref="O446:P446"/>
    <mergeCell ref="M545:N545"/>
    <mergeCell ref="M442:N442"/>
    <mergeCell ref="T537:U537"/>
    <mergeCell ref="R537:S537"/>
    <mergeCell ref="R446:S446"/>
    <mergeCell ref="D213:D214"/>
    <mergeCell ref="C213:C214"/>
    <mergeCell ref="B213:B214"/>
    <mergeCell ref="A213:A214"/>
    <mergeCell ref="O213:O214"/>
    <mergeCell ref="J213:J214"/>
    <mergeCell ref="I213:I214"/>
    <mergeCell ref="H213:H214"/>
    <mergeCell ref="F213:F214"/>
    <mergeCell ref="E213:E214"/>
    <mergeCell ref="X213:X214"/>
    <mergeCell ref="Y213:Y214"/>
    <mergeCell ref="Z213:Z214"/>
    <mergeCell ref="R213:R214"/>
    <mergeCell ref="S213:S214"/>
    <mergeCell ref="T213:T214"/>
    <mergeCell ref="U213:U214"/>
    <mergeCell ref="V213:V214"/>
    <mergeCell ref="W213:W214"/>
  </mergeCells>
  <phoneticPr fontId="11" type="noConversion"/>
  <pageMargins left="1.1811023622047245" right="0.39370078740157483" top="0.98425196850393704" bottom="0" header="0.51181102362204722" footer="0"/>
  <pageSetup paperSize="9" scale="23" fitToHeight="0" orientation="landscape" r:id="rId1"/>
  <headerFooter alignWithMargins="0">
    <oddHeader>&amp;R&amp;"Arial,Pogrubiona kursywa"Załącznik nr 1 - wykaz budynków i budowli</oddHeader>
    <oddFooter>Strona &amp;P z &amp;N</oddFooter>
  </headerFooter>
  <rowBreaks count="14" manualBreakCount="14">
    <brk id="77" max="26" man="1"/>
    <brk id="100" max="28" man="1"/>
    <brk id="165" max="26" man="1"/>
    <brk id="178" max="28" man="1"/>
    <brk id="192" max="28" man="1"/>
    <brk id="230" max="28" man="1"/>
    <brk id="269" max="28" man="1"/>
    <brk id="286" max="28" man="1"/>
    <brk id="389" max="28" man="1"/>
    <brk id="60" max="28" man="1"/>
    <brk id="445" max="28" man="1"/>
    <brk id="474" max="28" man="1"/>
    <brk id="536" max="26" man="1"/>
    <brk id="544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6"/>
  <sheetViews>
    <sheetView view="pageBreakPreview" topLeftCell="A166" zoomScale="85" zoomScaleNormal="100" zoomScaleSheetLayoutView="85" workbookViewId="0">
      <selection activeCell="H201" sqref="H201"/>
    </sheetView>
  </sheetViews>
  <sheetFormatPr defaultRowHeight="12.75"/>
  <cols>
    <col min="1" max="2" width="9.85546875" style="4" customWidth="1"/>
    <col min="3" max="3" width="33.140625" style="4" customWidth="1"/>
    <col min="4" max="4" width="20.42578125" style="4" customWidth="1"/>
    <col min="5" max="5" width="12.42578125" style="4" bestFit="1" customWidth="1"/>
    <col min="6" max="16384" width="9.140625" style="4"/>
  </cols>
  <sheetData>
    <row r="1" spans="1:4">
      <c r="A1" s="52" t="s">
        <v>1334</v>
      </c>
      <c r="C1" s="7"/>
    </row>
    <row r="2" spans="1:4" ht="13.5" thickBot="1"/>
    <row r="3" spans="1:4" ht="13.5" thickBot="1">
      <c r="A3" s="1151" t="s">
        <v>276</v>
      </c>
      <c r="B3" s="1152"/>
      <c r="C3" s="1152"/>
      <c r="D3" s="1153"/>
    </row>
    <row r="4" spans="1:4">
      <c r="B4" s="5"/>
      <c r="C4" s="13"/>
      <c r="D4" s="13"/>
    </row>
    <row r="5" spans="1:4">
      <c r="A5" s="170" t="s">
        <v>277</v>
      </c>
      <c r="B5" s="170" t="s">
        <v>973</v>
      </c>
      <c r="C5" s="99" t="s">
        <v>278</v>
      </c>
      <c r="D5" s="144" t="s">
        <v>1285</v>
      </c>
    </row>
    <row r="6" spans="1:4">
      <c r="A6" s="1154">
        <v>1</v>
      </c>
      <c r="B6" s="1154">
        <v>3</v>
      </c>
      <c r="C6" s="162" t="s">
        <v>1286</v>
      </c>
      <c r="D6" s="162">
        <v>450.59</v>
      </c>
    </row>
    <row r="7" spans="1:4">
      <c r="A7" s="1154"/>
      <c r="B7" s="1154"/>
      <c r="C7" s="162" t="s">
        <v>1287</v>
      </c>
      <c r="D7" s="162">
        <v>183.12</v>
      </c>
    </row>
    <row r="8" spans="1:4">
      <c r="A8" s="1154"/>
      <c r="B8" s="1154"/>
      <c r="C8" s="162" t="s">
        <v>1288</v>
      </c>
      <c r="D8" s="162">
        <v>8581.82</v>
      </c>
    </row>
    <row r="9" spans="1:4">
      <c r="A9" s="1154">
        <v>2</v>
      </c>
      <c r="B9" s="1154">
        <v>93</v>
      </c>
      <c r="C9" s="162" t="s">
        <v>1289</v>
      </c>
      <c r="D9" s="162">
        <v>1664.68</v>
      </c>
    </row>
    <row r="10" spans="1:4">
      <c r="A10" s="1154"/>
      <c r="B10" s="1154"/>
      <c r="C10" s="162" t="s">
        <v>1290</v>
      </c>
      <c r="D10" s="162">
        <v>418.46</v>
      </c>
    </row>
    <row r="11" spans="1:4">
      <c r="A11" s="1154"/>
      <c r="B11" s="1154"/>
      <c r="C11" s="162" t="s">
        <v>1291</v>
      </c>
      <c r="D11" s="162">
        <v>5430.65</v>
      </c>
    </row>
    <row r="12" spans="1:4" ht="13.5" thickBot="1">
      <c r="A12" s="1155"/>
      <c r="B12" s="1155"/>
      <c r="C12" s="168" t="s">
        <v>1292</v>
      </c>
      <c r="D12" s="168">
        <v>6205.89</v>
      </c>
    </row>
    <row r="13" spans="1:4" ht="13.5" thickBot="1">
      <c r="A13" s="153"/>
      <c r="B13" s="154"/>
      <c r="C13" s="155" t="s">
        <v>862</v>
      </c>
      <c r="D13" s="156">
        <f>SUM(D6:D12)</f>
        <v>22935.21</v>
      </c>
    </row>
    <row r="14" spans="1:4" ht="13.5" thickBot="1"/>
    <row r="15" spans="1:4" ht="13.5" thickBot="1">
      <c r="A15" s="1151" t="s">
        <v>1293</v>
      </c>
      <c r="B15" s="1152"/>
      <c r="C15" s="1152"/>
      <c r="D15" s="1153"/>
    </row>
    <row r="16" spans="1:4">
      <c r="A16" s="20"/>
      <c r="B16" s="46"/>
      <c r="C16" s="50"/>
      <c r="D16" s="50"/>
    </row>
    <row r="17" spans="1:12" ht="38.25">
      <c r="A17" s="99" t="s">
        <v>277</v>
      </c>
      <c r="B17" s="99" t="s">
        <v>662</v>
      </c>
      <c r="C17" s="99" t="s">
        <v>278</v>
      </c>
      <c r="D17" s="99" t="s">
        <v>1285</v>
      </c>
      <c r="E17" s="51"/>
      <c r="F17" s="51"/>
      <c r="G17" s="51"/>
      <c r="H17" s="51"/>
      <c r="I17" s="51"/>
      <c r="J17" s="51"/>
      <c r="K17" s="51"/>
      <c r="L17" s="51"/>
    </row>
    <row r="18" spans="1:12">
      <c r="A18" s="215">
        <v>1</v>
      </c>
      <c r="B18" s="210" t="s">
        <v>663</v>
      </c>
      <c r="C18" s="216" t="s">
        <v>664</v>
      </c>
      <c r="D18" s="217">
        <v>3142.2</v>
      </c>
    </row>
    <row r="19" spans="1:12">
      <c r="A19" s="215">
        <v>2</v>
      </c>
      <c r="B19" s="210" t="s">
        <v>665</v>
      </c>
      <c r="C19" s="216" t="s">
        <v>666</v>
      </c>
      <c r="D19" s="218">
        <v>369.39</v>
      </c>
    </row>
    <row r="20" spans="1:12">
      <c r="A20" s="215">
        <v>3</v>
      </c>
      <c r="B20" s="215" t="s">
        <v>667</v>
      </c>
      <c r="C20" s="219" t="s">
        <v>668</v>
      </c>
      <c r="D20" s="220">
        <v>3944.36</v>
      </c>
    </row>
    <row r="21" spans="1:12">
      <c r="A21" s="215">
        <v>4</v>
      </c>
      <c r="B21" s="215" t="s">
        <v>669</v>
      </c>
      <c r="C21" s="219" t="s">
        <v>1289</v>
      </c>
      <c r="D21" s="220">
        <v>1355.86</v>
      </c>
    </row>
    <row r="22" spans="1:12">
      <c r="A22" s="215">
        <v>5</v>
      </c>
      <c r="B22" s="215" t="s">
        <v>670</v>
      </c>
      <c r="C22" s="219" t="s">
        <v>671</v>
      </c>
      <c r="D22" s="220">
        <v>507.18</v>
      </c>
    </row>
    <row r="23" spans="1:12">
      <c r="A23" s="215">
        <v>6</v>
      </c>
      <c r="B23" s="215" t="s">
        <v>38</v>
      </c>
      <c r="C23" s="219" t="s">
        <v>39</v>
      </c>
      <c r="D23" s="220">
        <v>634.95000000000005</v>
      </c>
    </row>
    <row r="24" spans="1:12">
      <c r="A24" s="215">
        <v>7</v>
      </c>
      <c r="B24" s="215" t="s">
        <v>40</v>
      </c>
      <c r="C24" s="219" t="s">
        <v>41</v>
      </c>
      <c r="D24" s="220">
        <v>2231.88</v>
      </c>
    </row>
    <row r="25" spans="1:12">
      <c r="A25" s="215">
        <v>8</v>
      </c>
      <c r="B25" s="215" t="s">
        <v>42</v>
      </c>
      <c r="C25" s="219" t="s">
        <v>43</v>
      </c>
      <c r="D25" s="220">
        <v>2472.86</v>
      </c>
    </row>
    <row r="26" spans="1:12">
      <c r="A26" s="215">
        <v>9</v>
      </c>
      <c r="B26" s="215" t="s">
        <v>44</v>
      </c>
      <c r="C26" s="219" t="s">
        <v>45</v>
      </c>
      <c r="D26" s="220">
        <v>1499.15</v>
      </c>
    </row>
    <row r="27" spans="1:12">
      <c r="A27" s="215">
        <v>10</v>
      </c>
      <c r="B27" s="215" t="s">
        <v>46</v>
      </c>
      <c r="C27" s="219" t="s">
        <v>47</v>
      </c>
      <c r="D27" s="220">
        <v>675.25</v>
      </c>
    </row>
    <row r="28" spans="1:12">
      <c r="A28" s="215">
        <v>11</v>
      </c>
      <c r="B28" s="215" t="s">
        <v>48</v>
      </c>
      <c r="C28" s="219" t="s">
        <v>49</v>
      </c>
      <c r="D28" s="220">
        <v>4040.9</v>
      </c>
    </row>
    <row r="29" spans="1:12">
      <c r="A29" s="215">
        <v>12</v>
      </c>
      <c r="B29" s="215" t="s">
        <v>50</v>
      </c>
      <c r="C29" s="219" t="s">
        <v>51</v>
      </c>
      <c r="D29" s="220">
        <v>815.18</v>
      </c>
    </row>
    <row r="30" spans="1:12">
      <c r="A30" s="215">
        <v>13</v>
      </c>
      <c r="B30" s="215" t="s">
        <v>52</v>
      </c>
      <c r="C30" s="219" t="s">
        <v>53</v>
      </c>
      <c r="D30" s="220">
        <v>997.69</v>
      </c>
    </row>
    <row r="31" spans="1:12">
      <c r="A31" s="215">
        <v>14</v>
      </c>
      <c r="B31" s="215" t="s">
        <v>54</v>
      </c>
      <c r="C31" s="219" t="s">
        <v>55</v>
      </c>
      <c r="D31" s="220">
        <v>137.32</v>
      </c>
    </row>
    <row r="32" spans="1:12">
      <c r="A32" s="215">
        <v>15</v>
      </c>
      <c r="B32" s="215" t="s">
        <v>56</v>
      </c>
      <c r="C32" s="219" t="s">
        <v>57</v>
      </c>
      <c r="D32" s="220">
        <v>143.11000000000001</v>
      </c>
    </row>
    <row r="33" spans="1:4">
      <c r="A33" s="215">
        <v>16</v>
      </c>
      <c r="B33" s="215" t="s">
        <v>58</v>
      </c>
      <c r="C33" s="219" t="s">
        <v>59</v>
      </c>
      <c r="D33" s="220">
        <v>213.69</v>
      </c>
    </row>
    <row r="34" spans="1:4">
      <c r="A34" s="215">
        <v>17</v>
      </c>
      <c r="B34" s="215" t="s">
        <v>60</v>
      </c>
      <c r="C34" s="219" t="s">
        <v>61</v>
      </c>
      <c r="D34" s="220">
        <v>725.16</v>
      </c>
    </row>
    <row r="35" spans="1:4">
      <c r="A35" s="215">
        <v>18</v>
      </c>
      <c r="B35" s="215" t="s">
        <v>62</v>
      </c>
      <c r="C35" s="221" t="s">
        <v>63</v>
      </c>
      <c r="D35" s="220">
        <v>1492.78</v>
      </c>
    </row>
    <row r="36" spans="1:4">
      <c r="A36" s="215">
        <v>19</v>
      </c>
      <c r="B36" s="215" t="s">
        <v>64</v>
      </c>
      <c r="C36" s="221" t="s">
        <v>65</v>
      </c>
      <c r="D36" s="220">
        <v>1074.97</v>
      </c>
    </row>
    <row r="37" spans="1:4">
      <c r="A37" s="215">
        <v>20</v>
      </c>
      <c r="B37" s="215" t="s">
        <v>66</v>
      </c>
      <c r="C37" s="221" t="s">
        <v>67</v>
      </c>
      <c r="D37" s="220">
        <v>418.91</v>
      </c>
    </row>
    <row r="38" spans="1:4">
      <c r="A38" s="215">
        <v>21</v>
      </c>
      <c r="B38" s="215" t="s">
        <v>68</v>
      </c>
      <c r="C38" s="221" t="s">
        <v>69</v>
      </c>
      <c r="D38" s="220">
        <v>762.74</v>
      </c>
    </row>
    <row r="39" spans="1:4">
      <c r="A39" s="215">
        <v>22</v>
      </c>
      <c r="B39" s="215" t="s">
        <v>70</v>
      </c>
      <c r="C39" s="221" t="s">
        <v>71</v>
      </c>
      <c r="D39" s="220">
        <v>671.15</v>
      </c>
    </row>
    <row r="40" spans="1:4">
      <c r="A40" s="215">
        <v>23</v>
      </c>
      <c r="B40" s="215" t="s">
        <v>72</v>
      </c>
      <c r="C40" s="221" t="s">
        <v>73</v>
      </c>
      <c r="D40" s="220">
        <v>1877.32</v>
      </c>
    </row>
    <row r="41" spans="1:4">
      <c r="A41" s="215">
        <v>24</v>
      </c>
      <c r="B41" s="215" t="s">
        <v>74</v>
      </c>
      <c r="C41" s="219" t="s">
        <v>75</v>
      </c>
      <c r="D41" s="220">
        <v>1529.85</v>
      </c>
    </row>
    <row r="42" spans="1:4">
      <c r="A42" s="215">
        <v>25</v>
      </c>
      <c r="B42" s="215" t="s">
        <v>707</v>
      </c>
      <c r="C42" s="219" t="s">
        <v>708</v>
      </c>
      <c r="D42" s="220">
        <v>2401.34</v>
      </c>
    </row>
    <row r="43" spans="1:4">
      <c r="A43" s="215">
        <v>26</v>
      </c>
      <c r="B43" s="215" t="s">
        <v>709</v>
      </c>
      <c r="C43" s="219" t="s">
        <v>710</v>
      </c>
      <c r="D43" s="220">
        <v>1514</v>
      </c>
    </row>
    <row r="44" spans="1:4">
      <c r="A44" s="215">
        <v>27</v>
      </c>
      <c r="B44" s="215" t="s">
        <v>711</v>
      </c>
      <c r="C44" s="219" t="s">
        <v>712</v>
      </c>
      <c r="D44" s="220">
        <v>197.29</v>
      </c>
    </row>
    <row r="45" spans="1:4">
      <c r="A45" s="215">
        <v>28</v>
      </c>
      <c r="B45" s="215" t="s">
        <v>713</v>
      </c>
      <c r="C45" s="219" t="s">
        <v>714</v>
      </c>
      <c r="D45" s="220">
        <v>151</v>
      </c>
    </row>
    <row r="46" spans="1:4">
      <c r="A46" s="215">
        <v>29</v>
      </c>
      <c r="B46" s="215" t="s">
        <v>715</v>
      </c>
      <c r="C46" s="219" t="s">
        <v>716</v>
      </c>
      <c r="D46" s="220">
        <v>423.47</v>
      </c>
    </row>
    <row r="47" spans="1:4" ht="25.5">
      <c r="A47" s="215">
        <v>30</v>
      </c>
      <c r="B47" s="215" t="s">
        <v>793</v>
      </c>
      <c r="C47" s="222" t="s">
        <v>717</v>
      </c>
      <c r="D47" s="220">
        <v>518.70000000000005</v>
      </c>
    </row>
    <row r="48" spans="1:4" ht="13.5" thickBot="1">
      <c r="A48" s="215">
        <v>31</v>
      </c>
      <c r="B48" s="223" t="s">
        <v>793</v>
      </c>
      <c r="C48" s="224" t="s">
        <v>155</v>
      </c>
      <c r="D48" s="225">
        <v>491.31</v>
      </c>
    </row>
    <row r="49" spans="1:5" ht="13.5" thickBot="1">
      <c r="A49" s="153"/>
      <c r="B49" s="154"/>
      <c r="C49" s="155" t="s">
        <v>862</v>
      </c>
      <c r="D49" s="169">
        <f>SUM(D18:D48)</f>
        <v>37430.959999999999</v>
      </c>
      <c r="E49" s="73"/>
    </row>
    <row r="50" spans="1:5" ht="13.5" thickBot="1"/>
    <row r="51" spans="1:5" ht="13.5" thickBot="1">
      <c r="A51" s="1151" t="s">
        <v>156</v>
      </c>
      <c r="B51" s="1152"/>
      <c r="C51" s="1152"/>
      <c r="D51" s="1153"/>
    </row>
    <row r="52" spans="1:5">
      <c r="A52" s="20"/>
      <c r="B52" s="46"/>
      <c r="C52" s="50"/>
      <c r="D52" s="50"/>
    </row>
    <row r="53" spans="1:5" ht="25.5">
      <c r="A53" s="167" t="s">
        <v>277</v>
      </c>
      <c r="B53" s="99" t="s">
        <v>157</v>
      </c>
      <c r="C53" s="99" t="s">
        <v>278</v>
      </c>
      <c r="D53" s="99" t="s">
        <v>1285</v>
      </c>
    </row>
    <row r="54" spans="1:5">
      <c r="A54" s="157">
        <v>1</v>
      </c>
      <c r="B54" s="157" t="s">
        <v>158</v>
      </c>
      <c r="C54" s="158" t="s">
        <v>159</v>
      </c>
      <c r="D54" s="159">
        <v>230</v>
      </c>
    </row>
    <row r="55" spans="1:5">
      <c r="A55" s="157">
        <v>2</v>
      </c>
      <c r="B55" s="157" t="s">
        <v>160</v>
      </c>
      <c r="C55" s="158" t="s">
        <v>161</v>
      </c>
      <c r="D55" s="159">
        <v>758.06</v>
      </c>
    </row>
    <row r="56" spans="1:5">
      <c r="A56" s="157">
        <v>3</v>
      </c>
      <c r="B56" s="157" t="s">
        <v>162</v>
      </c>
      <c r="C56" s="158" t="s">
        <v>163</v>
      </c>
      <c r="D56" s="159">
        <v>224.3</v>
      </c>
    </row>
    <row r="57" spans="1:5">
      <c r="A57" s="215">
        <v>4</v>
      </c>
      <c r="B57" s="215" t="s">
        <v>164</v>
      </c>
      <c r="C57" s="226" t="s">
        <v>165</v>
      </c>
      <c r="D57" s="220">
        <v>136.21</v>
      </c>
    </row>
    <row r="58" spans="1:5">
      <c r="A58" s="215">
        <v>5</v>
      </c>
      <c r="B58" s="215" t="s">
        <v>166</v>
      </c>
      <c r="C58" s="226" t="s">
        <v>167</v>
      </c>
      <c r="D58" s="220">
        <v>159</v>
      </c>
    </row>
    <row r="59" spans="1:5">
      <c r="A59" s="215">
        <v>6</v>
      </c>
      <c r="B59" s="215" t="s">
        <v>168</v>
      </c>
      <c r="C59" s="226" t="s">
        <v>169</v>
      </c>
      <c r="D59" s="220">
        <v>215.7</v>
      </c>
    </row>
    <row r="60" spans="1:5" s="203" customFormat="1">
      <c r="A60" s="215">
        <v>7</v>
      </c>
      <c r="B60" s="215" t="s">
        <v>170</v>
      </c>
      <c r="C60" s="226" t="s">
        <v>171</v>
      </c>
      <c r="D60" s="220">
        <v>1243.78</v>
      </c>
    </row>
    <row r="61" spans="1:5">
      <c r="A61" s="215">
        <v>8</v>
      </c>
      <c r="B61" s="215" t="s">
        <v>172</v>
      </c>
      <c r="C61" s="226" t="s">
        <v>173</v>
      </c>
      <c r="D61" s="220">
        <v>494.5</v>
      </c>
    </row>
    <row r="62" spans="1:5">
      <c r="A62" s="215">
        <v>9</v>
      </c>
      <c r="B62" s="215" t="s">
        <v>174</v>
      </c>
      <c r="C62" s="226" t="s">
        <v>175</v>
      </c>
      <c r="D62" s="220">
        <v>199</v>
      </c>
    </row>
    <row r="63" spans="1:5">
      <c r="A63" s="215">
        <v>10</v>
      </c>
      <c r="B63" s="215" t="s">
        <v>176</v>
      </c>
      <c r="C63" s="226" t="s">
        <v>177</v>
      </c>
      <c r="D63" s="220">
        <v>314.85000000000002</v>
      </c>
    </row>
    <row r="64" spans="1:5">
      <c r="A64" s="215">
        <v>11</v>
      </c>
      <c r="B64" s="215" t="s">
        <v>178</v>
      </c>
      <c r="C64" s="226" t="s">
        <v>179</v>
      </c>
      <c r="D64" s="220">
        <v>251.8</v>
      </c>
    </row>
    <row r="65" spans="1:4">
      <c r="A65" s="215">
        <v>12</v>
      </c>
      <c r="B65" s="215" t="s">
        <v>180</v>
      </c>
      <c r="C65" s="226" t="s">
        <v>181</v>
      </c>
      <c r="D65" s="220">
        <v>196.93</v>
      </c>
    </row>
    <row r="66" spans="1:4">
      <c r="A66" s="215">
        <v>13</v>
      </c>
      <c r="B66" s="215" t="s">
        <v>182</v>
      </c>
      <c r="C66" s="226" t="s">
        <v>183</v>
      </c>
      <c r="D66" s="220">
        <v>590</v>
      </c>
    </row>
    <row r="67" spans="1:4">
      <c r="A67" s="157">
        <v>14</v>
      </c>
      <c r="B67" s="157" t="s">
        <v>184</v>
      </c>
      <c r="C67" s="158" t="s">
        <v>185</v>
      </c>
      <c r="D67" s="159">
        <v>135</v>
      </c>
    </row>
    <row r="68" spans="1:4">
      <c r="A68" s="157">
        <v>15</v>
      </c>
      <c r="B68" s="157" t="s">
        <v>186</v>
      </c>
      <c r="C68" s="158" t="s">
        <v>187</v>
      </c>
      <c r="D68" s="159">
        <v>200.07</v>
      </c>
    </row>
    <row r="69" spans="1:4">
      <c r="A69" s="157">
        <v>16</v>
      </c>
      <c r="B69" s="157" t="s">
        <v>188</v>
      </c>
      <c r="C69" s="158" t="s">
        <v>189</v>
      </c>
      <c r="D69" s="159">
        <v>98.16</v>
      </c>
    </row>
    <row r="70" spans="1:4">
      <c r="A70" s="157">
        <v>17</v>
      </c>
      <c r="B70" s="157" t="s">
        <v>190</v>
      </c>
      <c r="C70" s="158" t="s">
        <v>191</v>
      </c>
      <c r="D70" s="159">
        <v>589.5</v>
      </c>
    </row>
    <row r="71" spans="1:4">
      <c r="A71" s="157">
        <v>18</v>
      </c>
      <c r="B71" s="157" t="s">
        <v>192</v>
      </c>
      <c r="C71" s="158" t="s">
        <v>193</v>
      </c>
      <c r="D71" s="159">
        <v>150.12</v>
      </c>
    </row>
    <row r="72" spans="1:4">
      <c r="A72" s="157">
        <v>19</v>
      </c>
      <c r="B72" s="157" t="s">
        <v>194</v>
      </c>
      <c r="C72" s="158" t="s">
        <v>195</v>
      </c>
      <c r="D72" s="159">
        <v>243.38</v>
      </c>
    </row>
    <row r="73" spans="1:4">
      <c r="A73" s="157">
        <v>20</v>
      </c>
      <c r="B73" s="157" t="s">
        <v>196</v>
      </c>
      <c r="C73" s="158" t="s">
        <v>197</v>
      </c>
      <c r="D73" s="159">
        <v>260.74</v>
      </c>
    </row>
    <row r="74" spans="1:4">
      <c r="A74" s="157">
        <v>21</v>
      </c>
      <c r="B74" s="157" t="s">
        <v>198</v>
      </c>
      <c r="C74" s="158" t="s">
        <v>199</v>
      </c>
      <c r="D74" s="159">
        <v>533.4</v>
      </c>
    </row>
    <row r="75" spans="1:4">
      <c r="A75" s="157">
        <v>22</v>
      </c>
      <c r="B75" s="157" t="s">
        <v>200</v>
      </c>
      <c r="C75" s="158" t="s">
        <v>201</v>
      </c>
      <c r="D75" s="159">
        <v>646.23</v>
      </c>
    </row>
    <row r="76" spans="1:4">
      <c r="A76" s="157">
        <v>23</v>
      </c>
      <c r="B76" s="157" t="s">
        <v>202</v>
      </c>
      <c r="C76" s="158" t="s">
        <v>203</v>
      </c>
      <c r="D76" s="159">
        <v>145.13999999999999</v>
      </c>
    </row>
    <row r="77" spans="1:4">
      <c r="A77" s="157">
        <v>24</v>
      </c>
      <c r="B77" s="157" t="s">
        <v>204</v>
      </c>
      <c r="C77" s="158" t="s">
        <v>205</v>
      </c>
      <c r="D77" s="159">
        <v>325.04000000000002</v>
      </c>
    </row>
    <row r="78" spans="1:4">
      <c r="A78" s="157">
        <v>25</v>
      </c>
      <c r="B78" s="157" t="s">
        <v>206</v>
      </c>
      <c r="C78" s="158" t="s">
        <v>207</v>
      </c>
      <c r="D78" s="159">
        <v>366.83</v>
      </c>
    </row>
    <row r="79" spans="1:4">
      <c r="A79" s="157">
        <v>26</v>
      </c>
      <c r="B79" s="157" t="s">
        <v>208</v>
      </c>
      <c r="C79" s="158" t="s">
        <v>209</v>
      </c>
      <c r="D79" s="159">
        <v>347.11</v>
      </c>
    </row>
    <row r="80" spans="1:4">
      <c r="A80" s="157">
        <v>27</v>
      </c>
      <c r="B80" s="157" t="s">
        <v>210</v>
      </c>
      <c r="C80" s="158" t="s">
        <v>211</v>
      </c>
      <c r="D80" s="159">
        <v>443.35</v>
      </c>
    </row>
    <row r="81" spans="1:4">
      <c r="A81" s="157">
        <v>28</v>
      </c>
      <c r="B81" s="157" t="s">
        <v>212</v>
      </c>
      <c r="C81" s="158" t="s">
        <v>213</v>
      </c>
      <c r="D81" s="159">
        <v>305.52999999999997</v>
      </c>
    </row>
    <row r="82" spans="1:4">
      <c r="A82" s="157">
        <v>29</v>
      </c>
      <c r="B82" s="157" t="s">
        <v>214</v>
      </c>
      <c r="C82" s="158" t="s">
        <v>986</v>
      </c>
      <c r="D82" s="159">
        <v>1502.13</v>
      </c>
    </row>
    <row r="83" spans="1:4">
      <c r="A83" s="157">
        <v>30</v>
      </c>
      <c r="B83" s="160" t="s">
        <v>987</v>
      </c>
      <c r="C83" s="161" t="s">
        <v>988</v>
      </c>
      <c r="D83" s="159">
        <v>246.1</v>
      </c>
    </row>
    <row r="84" spans="1:4">
      <c r="A84" s="157">
        <v>31</v>
      </c>
      <c r="B84" s="157" t="s">
        <v>989</v>
      </c>
      <c r="C84" s="162" t="s">
        <v>990</v>
      </c>
      <c r="D84" s="159">
        <v>137.16</v>
      </c>
    </row>
    <row r="85" spans="1:4" ht="27" customHeight="1">
      <c r="A85" s="157">
        <v>32</v>
      </c>
      <c r="B85" s="157" t="s">
        <v>991</v>
      </c>
      <c r="C85" s="163" t="s">
        <v>992</v>
      </c>
      <c r="D85" s="159">
        <v>675.13</v>
      </c>
    </row>
    <row r="86" spans="1:4">
      <c r="A86" s="157">
        <v>33</v>
      </c>
      <c r="B86" s="157" t="s">
        <v>993</v>
      </c>
      <c r="C86" s="158" t="s">
        <v>994</v>
      </c>
      <c r="D86" s="159">
        <v>379.2</v>
      </c>
    </row>
    <row r="87" spans="1:4">
      <c r="A87" s="157">
        <v>34</v>
      </c>
      <c r="B87" s="157" t="s">
        <v>995</v>
      </c>
      <c r="C87" s="158" t="s">
        <v>996</v>
      </c>
      <c r="D87" s="159">
        <v>205.73</v>
      </c>
    </row>
    <row r="88" spans="1:4">
      <c r="A88" s="157">
        <v>35</v>
      </c>
      <c r="B88" s="157" t="s">
        <v>997</v>
      </c>
      <c r="C88" s="158" t="s">
        <v>998</v>
      </c>
      <c r="D88" s="159">
        <v>279.75</v>
      </c>
    </row>
    <row r="89" spans="1:4">
      <c r="A89" s="157">
        <v>36</v>
      </c>
      <c r="B89" s="157" t="s">
        <v>999</v>
      </c>
      <c r="C89" s="158" t="s">
        <v>1000</v>
      </c>
      <c r="D89" s="159">
        <v>317.06</v>
      </c>
    </row>
    <row r="90" spans="1:4">
      <c r="A90" s="157">
        <v>37</v>
      </c>
      <c r="B90" s="157" t="s">
        <v>1001</v>
      </c>
      <c r="C90" s="158" t="s">
        <v>1002</v>
      </c>
      <c r="D90" s="159">
        <v>179.44</v>
      </c>
    </row>
    <row r="91" spans="1:4">
      <c r="A91" s="157">
        <v>38</v>
      </c>
      <c r="B91" s="157" t="s">
        <v>1003</v>
      </c>
      <c r="C91" s="158" t="s">
        <v>1004</v>
      </c>
      <c r="D91" s="159">
        <v>113.44</v>
      </c>
    </row>
    <row r="92" spans="1:4">
      <c r="A92" s="157">
        <v>39</v>
      </c>
      <c r="B92" s="157" t="s">
        <v>1005</v>
      </c>
      <c r="C92" s="158" t="s">
        <v>1006</v>
      </c>
      <c r="D92" s="159">
        <v>412</v>
      </c>
    </row>
    <row r="93" spans="1:4">
      <c r="A93" s="157">
        <v>40</v>
      </c>
      <c r="B93" s="157" t="s">
        <v>1007</v>
      </c>
      <c r="C93" s="158" t="s">
        <v>1008</v>
      </c>
      <c r="D93" s="159">
        <v>157.1</v>
      </c>
    </row>
    <row r="94" spans="1:4">
      <c r="A94" s="157">
        <v>41</v>
      </c>
      <c r="B94" s="157" t="s">
        <v>1009</v>
      </c>
      <c r="C94" s="158" t="s">
        <v>1010</v>
      </c>
      <c r="D94" s="159">
        <v>312.19</v>
      </c>
    </row>
    <row r="95" spans="1:4">
      <c r="A95" s="157">
        <v>42</v>
      </c>
      <c r="B95" s="157" t="s">
        <v>1011</v>
      </c>
      <c r="C95" s="158" t="s">
        <v>1012</v>
      </c>
      <c r="D95" s="159">
        <v>219.4</v>
      </c>
    </row>
    <row r="96" spans="1:4">
      <c r="A96" s="157">
        <v>43</v>
      </c>
      <c r="B96" s="157" t="s">
        <v>1013</v>
      </c>
      <c r="C96" s="158" t="s">
        <v>1014</v>
      </c>
      <c r="D96" s="159">
        <v>794.46</v>
      </c>
    </row>
    <row r="97" spans="1:4">
      <c r="A97" s="157">
        <v>44</v>
      </c>
      <c r="B97" s="157" t="s">
        <v>1015</v>
      </c>
      <c r="C97" s="158" t="s">
        <v>1016</v>
      </c>
      <c r="D97" s="159">
        <v>228.58</v>
      </c>
    </row>
    <row r="98" spans="1:4">
      <c r="A98" s="157">
        <v>45</v>
      </c>
      <c r="B98" s="157"/>
      <c r="C98" s="158" t="s">
        <v>1017</v>
      </c>
      <c r="D98" s="159">
        <v>80.84</v>
      </c>
    </row>
    <row r="99" spans="1:4">
      <c r="A99" s="157">
        <v>46</v>
      </c>
      <c r="B99" s="157" t="s">
        <v>1018</v>
      </c>
      <c r="C99" s="158" t="s">
        <v>1019</v>
      </c>
      <c r="D99" s="159">
        <v>101.21</v>
      </c>
    </row>
    <row r="100" spans="1:4">
      <c r="A100" s="157">
        <v>47</v>
      </c>
      <c r="B100" s="157" t="s">
        <v>1020</v>
      </c>
      <c r="C100" s="158" t="s">
        <v>1021</v>
      </c>
      <c r="D100" s="159">
        <v>814.97</v>
      </c>
    </row>
    <row r="101" spans="1:4">
      <c r="A101" s="157">
        <v>48</v>
      </c>
      <c r="B101" s="157" t="s">
        <v>1022</v>
      </c>
      <c r="C101" s="158" t="s">
        <v>1023</v>
      </c>
      <c r="D101" s="159">
        <v>206.15</v>
      </c>
    </row>
    <row r="102" spans="1:4">
      <c r="A102" s="157">
        <v>49</v>
      </c>
      <c r="B102" s="157" t="s">
        <v>1024</v>
      </c>
      <c r="C102" s="158" t="s">
        <v>1025</v>
      </c>
      <c r="D102" s="159">
        <v>480.1</v>
      </c>
    </row>
    <row r="103" spans="1:4">
      <c r="A103" s="157">
        <v>50</v>
      </c>
      <c r="B103" s="157" t="s">
        <v>1026</v>
      </c>
      <c r="C103" s="158" t="s">
        <v>1027</v>
      </c>
      <c r="D103" s="159">
        <v>431.27</v>
      </c>
    </row>
    <row r="104" spans="1:4">
      <c r="A104" s="157">
        <v>51</v>
      </c>
      <c r="B104" s="157" t="s">
        <v>1028</v>
      </c>
      <c r="C104" s="158" t="s">
        <v>1029</v>
      </c>
      <c r="D104" s="159">
        <v>189.39</v>
      </c>
    </row>
    <row r="105" spans="1:4">
      <c r="A105" s="157">
        <v>52</v>
      </c>
      <c r="B105" s="157" t="s">
        <v>1030</v>
      </c>
      <c r="C105" s="158" t="s">
        <v>1031</v>
      </c>
      <c r="D105" s="159">
        <v>130.27000000000001</v>
      </c>
    </row>
    <row r="106" spans="1:4">
      <c r="A106" s="157">
        <v>53</v>
      </c>
      <c r="B106" s="157" t="s">
        <v>1032</v>
      </c>
      <c r="C106" s="158" t="s">
        <v>1033</v>
      </c>
      <c r="D106" s="159">
        <v>124.52</v>
      </c>
    </row>
    <row r="107" spans="1:4">
      <c r="A107" s="157">
        <v>54</v>
      </c>
      <c r="B107" s="157" t="s">
        <v>1034</v>
      </c>
      <c r="C107" s="158" t="s">
        <v>1035</v>
      </c>
      <c r="D107" s="159">
        <v>112.32</v>
      </c>
    </row>
    <row r="108" spans="1:4">
      <c r="A108" s="157">
        <v>55</v>
      </c>
      <c r="B108" s="157" t="s">
        <v>1036</v>
      </c>
      <c r="C108" s="158" t="s">
        <v>1037</v>
      </c>
      <c r="D108" s="159">
        <v>216.61</v>
      </c>
    </row>
    <row r="109" spans="1:4">
      <c r="A109" s="157">
        <v>56</v>
      </c>
      <c r="B109" s="157" t="s">
        <v>1038</v>
      </c>
      <c r="C109" s="158" t="s">
        <v>1039</v>
      </c>
      <c r="D109" s="159">
        <v>366.69</v>
      </c>
    </row>
    <row r="110" spans="1:4">
      <c r="A110" s="157">
        <v>57</v>
      </c>
      <c r="B110" s="157" t="s">
        <v>1040</v>
      </c>
      <c r="C110" s="158" t="s">
        <v>1041</v>
      </c>
      <c r="D110" s="159">
        <v>744.91</v>
      </c>
    </row>
    <row r="111" spans="1:4">
      <c r="A111" s="157">
        <v>58</v>
      </c>
      <c r="B111" s="157" t="s">
        <v>1042</v>
      </c>
      <c r="C111" s="158" t="s">
        <v>1043</v>
      </c>
      <c r="D111" s="159">
        <v>246.58</v>
      </c>
    </row>
    <row r="112" spans="1:4">
      <c r="A112" s="157">
        <v>59</v>
      </c>
      <c r="B112" s="157" t="s">
        <v>1044</v>
      </c>
      <c r="C112" s="158" t="s">
        <v>1045</v>
      </c>
      <c r="D112" s="159">
        <v>175.27</v>
      </c>
    </row>
    <row r="113" spans="1:4">
      <c r="A113" s="157">
        <v>60</v>
      </c>
      <c r="B113" s="157" t="s">
        <v>1046</v>
      </c>
      <c r="C113" s="158" t="s">
        <v>357</v>
      </c>
      <c r="D113" s="159">
        <v>100.25</v>
      </c>
    </row>
    <row r="114" spans="1:4">
      <c r="A114" s="157">
        <v>61</v>
      </c>
      <c r="B114" s="157" t="s">
        <v>358</v>
      </c>
      <c r="C114" s="158" t="s">
        <v>359</v>
      </c>
      <c r="D114" s="159">
        <v>86.45</v>
      </c>
    </row>
    <row r="115" spans="1:4">
      <c r="A115" s="157">
        <v>62</v>
      </c>
      <c r="B115" s="157" t="s">
        <v>360</v>
      </c>
      <c r="C115" s="158" t="s">
        <v>361</v>
      </c>
      <c r="D115" s="159">
        <v>138.44</v>
      </c>
    </row>
    <row r="116" spans="1:4">
      <c r="A116" s="157">
        <v>63</v>
      </c>
      <c r="B116" s="157" t="s">
        <v>1147</v>
      </c>
      <c r="C116" s="158" t="s">
        <v>1148</v>
      </c>
      <c r="D116" s="159">
        <v>177.47</v>
      </c>
    </row>
    <row r="117" spans="1:4">
      <c r="A117" s="157">
        <v>64</v>
      </c>
      <c r="B117" s="157" t="s">
        <v>1149</v>
      </c>
      <c r="C117" s="158" t="s">
        <v>1150</v>
      </c>
      <c r="D117" s="159">
        <v>108.42</v>
      </c>
    </row>
    <row r="118" spans="1:4">
      <c r="A118" s="157">
        <v>65</v>
      </c>
      <c r="B118" s="157" t="s">
        <v>1151</v>
      </c>
      <c r="C118" s="158" t="s">
        <v>1152</v>
      </c>
      <c r="D118" s="159">
        <v>139.94999999999999</v>
      </c>
    </row>
    <row r="119" spans="1:4">
      <c r="A119" s="157">
        <v>66</v>
      </c>
      <c r="B119" s="157" t="s">
        <v>1153</v>
      </c>
      <c r="C119" s="158" t="s">
        <v>1154</v>
      </c>
      <c r="D119" s="159">
        <v>200.9</v>
      </c>
    </row>
    <row r="120" spans="1:4">
      <c r="A120" s="157">
        <v>67</v>
      </c>
      <c r="B120" s="157" t="s">
        <v>1155</v>
      </c>
      <c r="C120" s="158" t="s">
        <v>1156</v>
      </c>
      <c r="D120" s="159">
        <v>344.48</v>
      </c>
    </row>
    <row r="121" spans="1:4">
      <c r="A121" s="157">
        <v>68</v>
      </c>
      <c r="B121" s="157" t="s">
        <v>1157</v>
      </c>
      <c r="C121" s="158" t="s">
        <v>1158</v>
      </c>
      <c r="D121" s="159">
        <v>274.06</v>
      </c>
    </row>
    <row r="122" spans="1:4">
      <c r="A122" s="157">
        <v>69</v>
      </c>
      <c r="B122" s="157" t="s">
        <v>1159</v>
      </c>
      <c r="C122" s="158" t="s">
        <v>1160</v>
      </c>
      <c r="D122" s="159">
        <v>1450.15</v>
      </c>
    </row>
    <row r="123" spans="1:4">
      <c r="A123" s="157">
        <v>70</v>
      </c>
      <c r="B123" s="157" t="s">
        <v>1161</v>
      </c>
      <c r="C123" s="158" t="s">
        <v>1162</v>
      </c>
      <c r="D123" s="159">
        <v>220.84</v>
      </c>
    </row>
    <row r="124" spans="1:4">
      <c r="A124" s="157">
        <v>71</v>
      </c>
      <c r="B124" s="157" t="s">
        <v>1163</v>
      </c>
      <c r="C124" s="158" t="s">
        <v>1164</v>
      </c>
      <c r="D124" s="159">
        <v>253.46</v>
      </c>
    </row>
    <row r="125" spans="1:4">
      <c r="A125" s="215">
        <v>72</v>
      </c>
      <c r="B125" s="215" t="s">
        <v>1165</v>
      </c>
      <c r="C125" s="226" t="s">
        <v>1166</v>
      </c>
      <c r="D125" s="220">
        <v>788.36</v>
      </c>
    </row>
    <row r="126" spans="1:4">
      <c r="A126" s="215">
        <v>73</v>
      </c>
      <c r="B126" s="215" t="s">
        <v>1167</v>
      </c>
      <c r="C126" s="226" t="s">
        <v>1168</v>
      </c>
      <c r="D126" s="220">
        <v>93.15</v>
      </c>
    </row>
    <row r="127" spans="1:4">
      <c r="A127" s="215">
        <v>74</v>
      </c>
      <c r="B127" s="215" t="s">
        <v>1169</v>
      </c>
      <c r="C127" s="226" t="s">
        <v>1170</v>
      </c>
      <c r="D127" s="220">
        <v>321</v>
      </c>
    </row>
    <row r="128" spans="1:4" s="203" customFormat="1">
      <c r="A128" s="215">
        <v>75</v>
      </c>
      <c r="B128" s="215" t="s">
        <v>1171</v>
      </c>
      <c r="C128" s="226" t="s">
        <v>1172</v>
      </c>
      <c r="D128" s="220">
        <v>870.46</v>
      </c>
    </row>
    <row r="129" spans="1:4">
      <c r="A129" s="215">
        <v>76</v>
      </c>
      <c r="B129" s="215" t="s">
        <v>1173</v>
      </c>
      <c r="C129" s="226" t="s">
        <v>1174</v>
      </c>
      <c r="D129" s="220">
        <v>343.87</v>
      </c>
    </row>
    <row r="130" spans="1:4">
      <c r="A130" s="215">
        <v>77</v>
      </c>
      <c r="B130" s="215" t="s">
        <v>1175</v>
      </c>
      <c r="C130" s="226" t="s">
        <v>1176</v>
      </c>
      <c r="D130" s="220">
        <v>162.41999999999999</v>
      </c>
    </row>
    <row r="131" spans="1:4">
      <c r="A131" s="215">
        <v>78</v>
      </c>
      <c r="B131" s="215" t="s">
        <v>1177</v>
      </c>
      <c r="C131" s="226" t="s">
        <v>1178</v>
      </c>
      <c r="D131" s="220">
        <v>181.67</v>
      </c>
    </row>
    <row r="132" spans="1:4">
      <c r="A132" s="215">
        <v>79</v>
      </c>
      <c r="B132" s="215" t="s">
        <v>1179</v>
      </c>
      <c r="C132" s="226" t="s">
        <v>1180</v>
      </c>
      <c r="D132" s="220">
        <v>200.46</v>
      </c>
    </row>
    <row r="133" spans="1:4">
      <c r="A133" s="215">
        <v>80</v>
      </c>
      <c r="B133" s="215" t="s">
        <v>1181</v>
      </c>
      <c r="C133" s="226" t="s">
        <v>1182</v>
      </c>
      <c r="D133" s="220">
        <v>203.73</v>
      </c>
    </row>
    <row r="134" spans="1:4">
      <c r="A134" s="215">
        <v>81</v>
      </c>
      <c r="B134" s="215" t="s">
        <v>1183</v>
      </c>
      <c r="C134" s="226" t="s">
        <v>1184</v>
      </c>
      <c r="D134" s="220">
        <v>1677.73</v>
      </c>
    </row>
    <row r="135" spans="1:4">
      <c r="A135" s="157">
        <v>82</v>
      </c>
      <c r="B135" s="157" t="s">
        <v>1185</v>
      </c>
      <c r="C135" s="158" t="s">
        <v>1186</v>
      </c>
      <c r="D135" s="159">
        <v>563.29999999999995</v>
      </c>
    </row>
    <row r="136" spans="1:4">
      <c r="A136" s="157">
        <v>83</v>
      </c>
      <c r="B136" s="157" t="s">
        <v>1187</v>
      </c>
      <c r="C136" s="158" t="s">
        <v>1188</v>
      </c>
      <c r="D136" s="159">
        <v>355.81</v>
      </c>
    </row>
    <row r="137" spans="1:4">
      <c r="A137" s="157">
        <v>84</v>
      </c>
      <c r="B137" s="157" t="s">
        <v>1189</v>
      </c>
      <c r="C137" s="158" t="s">
        <v>1068</v>
      </c>
      <c r="D137" s="159">
        <v>210.68</v>
      </c>
    </row>
    <row r="138" spans="1:4">
      <c r="A138" s="157">
        <v>85</v>
      </c>
      <c r="B138" s="157" t="s">
        <v>1069</v>
      </c>
      <c r="C138" s="158" t="s">
        <v>1070</v>
      </c>
      <c r="D138" s="159">
        <v>885.43</v>
      </c>
    </row>
    <row r="139" spans="1:4">
      <c r="A139" s="157">
        <v>86</v>
      </c>
      <c r="B139" s="157" t="s">
        <v>1071</v>
      </c>
      <c r="C139" s="158" t="s">
        <v>1072</v>
      </c>
      <c r="D139" s="159">
        <v>163.9</v>
      </c>
    </row>
    <row r="140" spans="1:4">
      <c r="A140" s="157">
        <v>87</v>
      </c>
      <c r="B140" s="157" t="s">
        <v>1073</v>
      </c>
      <c r="C140" s="158" t="s">
        <v>1074</v>
      </c>
      <c r="D140" s="159">
        <v>162.1</v>
      </c>
    </row>
    <row r="141" spans="1:4">
      <c r="A141" s="157">
        <v>88</v>
      </c>
      <c r="B141" s="157" t="s">
        <v>1075</v>
      </c>
      <c r="C141" s="158" t="s">
        <v>1076</v>
      </c>
      <c r="D141" s="159">
        <v>1653.6</v>
      </c>
    </row>
    <row r="142" spans="1:4">
      <c r="A142" s="157">
        <v>89</v>
      </c>
      <c r="B142" s="157" t="s">
        <v>1077</v>
      </c>
      <c r="C142" s="158" t="s">
        <v>1078</v>
      </c>
      <c r="D142" s="159">
        <v>263.5</v>
      </c>
    </row>
    <row r="143" spans="1:4">
      <c r="A143" s="157">
        <v>90</v>
      </c>
      <c r="B143" s="157" t="s">
        <v>1079</v>
      </c>
      <c r="C143" s="158" t="s">
        <v>1080</v>
      </c>
      <c r="D143" s="159">
        <v>167.56</v>
      </c>
    </row>
    <row r="144" spans="1:4">
      <c r="A144" s="157">
        <v>91</v>
      </c>
      <c r="B144" s="157" t="s">
        <v>1081</v>
      </c>
      <c r="C144" s="158" t="s">
        <v>1082</v>
      </c>
      <c r="D144" s="159">
        <v>280.36</v>
      </c>
    </row>
    <row r="145" spans="1:4">
      <c r="A145" s="157">
        <v>92</v>
      </c>
      <c r="B145" s="157" t="s">
        <v>991</v>
      </c>
      <c r="C145" s="158" t="s">
        <v>1083</v>
      </c>
      <c r="D145" s="159">
        <v>259</v>
      </c>
    </row>
    <row r="146" spans="1:4">
      <c r="A146" s="157">
        <v>93</v>
      </c>
      <c r="B146" s="157"/>
      <c r="C146" s="158" t="s">
        <v>971</v>
      </c>
      <c r="D146" s="159">
        <v>310.91000000000003</v>
      </c>
    </row>
    <row r="147" spans="1:4">
      <c r="A147" s="157">
        <v>94</v>
      </c>
      <c r="B147" s="157" t="s">
        <v>1084</v>
      </c>
      <c r="C147" s="158" t="s">
        <v>1085</v>
      </c>
      <c r="D147" s="159">
        <v>175.52</v>
      </c>
    </row>
    <row r="148" spans="1:4">
      <c r="A148" s="157">
        <v>95</v>
      </c>
      <c r="B148" s="157" t="s">
        <v>1086</v>
      </c>
      <c r="C148" s="158" t="s">
        <v>1087</v>
      </c>
      <c r="D148" s="159">
        <v>181.81</v>
      </c>
    </row>
    <row r="149" spans="1:4">
      <c r="A149" s="157">
        <v>96</v>
      </c>
      <c r="B149" s="157" t="s">
        <v>1088</v>
      </c>
      <c r="C149" s="158" t="s">
        <v>1089</v>
      </c>
      <c r="D149" s="159">
        <v>570.58000000000004</v>
      </c>
    </row>
    <row r="150" spans="1:4">
      <c r="A150" s="157">
        <v>97</v>
      </c>
      <c r="B150" s="157" t="s">
        <v>1090</v>
      </c>
      <c r="C150" s="158" t="s">
        <v>1091</v>
      </c>
      <c r="D150" s="159">
        <v>348.09</v>
      </c>
    </row>
    <row r="151" spans="1:4">
      <c r="A151" s="157">
        <v>98</v>
      </c>
      <c r="B151" s="157" t="s">
        <v>1092</v>
      </c>
      <c r="C151" s="158" t="s">
        <v>1093</v>
      </c>
      <c r="D151" s="159">
        <v>833.85</v>
      </c>
    </row>
    <row r="152" spans="1:4">
      <c r="A152" s="157">
        <v>99</v>
      </c>
      <c r="B152" s="157" t="s">
        <v>1094</v>
      </c>
      <c r="C152" s="158" t="s">
        <v>1095</v>
      </c>
      <c r="D152" s="159">
        <v>415.83</v>
      </c>
    </row>
    <row r="153" spans="1:4">
      <c r="A153" s="157">
        <v>100</v>
      </c>
      <c r="B153" s="157" t="s">
        <v>1096</v>
      </c>
      <c r="C153" s="158" t="s">
        <v>1097</v>
      </c>
      <c r="D153" s="159">
        <v>246.73</v>
      </c>
    </row>
    <row r="154" spans="1:4">
      <c r="A154" s="157">
        <v>101</v>
      </c>
      <c r="B154" s="157" t="s">
        <v>1098</v>
      </c>
      <c r="C154" s="158" t="s">
        <v>1099</v>
      </c>
      <c r="D154" s="159">
        <v>372.46</v>
      </c>
    </row>
    <row r="155" spans="1:4">
      <c r="A155" s="157">
        <v>102</v>
      </c>
      <c r="B155" s="157" t="s">
        <v>1100</v>
      </c>
      <c r="C155" s="158" t="s">
        <v>1101</v>
      </c>
      <c r="D155" s="159">
        <v>206.57</v>
      </c>
    </row>
    <row r="156" spans="1:4">
      <c r="A156" s="215">
        <v>103</v>
      </c>
      <c r="B156" s="215" t="s">
        <v>1102</v>
      </c>
      <c r="C156" s="226" t="s">
        <v>1103</v>
      </c>
      <c r="D156" s="220">
        <v>358.2</v>
      </c>
    </row>
    <row r="157" spans="1:4" s="203" customFormat="1">
      <c r="A157" s="215">
        <v>104</v>
      </c>
      <c r="B157" s="215" t="s">
        <v>1104</v>
      </c>
      <c r="C157" s="226" t="s">
        <v>1105</v>
      </c>
      <c r="D157" s="220">
        <v>592.76</v>
      </c>
    </row>
    <row r="158" spans="1:4">
      <c r="A158" s="215">
        <v>105</v>
      </c>
      <c r="B158" s="215" t="s">
        <v>1106</v>
      </c>
      <c r="C158" s="226" t="s">
        <v>1107</v>
      </c>
      <c r="D158" s="220">
        <v>143.11000000000001</v>
      </c>
    </row>
    <row r="159" spans="1:4" s="213" customFormat="1">
      <c r="A159" s="215">
        <v>106</v>
      </c>
      <c r="B159" s="215"/>
      <c r="C159" s="226" t="s">
        <v>972</v>
      </c>
      <c r="D159" s="220">
        <v>25.98</v>
      </c>
    </row>
    <row r="160" spans="1:4">
      <c r="A160" s="157">
        <v>107</v>
      </c>
      <c r="B160" s="157" t="s">
        <v>1108</v>
      </c>
      <c r="C160" s="158" t="s">
        <v>1109</v>
      </c>
      <c r="D160" s="159">
        <v>70.599999999999994</v>
      </c>
    </row>
    <row r="161" spans="1:4">
      <c r="A161" s="157">
        <v>108</v>
      </c>
      <c r="B161" s="157" t="s">
        <v>877</v>
      </c>
      <c r="C161" s="158" t="s">
        <v>878</v>
      </c>
      <c r="D161" s="159">
        <v>113.65</v>
      </c>
    </row>
    <row r="162" spans="1:4">
      <c r="A162" s="157">
        <v>109</v>
      </c>
      <c r="B162" s="157" t="s">
        <v>879</v>
      </c>
      <c r="C162" s="158" t="s">
        <v>880</v>
      </c>
      <c r="D162" s="159">
        <v>737.24</v>
      </c>
    </row>
    <row r="163" spans="1:4">
      <c r="A163" s="157">
        <v>110</v>
      </c>
      <c r="B163" s="157"/>
      <c r="C163" s="158" t="s">
        <v>261</v>
      </c>
      <c r="D163" s="159">
        <v>460.25</v>
      </c>
    </row>
    <row r="164" spans="1:4">
      <c r="A164" s="157">
        <v>111</v>
      </c>
      <c r="B164" s="157" t="s">
        <v>881</v>
      </c>
      <c r="C164" s="158" t="s">
        <v>882</v>
      </c>
      <c r="D164" s="159">
        <v>815.3</v>
      </c>
    </row>
    <row r="165" spans="1:4">
      <c r="A165" s="157">
        <v>112</v>
      </c>
      <c r="B165" s="157" t="s">
        <v>883</v>
      </c>
      <c r="C165" s="158" t="s">
        <v>884</v>
      </c>
      <c r="D165" s="159">
        <v>472.03</v>
      </c>
    </row>
    <row r="166" spans="1:4">
      <c r="A166" s="157">
        <v>113</v>
      </c>
      <c r="B166" s="157" t="s">
        <v>885</v>
      </c>
      <c r="C166" s="158" t="s">
        <v>886</v>
      </c>
      <c r="D166" s="159">
        <v>326.63</v>
      </c>
    </row>
    <row r="167" spans="1:4">
      <c r="A167" s="157">
        <v>114</v>
      </c>
      <c r="B167" s="157" t="s">
        <v>887</v>
      </c>
      <c r="C167" s="158" t="s">
        <v>888</v>
      </c>
      <c r="D167" s="159">
        <v>612.58000000000004</v>
      </c>
    </row>
    <row r="168" spans="1:4">
      <c r="A168" s="157">
        <v>115</v>
      </c>
      <c r="B168" s="157" t="s">
        <v>889</v>
      </c>
      <c r="C168" s="158" t="s">
        <v>890</v>
      </c>
      <c r="D168" s="159">
        <v>728.84</v>
      </c>
    </row>
    <row r="169" spans="1:4">
      <c r="A169" s="157">
        <v>116</v>
      </c>
      <c r="B169" s="157" t="s">
        <v>891</v>
      </c>
      <c r="C169" s="158" t="s">
        <v>892</v>
      </c>
      <c r="D169" s="159">
        <v>140.74</v>
      </c>
    </row>
    <row r="170" spans="1:4">
      <c r="A170" s="157">
        <v>117</v>
      </c>
      <c r="B170" s="157" t="s">
        <v>893</v>
      </c>
      <c r="C170" s="158" t="s">
        <v>894</v>
      </c>
      <c r="D170" s="159">
        <v>817.4</v>
      </c>
    </row>
    <row r="171" spans="1:4">
      <c r="A171" s="157">
        <v>118</v>
      </c>
      <c r="B171" s="157" t="s">
        <v>895</v>
      </c>
      <c r="C171" s="158" t="s">
        <v>896</v>
      </c>
      <c r="D171" s="159">
        <v>806.9</v>
      </c>
    </row>
    <row r="172" spans="1:4">
      <c r="A172" s="157">
        <v>119</v>
      </c>
      <c r="B172" s="157" t="s">
        <v>897</v>
      </c>
      <c r="C172" s="158" t="s">
        <v>898</v>
      </c>
      <c r="D172" s="159">
        <v>729.26</v>
      </c>
    </row>
    <row r="173" spans="1:4">
      <c r="A173" s="157">
        <v>120</v>
      </c>
      <c r="B173" s="157" t="s">
        <v>899</v>
      </c>
      <c r="C173" s="158" t="s">
        <v>900</v>
      </c>
      <c r="D173" s="159">
        <v>697.93</v>
      </c>
    </row>
    <row r="174" spans="1:4">
      <c r="A174" s="157">
        <v>121</v>
      </c>
      <c r="B174" s="157" t="s">
        <v>901</v>
      </c>
      <c r="C174" s="158" t="s">
        <v>902</v>
      </c>
      <c r="D174" s="159">
        <v>447.9</v>
      </c>
    </row>
    <row r="175" spans="1:4">
      <c r="A175" s="157">
        <v>122</v>
      </c>
      <c r="B175" s="157" t="s">
        <v>903</v>
      </c>
      <c r="C175" s="158" t="s">
        <v>904</v>
      </c>
      <c r="D175" s="159">
        <v>488.77</v>
      </c>
    </row>
    <row r="176" spans="1:4">
      <c r="A176" s="157">
        <v>123</v>
      </c>
      <c r="B176" s="157" t="s">
        <v>905</v>
      </c>
      <c r="C176" s="158" t="s">
        <v>906</v>
      </c>
      <c r="D176" s="159">
        <v>422.85</v>
      </c>
    </row>
    <row r="177" spans="1:4">
      <c r="A177" s="157">
        <v>124</v>
      </c>
      <c r="B177" s="157" t="s">
        <v>907</v>
      </c>
      <c r="C177" s="158" t="s">
        <v>908</v>
      </c>
      <c r="D177" s="159">
        <v>1290.3</v>
      </c>
    </row>
    <row r="178" spans="1:4">
      <c r="A178" s="157">
        <v>125</v>
      </c>
      <c r="B178" s="157" t="s">
        <v>909</v>
      </c>
      <c r="C178" s="158" t="s">
        <v>910</v>
      </c>
      <c r="D178" s="159">
        <v>1037.25</v>
      </c>
    </row>
    <row r="179" spans="1:4">
      <c r="A179" s="157">
        <v>126</v>
      </c>
      <c r="B179" s="157" t="s">
        <v>911</v>
      </c>
      <c r="C179" s="158" t="s">
        <v>912</v>
      </c>
      <c r="D179" s="159">
        <v>288.5</v>
      </c>
    </row>
    <row r="180" spans="1:4">
      <c r="A180" s="157">
        <v>127</v>
      </c>
      <c r="B180" s="157" t="s">
        <v>913</v>
      </c>
      <c r="C180" s="158" t="s">
        <v>914</v>
      </c>
      <c r="D180" s="159">
        <v>575.20000000000005</v>
      </c>
    </row>
    <row r="181" spans="1:4">
      <c r="A181" s="157">
        <v>128</v>
      </c>
      <c r="B181" s="157" t="s">
        <v>915</v>
      </c>
      <c r="C181" s="158" t="s">
        <v>916</v>
      </c>
      <c r="D181" s="159">
        <v>371.64</v>
      </c>
    </row>
    <row r="182" spans="1:4">
      <c r="A182" s="157">
        <v>129</v>
      </c>
      <c r="B182" s="157" t="s">
        <v>917</v>
      </c>
      <c r="C182" s="158" t="s">
        <v>918</v>
      </c>
      <c r="D182" s="159">
        <v>923.46</v>
      </c>
    </row>
    <row r="183" spans="1:4">
      <c r="A183" s="157">
        <v>130</v>
      </c>
      <c r="B183" s="157" t="s">
        <v>919</v>
      </c>
      <c r="C183" s="158" t="s">
        <v>920</v>
      </c>
      <c r="D183" s="159">
        <v>390.78</v>
      </c>
    </row>
    <row r="184" spans="1:4">
      <c r="A184" s="157">
        <v>131</v>
      </c>
      <c r="B184" s="157" t="s">
        <v>921</v>
      </c>
      <c r="C184" s="158" t="s">
        <v>922</v>
      </c>
      <c r="D184" s="159">
        <v>404.65</v>
      </c>
    </row>
    <row r="185" spans="1:4">
      <c r="A185" s="157">
        <v>132</v>
      </c>
      <c r="B185" s="157" t="s">
        <v>923</v>
      </c>
      <c r="C185" s="158" t="s">
        <v>924</v>
      </c>
      <c r="D185" s="159">
        <v>702.92</v>
      </c>
    </row>
    <row r="186" spans="1:4">
      <c r="A186" s="157">
        <v>133</v>
      </c>
      <c r="B186" s="157" t="s">
        <v>925</v>
      </c>
      <c r="C186" s="158" t="s">
        <v>926</v>
      </c>
      <c r="D186" s="159">
        <v>947.17</v>
      </c>
    </row>
    <row r="187" spans="1:4">
      <c r="A187" s="157">
        <v>134</v>
      </c>
      <c r="B187" s="157" t="s">
        <v>927</v>
      </c>
      <c r="C187" s="226" t="s">
        <v>928</v>
      </c>
      <c r="D187" s="159">
        <v>632.79</v>
      </c>
    </row>
    <row r="188" spans="1:4">
      <c r="A188" s="157">
        <v>135</v>
      </c>
      <c r="B188" s="157" t="s">
        <v>929</v>
      </c>
      <c r="C188" s="226" t="s">
        <v>930</v>
      </c>
      <c r="D188" s="159">
        <v>297.97000000000003</v>
      </c>
    </row>
    <row r="189" spans="1:4">
      <c r="A189" s="157">
        <v>136</v>
      </c>
      <c r="B189" s="157" t="s">
        <v>931</v>
      </c>
      <c r="C189" s="226" t="s">
        <v>932</v>
      </c>
      <c r="D189" s="159">
        <v>2861.5</v>
      </c>
    </row>
    <row r="190" spans="1:4">
      <c r="A190" s="157">
        <v>137</v>
      </c>
      <c r="B190" s="157" t="s">
        <v>933</v>
      </c>
      <c r="C190" s="226" t="s">
        <v>934</v>
      </c>
      <c r="D190" s="159">
        <v>551.70000000000005</v>
      </c>
    </row>
    <row r="191" spans="1:4">
      <c r="A191" s="157">
        <v>138</v>
      </c>
      <c r="B191" s="157" t="s">
        <v>935</v>
      </c>
      <c r="C191" s="226" t="s">
        <v>936</v>
      </c>
      <c r="D191" s="159">
        <v>2221.15</v>
      </c>
    </row>
    <row r="192" spans="1:4">
      <c r="A192" s="157">
        <v>139</v>
      </c>
      <c r="B192" s="157" t="s">
        <v>937</v>
      </c>
      <c r="C192" s="226" t="s">
        <v>1294</v>
      </c>
      <c r="D192" s="164">
        <v>316.01</v>
      </c>
    </row>
    <row r="193" spans="1:4">
      <c r="A193" s="157">
        <v>140</v>
      </c>
      <c r="B193" s="157" t="s">
        <v>938</v>
      </c>
      <c r="C193" s="226" t="s">
        <v>939</v>
      </c>
      <c r="D193" s="159">
        <v>200.65</v>
      </c>
    </row>
    <row r="194" spans="1:4">
      <c r="A194" s="157">
        <v>141</v>
      </c>
      <c r="B194" s="157" t="s">
        <v>940</v>
      </c>
      <c r="C194" s="226" t="s">
        <v>941</v>
      </c>
      <c r="D194" s="159">
        <v>339.85</v>
      </c>
    </row>
    <row r="195" spans="1:4">
      <c r="A195" s="157">
        <v>142</v>
      </c>
      <c r="B195" s="157" t="s">
        <v>942</v>
      </c>
      <c r="C195" s="226" t="s">
        <v>943</v>
      </c>
      <c r="D195" s="159">
        <v>851.95</v>
      </c>
    </row>
    <row r="196" spans="1:4">
      <c r="A196" s="157">
        <v>143</v>
      </c>
      <c r="B196" s="157" t="s">
        <v>974</v>
      </c>
      <c r="C196" s="226" t="s">
        <v>944</v>
      </c>
      <c r="D196" s="159">
        <v>364</v>
      </c>
    </row>
    <row r="197" spans="1:4">
      <c r="A197" s="157">
        <v>144</v>
      </c>
      <c r="B197" s="157" t="s">
        <v>945</v>
      </c>
      <c r="C197" s="226" t="s">
        <v>946</v>
      </c>
      <c r="D197" s="159">
        <v>324</v>
      </c>
    </row>
    <row r="198" spans="1:4">
      <c r="A198" s="157">
        <v>145</v>
      </c>
      <c r="B198" s="157" t="s">
        <v>947</v>
      </c>
      <c r="C198" s="226" t="s">
        <v>948</v>
      </c>
      <c r="D198" s="159">
        <v>353.97</v>
      </c>
    </row>
    <row r="199" spans="1:4">
      <c r="A199" s="157">
        <v>146</v>
      </c>
      <c r="B199" s="157" t="s">
        <v>949</v>
      </c>
      <c r="C199" s="158" t="s">
        <v>950</v>
      </c>
      <c r="D199" s="159">
        <v>283.76</v>
      </c>
    </row>
    <row r="200" spans="1:4">
      <c r="A200" s="157">
        <v>147</v>
      </c>
      <c r="B200" s="157" t="s">
        <v>951</v>
      </c>
      <c r="C200" s="158" t="s">
        <v>952</v>
      </c>
      <c r="D200" s="159">
        <v>268</v>
      </c>
    </row>
    <row r="201" spans="1:4">
      <c r="A201" s="157">
        <v>148</v>
      </c>
      <c r="B201" s="157" t="s">
        <v>953</v>
      </c>
      <c r="C201" s="158" t="s">
        <v>954</v>
      </c>
      <c r="D201" s="159">
        <v>202.95</v>
      </c>
    </row>
    <row r="202" spans="1:4">
      <c r="A202" s="157">
        <v>149</v>
      </c>
      <c r="B202" s="157" t="s">
        <v>955</v>
      </c>
      <c r="C202" s="158" t="s">
        <v>956</v>
      </c>
      <c r="D202" s="159">
        <v>190</v>
      </c>
    </row>
    <row r="203" spans="1:4">
      <c r="A203" s="157">
        <v>150</v>
      </c>
      <c r="B203" s="157" t="s">
        <v>957</v>
      </c>
      <c r="C203" s="158" t="s">
        <v>958</v>
      </c>
      <c r="D203" s="159">
        <v>124</v>
      </c>
    </row>
    <row r="204" spans="1:4">
      <c r="A204" s="157">
        <v>151</v>
      </c>
      <c r="B204" s="157" t="s">
        <v>959</v>
      </c>
      <c r="C204" s="158" t="s">
        <v>960</v>
      </c>
      <c r="D204" s="159">
        <v>159.69</v>
      </c>
    </row>
    <row r="205" spans="1:4">
      <c r="A205" s="157">
        <v>152</v>
      </c>
      <c r="B205" s="157" t="s">
        <v>961</v>
      </c>
      <c r="C205" s="158" t="s">
        <v>962</v>
      </c>
      <c r="D205" s="159">
        <v>258.62</v>
      </c>
    </row>
    <row r="206" spans="1:4">
      <c r="A206" s="157">
        <v>153</v>
      </c>
      <c r="B206" s="157" t="s">
        <v>963</v>
      </c>
      <c r="C206" s="158" t="s">
        <v>1287</v>
      </c>
      <c r="D206" s="159">
        <v>225.42</v>
      </c>
    </row>
    <row r="207" spans="1:4">
      <c r="A207" s="157">
        <v>154</v>
      </c>
      <c r="B207" s="157" t="s">
        <v>964</v>
      </c>
      <c r="C207" s="158" t="s">
        <v>965</v>
      </c>
      <c r="D207" s="159">
        <v>1000</v>
      </c>
    </row>
    <row r="208" spans="1:4">
      <c r="A208" s="157">
        <v>155</v>
      </c>
      <c r="B208" s="157" t="s">
        <v>966</v>
      </c>
      <c r="C208" s="158" t="s">
        <v>967</v>
      </c>
      <c r="D208" s="159">
        <v>284.52</v>
      </c>
    </row>
    <row r="209" spans="1:5" ht="13.5" thickBot="1">
      <c r="A209" s="157">
        <v>156</v>
      </c>
      <c r="B209" s="165" t="s">
        <v>968</v>
      </c>
      <c r="C209" s="161" t="s">
        <v>969</v>
      </c>
      <c r="D209" s="166">
        <v>378.67</v>
      </c>
      <c r="E209" s="72"/>
    </row>
    <row r="210" spans="1:5" ht="13.5" thickBot="1">
      <c r="A210" s="153"/>
      <c r="B210" s="154"/>
      <c r="C210" s="155" t="s">
        <v>862</v>
      </c>
      <c r="D210" s="156">
        <f>SUM(D54:D209)</f>
        <v>66980.97</v>
      </c>
      <c r="E210" s="72"/>
    </row>
    <row r="211" spans="1:5">
      <c r="A211" s="171"/>
      <c r="B211" s="171"/>
      <c r="C211" s="171"/>
      <c r="D211" s="171"/>
    </row>
    <row r="212" spans="1:5">
      <c r="A212" s="1156" t="s">
        <v>276</v>
      </c>
      <c r="B212" s="1156"/>
      <c r="C212" s="1156"/>
      <c r="D212" s="172">
        <v>22935.21</v>
      </c>
    </row>
    <row r="213" spans="1:5">
      <c r="A213" s="1156" t="s">
        <v>1293</v>
      </c>
      <c r="B213" s="1156"/>
      <c r="C213" s="1156"/>
      <c r="D213" s="172">
        <v>37430.959999999999</v>
      </c>
    </row>
    <row r="214" spans="1:5" ht="13.5" thickBot="1">
      <c r="A214" s="1157" t="s">
        <v>156</v>
      </c>
      <c r="B214" s="1157"/>
      <c r="C214" s="1157"/>
      <c r="D214" s="173">
        <v>66980.97</v>
      </c>
    </row>
    <row r="215" spans="1:5" ht="13.5" thickBot="1">
      <c r="A215" s="1158" t="s">
        <v>970</v>
      </c>
      <c r="B215" s="1159"/>
      <c r="C215" s="1159"/>
      <c r="D215" s="156">
        <f>SUM(D212:D214)</f>
        <v>127347.14</v>
      </c>
    </row>
    <row r="216" spans="1:5">
      <c r="B216" s="20"/>
    </row>
  </sheetData>
  <mergeCells count="11">
    <mergeCell ref="A15:D15"/>
    <mergeCell ref="A212:C212"/>
    <mergeCell ref="A213:C213"/>
    <mergeCell ref="A214:C214"/>
    <mergeCell ref="A215:C215"/>
    <mergeCell ref="A51:D51"/>
    <mergeCell ref="A3:D3"/>
    <mergeCell ref="A6:A8"/>
    <mergeCell ref="B6:B8"/>
    <mergeCell ref="A9:A12"/>
    <mergeCell ref="B9:B12"/>
  </mergeCells>
  <phoneticPr fontId="16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/>
  <rowBreaks count="2" manualBreakCount="2">
    <brk id="49" max="3" man="1"/>
    <brk id="15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2017"/>
  <sheetViews>
    <sheetView view="pageBreakPreview" topLeftCell="A1490" zoomScale="85" zoomScaleNormal="110" zoomScaleSheetLayoutView="85" workbookViewId="0">
      <selection activeCell="D1521" sqref="D1521"/>
    </sheetView>
  </sheetViews>
  <sheetFormatPr defaultRowHeight="12.75"/>
  <cols>
    <col min="1" max="1" width="5.5703125" style="6" customWidth="1"/>
    <col min="2" max="2" width="46.85546875" style="8" customWidth="1"/>
    <col min="3" max="3" width="15.42578125" style="5" customWidth="1"/>
    <col min="4" max="4" width="18.42578125" style="681" customWidth="1"/>
    <col min="5" max="6" width="13.5703125" style="4" bestFit="1" customWidth="1"/>
    <col min="7" max="7" width="11.42578125" style="4" bestFit="1" customWidth="1"/>
    <col min="8" max="16384" width="9.140625" style="4"/>
  </cols>
  <sheetData>
    <row r="1" spans="1:4">
      <c r="A1" s="368" t="s">
        <v>727</v>
      </c>
      <c r="D1" s="636"/>
    </row>
    <row r="3" spans="1:4">
      <c r="A3" s="1166" t="s">
        <v>863</v>
      </c>
      <c r="B3" s="1166"/>
      <c r="C3" s="1166"/>
      <c r="D3" s="1166"/>
    </row>
    <row r="4" spans="1:4" ht="25.5">
      <c r="A4" s="401" t="s">
        <v>370</v>
      </c>
      <c r="B4" s="54" t="s">
        <v>371</v>
      </c>
      <c r="C4" s="54" t="s">
        <v>984</v>
      </c>
      <c r="D4" s="637" t="s">
        <v>1066</v>
      </c>
    </row>
    <row r="5" spans="1:4">
      <c r="A5" s="1097" t="s">
        <v>1120</v>
      </c>
      <c r="B5" s="1097"/>
      <c r="C5" s="1097"/>
      <c r="D5" s="1097"/>
    </row>
    <row r="6" spans="1:4" s="6" customFormat="1">
      <c r="A6" s="2">
        <v>1</v>
      </c>
      <c r="B6" s="1" t="s">
        <v>2449</v>
      </c>
      <c r="C6" s="2">
        <v>2016</v>
      </c>
      <c r="D6" s="638">
        <v>1149.99</v>
      </c>
    </row>
    <row r="7" spans="1:4" s="6" customFormat="1">
      <c r="A7" s="2">
        <v>2</v>
      </c>
      <c r="B7" s="1" t="s">
        <v>2450</v>
      </c>
      <c r="C7" s="2">
        <v>2018</v>
      </c>
      <c r="D7" s="638">
        <v>529</v>
      </c>
    </row>
    <row r="8" spans="1:4" s="6" customFormat="1">
      <c r="A8" s="2">
        <v>3</v>
      </c>
      <c r="B8" s="1" t="s">
        <v>2451</v>
      </c>
      <c r="C8" s="2">
        <v>2019</v>
      </c>
      <c r="D8" s="638">
        <v>1149.99</v>
      </c>
    </row>
    <row r="9" spans="1:4" s="6" customFormat="1">
      <c r="A9" s="2">
        <v>4</v>
      </c>
      <c r="B9" s="292" t="s">
        <v>2452</v>
      </c>
      <c r="C9" s="2">
        <v>2018</v>
      </c>
      <c r="D9" s="639">
        <v>1715.99</v>
      </c>
    </row>
    <row r="10" spans="1:4" s="6" customFormat="1">
      <c r="A10" s="2">
        <v>5</v>
      </c>
      <c r="B10" s="1" t="s">
        <v>2453</v>
      </c>
      <c r="C10" s="2">
        <v>2018</v>
      </c>
      <c r="D10" s="638">
        <v>999</v>
      </c>
    </row>
    <row r="11" spans="1:4" s="6" customFormat="1">
      <c r="A11" s="2">
        <v>6</v>
      </c>
      <c r="B11" s="1" t="s">
        <v>2454</v>
      </c>
      <c r="C11" s="2">
        <v>2018</v>
      </c>
      <c r="D11" s="638">
        <v>490</v>
      </c>
    </row>
    <row r="12" spans="1:4" s="6" customFormat="1">
      <c r="A12" s="2">
        <v>7</v>
      </c>
      <c r="B12" s="1" t="s">
        <v>2455</v>
      </c>
      <c r="C12" s="2">
        <v>2018</v>
      </c>
      <c r="D12" s="638">
        <v>13771.08</v>
      </c>
    </row>
    <row r="13" spans="1:4" s="6" customFormat="1">
      <c r="A13" s="2">
        <v>8</v>
      </c>
      <c r="B13" s="1" t="s">
        <v>2</v>
      </c>
      <c r="C13" s="2">
        <v>2019</v>
      </c>
      <c r="D13" s="638">
        <v>6027</v>
      </c>
    </row>
    <row r="14" spans="1:4" s="6" customFormat="1">
      <c r="A14" s="2">
        <v>9</v>
      </c>
      <c r="B14" s="1" t="s">
        <v>3359</v>
      </c>
      <c r="C14" s="2">
        <v>2019</v>
      </c>
      <c r="D14" s="638">
        <v>11193</v>
      </c>
    </row>
    <row r="15" spans="1:4" s="6" customFormat="1">
      <c r="A15" s="2">
        <v>10</v>
      </c>
      <c r="B15" s="1" t="s">
        <v>3359</v>
      </c>
      <c r="C15" s="2">
        <v>2019</v>
      </c>
      <c r="D15" s="638">
        <v>10610.31</v>
      </c>
    </row>
    <row r="16" spans="1:4" s="57" customFormat="1">
      <c r="A16" s="1163" t="s">
        <v>862</v>
      </c>
      <c r="B16" s="1164"/>
      <c r="C16" s="1165"/>
      <c r="D16" s="640">
        <f>SUM(D6:D15)</f>
        <v>47635.360000000001</v>
      </c>
    </row>
    <row r="17" spans="1:4">
      <c r="A17" s="1097" t="s">
        <v>3687</v>
      </c>
      <c r="B17" s="1097"/>
      <c r="C17" s="1097"/>
      <c r="D17" s="1097"/>
    </row>
    <row r="18" spans="1:4" s="6" customFormat="1" ht="12.75" customHeight="1">
      <c r="A18" s="135">
        <v>1</v>
      </c>
      <c r="B18" s="304" t="s">
        <v>1634</v>
      </c>
      <c r="C18" s="303">
        <v>2016</v>
      </c>
      <c r="D18" s="641">
        <v>431.73</v>
      </c>
    </row>
    <row r="19" spans="1:4" s="6" customFormat="1" ht="12.75" customHeight="1">
      <c r="A19" s="135">
        <f>1+A18</f>
        <v>2</v>
      </c>
      <c r="B19" s="304" t="s">
        <v>1635</v>
      </c>
      <c r="C19" s="303">
        <v>2016</v>
      </c>
      <c r="D19" s="641">
        <v>431.73</v>
      </c>
    </row>
    <row r="20" spans="1:4" s="6" customFormat="1" ht="12.75" customHeight="1">
      <c r="A20" s="135">
        <f t="shared" ref="A20:A83" si="0">1+A19</f>
        <v>3</v>
      </c>
      <c r="B20" s="304" t="s">
        <v>1636</v>
      </c>
      <c r="C20" s="303">
        <v>2016</v>
      </c>
      <c r="D20" s="641">
        <v>431.73</v>
      </c>
    </row>
    <row r="21" spans="1:4" s="6" customFormat="1" ht="12.75" customHeight="1">
      <c r="A21" s="135">
        <f t="shared" si="0"/>
        <v>4</v>
      </c>
      <c r="B21" s="304" t="s">
        <v>1637</v>
      </c>
      <c r="C21" s="303">
        <v>2016</v>
      </c>
      <c r="D21" s="641">
        <v>431.73</v>
      </c>
    </row>
    <row r="22" spans="1:4" s="6" customFormat="1" ht="12.75" customHeight="1">
      <c r="A22" s="135">
        <f t="shared" si="0"/>
        <v>5</v>
      </c>
      <c r="B22" s="304" t="s">
        <v>1638</v>
      </c>
      <c r="C22" s="303">
        <v>2016</v>
      </c>
      <c r="D22" s="641">
        <v>431.73</v>
      </c>
    </row>
    <row r="23" spans="1:4" s="6" customFormat="1" ht="12.75" customHeight="1">
      <c r="A23" s="135">
        <f t="shared" si="0"/>
        <v>6</v>
      </c>
      <c r="B23" s="304" t="s">
        <v>1639</v>
      </c>
      <c r="C23" s="303">
        <v>2016</v>
      </c>
      <c r="D23" s="641">
        <v>431.73</v>
      </c>
    </row>
    <row r="24" spans="1:4" s="6" customFormat="1" ht="12.75" customHeight="1">
      <c r="A24" s="135">
        <f t="shared" si="0"/>
        <v>7</v>
      </c>
      <c r="B24" s="304" t="s">
        <v>1640</v>
      </c>
      <c r="C24" s="303">
        <v>2016</v>
      </c>
      <c r="D24" s="641">
        <v>431.73</v>
      </c>
    </row>
    <row r="25" spans="1:4" s="6" customFormat="1" ht="12.75" customHeight="1">
      <c r="A25" s="135">
        <f t="shared" si="0"/>
        <v>8</v>
      </c>
      <c r="B25" s="304" t="s">
        <v>1641</v>
      </c>
      <c r="C25" s="303">
        <v>2016</v>
      </c>
      <c r="D25" s="641">
        <v>431.73</v>
      </c>
    </row>
    <row r="26" spans="1:4" s="6" customFormat="1" ht="12.75" customHeight="1">
      <c r="A26" s="135">
        <f t="shared" si="0"/>
        <v>9</v>
      </c>
      <c r="B26" s="304" t="s">
        <v>1642</v>
      </c>
      <c r="C26" s="303">
        <v>2016</v>
      </c>
      <c r="D26" s="641">
        <v>431.73</v>
      </c>
    </row>
    <row r="27" spans="1:4" s="6" customFormat="1" ht="12.75" customHeight="1">
      <c r="A27" s="135">
        <f t="shared" si="0"/>
        <v>10</v>
      </c>
      <c r="B27" s="304" t="s">
        <v>1643</v>
      </c>
      <c r="C27" s="303">
        <v>2016</v>
      </c>
      <c r="D27" s="641">
        <v>431.73</v>
      </c>
    </row>
    <row r="28" spans="1:4" s="6" customFormat="1" ht="12.75" customHeight="1">
      <c r="A28" s="135">
        <f t="shared" si="0"/>
        <v>11</v>
      </c>
      <c r="B28" s="304" t="s">
        <v>1644</v>
      </c>
      <c r="C28" s="303">
        <v>2016</v>
      </c>
      <c r="D28" s="641">
        <v>431.73</v>
      </c>
    </row>
    <row r="29" spans="1:4" s="6" customFormat="1" ht="12.75" customHeight="1">
      <c r="A29" s="135">
        <f t="shared" si="0"/>
        <v>12</v>
      </c>
      <c r="B29" s="304" t="s">
        <v>1645</v>
      </c>
      <c r="C29" s="303">
        <v>2016</v>
      </c>
      <c r="D29" s="641">
        <v>431.73</v>
      </c>
    </row>
    <row r="30" spans="1:4" s="6" customFormat="1">
      <c r="A30" s="135">
        <f t="shared" si="0"/>
        <v>13</v>
      </c>
      <c r="B30" s="304" t="s">
        <v>1646</v>
      </c>
      <c r="C30" s="303">
        <v>2016</v>
      </c>
      <c r="D30" s="641">
        <v>431.73</v>
      </c>
    </row>
    <row r="31" spans="1:4" s="6" customFormat="1">
      <c r="A31" s="135">
        <f t="shared" si="0"/>
        <v>14</v>
      </c>
      <c r="B31" s="304" t="s">
        <v>1647</v>
      </c>
      <c r="C31" s="303">
        <v>2016</v>
      </c>
      <c r="D31" s="641">
        <v>431.73</v>
      </c>
    </row>
    <row r="32" spans="1:4" s="6" customFormat="1">
      <c r="A32" s="135">
        <f t="shared" si="0"/>
        <v>15</v>
      </c>
      <c r="B32" s="304" t="s">
        <v>1648</v>
      </c>
      <c r="C32" s="303">
        <v>2016</v>
      </c>
      <c r="D32" s="641">
        <v>431.73</v>
      </c>
    </row>
    <row r="33" spans="1:4" s="6" customFormat="1">
      <c r="A33" s="135">
        <f t="shared" si="0"/>
        <v>16</v>
      </c>
      <c r="B33" s="304" t="s">
        <v>1649</v>
      </c>
      <c r="C33" s="303">
        <v>2016</v>
      </c>
      <c r="D33" s="641">
        <v>431.73</v>
      </c>
    </row>
    <row r="34" spans="1:4" s="6" customFormat="1">
      <c r="A34" s="135">
        <f t="shared" si="0"/>
        <v>17</v>
      </c>
      <c r="B34" s="304" t="s">
        <v>1650</v>
      </c>
      <c r="C34" s="303">
        <v>2016</v>
      </c>
      <c r="D34" s="641">
        <v>431.73</v>
      </c>
    </row>
    <row r="35" spans="1:4" s="6" customFormat="1">
      <c r="A35" s="135">
        <f t="shared" si="0"/>
        <v>18</v>
      </c>
      <c r="B35" s="304" t="s">
        <v>1651</v>
      </c>
      <c r="C35" s="303">
        <v>2016</v>
      </c>
      <c r="D35" s="641">
        <v>431.73</v>
      </c>
    </row>
    <row r="36" spans="1:4" s="6" customFormat="1">
      <c r="A36" s="135">
        <f t="shared" si="0"/>
        <v>19</v>
      </c>
      <c r="B36" s="304" t="s">
        <v>1652</v>
      </c>
      <c r="C36" s="303">
        <v>2016</v>
      </c>
      <c r="D36" s="641">
        <v>431.73</v>
      </c>
    </row>
    <row r="37" spans="1:4" s="6" customFormat="1">
      <c r="A37" s="135">
        <f t="shared" si="0"/>
        <v>20</v>
      </c>
      <c r="B37" s="304" t="s">
        <v>1653</v>
      </c>
      <c r="C37" s="303">
        <v>2016</v>
      </c>
      <c r="D37" s="641">
        <v>431.73</v>
      </c>
    </row>
    <row r="38" spans="1:4" s="6" customFormat="1">
      <c r="A38" s="135">
        <f t="shared" si="0"/>
        <v>21</v>
      </c>
      <c r="B38" s="304" t="s">
        <v>1654</v>
      </c>
      <c r="C38" s="303">
        <v>2016</v>
      </c>
      <c r="D38" s="641">
        <v>431.73</v>
      </c>
    </row>
    <row r="39" spans="1:4" s="6" customFormat="1">
      <c r="A39" s="135">
        <f t="shared" si="0"/>
        <v>22</v>
      </c>
      <c r="B39" s="304" t="s">
        <v>1655</v>
      </c>
      <c r="C39" s="303">
        <v>2016</v>
      </c>
      <c r="D39" s="641">
        <v>431.73</v>
      </c>
    </row>
    <row r="40" spans="1:4" s="6" customFormat="1">
      <c r="A40" s="135">
        <f t="shared" si="0"/>
        <v>23</v>
      </c>
      <c r="B40" s="304" t="s">
        <v>1656</v>
      </c>
      <c r="C40" s="303">
        <v>2016</v>
      </c>
      <c r="D40" s="641">
        <v>431.73</v>
      </c>
    </row>
    <row r="41" spans="1:4" s="6" customFormat="1">
      <c r="A41" s="135">
        <f t="shared" si="0"/>
        <v>24</v>
      </c>
      <c r="B41" s="304" t="s">
        <v>1657</v>
      </c>
      <c r="C41" s="303">
        <v>2016</v>
      </c>
      <c r="D41" s="641">
        <v>431.73</v>
      </c>
    </row>
    <row r="42" spans="1:4" s="6" customFormat="1">
      <c r="A42" s="135">
        <f t="shared" si="0"/>
        <v>25</v>
      </c>
      <c r="B42" s="304" t="s">
        <v>1658</v>
      </c>
      <c r="C42" s="303">
        <v>2016</v>
      </c>
      <c r="D42" s="641">
        <v>431.73</v>
      </c>
    </row>
    <row r="43" spans="1:4" s="6" customFormat="1">
      <c r="A43" s="135">
        <f t="shared" si="0"/>
        <v>26</v>
      </c>
      <c r="B43" s="304" t="s">
        <v>1659</v>
      </c>
      <c r="C43" s="303">
        <v>2016</v>
      </c>
      <c r="D43" s="641">
        <v>431.73</v>
      </c>
    </row>
    <row r="44" spans="1:4" s="6" customFormat="1">
      <c r="A44" s="135">
        <f t="shared" si="0"/>
        <v>27</v>
      </c>
      <c r="B44" s="304" t="s">
        <v>1660</v>
      </c>
      <c r="C44" s="303">
        <v>2016</v>
      </c>
      <c r="D44" s="641">
        <v>431.73</v>
      </c>
    </row>
    <row r="45" spans="1:4" s="6" customFormat="1">
      <c r="A45" s="135">
        <f t="shared" si="0"/>
        <v>28</v>
      </c>
      <c r="B45" s="304" t="s">
        <v>1661</v>
      </c>
      <c r="C45" s="303">
        <v>2016</v>
      </c>
      <c r="D45" s="641">
        <v>431.73</v>
      </c>
    </row>
    <row r="46" spans="1:4" s="6" customFormat="1">
      <c r="A46" s="135">
        <f t="shared" si="0"/>
        <v>29</v>
      </c>
      <c r="B46" s="304" t="s">
        <v>1662</v>
      </c>
      <c r="C46" s="303">
        <v>2016</v>
      </c>
      <c r="D46" s="641">
        <v>431.73</v>
      </c>
    </row>
    <row r="47" spans="1:4" s="6" customFormat="1">
      <c r="A47" s="135">
        <f t="shared" si="0"/>
        <v>30</v>
      </c>
      <c r="B47" s="304" t="s">
        <v>1663</v>
      </c>
      <c r="C47" s="303">
        <v>2016</v>
      </c>
      <c r="D47" s="641">
        <v>431.73</v>
      </c>
    </row>
    <row r="48" spans="1:4" s="6" customFormat="1">
      <c r="A48" s="135">
        <f t="shared" si="0"/>
        <v>31</v>
      </c>
      <c r="B48" s="304" t="s">
        <v>1664</v>
      </c>
      <c r="C48" s="303">
        <v>2016</v>
      </c>
      <c r="D48" s="641">
        <v>431.73</v>
      </c>
    </row>
    <row r="49" spans="1:4" s="6" customFormat="1">
      <c r="A49" s="135">
        <f t="shared" si="0"/>
        <v>32</v>
      </c>
      <c r="B49" s="304" t="s">
        <v>1665</v>
      </c>
      <c r="C49" s="303">
        <v>2016</v>
      </c>
      <c r="D49" s="641">
        <v>431.73</v>
      </c>
    </row>
    <row r="50" spans="1:4" s="6" customFormat="1">
      <c r="A50" s="135">
        <f t="shared" si="0"/>
        <v>33</v>
      </c>
      <c r="B50" s="304" t="s">
        <v>1666</v>
      </c>
      <c r="C50" s="303">
        <v>2016</v>
      </c>
      <c r="D50" s="641">
        <v>431.73</v>
      </c>
    </row>
    <row r="51" spans="1:4" s="6" customFormat="1">
      <c r="A51" s="135">
        <f t="shared" si="0"/>
        <v>34</v>
      </c>
      <c r="B51" s="304" t="s">
        <v>1667</v>
      </c>
      <c r="C51" s="303">
        <v>2016</v>
      </c>
      <c r="D51" s="641">
        <v>431.73</v>
      </c>
    </row>
    <row r="52" spans="1:4" s="6" customFormat="1">
      <c r="A52" s="135">
        <f t="shared" si="0"/>
        <v>35</v>
      </c>
      <c r="B52" s="304" t="s">
        <v>1668</v>
      </c>
      <c r="C52" s="303">
        <v>2016</v>
      </c>
      <c r="D52" s="641">
        <v>431.73</v>
      </c>
    </row>
    <row r="53" spans="1:4" s="6" customFormat="1">
      <c r="A53" s="135">
        <f t="shared" si="0"/>
        <v>36</v>
      </c>
      <c r="B53" s="304" t="s">
        <v>1669</v>
      </c>
      <c r="C53" s="303">
        <v>2016</v>
      </c>
      <c r="D53" s="641">
        <v>431.73</v>
      </c>
    </row>
    <row r="54" spans="1:4" s="6" customFormat="1">
      <c r="A54" s="135">
        <f t="shared" si="0"/>
        <v>37</v>
      </c>
      <c r="B54" s="304" t="s">
        <v>1670</v>
      </c>
      <c r="C54" s="303">
        <v>2016</v>
      </c>
      <c r="D54" s="641">
        <v>431.73</v>
      </c>
    </row>
    <row r="55" spans="1:4" s="6" customFormat="1">
      <c r="A55" s="135">
        <f t="shared" si="0"/>
        <v>38</v>
      </c>
      <c r="B55" s="304" t="s">
        <v>1671</v>
      </c>
      <c r="C55" s="303">
        <v>2016</v>
      </c>
      <c r="D55" s="641">
        <v>431.73</v>
      </c>
    </row>
    <row r="56" spans="1:4" s="6" customFormat="1">
      <c r="A56" s="135">
        <f t="shared" si="0"/>
        <v>39</v>
      </c>
      <c r="B56" s="304" t="s">
        <v>1672</v>
      </c>
      <c r="C56" s="303">
        <v>2016</v>
      </c>
      <c r="D56" s="641">
        <v>431.73</v>
      </c>
    </row>
    <row r="57" spans="1:4" s="6" customFormat="1">
      <c r="A57" s="135">
        <f t="shared" si="0"/>
        <v>40</v>
      </c>
      <c r="B57" s="304" t="s">
        <v>1673</v>
      </c>
      <c r="C57" s="303">
        <v>2016</v>
      </c>
      <c r="D57" s="641">
        <v>431.73</v>
      </c>
    </row>
    <row r="58" spans="1:4" s="6" customFormat="1">
      <c r="A58" s="135">
        <f t="shared" si="0"/>
        <v>41</v>
      </c>
      <c r="B58" s="304" t="s">
        <v>1674</v>
      </c>
      <c r="C58" s="303">
        <v>2016</v>
      </c>
      <c r="D58" s="641">
        <v>1968</v>
      </c>
    </row>
    <row r="59" spans="1:4" s="6" customFormat="1">
      <c r="A59" s="135">
        <f t="shared" si="0"/>
        <v>42</v>
      </c>
      <c r="B59" s="304" t="s">
        <v>1675</v>
      </c>
      <c r="C59" s="303">
        <v>2016</v>
      </c>
      <c r="D59" s="641">
        <v>1968</v>
      </c>
    </row>
    <row r="60" spans="1:4" s="6" customFormat="1">
      <c r="A60" s="135">
        <f t="shared" si="0"/>
        <v>43</v>
      </c>
      <c r="B60" s="304" t="s">
        <v>1676</v>
      </c>
      <c r="C60" s="303">
        <v>2016</v>
      </c>
      <c r="D60" s="641">
        <v>1968</v>
      </c>
    </row>
    <row r="61" spans="1:4" s="6" customFormat="1">
      <c r="A61" s="135">
        <f t="shared" si="0"/>
        <v>44</v>
      </c>
      <c r="B61" s="304" t="s">
        <v>1677</v>
      </c>
      <c r="C61" s="303">
        <v>2016</v>
      </c>
      <c r="D61" s="641">
        <v>1968</v>
      </c>
    </row>
    <row r="62" spans="1:4" s="6" customFormat="1">
      <c r="A62" s="135">
        <f t="shared" si="0"/>
        <v>45</v>
      </c>
      <c r="B62" s="304" t="s">
        <v>1678</v>
      </c>
      <c r="C62" s="303">
        <v>2016</v>
      </c>
      <c r="D62" s="641">
        <v>1968</v>
      </c>
    </row>
    <row r="63" spans="1:4" s="6" customFormat="1">
      <c r="A63" s="135">
        <f t="shared" si="0"/>
        <v>46</v>
      </c>
      <c r="B63" s="304" t="s">
        <v>1679</v>
      </c>
      <c r="C63" s="303">
        <v>2016</v>
      </c>
      <c r="D63" s="641">
        <v>1968</v>
      </c>
    </row>
    <row r="64" spans="1:4" s="6" customFormat="1">
      <c r="A64" s="135">
        <f t="shared" si="0"/>
        <v>47</v>
      </c>
      <c r="B64" s="304" t="s">
        <v>1680</v>
      </c>
      <c r="C64" s="303">
        <v>2016</v>
      </c>
      <c r="D64" s="641">
        <v>1968</v>
      </c>
    </row>
    <row r="65" spans="1:4" s="6" customFormat="1">
      <c r="A65" s="135">
        <f t="shared" si="0"/>
        <v>48</v>
      </c>
      <c r="B65" s="304" t="s">
        <v>1681</v>
      </c>
      <c r="C65" s="303">
        <v>2016</v>
      </c>
      <c r="D65" s="641">
        <v>1968</v>
      </c>
    </row>
    <row r="66" spans="1:4" s="6" customFormat="1">
      <c r="A66" s="135">
        <f t="shared" si="0"/>
        <v>49</v>
      </c>
      <c r="B66" s="304" t="s">
        <v>1682</v>
      </c>
      <c r="C66" s="303">
        <v>2016</v>
      </c>
      <c r="D66" s="641">
        <v>1968</v>
      </c>
    </row>
    <row r="67" spans="1:4" s="6" customFormat="1">
      <c r="A67" s="135">
        <f t="shared" si="0"/>
        <v>50</v>
      </c>
      <c r="B67" s="304" t="s">
        <v>1683</v>
      </c>
      <c r="C67" s="303">
        <v>2016</v>
      </c>
      <c r="D67" s="641">
        <v>1968</v>
      </c>
    </row>
    <row r="68" spans="1:4" s="6" customFormat="1">
      <c r="A68" s="135">
        <f t="shared" si="0"/>
        <v>51</v>
      </c>
      <c r="B68" s="304" t="s">
        <v>1684</v>
      </c>
      <c r="C68" s="303">
        <v>2016</v>
      </c>
      <c r="D68" s="641">
        <v>1968</v>
      </c>
    </row>
    <row r="69" spans="1:4" s="6" customFormat="1">
      <c r="A69" s="135">
        <f t="shared" si="0"/>
        <v>52</v>
      </c>
      <c r="B69" s="304" t="s">
        <v>1685</v>
      </c>
      <c r="C69" s="303">
        <v>2016</v>
      </c>
      <c r="D69" s="641">
        <v>1968</v>
      </c>
    </row>
    <row r="70" spans="1:4" s="6" customFormat="1">
      <c r="A70" s="135">
        <f t="shared" si="0"/>
        <v>53</v>
      </c>
      <c r="B70" s="304" t="s">
        <v>1686</v>
      </c>
      <c r="C70" s="303">
        <v>2016</v>
      </c>
      <c r="D70" s="641">
        <v>1968</v>
      </c>
    </row>
    <row r="71" spans="1:4" s="6" customFormat="1">
      <c r="A71" s="135">
        <f t="shared" si="0"/>
        <v>54</v>
      </c>
      <c r="B71" s="304" t="s">
        <v>1687</v>
      </c>
      <c r="C71" s="303">
        <v>2016</v>
      </c>
      <c r="D71" s="641">
        <v>1968</v>
      </c>
    </row>
    <row r="72" spans="1:4" s="6" customFormat="1">
      <c r="A72" s="135">
        <f t="shared" si="0"/>
        <v>55</v>
      </c>
      <c r="B72" s="304" t="s">
        <v>1688</v>
      </c>
      <c r="C72" s="303">
        <v>2016</v>
      </c>
      <c r="D72" s="641">
        <v>1968</v>
      </c>
    </row>
    <row r="73" spans="1:4" s="6" customFormat="1">
      <c r="A73" s="135">
        <f t="shared" si="0"/>
        <v>56</v>
      </c>
      <c r="B73" s="304" t="s">
        <v>1689</v>
      </c>
      <c r="C73" s="303">
        <v>2016</v>
      </c>
      <c r="D73" s="641">
        <v>1968</v>
      </c>
    </row>
    <row r="74" spans="1:4" s="6" customFormat="1">
      <c r="A74" s="135">
        <f t="shared" si="0"/>
        <v>57</v>
      </c>
      <c r="B74" s="304" t="s">
        <v>1690</v>
      </c>
      <c r="C74" s="303">
        <v>2016</v>
      </c>
      <c r="D74" s="641">
        <v>1968</v>
      </c>
    </row>
    <row r="75" spans="1:4" s="6" customFormat="1">
      <c r="A75" s="135">
        <f t="shared" si="0"/>
        <v>58</v>
      </c>
      <c r="B75" s="304" t="s">
        <v>1691</v>
      </c>
      <c r="C75" s="303">
        <v>2016</v>
      </c>
      <c r="D75" s="641">
        <v>1968</v>
      </c>
    </row>
    <row r="76" spans="1:4" s="6" customFormat="1">
      <c r="A76" s="135">
        <f t="shared" si="0"/>
        <v>59</v>
      </c>
      <c r="B76" s="304" t="s">
        <v>1692</v>
      </c>
      <c r="C76" s="303">
        <v>2016</v>
      </c>
      <c r="D76" s="641">
        <v>1968</v>
      </c>
    </row>
    <row r="77" spans="1:4" s="6" customFormat="1">
      <c r="A77" s="135">
        <f t="shared" si="0"/>
        <v>60</v>
      </c>
      <c r="B77" s="304" t="s">
        <v>1693</v>
      </c>
      <c r="C77" s="303">
        <v>2016</v>
      </c>
      <c r="D77" s="641">
        <v>1968</v>
      </c>
    </row>
    <row r="78" spans="1:4" s="6" customFormat="1">
      <c r="A78" s="135">
        <f t="shared" si="0"/>
        <v>61</v>
      </c>
      <c r="B78" s="304" t="s">
        <v>1694</v>
      </c>
      <c r="C78" s="303">
        <v>2016</v>
      </c>
      <c r="D78" s="641">
        <v>1968</v>
      </c>
    </row>
    <row r="79" spans="1:4" s="6" customFormat="1">
      <c r="A79" s="135">
        <f t="shared" si="0"/>
        <v>62</v>
      </c>
      <c r="B79" s="304" t="s">
        <v>1695</v>
      </c>
      <c r="C79" s="303">
        <v>2016</v>
      </c>
      <c r="D79" s="641">
        <v>1968</v>
      </c>
    </row>
    <row r="80" spans="1:4" s="6" customFormat="1">
      <c r="A80" s="135">
        <f t="shared" si="0"/>
        <v>63</v>
      </c>
      <c r="B80" s="304" t="s">
        <v>1696</v>
      </c>
      <c r="C80" s="303">
        <v>2016</v>
      </c>
      <c r="D80" s="641">
        <v>1968</v>
      </c>
    </row>
    <row r="81" spans="1:4" s="6" customFormat="1">
      <c r="A81" s="135">
        <f t="shared" si="0"/>
        <v>64</v>
      </c>
      <c r="B81" s="304" t="s">
        <v>1697</v>
      </c>
      <c r="C81" s="303">
        <v>2016</v>
      </c>
      <c r="D81" s="641">
        <v>1968</v>
      </c>
    </row>
    <row r="82" spans="1:4" s="6" customFormat="1">
      <c r="A82" s="135">
        <f t="shared" si="0"/>
        <v>65</v>
      </c>
      <c r="B82" s="304" t="s">
        <v>1698</v>
      </c>
      <c r="C82" s="303">
        <v>2016</v>
      </c>
      <c r="D82" s="641">
        <v>1968</v>
      </c>
    </row>
    <row r="83" spans="1:4" s="6" customFormat="1">
      <c r="A83" s="135">
        <f t="shared" si="0"/>
        <v>66</v>
      </c>
      <c r="B83" s="304" t="s">
        <v>1699</v>
      </c>
      <c r="C83" s="303">
        <v>2016</v>
      </c>
      <c r="D83" s="641">
        <v>1968</v>
      </c>
    </row>
    <row r="84" spans="1:4" s="6" customFormat="1">
      <c r="A84" s="135">
        <f t="shared" ref="A84:A147" si="1">1+A83</f>
        <v>67</v>
      </c>
      <c r="B84" s="304" t="s">
        <v>1700</v>
      </c>
      <c r="C84" s="303">
        <v>2016</v>
      </c>
      <c r="D84" s="641">
        <v>1968</v>
      </c>
    </row>
    <row r="85" spans="1:4" s="6" customFormat="1">
      <c r="A85" s="135">
        <f t="shared" si="1"/>
        <v>68</v>
      </c>
      <c r="B85" s="304" t="s">
        <v>1701</v>
      </c>
      <c r="C85" s="303">
        <v>2016</v>
      </c>
      <c r="D85" s="641">
        <v>1968</v>
      </c>
    </row>
    <row r="86" spans="1:4" s="6" customFormat="1">
      <c r="A86" s="135">
        <f t="shared" si="1"/>
        <v>69</v>
      </c>
      <c r="B86" s="304" t="s">
        <v>1702</v>
      </c>
      <c r="C86" s="303">
        <v>2016</v>
      </c>
      <c r="D86" s="641">
        <v>1968</v>
      </c>
    </row>
    <row r="87" spans="1:4" s="6" customFormat="1">
      <c r="A87" s="135">
        <f t="shared" si="1"/>
        <v>70</v>
      </c>
      <c r="B87" s="304" t="s">
        <v>1703</v>
      </c>
      <c r="C87" s="303">
        <v>2016</v>
      </c>
      <c r="D87" s="641">
        <v>1968</v>
      </c>
    </row>
    <row r="88" spans="1:4" s="6" customFormat="1">
      <c r="A88" s="135">
        <f t="shared" si="1"/>
        <v>71</v>
      </c>
      <c r="B88" s="304" t="s">
        <v>1704</v>
      </c>
      <c r="C88" s="303">
        <v>2016</v>
      </c>
      <c r="D88" s="641">
        <v>1968</v>
      </c>
    </row>
    <row r="89" spans="1:4" s="6" customFormat="1">
      <c r="A89" s="135">
        <f t="shared" si="1"/>
        <v>72</v>
      </c>
      <c r="B89" s="304" t="s">
        <v>1705</v>
      </c>
      <c r="C89" s="303">
        <v>2016</v>
      </c>
      <c r="D89" s="641">
        <v>1968</v>
      </c>
    </row>
    <row r="90" spans="1:4" s="6" customFormat="1">
      <c r="A90" s="135">
        <f t="shared" si="1"/>
        <v>73</v>
      </c>
      <c r="B90" s="304" t="s">
        <v>1706</v>
      </c>
      <c r="C90" s="303">
        <v>2016</v>
      </c>
      <c r="D90" s="641">
        <v>1968</v>
      </c>
    </row>
    <row r="91" spans="1:4" s="6" customFormat="1">
      <c r="A91" s="135">
        <f t="shared" si="1"/>
        <v>74</v>
      </c>
      <c r="B91" s="304" t="s">
        <v>1707</v>
      </c>
      <c r="C91" s="303">
        <v>2016</v>
      </c>
      <c r="D91" s="641">
        <v>1968</v>
      </c>
    </row>
    <row r="92" spans="1:4" s="6" customFormat="1">
      <c r="A92" s="135">
        <f t="shared" si="1"/>
        <v>75</v>
      </c>
      <c r="B92" s="304" t="s">
        <v>1708</v>
      </c>
      <c r="C92" s="303">
        <v>2016</v>
      </c>
      <c r="D92" s="641">
        <v>1968</v>
      </c>
    </row>
    <row r="93" spans="1:4" s="6" customFormat="1">
      <c r="A93" s="135">
        <f t="shared" si="1"/>
        <v>76</v>
      </c>
      <c r="B93" s="304" t="s">
        <v>1709</v>
      </c>
      <c r="C93" s="303">
        <v>2016</v>
      </c>
      <c r="D93" s="641">
        <v>1968</v>
      </c>
    </row>
    <row r="94" spans="1:4" s="6" customFormat="1">
      <c r="A94" s="135">
        <f t="shared" si="1"/>
        <v>77</v>
      </c>
      <c r="B94" s="304" t="s">
        <v>1710</v>
      </c>
      <c r="C94" s="303">
        <v>2016</v>
      </c>
      <c r="D94" s="641">
        <v>1968</v>
      </c>
    </row>
    <row r="95" spans="1:4" s="6" customFormat="1">
      <c r="A95" s="135">
        <f t="shared" si="1"/>
        <v>78</v>
      </c>
      <c r="B95" s="304" t="s">
        <v>1711</v>
      </c>
      <c r="C95" s="303">
        <v>2016</v>
      </c>
      <c r="D95" s="641">
        <v>1968</v>
      </c>
    </row>
    <row r="96" spans="1:4" s="6" customFormat="1">
      <c r="A96" s="135">
        <f t="shared" si="1"/>
        <v>79</v>
      </c>
      <c r="B96" s="304" t="s">
        <v>1712</v>
      </c>
      <c r="C96" s="303">
        <v>2016</v>
      </c>
      <c r="D96" s="641">
        <v>1968</v>
      </c>
    </row>
    <row r="97" spans="1:4" s="6" customFormat="1">
      <c r="A97" s="135">
        <f t="shared" si="1"/>
        <v>80</v>
      </c>
      <c r="B97" s="304" t="s">
        <v>1713</v>
      </c>
      <c r="C97" s="303">
        <v>2016</v>
      </c>
      <c r="D97" s="641">
        <v>1968</v>
      </c>
    </row>
    <row r="98" spans="1:4" s="6" customFormat="1">
      <c r="A98" s="135">
        <f t="shared" si="1"/>
        <v>81</v>
      </c>
      <c r="B98" s="304" t="s">
        <v>1714</v>
      </c>
      <c r="C98" s="303">
        <v>2016</v>
      </c>
      <c r="D98" s="641">
        <v>300</v>
      </c>
    </row>
    <row r="99" spans="1:4" s="6" customFormat="1">
      <c r="A99" s="135">
        <f t="shared" si="1"/>
        <v>82</v>
      </c>
      <c r="B99" s="304" t="s">
        <v>1715</v>
      </c>
      <c r="C99" s="303">
        <v>2016</v>
      </c>
      <c r="D99" s="641">
        <v>210</v>
      </c>
    </row>
    <row r="100" spans="1:4" s="6" customFormat="1">
      <c r="A100" s="135">
        <f t="shared" si="1"/>
        <v>83</v>
      </c>
      <c r="B100" s="304" t="s">
        <v>1716</v>
      </c>
      <c r="C100" s="303">
        <v>2016</v>
      </c>
      <c r="D100" s="641">
        <v>344</v>
      </c>
    </row>
    <row r="101" spans="1:4" s="213" customFormat="1">
      <c r="A101" s="135">
        <f t="shared" si="1"/>
        <v>84</v>
      </c>
      <c r="B101" s="10" t="s">
        <v>1717</v>
      </c>
      <c r="C101" s="2">
        <v>2016</v>
      </c>
      <c r="D101" s="364">
        <v>3364.05</v>
      </c>
    </row>
    <row r="102" spans="1:4" s="213" customFormat="1">
      <c r="A102" s="135">
        <f t="shared" si="1"/>
        <v>85</v>
      </c>
      <c r="B102" s="10" t="s">
        <v>1718</v>
      </c>
      <c r="C102" s="2">
        <v>2016</v>
      </c>
      <c r="D102" s="364">
        <v>3127.89</v>
      </c>
    </row>
    <row r="103" spans="1:4" s="213" customFormat="1">
      <c r="A103" s="135">
        <f t="shared" si="1"/>
        <v>86</v>
      </c>
      <c r="B103" s="10" t="s">
        <v>1719</v>
      </c>
      <c r="C103" s="2">
        <v>2016</v>
      </c>
      <c r="D103" s="364">
        <v>2435.4</v>
      </c>
    </row>
    <row r="104" spans="1:4" s="213" customFormat="1">
      <c r="A104" s="135">
        <f t="shared" si="1"/>
        <v>87</v>
      </c>
      <c r="B104" s="10" t="s">
        <v>1719</v>
      </c>
      <c r="C104" s="2">
        <v>2016</v>
      </c>
      <c r="D104" s="364">
        <v>2435.4</v>
      </c>
    </row>
    <row r="105" spans="1:4" s="213" customFormat="1">
      <c r="A105" s="135">
        <f t="shared" si="1"/>
        <v>88</v>
      </c>
      <c r="B105" s="10" t="s">
        <v>1719</v>
      </c>
      <c r="C105" s="2">
        <v>2016</v>
      </c>
      <c r="D105" s="364">
        <v>2435.4</v>
      </c>
    </row>
    <row r="106" spans="1:4" s="213" customFormat="1">
      <c r="A106" s="135">
        <f t="shared" si="1"/>
        <v>89</v>
      </c>
      <c r="B106" s="10" t="s">
        <v>1719</v>
      </c>
      <c r="C106" s="2">
        <v>2016</v>
      </c>
      <c r="D106" s="364">
        <v>2435.4</v>
      </c>
    </row>
    <row r="107" spans="1:4" s="213" customFormat="1">
      <c r="A107" s="135">
        <f t="shared" si="1"/>
        <v>90</v>
      </c>
      <c r="B107" s="1" t="s">
        <v>1720</v>
      </c>
      <c r="C107" s="2">
        <v>2016</v>
      </c>
      <c r="D107" s="364">
        <v>8114.31</v>
      </c>
    </row>
    <row r="108" spans="1:4" s="213" customFormat="1">
      <c r="A108" s="135">
        <f t="shared" si="1"/>
        <v>91</v>
      </c>
      <c r="B108" s="1" t="s">
        <v>1721</v>
      </c>
      <c r="C108" s="2">
        <v>2016</v>
      </c>
      <c r="D108" s="364">
        <v>1316.1</v>
      </c>
    </row>
    <row r="109" spans="1:4" s="213" customFormat="1">
      <c r="A109" s="135">
        <f t="shared" si="1"/>
        <v>92</v>
      </c>
      <c r="B109" s="1" t="s">
        <v>1721</v>
      </c>
      <c r="C109" s="2">
        <v>2016</v>
      </c>
      <c r="D109" s="364">
        <v>1316.1</v>
      </c>
    </row>
    <row r="110" spans="1:4" s="213" customFormat="1">
      <c r="A110" s="135">
        <f t="shared" si="1"/>
        <v>93</v>
      </c>
      <c r="B110" s="1" t="s">
        <v>1721</v>
      </c>
      <c r="C110" s="2">
        <v>2016</v>
      </c>
      <c r="D110" s="364">
        <v>1316.1</v>
      </c>
    </row>
    <row r="111" spans="1:4" s="213" customFormat="1">
      <c r="A111" s="135">
        <f t="shared" si="1"/>
        <v>94</v>
      </c>
      <c r="B111" s="1" t="s">
        <v>1909</v>
      </c>
      <c r="C111" s="2">
        <v>2016</v>
      </c>
      <c r="D111" s="364">
        <v>9301.26</v>
      </c>
    </row>
    <row r="112" spans="1:4" s="213" customFormat="1">
      <c r="A112" s="135">
        <f t="shared" si="1"/>
        <v>95</v>
      </c>
      <c r="B112" s="10" t="s">
        <v>1910</v>
      </c>
      <c r="C112" s="2">
        <v>2017</v>
      </c>
      <c r="D112" s="364">
        <v>172</v>
      </c>
    </row>
    <row r="113" spans="1:4" s="213" customFormat="1">
      <c r="A113" s="135">
        <f t="shared" si="1"/>
        <v>96</v>
      </c>
      <c r="B113" s="10" t="s">
        <v>1911</v>
      </c>
      <c r="C113" s="2">
        <v>2017</v>
      </c>
      <c r="D113" s="364">
        <v>190</v>
      </c>
    </row>
    <row r="114" spans="1:4" s="213" customFormat="1">
      <c r="A114" s="135">
        <f t="shared" si="1"/>
        <v>97</v>
      </c>
      <c r="B114" s="10" t="s">
        <v>1911</v>
      </c>
      <c r="C114" s="2">
        <v>2017</v>
      </c>
      <c r="D114" s="364">
        <v>190</v>
      </c>
    </row>
    <row r="115" spans="1:4" s="213" customFormat="1">
      <c r="A115" s="135">
        <f t="shared" si="1"/>
        <v>98</v>
      </c>
      <c r="B115" s="1" t="s">
        <v>1911</v>
      </c>
      <c r="C115" s="2">
        <v>2017</v>
      </c>
      <c r="D115" s="364">
        <v>190</v>
      </c>
    </row>
    <row r="116" spans="1:4" s="213" customFormat="1">
      <c r="A116" s="135">
        <f t="shared" si="1"/>
        <v>99</v>
      </c>
      <c r="B116" s="10" t="s">
        <v>1912</v>
      </c>
      <c r="C116" s="2">
        <v>2017</v>
      </c>
      <c r="D116" s="364">
        <v>194</v>
      </c>
    </row>
    <row r="117" spans="1:4" s="213" customFormat="1">
      <c r="A117" s="135">
        <f t="shared" si="1"/>
        <v>100</v>
      </c>
      <c r="B117" s="10" t="s">
        <v>1913</v>
      </c>
      <c r="C117" s="2">
        <v>2017</v>
      </c>
      <c r="D117" s="364">
        <v>2217.69</v>
      </c>
    </row>
    <row r="118" spans="1:4" s="213" customFormat="1">
      <c r="A118" s="135">
        <f t="shared" si="1"/>
        <v>101</v>
      </c>
      <c r="B118" s="10" t="s">
        <v>1913</v>
      </c>
      <c r="C118" s="2">
        <v>2017</v>
      </c>
      <c r="D118" s="364">
        <v>2217.69</v>
      </c>
    </row>
    <row r="119" spans="1:4" s="213" customFormat="1">
      <c r="A119" s="135">
        <f t="shared" si="1"/>
        <v>102</v>
      </c>
      <c r="B119" s="10" t="s">
        <v>1913</v>
      </c>
      <c r="C119" s="2">
        <v>2017</v>
      </c>
      <c r="D119" s="364">
        <v>2217.69</v>
      </c>
    </row>
    <row r="120" spans="1:4" s="213" customFormat="1">
      <c r="A120" s="135">
        <f t="shared" si="1"/>
        <v>103</v>
      </c>
      <c r="B120" s="10" t="s">
        <v>1913</v>
      </c>
      <c r="C120" s="2">
        <v>2017</v>
      </c>
      <c r="D120" s="364">
        <v>2217.69</v>
      </c>
    </row>
    <row r="121" spans="1:4" s="213" customFormat="1">
      <c r="A121" s="135">
        <f t="shared" si="1"/>
        <v>104</v>
      </c>
      <c r="B121" s="10" t="s">
        <v>1913</v>
      </c>
      <c r="C121" s="2">
        <v>2017</v>
      </c>
      <c r="D121" s="364">
        <v>2217.69</v>
      </c>
    </row>
    <row r="122" spans="1:4" s="213" customFormat="1">
      <c r="A122" s="135">
        <f t="shared" si="1"/>
        <v>105</v>
      </c>
      <c r="B122" s="10" t="s">
        <v>1913</v>
      </c>
      <c r="C122" s="2">
        <v>2017</v>
      </c>
      <c r="D122" s="364">
        <v>2217.69</v>
      </c>
    </row>
    <row r="123" spans="1:4" s="213" customFormat="1">
      <c r="A123" s="135">
        <f t="shared" si="1"/>
        <v>106</v>
      </c>
      <c r="B123" s="1" t="s">
        <v>1913</v>
      </c>
      <c r="C123" s="2">
        <v>2017</v>
      </c>
      <c r="D123" s="364">
        <v>2217.69</v>
      </c>
    </row>
    <row r="124" spans="1:4" s="213" customFormat="1">
      <c r="A124" s="135">
        <f t="shared" si="1"/>
        <v>107</v>
      </c>
      <c r="B124" s="10" t="s">
        <v>1913</v>
      </c>
      <c r="C124" s="2">
        <v>2017</v>
      </c>
      <c r="D124" s="364">
        <v>2217.69</v>
      </c>
    </row>
    <row r="125" spans="1:4" s="213" customFormat="1">
      <c r="A125" s="135">
        <f t="shared" si="1"/>
        <v>108</v>
      </c>
      <c r="B125" s="10" t="s">
        <v>1913</v>
      </c>
      <c r="C125" s="2">
        <v>2017</v>
      </c>
      <c r="D125" s="364">
        <v>2217.69</v>
      </c>
    </row>
    <row r="126" spans="1:4" s="213" customFormat="1">
      <c r="A126" s="135">
        <f t="shared" si="1"/>
        <v>109</v>
      </c>
      <c r="B126" s="10" t="s">
        <v>1913</v>
      </c>
      <c r="C126" s="2">
        <v>2017</v>
      </c>
      <c r="D126" s="364">
        <v>2217.69</v>
      </c>
    </row>
    <row r="127" spans="1:4" s="213" customFormat="1">
      <c r="A127" s="135">
        <f t="shared" si="1"/>
        <v>110</v>
      </c>
      <c r="B127" s="1" t="s">
        <v>1913</v>
      </c>
      <c r="C127" s="2">
        <v>2017</v>
      </c>
      <c r="D127" s="364">
        <v>2217.69</v>
      </c>
    </row>
    <row r="128" spans="1:4" s="213" customFormat="1">
      <c r="A128" s="135">
        <f t="shared" si="1"/>
        <v>111</v>
      </c>
      <c r="B128" s="10" t="s">
        <v>1913</v>
      </c>
      <c r="C128" s="2">
        <v>2017</v>
      </c>
      <c r="D128" s="364">
        <v>2217.69</v>
      </c>
    </row>
    <row r="129" spans="1:5" s="213" customFormat="1">
      <c r="A129" s="135">
        <f t="shared" si="1"/>
        <v>112</v>
      </c>
      <c r="B129" s="1" t="s">
        <v>1913</v>
      </c>
      <c r="C129" s="2">
        <v>2017</v>
      </c>
      <c r="D129" s="364">
        <v>2217.69</v>
      </c>
    </row>
    <row r="130" spans="1:5" s="6" customFormat="1">
      <c r="A130" s="135">
        <f t="shared" si="1"/>
        <v>113</v>
      </c>
      <c r="B130" s="10" t="s">
        <v>1913</v>
      </c>
      <c r="C130" s="2">
        <v>2017</v>
      </c>
      <c r="D130" s="364">
        <v>2217.69</v>
      </c>
      <c r="E130" s="213"/>
    </row>
    <row r="131" spans="1:5" s="213" customFormat="1">
      <c r="A131" s="135">
        <f t="shared" si="1"/>
        <v>114</v>
      </c>
      <c r="B131" s="10" t="s">
        <v>1913</v>
      </c>
      <c r="C131" s="2">
        <v>2017</v>
      </c>
      <c r="D131" s="364">
        <v>2217.69</v>
      </c>
    </row>
    <row r="132" spans="1:5" s="213" customFormat="1">
      <c r="A132" s="135">
        <f t="shared" si="1"/>
        <v>115</v>
      </c>
      <c r="B132" s="10" t="s">
        <v>1913</v>
      </c>
      <c r="C132" s="2">
        <v>2017</v>
      </c>
      <c r="D132" s="364">
        <v>2217.69</v>
      </c>
    </row>
    <row r="133" spans="1:5" s="213" customFormat="1">
      <c r="A133" s="135">
        <f t="shared" si="1"/>
        <v>116</v>
      </c>
      <c r="B133" s="10" t="s">
        <v>1913</v>
      </c>
      <c r="C133" s="2">
        <v>2017</v>
      </c>
      <c r="D133" s="364">
        <v>2217.69</v>
      </c>
    </row>
    <row r="134" spans="1:5" s="213" customFormat="1">
      <c r="A134" s="135">
        <f t="shared" si="1"/>
        <v>117</v>
      </c>
      <c r="B134" s="10" t="s">
        <v>1913</v>
      </c>
      <c r="C134" s="2">
        <v>2017</v>
      </c>
      <c r="D134" s="364">
        <v>2217.69</v>
      </c>
    </row>
    <row r="135" spans="1:5" s="213" customFormat="1">
      <c r="A135" s="135">
        <f t="shared" si="1"/>
        <v>118</v>
      </c>
      <c r="B135" s="10" t="s">
        <v>1913</v>
      </c>
      <c r="C135" s="2">
        <v>2017</v>
      </c>
      <c r="D135" s="364">
        <v>2217.69</v>
      </c>
    </row>
    <row r="136" spans="1:5" s="213" customFormat="1">
      <c r="A136" s="135">
        <f t="shared" si="1"/>
        <v>119</v>
      </c>
      <c r="B136" s="10" t="s">
        <v>1913</v>
      </c>
      <c r="C136" s="2">
        <v>2017</v>
      </c>
      <c r="D136" s="364">
        <v>2217.69</v>
      </c>
    </row>
    <row r="137" spans="1:5" s="213" customFormat="1">
      <c r="A137" s="135">
        <f t="shared" si="1"/>
        <v>120</v>
      </c>
      <c r="B137" s="10" t="s">
        <v>1913</v>
      </c>
      <c r="C137" s="2">
        <v>2017</v>
      </c>
      <c r="D137" s="364">
        <v>2217.69</v>
      </c>
    </row>
    <row r="138" spans="1:5" s="213" customFormat="1">
      <c r="A138" s="135">
        <f t="shared" si="1"/>
        <v>121</v>
      </c>
      <c r="B138" s="10" t="s">
        <v>1913</v>
      </c>
      <c r="C138" s="2">
        <v>2017</v>
      </c>
      <c r="D138" s="364">
        <v>2217.69</v>
      </c>
    </row>
    <row r="139" spans="1:5" s="213" customFormat="1">
      <c r="A139" s="135">
        <f t="shared" si="1"/>
        <v>122</v>
      </c>
      <c r="B139" s="10" t="s">
        <v>1913</v>
      </c>
      <c r="C139" s="2">
        <v>2017</v>
      </c>
      <c r="D139" s="364">
        <v>2217.69</v>
      </c>
    </row>
    <row r="140" spans="1:5" s="213" customFormat="1">
      <c r="A140" s="135">
        <f t="shared" si="1"/>
        <v>123</v>
      </c>
      <c r="B140" s="10" t="s">
        <v>1913</v>
      </c>
      <c r="C140" s="2">
        <v>2017</v>
      </c>
      <c r="D140" s="364">
        <v>2217.69</v>
      </c>
    </row>
    <row r="141" spans="1:5" s="213" customFormat="1">
      <c r="A141" s="135">
        <f t="shared" si="1"/>
        <v>124</v>
      </c>
      <c r="B141" s="10" t="s">
        <v>1913</v>
      </c>
      <c r="C141" s="2">
        <v>2017</v>
      </c>
      <c r="D141" s="364">
        <v>2217.69</v>
      </c>
    </row>
    <row r="142" spans="1:5" s="213" customFormat="1">
      <c r="A142" s="135">
        <f t="shared" si="1"/>
        <v>125</v>
      </c>
      <c r="B142" s="10" t="s">
        <v>1913</v>
      </c>
      <c r="C142" s="2">
        <v>2017</v>
      </c>
      <c r="D142" s="364">
        <v>2217.69</v>
      </c>
    </row>
    <row r="143" spans="1:5" s="213" customFormat="1">
      <c r="A143" s="135">
        <f t="shared" si="1"/>
        <v>126</v>
      </c>
      <c r="B143" s="10" t="s">
        <v>1913</v>
      </c>
      <c r="C143" s="2">
        <v>2017</v>
      </c>
      <c r="D143" s="364">
        <v>2217.69</v>
      </c>
    </row>
    <row r="144" spans="1:5" s="213" customFormat="1">
      <c r="A144" s="135">
        <f t="shared" si="1"/>
        <v>127</v>
      </c>
      <c r="B144" s="10" t="s">
        <v>1913</v>
      </c>
      <c r="C144" s="2">
        <v>2017</v>
      </c>
      <c r="D144" s="364">
        <v>2217.69</v>
      </c>
    </row>
    <row r="145" spans="1:4" s="213" customFormat="1">
      <c r="A145" s="135">
        <f t="shared" si="1"/>
        <v>128</v>
      </c>
      <c r="B145" s="10" t="s">
        <v>1913</v>
      </c>
      <c r="C145" s="2">
        <v>2017</v>
      </c>
      <c r="D145" s="364">
        <v>2217.69</v>
      </c>
    </row>
    <row r="146" spans="1:4" s="213" customFormat="1">
      <c r="A146" s="135">
        <f t="shared" si="1"/>
        <v>129</v>
      </c>
      <c r="B146" s="10" t="s">
        <v>1913</v>
      </c>
      <c r="C146" s="2">
        <v>2017</v>
      </c>
      <c r="D146" s="364">
        <v>2217.69</v>
      </c>
    </row>
    <row r="147" spans="1:4" s="213" customFormat="1">
      <c r="A147" s="135">
        <f t="shared" si="1"/>
        <v>130</v>
      </c>
      <c r="B147" s="10" t="s">
        <v>1913</v>
      </c>
      <c r="C147" s="2">
        <v>2017</v>
      </c>
      <c r="D147" s="364">
        <v>2217.69</v>
      </c>
    </row>
    <row r="148" spans="1:4" s="213" customFormat="1">
      <c r="A148" s="135">
        <f t="shared" ref="A148:A211" si="2">1+A147</f>
        <v>131</v>
      </c>
      <c r="B148" s="10" t="s">
        <v>1913</v>
      </c>
      <c r="C148" s="2">
        <v>2017</v>
      </c>
      <c r="D148" s="364">
        <v>2217.69</v>
      </c>
    </row>
    <row r="149" spans="1:4" s="213" customFormat="1">
      <c r="A149" s="135">
        <f t="shared" si="2"/>
        <v>132</v>
      </c>
      <c r="B149" s="10" t="s">
        <v>1913</v>
      </c>
      <c r="C149" s="2">
        <v>2017</v>
      </c>
      <c r="D149" s="364">
        <v>2217.69</v>
      </c>
    </row>
    <row r="150" spans="1:4" s="213" customFormat="1">
      <c r="A150" s="135">
        <f t="shared" si="2"/>
        <v>133</v>
      </c>
      <c r="B150" s="10" t="s">
        <v>1913</v>
      </c>
      <c r="C150" s="2">
        <v>2017</v>
      </c>
      <c r="D150" s="364">
        <v>2217.69</v>
      </c>
    </row>
    <row r="151" spans="1:4" s="213" customFormat="1">
      <c r="A151" s="135">
        <f t="shared" si="2"/>
        <v>134</v>
      </c>
      <c r="B151" s="10" t="s">
        <v>1913</v>
      </c>
      <c r="C151" s="2">
        <v>2017</v>
      </c>
      <c r="D151" s="364">
        <v>2217.69</v>
      </c>
    </row>
    <row r="152" spans="1:4" s="213" customFormat="1">
      <c r="A152" s="135">
        <f t="shared" si="2"/>
        <v>135</v>
      </c>
      <c r="B152" s="10" t="s">
        <v>1913</v>
      </c>
      <c r="C152" s="2">
        <v>2017</v>
      </c>
      <c r="D152" s="364">
        <v>2217.69</v>
      </c>
    </row>
    <row r="153" spans="1:4" s="213" customFormat="1">
      <c r="A153" s="135">
        <f t="shared" si="2"/>
        <v>136</v>
      </c>
      <c r="B153" s="10" t="s">
        <v>1913</v>
      </c>
      <c r="C153" s="2">
        <v>2017</v>
      </c>
      <c r="D153" s="364">
        <v>2217.69</v>
      </c>
    </row>
    <row r="154" spans="1:4" s="213" customFormat="1">
      <c r="A154" s="135">
        <f t="shared" si="2"/>
        <v>137</v>
      </c>
      <c r="B154" s="10" t="s">
        <v>1913</v>
      </c>
      <c r="C154" s="2">
        <v>2017</v>
      </c>
      <c r="D154" s="364">
        <v>2217.69</v>
      </c>
    </row>
    <row r="155" spans="1:4" s="213" customFormat="1">
      <c r="A155" s="135">
        <f t="shared" si="2"/>
        <v>138</v>
      </c>
      <c r="B155" s="10" t="s">
        <v>1913</v>
      </c>
      <c r="C155" s="2">
        <v>2017</v>
      </c>
      <c r="D155" s="364">
        <v>2217.69</v>
      </c>
    </row>
    <row r="156" spans="1:4" s="213" customFormat="1">
      <c r="A156" s="135">
        <f t="shared" si="2"/>
        <v>139</v>
      </c>
      <c r="B156" s="10" t="s">
        <v>1913</v>
      </c>
      <c r="C156" s="2">
        <v>2017</v>
      </c>
      <c r="D156" s="364">
        <v>2217.69</v>
      </c>
    </row>
    <row r="157" spans="1:4" s="213" customFormat="1">
      <c r="A157" s="135">
        <f t="shared" si="2"/>
        <v>140</v>
      </c>
      <c r="B157" s="10" t="s">
        <v>1914</v>
      </c>
      <c r="C157" s="2">
        <v>2017</v>
      </c>
      <c r="D157" s="364">
        <v>425.58</v>
      </c>
    </row>
    <row r="158" spans="1:4" s="213" customFormat="1">
      <c r="A158" s="135">
        <f t="shared" si="2"/>
        <v>141</v>
      </c>
      <c r="B158" s="10" t="s">
        <v>1914</v>
      </c>
      <c r="C158" s="2">
        <v>2017</v>
      </c>
      <c r="D158" s="364">
        <v>425.58</v>
      </c>
    </row>
    <row r="159" spans="1:4" s="213" customFormat="1">
      <c r="A159" s="135">
        <f t="shared" si="2"/>
        <v>142</v>
      </c>
      <c r="B159" s="10" t="s">
        <v>1914</v>
      </c>
      <c r="C159" s="2">
        <v>2017</v>
      </c>
      <c r="D159" s="364">
        <v>425.58</v>
      </c>
    </row>
    <row r="160" spans="1:4" s="213" customFormat="1">
      <c r="A160" s="135">
        <f t="shared" si="2"/>
        <v>143</v>
      </c>
      <c r="B160" s="10" t="s">
        <v>1914</v>
      </c>
      <c r="C160" s="2">
        <v>2017</v>
      </c>
      <c r="D160" s="364">
        <v>425.58</v>
      </c>
    </row>
    <row r="161" spans="1:4" s="213" customFormat="1">
      <c r="A161" s="135">
        <f t="shared" si="2"/>
        <v>144</v>
      </c>
      <c r="B161" s="10" t="s">
        <v>1914</v>
      </c>
      <c r="C161" s="2">
        <v>2017</v>
      </c>
      <c r="D161" s="364">
        <v>425.58</v>
      </c>
    </row>
    <row r="162" spans="1:4" s="213" customFormat="1">
      <c r="A162" s="135">
        <f t="shared" si="2"/>
        <v>145</v>
      </c>
      <c r="B162" s="10" t="s">
        <v>1914</v>
      </c>
      <c r="C162" s="2">
        <v>2017</v>
      </c>
      <c r="D162" s="364">
        <v>425.58</v>
      </c>
    </row>
    <row r="163" spans="1:4" s="213" customFormat="1">
      <c r="A163" s="135">
        <f t="shared" si="2"/>
        <v>146</v>
      </c>
      <c r="B163" s="10" t="s">
        <v>1914</v>
      </c>
      <c r="C163" s="2">
        <v>2017</v>
      </c>
      <c r="D163" s="364">
        <v>425.58</v>
      </c>
    </row>
    <row r="164" spans="1:4" s="213" customFormat="1">
      <c r="A164" s="135">
        <f t="shared" si="2"/>
        <v>147</v>
      </c>
      <c r="B164" s="10" t="s">
        <v>1914</v>
      </c>
      <c r="C164" s="2">
        <v>2017</v>
      </c>
      <c r="D164" s="364">
        <v>425.58</v>
      </c>
    </row>
    <row r="165" spans="1:4" s="213" customFormat="1">
      <c r="A165" s="135">
        <f t="shared" si="2"/>
        <v>148</v>
      </c>
      <c r="B165" s="10" t="s">
        <v>1914</v>
      </c>
      <c r="C165" s="2">
        <v>2017</v>
      </c>
      <c r="D165" s="364">
        <v>425.58</v>
      </c>
    </row>
    <row r="166" spans="1:4" s="213" customFormat="1">
      <c r="A166" s="135">
        <f t="shared" si="2"/>
        <v>149</v>
      </c>
      <c r="B166" s="10" t="s">
        <v>1914</v>
      </c>
      <c r="C166" s="2">
        <v>2017</v>
      </c>
      <c r="D166" s="364">
        <v>425.58</v>
      </c>
    </row>
    <row r="167" spans="1:4" s="213" customFormat="1">
      <c r="A167" s="135">
        <f t="shared" si="2"/>
        <v>150</v>
      </c>
      <c r="B167" s="10" t="s">
        <v>1914</v>
      </c>
      <c r="C167" s="2">
        <v>2017</v>
      </c>
      <c r="D167" s="364">
        <v>425.58</v>
      </c>
    </row>
    <row r="168" spans="1:4" s="213" customFormat="1">
      <c r="A168" s="135">
        <f t="shared" si="2"/>
        <v>151</v>
      </c>
      <c r="B168" s="10" t="s">
        <v>1914</v>
      </c>
      <c r="C168" s="2">
        <v>2017</v>
      </c>
      <c r="D168" s="364">
        <v>425.58</v>
      </c>
    </row>
    <row r="169" spans="1:4" s="213" customFormat="1">
      <c r="A169" s="135">
        <f t="shared" si="2"/>
        <v>152</v>
      </c>
      <c r="B169" s="10" t="s">
        <v>1914</v>
      </c>
      <c r="C169" s="2">
        <v>2017</v>
      </c>
      <c r="D169" s="364">
        <v>425.58</v>
      </c>
    </row>
    <row r="170" spans="1:4" s="213" customFormat="1">
      <c r="A170" s="135">
        <f t="shared" si="2"/>
        <v>153</v>
      </c>
      <c r="B170" s="10" t="s">
        <v>1914</v>
      </c>
      <c r="C170" s="2">
        <v>2017</v>
      </c>
      <c r="D170" s="364">
        <v>425.58</v>
      </c>
    </row>
    <row r="171" spans="1:4" s="213" customFormat="1">
      <c r="A171" s="135">
        <f t="shared" si="2"/>
        <v>154</v>
      </c>
      <c r="B171" s="10" t="s">
        <v>1914</v>
      </c>
      <c r="C171" s="2">
        <v>2017</v>
      </c>
      <c r="D171" s="364">
        <v>425.58</v>
      </c>
    </row>
    <row r="172" spans="1:4" s="213" customFormat="1">
      <c r="A172" s="135">
        <f t="shared" si="2"/>
        <v>155</v>
      </c>
      <c r="B172" s="10" t="s">
        <v>1914</v>
      </c>
      <c r="C172" s="2">
        <v>2017</v>
      </c>
      <c r="D172" s="364">
        <v>425.58</v>
      </c>
    </row>
    <row r="173" spans="1:4" s="213" customFormat="1">
      <c r="A173" s="135">
        <f t="shared" si="2"/>
        <v>156</v>
      </c>
      <c r="B173" s="10" t="s">
        <v>1914</v>
      </c>
      <c r="C173" s="2">
        <v>2017</v>
      </c>
      <c r="D173" s="364">
        <v>425.58</v>
      </c>
    </row>
    <row r="174" spans="1:4" s="213" customFormat="1">
      <c r="A174" s="135">
        <f t="shared" si="2"/>
        <v>157</v>
      </c>
      <c r="B174" s="10" t="s">
        <v>1914</v>
      </c>
      <c r="C174" s="2">
        <v>2017</v>
      </c>
      <c r="D174" s="364">
        <v>425.58</v>
      </c>
    </row>
    <row r="175" spans="1:4" s="213" customFormat="1">
      <c r="A175" s="135">
        <f t="shared" si="2"/>
        <v>158</v>
      </c>
      <c r="B175" s="10" t="s">
        <v>1914</v>
      </c>
      <c r="C175" s="2">
        <v>2017</v>
      </c>
      <c r="D175" s="364">
        <v>425.58</v>
      </c>
    </row>
    <row r="176" spans="1:4" s="213" customFormat="1">
      <c r="A176" s="135">
        <f t="shared" si="2"/>
        <v>159</v>
      </c>
      <c r="B176" s="10" t="s">
        <v>1914</v>
      </c>
      <c r="C176" s="2">
        <v>2017</v>
      </c>
      <c r="D176" s="364">
        <v>425.58</v>
      </c>
    </row>
    <row r="177" spans="1:4" s="213" customFormat="1">
      <c r="A177" s="135">
        <f t="shared" si="2"/>
        <v>160</v>
      </c>
      <c r="B177" s="10" t="s">
        <v>1914</v>
      </c>
      <c r="C177" s="2">
        <v>2017</v>
      </c>
      <c r="D177" s="364">
        <v>425.58</v>
      </c>
    </row>
    <row r="178" spans="1:4" s="213" customFormat="1">
      <c r="A178" s="135">
        <f t="shared" si="2"/>
        <v>161</v>
      </c>
      <c r="B178" s="10" t="s">
        <v>1914</v>
      </c>
      <c r="C178" s="2">
        <v>2017</v>
      </c>
      <c r="D178" s="364">
        <v>425.58</v>
      </c>
    </row>
    <row r="179" spans="1:4" s="213" customFormat="1">
      <c r="A179" s="135">
        <f t="shared" si="2"/>
        <v>162</v>
      </c>
      <c r="B179" s="10" t="s">
        <v>1914</v>
      </c>
      <c r="C179" s="2">
        <v>2017</v>
      </c>
      <c r="D179" s="364">
        <v>425.58</v>
      </c>
    </row>
    <row r="180" spans="1:4" s="213" customFormat="1">
      <c r="A180" s="135">
        <f t="shared" si="2"/>
        <v>163</v>
      </c>
      <c r="B180" s="10" t="s">
        <v>1914</v>
      </c>
      <c r="C180" s="2">
        <v>2017</v>
      </c>
      <c r="D180" s="364">
        <v>425.58</v>
      </c>
    </row>
    <row r="181" spans="1:4" s="213" customFormat="1">
      <c r="A181" s="135">
        <f t="shared" si="2"/>
        <v>164</v>
      </c>
      <c r="B181" s="10" t="s">
        <v>1914</v>
      </c>
      <c r="C181" s="2">
        <v>2017</v>
      </c>
      <c r="D181" s="364">
        <v>425.58</v>
      </c>
    </row>
    <row r="182" spans="1:4" s="213" customFormat="1">
      <c r="A182" s="135">
        <f t="shared" si="2"/>
        <v>165</v>
      </c>
      <c r="B182" s="10" t="s">
        <v>1914</v>
      </c>
      <c r="C182" s="2">
        <v>2017</v>
      </c>
      <c r="D182" s="364">
        <v>425.58</v>
      </c>
    </row>
    <row r="183" spans="1:4" s="213" customFormat="1">
      <c r="A183" s="135">
        <f t="shared" si="2"/>
        <v>166</v>
      </c>
      <c r="B183" s="10" t="s">
        <v>1914</v>
      </c>
      <c r="C183" s="2">
        <v>2017</v>
      </c>
      <c r="D183" s="364">
        <v>425.58</v>
      </c>
    </row>
    <row r="184" spans="1:4" s="213" customFormat="1">
      <c r="A184" s="135">
        <f t="shared" si="2"/>
        <v>167</v>
      </c>
      <c r="B184" s="10" t="s">
        <v>1914</v>
      </c>
      <c r="C184" s="2">
        <v>2017</v>
      </c>
      <c r="D184" s="364">
        <v>425.58</v>
      </c>
    </row>
    <row r="185" spans="1:4" s="213" customFormat="1">
      <c r="A185" s="135">
        <f t="shared" si="2"/>
        <v>168</v>
      </c>
      <c r="B185" s="10" t="s">
        <v>1914</v>
      </c>
      <c r="C185" s="2">
        <v>2017</v>
      </c>
      <c r="D185" s="364">
        <v>425.58</v>
      </c>
    </row>
    <row r="186" spans="1:4" s="213" customFormat="1">
      <c r="A186" s="135">
        <f t="shared" si="2"/>
        <v>169</v>
      </c>
      <c r="B186" s="10" t="s">
        <v>1914</v>
      </c>
      <c r="C186" s="2">
        <v>2017</v>
      </c>
      <c r="D186" s="364">
        <v>425.58</v>
      </c>
    </row>
    <row r="187" spans="1:4" s="213" customFormat="1">
      <c r="A187" s="135">
        <f t="shared" si="2"/>
        <v>170</v>
      </c>
      <c r="B187" s="10" t="s">
        <v>1914</v>
      </c>
      <c r="C187" s="2">
        <v>2017</v>
      </c>
      <c r="D187" s="364">
        <v>425.58</v>
      </c>
    </row>
    <row r="188" spans="1:4" s="213" customFormat="1">
      <c r="A188" s="135">
        <f t="shared" si="2"/>
        <v>171</v>
      </c>
      <c r="B188" s="10" t="s">
        <v>1914</v>
      </c>
      <c r="C188" s="2">
        <v>2017</v>
      </c>
      <c r="D188" s="364">
        <v>425.58</v>
      </c>
    </row>
    <row r="189" spans="1:4" s="213" customFormat="1">
      <c r="A189" s="135">
        <f t="shared" si="2"/>
        <v>172</v>
      </c>
      <c r="B189" s="10" t="s">
        <v>1914</v>
      </c>
      <c r="C189" s="2">
        <v>2017</v>
      </c>
      <c r="D189" s="364">
        <v>425.58</v>
      </c>
    </row>
    <row r="190" spans="1:4" s="213" customFormat="1">
      <c r="A190" s="135">
        <f t="shared" si="2"/>
        <v>173</v>
      </c>
      <c r="B190" s="10" t="s">
        <v>1914</v>
      </c>
      <c r="C190" s="2">
        <v>2017</v>
      </c>
      <c r="D190" s="364">
        <v>425.58</v>
      </c>
    </row>
    <row r="191" spans="1:4" s="213" customFormat="1">
      <c r="A191" s="135">
        <f t="shared" si="2"/>
        <v>174</v>
      </c>
      <c r="B191" s="10" t="s">
        <v>1914</v>
      </c>
      <c r="C191" s="2">
        <v>2017</v>
      </c>
      <c r="D191" s="364">
        <v>425.58</v>
      </c>
    </row>
    <row r="192" spans="1:4" s="213" customFormat="1">
      <c r="A192" s="135">
        <f t="shared" si="2"/>
        <v>175</v>
      </c>
      <c r="B192" s="10" t="s">
        <v>1914</v>
      </c>
      <c r="C192" s="2">
        <v>2017</v>
      </c>
      <c r="D192" s="364">
        <v>425.58</v>
      </c>
    </row>
    <row r="193" spans="1:4" s="213" customFormat="1">
      <c r="A193" s="135">
        <f t="shared" si="2"/>
        <v>176</v>
      </c>
      <c r="B193" s="10" t="s">
        <v>1914</v>
      </c>
      <c r="C193" s="2">
        <v>2017</v>
      </c>
      <c r="D193" s="364">
        <v>425.58</v>
      </c>
    </row>
    <row r="194" spans="1:4" s="213" customFormat="1">
      <c r="A194" s="135">
        <f t="shared" si="2"/>
        <v>177</v>
      </c>
      <c r="B194" s="10" t="s">
        <v>1914</v>
      </c>
      <c r="C194" s="2">
        <v>2017</v>
      </c>
      <c r="D194" s="364">
        <v>425.58</v>
      </c>
    </row>
    <row r="195" spans="1:4" s="213" customFormat="1">
      <c r="A195" s="135">
        <f t="shared" si="2"/>
        <v>178</v>
      </c>
      <c r="B195" s="10" t="s">
        <v>1914</v>
      </c>
      <c r="C195" s="2">
        <v>2017</v>
      </c>
      <c r="D195" s="364">
        <v>425.58</v>
      </c>
    </row>
    <row r="196" spans="1:4" s="213" customFormat="1">
      <c r="A196" s="135">
        <f t="shared" si="2"/>
        <v>179</v>
      </c>
      <c r="B196" s="10" t="s">
        <v>1914</v>
      </c>
      <c r="C196" s="2">
        <v>2017</v>
      </c>
      <c r="D196" s="364">
        <v>425.58</v>
      </c>
    </row>
    <row r="197" spans="1:4" s="213" customFormat="1">
      <c r="A197" s="135">
        <f t="shared" si="2"/>
        <v>180</v>
      </c>
      <c r="B197" s="10" t="s">
        <v>1914</v>
      </c>
      <c r="C197" s="2">
        <v>2017</v>
      </c>
      <c r="D197" s="364">
        <v>425.58</v>
      </c>
    </row>
    <row r="198" spans="1:4" s="213" customFormat="1">
      <c r="A198" s="135">
        <f t="shared" si="2"/>
        <v>181</v>
      </c>
      <c r="B198" s="10" t="s">
        <v>1914</v>
      </c>
      <c r="C198" s="2">
        <v>2017</v>
      </c>
      <c r="D198" s="364">
        <v>425.58</v>
      </c>
    </row>
    <row r="199" spans="1:4" s="213" customFormat="1">
      <c r="A199" s="135">
        <f t="shared" si="2"/>
        <v>182</v>
      </c>
      <c r="B199" s="10" t="s">
        <v>1914</v>
      </c>
      <c r="C199" s="2">
        <v>2017</v>
      </c>
      <c r="D199" s="364">
        <v>425.58</v>
      </c>
    </row>
    <row r="200" spans="1:4" s="213" customFormat="1">
      <c r="A200" s="135">
        <f t="shared" si="2"/>
        <v>183</v>
      </c>
      <c r="B200" s="10" t="s">
        <v>1914</v>
      </c>
      <c r="C200" s="2">
        <v>2017</v>
      </c>
      <c r="D200" s="364">
        <v>425.58</v>
      </c>
    </row>
    <row r="201" spans="1:4" s="213" customFormat="1" ht="25.5">
      <c r="A201" s="135">
        <f t="shared" si="2"/>
        <v>184</v>
      </c>
      <c r="B201" s="10" t="s">
        <v>1915</v>
      </c>
      <c r="C201" s="2">
        <v>2017</v>
      </c>
      <c r="D201" s="364">
        <v>2137.7399999999998</v>
      </c>
    </row>
    <row r="202" spans="1:4" s="213" customFormat="1" ht="25.5">
      <c r="A202" s="135">
        <f t="shared" si="2"/>
        <v>185</v>
      </c>
      <c r="B202" s="10" t="s">
        <v>1915</v>
      </c>
      <c r="C202" s="2">
        <v>2017</v>
      </c>
      <c r="D202" s="364">
        <v>2137.7399999999998</v>
      </c>
    </row>
    <row r="203" spans="1:4" s="213" customFormat="1" ht="25.5">
      <c r="A203" s="135">
        <f t="shared" si="2"/>
        <v>186</v>
      </c>
      <c r="B203" s="10" t="s">
        <v>1915</v>
      </c>
      <c r="C203" s="2">
        <v>2017</v>
      </c>
      <c r="D203" s="364">
        <v>2137.7399999999998</v>
      </c>
    </row>
    <row r="204" spans="1:4" s="213" customFormat="1" ht="25.5">
      <c r="A204" s="135">
        <f t="shared" si="2"/>
        <v>187</v>
      </c>
      <c r="B204" s="10" t="s">
        <v>1915</v>
      </c>
      <c r="C204" s="2">
        <v>2017</v>
      </c>
      <c r="D204" s="364">
        <v>2137.7399999999998</v>
      </c>
    </row>
    <row r="205" spans="1:4" s="213" customFormat="1" ht="25.5">
      <c r="A205" s="135">
        <f t="shared" si="2"/>
        <v>188</v>
      </c>
      <c r="B205" s="10" t="s">
        <v>1915</v>
      </c>
      <c r="C205" s="2">
        <v>2017</v>
      </c>
      <c r="D205" s="364">
        <v>2137.7399999999998</v>
      </c>
    </row>
    <row r="206" spans="1:4" s="213" customFormat="1">
      <c r="A206" s="135">
        <f t="shared" si="2"/>
        <v>189</v>
      </c>
      <c r="B206" s="10" t="s">
        <v>1916</v>
      </c>
      <c r="C206" s="2">
        <v>2017</v>
      </c>
      <c r="D206" s="364">
        <v>430</v>
      </c>
    </row>
    <row r="207" spans="1:4" s="213" customFormat="1">
      <c r="A207" s="135">
        <f t="shared" si="2"/>
        <v>190</v>
      </c>
      <c r="B207" s="10" t="s">
        <v>1916</v>
      </c>
      <c r="C207" s="2">
        <v>2017</v>
      </c>
      <c r="D207" s="364">
        <v>430</v>
      </c>
    </row>
    <row r="208" spans="1:4" s="213" customFormat="1">
      <c r="A208" s="135">
        <f t="shared" si="2"/>
        <v>191</v>
      </c>
      <c r="B208" s="10" t="s">
        <v>1916</v>
      </c>
      <c r="C208" s="2">
        <v>2017</v>
      </c>
      <c r="D208" s="364">
        <v>430</v>
      </c>
    </row>
    <row r="209" spans="1:4" s="213" customFormat="1">
      <c r="A209" s="135">
        <f t="shared" si="2"/>
        <v>192</v>
      </c>
      <c r="B209" s="10" t="s">
        <v>1916</v>
      </c>
      <c r="C209" s="2">
        <v>2017</v>
      </c>
      <c r="D209" s="364">
        <v>430</v>
      </c>
    </row>
    <row r="210" spans="1:4" s="213" customFormat="1">
      <c r="A210" s="135">
        <f t="shared" si="2"/>
        <v>193</v>
      </c>
      <c r="B210" s="10" t="s">
        <v>1916</v>
      </c>
      <c r="C210" s="2">
        <v>2017</v>
      </c>
      <c r="D210" s="364">
        <v>430</v>
      </c>
    </row>
    <row r="211" spans="1:4" s="213" customFormat="1">
      <c r="A211" s="135">
        <f t="shared" si="2"/>
        <v>194</v>
      </c>
      <c r="B211" s="10" t="s">
        <v>2184</v>
      </c>
      <c r="C211" s="2">
        <v>2017</v>
      </c>
      <c r="D211" s="364">
        <v>10151.35</v>
      </c>
    </row>
    <row r="212" spans="1:4" s="213" customFormat="1">
      <c r="A212" s="135">
        <f t="shared" ref="A212:A275" si="3">1+A211</f>
        <v>195</v>
      </c>
      <c r="B212" s="10" t="s">
        <v>1965</v>
      </c>
      <c r="C212" s="2">
        <v>2017</v>
      </c>
      <c r="D212" s="364">
        <v>3745.35</v>
      </c>
    </row>
    <row r="213" spans="1:4" s="213" customFormat="1">
      <c r="A213" s="135">
        <f t="shared" si="3"/>
        <v>196</v>
      </c>
      <c r="B213" s="10" t="s">
        <v>2185</v>
      </c>
      <c r="C213" s="2">
        <v>2017</v>
      </c>
      <c r="D213" s="364">
        <v>1075</v>
      </c>
    </row>
    <row r="214" spans="1:4" s="213" customFormat="1">
      <c r="A214" s="135">
        <f t="shared" si="3"/>
        <v>197</v>
      </c>
      <c r="B214" s="10" t="s">
        <v>2186</v>
      </c>
      <c r="C214" s="2">
        <v>2017</v>
      </c>
      <c r="D214" s="364">
        <v>1881.9</v>
      </c>
    </row>
    <row r="215" spans="1:4" s="213" customFormat="1">
      <c r="A215" s="135">
        <f t="shared" si="3"/>
        <v>198</v>
      </c>
      <c r="B215" s="10" t="s">
        <v>2187</v>
      </c>
      <c r="C215" s="2">
        <v>2017</v>
      </c>
      <c r="D215" s="364">
        <v>1635.9</v>
      </c>
    </row>
    <row r="216" spans="1:4" s="213" customFormat="1">
      <c r="A216" s="135">
        <f t="shared" si="3"/>
        <v>199</v>
      </c>
      <c r="B216" s="10" t="s">
        <v>2187</v>
      </c>
      <c r="C216" s="2">
        <v>2017</v>
      </c>
      <c r="D216" s="364">
        <v>1635.9</v>
      </c>
    </row>
    <row r="217" spans="1:4" s="213" customFormat="1">
      <c r="A217" s="135">
        <f t="shared" si="3"/>
        <v>200</v>
      </c>
      <c r="B217" s="10" t="s">
        <v>2187</v>
      </c>
      <c r="C217" s="2">
        <v>2017</v>
      </c>
      <c r="D217" s="364">
        <v>1635.9</v>
      </c>
    </row>
    <row r="218" spans="1:4" s="213" customFormat="1">
      <c r="A218" s="135">
        <f t="shared" si="3"/>
        <v>201</v>
      </c>
      <c r="B218" s="10" t="s">
        <v>2188</v>
      </c>
      <c r="C218" s="2">
        <v>2017</v>
      </c>
      <c r="D218" s="364">
        <v>2570.6999999999998</v>
      </c>
    </row>
    <row r="219" spans="1:4" s="213" customFormat="1">
      <c r="A219" s="135">
        <f t="shared" si="3"/>
        <v>202</v>
      </c>
      <c r="B219" s="10" t="s">
        <v>2188</v>
      </c>
      <c r="C219" s="2">
        <v>2017</v>
      </c>
      <c r="D219" s="364">
        <v>2570.6999999999998</v>
      </c>
    </row>
    <row r="220" spans="1:4" s="213" customFormat="1">
      <c r="A220" s="135">
        <f t="shared" si="3"/>
        <v>203</v>
      </c>
      <c r="B220" s="10" t="s">
        <v>2188</v>
      </c>
      <c r="C220" s="2">
        <v>2017</v>
      </c>
      <c r="D220" s="364">
        <v>2570.6999999999998</v>
      </c>
    </row>
    <row r="221" spans="1:4" s="213" customFormat="1">
      <c r="A221" s="135">
        <f t="shared" si="3"/>
        <v>204</v>
      </c>
      <c r="B221" s="10" t="s">
        <v>2188</v>
      </c>
      <c r="C221" s="2">
        <v>2017</v>
      </c>
      <c r="D221" s="364">
        <v>2570.6999999999998</v>
      </c>
    </row>
    <row r="222" spans="1:4" s="213" customFormat="1">
      <c r="A222" s="135">
        <f t="shared" si="3"/>
        <v>205</v>
      </c>
      <c r="B222" s="10" t="s">
        <v>2189</v>
      </c>
      <c r="C222" s="2">
        <v>2017</v>
      </c>
      <c r="D222" s="364">
        <v>4305</v>
      </c>
    </row>
    <row r="223" spans="1:4" s="213" customFormat="1">
      <c r="A223" s="135">
        <f t="shared" si="3"/>
        <v>206</v>
      </c>
      <c r="B223" s="10" t="s">
        <v>2190</v>
      </c>
      <c r="C223" s="2">
        <v>2017</v>
      </c>
      <c r="D223" s="364">
        <v>1266.9000000000001</v>
      </c>
    </row>
    <row r="224" spans="1:4" s="213" customFormat="1">
      <c r="A224" s="135">
        <f t="shared" si="3"/>
        <v>207</v>
      </c>
      <c r="B224" s="10" t="s">
        <v>2191</v>
      </c>
      <c r="C224" s="2">
        <v>2017</v>
      </c>
      <c r="D224" s="364">
        <v>202.5</v>
      </c>
    </row>
    <row r="225" spans="1:4" s="213" customFormat="1">
      <c r="A225" s="135">
        <f t="shared" si="3"/>
        <v>208</v>
      </c>
      <c r="B225" s="10" t="s">
        <v>2187</v>
      </c>
      <c r="C225" s="2">
        <v>2017</v>
      </c>
      <c r="D225" s="364">
        <v>1660.5</v>
      </c>
    </row>
    <row r="226" spans="1:4" s="213" customFormat="1">
      <c r="A226" s="135">
        <f t="shared" si="3"/>
        <v>209</v>
      </c>
      <c r="B226" s="10" t="s">
        <v>2187</v>
      </c>
      <c r="C226" s="2">
        <v>2017</v>
      </c>
      <c r="D226" s="364">
        <v>1660.5</v>
      </c>
    </row>
    <row r="227" spans="1:4" s="213" customFormat="1">
      <c r="A227" s="135">
        <f t="shared" si="3"/>
        <v>210</v>
      </c>
      <c r="B227" s="10" t="s">
        <v>2189</v>
      </c>
      <c r="C227" s="2">
        <v>2017</v>
      </c>
      <c r="D227" s="364">
        <v>4305</v>
      </c>
    </row>
    <row r="228" spans="1:4" s="213" customFormat="1">
      <c r="A228" s="135">
        <f t="shared" si="3"/>
        <v>211</v>
      </c>
      <c r="B228" s="10" t="s">
        <v>2192</v>
      </c>
      <c r="C228" s="2">
        <v>2017</v>
      </c>
      <c r="D228" s="364">
        <v>1320</v>
      </c>
    </row>
    <row r="229" spans="1:4" s="213" customFormat="1">
      <c r="A229" s="135">
        <f t="shared" si="3"/>
        <v>212</v>
      </c>
      <c r="B229" s="10" t="s">
        <v>2193</v>
      </c>
      <c r="C229" s="2">
        <v>2017</v>
      </c>
      <c r="D229" s="364">
        <v>1200</v>
      </c>
    </row>
    <row r="230" spans="1:4" s="213" customFormat="1" ht="25.5">
      <c r="A230" s="135">
        <f t="shared" si="3"/>
        <v>213</v>
      </c>
      <c r="B230" s="10" t="s">
        <v>2194</v>
      </c>
      <c r="C230" s="2">
        <v>2017</v>
      </c>
      <c r="D230" s="364">
        <v>78597</v>
      </c>
    </row>
    <row r="231" spans="1:4" s="213" customFormat="1">
      <c r="A231" s="135">
        <f t="shared" si="3"/>
        <v>214</v>
      </c>
      <c r="B231" s="10" t="s">
        <v>2195</v>
      </c>
      <c r="C231" s="2">
        <v>2017</v>
      </c>
      <c r="D231" s="364">
        <v>3000</v>
      </c>
    </row>
    <row r="232" spans="1:4" s="213" customFormat="1">
      <c r="A232" s="135">
        <f t="shared" si="3"/>
        <v>215</v>
      </c>
      <c r="B232" s="10" t="s">
        <v>2195</v>
      </c>
      <c r="C232" s="2">
        <v>2017</v>
      </c>
      <c r="D232" s="364">
        <v>3000</v>
      </c>
    </row>
    <row r="233" spans="1:4" s="213" customFormat="1">
      <c r="A233" s="135">
        <f t="shared" si="3"/>
        <v>216</v>
      </c>
      <c r="B233" s="10" t="s">
        <v>2195</v>
      </c>
      <c r="C233" s="2">
        <v>2017</v>
      </c>
      <c r="D233" s="364">
        <v>3000</v>
      </c>
    </row>
    <row r="234" spans="1:4" s="213" customFormat="1">
      <c r="A234" s="135">
        <f t="shared" si="3"/>
        <v>217</v>
      </c>
      <c r="B234" s="10" t="s">
        <v>2196</v>
      </c>
      <c r="C234" s="2">
        <v>2017</v>
      </c>
      <c r="D234" s="364">
        <v>3000</v>
      </c>
    </row>
    <row r="235" spans="1:4" s="213" customFormat="1">
      <c r="A235" s="135">
        <f t="shared" si="3"/>
        <v>218</v>
      </c>
      <c r="B235" s="10" t="s">
        <v>2197</v>
      </c>
      <c r="C235" s="2">
        <v>2018</v>
      </c>
      <c r="D235" s="364">
        <v>2499.36</v>
      </c>
    </row>
    <row r="236" spans="1:4" s="213" customFormat="1">
      <c r="A236" s="135">
        <f t="shared" si="3"/>
        <v>219</v>
      </c>
      <c r="B236" s="10" t="s">
        <v>2197</v>
      </c>
      <c r="C236" s="2">
        <v>2018</v>
      </c>
      <c r="D236" s="364">
        <v>2499.36</v>
      </c>
    </row>
    <row r="237" spans="1:4" s="213" customFormat="1">
      <c r="A237" s="135">
        <f t="shared" si="3"/>
        <v>220</v>
      </c>
      <c r="B237" s="10" t="s">
        <v>2197</v>
      </c>
      <c r="C237" s="2">
        <v>2018</v>
      </c>
      <c r="D237" s="364">
        <v>2499.36</v>
      </c>
    </row>
    <row r="238" spans="1:4" s="213" customFormat="1">
      <c r="A238" s="135">
        <f t="shared" si="3"/>
        <v>221</v>
      </c>
      <c r="B238" s="10" t="s">
        <v>2197</v>
      </c>
      <c r="C238" s="2">
        <v>2018</v>
      </c>
      <c r="D238" s="364">
        <v>2499.36</v>
      </c>
    </row>
    <row r="239" spans="1:4" s="213" customFormat="1">
      <c r="A239" s="135">
        <f t="shared" si="3"/>
        <v>222</v>
      </c>
      <c r="B239" s="10" t="s">
        <v>2197</v>
      </c>
      <c r="C239" s="2">
        <v>2018</v>
      </c>
      <c r="D239" s="364">
        <v>2499.36</v>
      </c>
    </row>
    <row r="240" spans="1:4" s="213" customFormat="1">
      <c r="A240" s="135">
        <f t="shared" si="3"/>
        <v>223</v>
      </c>
      <c r="B240" s="10" t="s">
        <v>2197</v>
      </c>
      <c r="C240" s="2">
        <v>2018</v>
      </c>
      <c r="D240" s="364">
        <v>2499.36</v>
      </c>
    </row>
    <row r="241" spans="1:4" s="213" customFormat="1">
      <c r="A241" s="135">
        <f t="shared" si="3"/>
        <v>224</v>
      </c>
      <c r="B241" s="10" t="s">
        <v>2197</v>
      </c>
      <c r="C241" s="2">
        <v>2018</v>
      </c>
      <c r="D241" s="364">
        <v>2499.36</v>
      </c>
    </row>
    <row r="242" spans="1:4" s="213" customFormat="1">
      <c r="A242" s="135">
        <f t="shared" si="3"/>
        <v>225</v>
      </c>
      <c r="B242" s="10" t="s">
        <v>2197</v>
      </c>
      <c r="C242" s="2">
        <v>2018</v>
      </c>
      <c r="D242" s="364">
        <v>2499.36</v>
      </c>
    </row>
    <row r="243" spans="1:4" s="213" customFormat="1">
      <c r="A243" s="135">
        <f t="shared" si="3"/>
        <v>226</v>
      </c>
      <c r="B243" s="10" t="s">
        <v>2197</v>
      </c>
      <c r="C243" s="2">
        <v>2018</v>
      </c>
      <c r="D243" s="364">
        <v>2499.36</v>
      </c>
    </row>
    <row r="244" spans="1:4" s="213" customFormat="1">
      <c r="A244" s="135">
        <f t="shared" si="3"/>
        <v>227</v>
      </c>
      <c r="B244" s="10" t="s">
        <v>2197</v>
      </c>
      <c r="C244" s="2">
        <v>2018</v>
      </c>
      <c r="D244" s="364">
        <v>2499.36</v>
      </c>
    </row>
    <row r="245" spans="1:4" s="213" customFormat="1">
      <c r="A245" s="135">
        <f t="shared" si="3"/>
        <v>228</v>
      </c>
      <c r="B245" s="10" t="s">
        <v>2197</v>
      </c>
      <c r="C245" s="2">
        <v>2018</v>
      </c>
      <c r="D245" s="364">
        <v>2499.36</v>
      </c>
    </row>
    <row r="246" spans="1:4" s="213" customFormat="1">
      <c r="A246" s="135">
        <f t="shared" si="3"/>
        <v>229</v>
      </c>
      <c r="B246" s="10" t="s">
        <v>2197</v>
      </c>
      <c r="C246" s="2">
        <v>2018</v>
      </c>
      <c r="D246" s="364">
        <v>2499.36</v>
      </c>
    </row>
    <row r="247" spans="1:4" s="213" customFormat="1">
      <c r="A247" s="135">
        <f t="shared" si="3"/>
        <v>230</v>
      </c>
      <c r="B247" s="10" t="s">
        <v>2197</v>
      </c>
      <c r="C247" s="2">
        <v>2018</v>
      </c>
      <c r="D247" s="364">
        <v>2499.36</v>
      </c>
    </row>
    <row r="248" spans="1:4" s="213" customFormat="1">
      <c r="A248" s="135">
        <f t="shared" si="3"/>
        <v>231</v>
      </c>
      <c r="B248" s="10" t="s">
        <v>2197</v>
      </c>
      <c r="C248" s="2">
        <v>2018</v>
      </c>
      <c r="D248" s="364">
        <v>2499.36</v>
      </c>
    </row>
    <row r="249" spans="1:4" s="213" customFormat="1">
      <c r="A249" s="135">
        <f t="shared" si="3"/>
        <v>232</v>
      </c>
      <c r="B249" s="10" t="s">
        <v>2197</v>
      </c>
      <c r="C249" s="2">
        <v>2018</v>
      </c>
      <c r="D249" s="364">
        <v>2499.36</v>
      </c>
    </row>
    <row r="250" spans="1:4" s="213" customFormat="1">
      <c r="A250" s="135">
        <f t="shared" si="3"/>
        <v>233</v>
      </c>
      <c r="B250" s="10" t="s">
        <v>2197</v>
      </c>
      <c r="C250" s="2">
        <v>2018</v>
      </c>
      <c r="D250" s="364">
        <v>2499.36</v>
      </c>
    </row>
    <row r="251" spans="1:4" s="213" customFormat="1">
      <c r="A251" s="135">
        <f t="shared" si="3"/>
        <v>234</v>
      </c>
      <c r="B251" s="10" t="s">
        <v>2197</v>
      </c>
      <c r="C251" s="2">
        <v>2018</v>
      </c>
      <c r="D251" s="364">
        <v>2499.36</v>
      </c>
    </row>
    <row r="252" spans="1:4" s="213" customFormat="1">
      <c r="A252" s="135">
        <f t="shared" si="3"/>
        <v>235</v>
      </c>
      <c r="B252" s="10" t="s">
        <v>2197</v>
      </c>
      <c r="C252" s="2">
        <v>2018</v>
      </c>
      <c r="D252" s="364">
        <v>2499.36</v>
      </c>
    </row>
    <row r="253" spans="1:4" s="213" customFormat="1">
      <c r="A253" s="135">
        <f t="shared" si="3"/>
        <v>236</v>
      </c>
      <c r="B253" s="10" t="s">
        <v>2197</v>
      </c>
      <c r="C253" s="2">
        <v>2018</v>
      </c>
      <c r="D253" s="364">
        <v>2499.36</v>
      </c>
    </row>
    <row r="254" spans="1:4" s="213" customFormat="1">
      <c r="A254" s="135">
        <f t="shared" si="3"/>
        <v>237</v>
      </c>
      <c r="B254" s="10" t="s">
        <v>2197</v>
      </c>
      <c r="C254" s="2">
        <v>2018</v>
      </c>
      <c r="D254" s="364">
        <v>2499.36</v>
      </c>
    </row>
    <row r="255" spans="1:4" s="213" customFormat="1">
      <c r="A255" s="135">
        <f t="shared" si="3"/>
        <v>238</v>
      </c>
      <c r="B255" s="10" t="s">
        <v>2197</v>
      </c>
      <c r="C255" s="2">
        <v>2018</v>
      </c>
      <c r="D255" s="364">
        <v>2499.36</v>
      </c>
    </row>
    <row r="256" spans="1:4" s="213" customFormat="1">
      <c r="A256" s="135">
        <f t="shared" si="3"/>
        <v>239</v>
      </c>
      <c r="B256" s="10" t="s">
        <v>2197</v>
      </c>
      <c r="C256" s="2">
        <v>2018</v>
      </c>
      <c r="D256" s="364">
        <v>2499.36</v>
      </c>
    </row>
    <row r="257" spans="1:5" s="213" customFormat="1">
      <c r="A257" s="135">
        <f t="shared" si="3"/>
        <v>240</v>
      </c>
      <c r="B257" s="10" t="s">
        <v>2197</v>
      </c>
      <c r="C257" s="2">
        <v>2018</v>
      </c>
      <c r="D257" s="364">
        <v>2499.36</v>
      </c>
    </row>
    <row r="258" spans="1:5" s="213" customFormat="1">
      <c r="A258" s="135">
        <f t="shared" si="3"/>
        <v>241</v>
      </c>
      <c r="B258" s="10" t="s">
        <v>2197</v>
      </c>
      <c r="C258" s="2">
        <v>2018</v>
      </c>
      <c r="D258" s="364">
        <v>2499.36</v>
      </c>
    </row>
    <row r="259" spans="1:5" s="213" customFormat="1">
      <c r="A259" s="135">
        <f t="shared" si="3"/>
        <v>242</v>
      </c>
      <c r="B259" s="10" t="s">
        <v>2197</v>
      </c>
      <c r="C259" s="2">
        <v>2018</v>
      </c>
      <c r="D259" s="364">
        <v>2499.36</v>
      </c>
    </row>
    <row r="260" spans="1:5" s="213" customFormat="1">
      <c r="A260" s="135">
        <f t="shared" si="3"/>
        <v>243</v>
      </c>
      <c r="B260" s="10" t="s">
        <v>2197</v>
      </c>
      <c r="C260" s="2">
        <v>2018</v>
      </c>
      <c r="D260" s="364">
        <v>2499.36</v>
      </c>
    </row>
    <row r="261" spans="1:5" s="213" customFormat="1">
      <c r="A261" s="135">
        <f t="shared" si="3"/>
        <v>244</v>
      </c>
      <c r="B261" s="10" t="s">
        <v>2197</v>
      </c>
      <c r="C261" s="2">
        <v>2018</v>
      </c>
      <c r="D261" s="364">
        <v>2499.36</v>
      </c>
    </row>
    <row r="262" spans="1:5" s="213" customFormat="1">
      <c r="A262" s="135">
        <f t="shared" si="3"/>
        <v>245</v>
      </c>
      <c r="B262" s="10" t="s">
        <v>2197</v>
      </c>
      <c r="C262" s="2">
        <v>2018</v>
      </c>
      <c r="D262" s="364">
        <v>2499.36</v>
      </c>
    </row>
    <row r="263" spans="1:5" s="213" customFormat="1">
      <c r="A263" s="135">
        <f t="shared" si="3"/>
        <v>246</v>
      </c>
      <c r="B263" s="10" t="s">
        <v>2197</v>
      </c>
      <c r="C263" s="2">
        <v>2018</v>
      </c>
      <c r="D263" s="364">
        <v>2499.36</v>
      </c>
    </row>
    <row r="264" spans="1:5" s="213" customFormat="1">
      <c r="A264" s="135">
        <f t="shared" si="3"/>
        <v>247</v>
      </c>
      <c r="B264" s="10" t="s">
        <v>2197</v>
      </c>
      <c r="C264" s="2">
        <v>2018</v>
      </c>
      <c r="D264" s="364">
        <v>2499.36</v>
      </c>
    </row>
    <row r="265" spans="1:5" s="6" customFormat="1">
      <c r="A265" s="135">
        <f t="shared" si="3"/>
        <v>248</v>
      </c>
      <c r="B265" s="373" t="s">
        <v>2197</v>
      </c>
      <c r="C265" s="303">
        <v>2018</v>
      </c>
      <c r="D265" s="627">
        <v>2499.36</v>
      </c>
      <c r="E265" s="213"/>
    </row>
    <row r="266" spans="1:5" s="6" customFormat="1">
      <c r="A266" s="135">
        <f t="shared" si="3"/>
        <v>249</v>
      </c>
      <c r="B266" s="373" t="s">
        <v>2197</v>
      </c>
      <c r="C266" s="303">
        <v>2018</v>
      </c>
      <c r="D266" s="627">
        <v>2499.36</v>
      </c>
      <c r="E266" s="213"/>
    </row>
    <row r="267" spans="1:5" s="6" customFormat="1">
      <c r="A267" s="135">
        <f t="shared" si="3"/>
        <v>250</v>
      </c>
      <c r="B267" s="373" t="s">
        <v>2197</v>
      </c>
      <c r="C267" s="303">
        <v>2018</v>
      </c>
      <c r="D267" s="627">
        <v>2499.36</v>
      </c>
      <c r="E267" s="213"/>
    </row>
    <row r="268" spans="1:5" s="6" customFormat="1">
      <c r="A268" s="135">
        <f t="shared" si="3"/>
        <v>251</v>
      </c>
      <c r="B268" s="373" t="s">
        <v>2197</v>
      </c>
      <c r="C268" s="303">
        <v>2018</v>
      </c>
      <c r="D268" s="627">
        <v>2499.36</v>
      </c>
      <c r="E268" s="213"/>
    </row>
    <row r="269" spans="1:5" s="6" customFormat="1">
      <c r="A269" s="135">
        <f t="shared" si="3"/>
        <v>252</v>
      </c>
      <c r="B269" s="373" t="s">
        <v>2197</v>
      </c>
      <c r="C269" s="303">
        <v>2018</v>
      </c>
      <c r="D269" s="627">
        <v>2499.36</v>
      </c>
      <c r="E269" s="213"/>
    </row>
    <row r="270" spans="1:5" s="6" customFormat="1">
      <c r="A270" s="135">
        <f t="shared" si="3"/>
        <v>253</v>
      </c>
      <c r="B270" s="373" t="s">
        <v>2197</v>
      </c>
      <c r="C270" s="303">
        <v>2018</v>
      </c>
      <c r="D270" s="627">
        <v>2499.36</v>
      </c>
      <c r="E270" s="213"/>
    </row>
    <row r="271" spans="1:5" s="6" customFormat="1">
      <c r="A271" s="135">
        <f t="shared" si="3"/>
        <v>254</v>
      </c>
      <c r="B271" s="373" t="s">
        <v>2197</v>
      </c>
      <c r="C271" s="303">
        <v>2018</v>
      </c>
      <c r="D271" s="627">
        <v>2499.36</v>
      </c>
      <c r="E271" s="213"/>
    </row>
    <row r="272" spans="1:5" s="6" customFormat="1">
      <c r="A272" s="135">
        <f t="shared" si="3"/>
        <v>255</v>
      </c>
      <c r="B272" s="373" t="s">
        <v>2197</v>
      </c>
      <c r="C272" s="303">
        <v>2018</v>
      </c>
      <c r="D272" s="627">
        <v>2499.36</v>
      </c>
      <c r="E272" s="213"/>
    </row>
    <row r="273" spans="1:5" s="6" customFormat="1">
      <c r="A273" s="135">
        <f t="shared" si="3"/>
        <v>256</v>
      </c>
      <c r="B273" s="373" t="s">
        <v>2197</v>
      </c>
      <c r="C273" s="303">
        <v>2018</v>
      </c>
      <c r="D273" s="627">
        <v>2499.36</v>
      </c>
      <c r="E273" s="213"/>
    </row>
    <row r="274" spans="1:5" s="6" customFormat="1">
      <c r="A274" s="135">
        <f t="shared" si="3"/>
        <v>257</v>
      </c>
      <c r="B274" s="373" t="s">
        <v>2197</v>
      </c>
      <c r="C274" s="303">
        <v>2018</v>
      </c>
      <c r="D274" s="627">
        <v>2499.36</v>
      </c>
      <c r="E274" s="213"/>
    </row>
    <row r="275" spans="1:5" s="6" customFormat="1">
      <c r="A275" s="135">
        <f t="shared" si="3"/>
        <v>258</v>
      </c>
      <c r="B275" s="373" t="s">
        <v>2198</v>
      </c>
      <c r="C275" s="303">
        <v>2018</v>
      </c>
      <c r="D275" s="627">
        <v>405.9</v>
      </c>
    </row>
    <row r="276" spans="1:5" s="6" customFormat="1">
      <c r="A276" s="135">
        <f t="shared" ref="A276:A339" si="4">1+A275</f>
        <v>259</v>
      </c>
      <c r="B276" s="373" t="s">
        <v>2198</v>
      </c>
      <c r="C276" s="303">
        <v>2018</v>
      </c>
      <c r="D276" s="627">
        <v>405.9</v>
      </c>
      <c r="E276" s="213"/>
    </row>
    <row r="277" spans="1:5" s="6" customFormat="1">
      <c r="A277" s="135">
        <f t="shared" si="4"/>
        <v>260</v>
      </c>
      <c r="B277" s="373" t="s">
        <v>2198</v>
      </c>
      <c r="C277" s="303">
        <v>2018</v>
      </c>
      <c r="D277" s="627">
        <v>405.9</v>
      </c>
      <c r="E277" s="213"/>
    </row>
    <row r="278" spans="1:5" s="6" customFormat="1">
      <c r="A278" s="135">
        <f t="shared" si="4"/>
        <v>261</v>
      </c>
      <c r="B278" s="373" t="s">
        <v>2198</v>
      </c>
      <c r="C278" s="303">
        <v>2018</v>
      </c>
      <c r="D278" s="627">
        <v>405.9</v>
      </c>
      <c r="E278" s="213"/>
    </row>
    <row r="279" spans="1:5" s="6" customFormat="1">
      <c r="A279" s="135">
        <f t="shared" si="4"/>
        <v>262</v>
      </c>
      <c r="B279" s="373" t="s">
        <v>2198</v>
      </c>
      <c r="C279" s="303">
        <v>2018</v>
      </c>
      <c r="D279" s="627">
        <v>405.9</v>
      </c>
      <c r="E279" s="213"/>
    </row>
    <row r="280" spans="1:5" s="6" customFormat="1">
      <c r="A280" s="135">
        <f t="shared" si="4"/>
        <v>263</v>
      </c>
      <c r="B280" s="373" t="s">
        <v>2198</v>
      </c>
      <c r="C280" s="303">
        <v>2018</v>
      </c>
      <c r="D280" s="627">
        <v>405.9</v>
      </c>
      <c r="E280" s="213"/>
    </row>
    <row r="281" spans="1:5" s="6" customFormat="1">
      <c r="A281" s="135">
        <f t="shared" si="4"/>
        <v>264</v>
      </c>
      <c r="B281" s="373" t="s">
        <v>2198</v>
      </c>
      <c r="C281" s="303">
        <v>2018</v>
      </c>
      <c r="D281" s="627">
        <v>405.9</v>
      </c>
      <c r="E281" s="213"/>
    </row>
    <row r="282" spans="1:5" s="6" customFormat="1">
      <c r="A282" s="135">
        <f t="shared" si="4"/>
        <v>265</v>
      </c>
      <c r="B282" s="373" t="s">
        <v>2198</v>
      </c>
      <c r="C282" s="303">
        <v>2018</v>
      </c>
      <c r="D282" s="627">
        <v>405.9</v>
      </c>
      <c r="E282" s="213"/>
    </row>
    <row r="283" spans="1:5" s="6" customFormat="1">
      <c r="A283" s="135">
        <f t="shared" si="4"/>
        <v>266</v>
      </c>
      <c r="B283" s="373" t="s">
        <v>2198</v>
      </c>
      <c r="C283" s="303">
        <v>2018</v>
      </c>
      <c r="D283" s="627">
        <v>405.9</v>
      </c>
      <c r="E283" s="213"/>
    </row>
    <row r="284" spans="1:5" s="6" customFormat="1">
      <c r="A284" s="135">
        <f t="shared" si="4"/>
        <v>267</v>
      </c>
      <c r="B284" s="373" t="s">
        <v>2198</v>
      </c>
      <c r="C284" s="303">
        <v>2018</v>
      </c>
      <c r="D284" s="627">
        <v>405.9</v>
      </c>
      <c r="E284" s="213"/>
    </row>
    <row r="285" spans="1:5" s="6" customFormat="1">
      <c r="A285" s="135">
        <f t="shared" si="4"/>
        <v>268</v>
      </c>
      <c r="B285" s="373" t="s">
        <v>2198</v>
      </c>
      <c r="C285" s="303">
        <v>2018</v>
      </c>
      <c r="D285" s="627">
        <v>405.9</v>
      </c>
      <c r="E285" s="213"/>
    </row>
    <row r="286" spans="1:5" s="6" customFormat="1">
      <c r="A286" s="135">
        <f t="shared" si="4"/>
        <v>269</v>
      </c>
      <c r="B286" s="373" t="s">
        <v>2198</v>
      </c>
      <c r="C286" s="303">
        <v>2018</v>
      </c>
      <c r="D286" s="627">
        <v>405.9</v>
      </c>
      <c r="E286" s="213"/>
    </row>
    <row r="287" spans="1:5" s="6" customFormat="1">
      <c r="A287" s="135">
        <f t="shared" si="4"/>
        <v>270</v>
      </c>
      <c r="B287" s="373" t="s">
        <v>2198</v>
      </c>
      <c r="C287" s="303">
        <v>2018</v>
      </c>
      <c r="D287" s="627">
        <v>405.9</v>
      </c>
      <c r="E287" s="213"/>
    </row>
    <row r="288" spans="1:5" s="6" customFormat="1">
      <c r="A288" s="135">
        <f t="shared" si="4"/>
        <v>271</v>
      </c>
      <c r="B288" s="374" t="s">
        <v>2198</v>
      </c>
      <c r="C288" s="303">
        <v>2018</v>
      </c>
      <c r="D288" s="627">
        <v>405.9</v>
      </c>
      <c r="E288" s="213"/>
    </row>
    <row r="289" spans="1:5" s="6" customFormat="1">
      <c r="A289" s="135">
        <f t="shared" si="4"/>
        <v>272</v>
      </c>
      <c r="B289" s="374" t="s">
        <v>2198</v>
      </c>
      <c r="C289" s="303">
        <v>2018</v>
      </c>
      <c r="D289" s="627">
        <v>405.9</v>
      </c>
      <c r="E289" s="213"/>
    </row>
    <row r="290" spans="1:5" s="6" customFormat="1">
      <c r="A290" s="135">
        <f t="shared" si="4"/>
        <v>273</v>
      </c>
      <c r="B290" s="374" t="s">
        <v>2198</v>
      </c>
      <c r="C290" s="303">
        <v>2018</v>
      </c>
      <c r="D290" s="627">
        <v>405.9</v>
      </c>
      <c r="E290" s="213"/>
    </row>
    <row r="291" spans="1:5" s="6" customFormat="1">
      <c r="A291" s="135">
        <f t="shared" si="4"/>
        <v>274</v>
      </c>
      <c r="B291" s="374" t="s">
        <v>2198</v>
      </c>
      <c r="C291" s="303">
        <v>2018</v>
      </c>
      <c r="D291" s="627">
        <v>405.9</v>
      </c>
      <c r="E291" s="213"/>
    </row>
    <row r="292" spans="1:5" s="6" customFormat="1">
      <c r="A292" s="135">
        <f t="shared" si="4"/>
        <v>275</v>
      </c>
      <c r="B292" s="374" t="s">
        <v>2198</v>
      </c>
      <c r="C292" s="303">
        <v>2018</v>
      </c>
      <c r="D292" s="627">
        <v>405.9</v>
      </c>
      <c r="E292" s="213"/>
    </row>
    <row r="293" spans="1:5" s="6" customFormat="1">
      <c r="A293" s="135">
        <f t="shared" si="4"/>
        <v>276</v>
      </c>
      <c r="B293" s="374" t="s">
        <v>2198</v>
      </c>
      <c r="C293" s="303">
        <v>2018</v>
      </c>
      <c r="D293" s="627">
        <v>405.9</v>
      </c>
      <c r="E293" s="213"/>
    </row>
    <row r="294" spans="1:5" s="6" customFormat="1">
      <c r="A294" s="135">
        <f t="shared" si="4"/>
        <v>277</v>
      </c>
      <c r="B294" s="374" t="s">
        <v>2198</v>
      </c>
      <c r="C294" s="303">
        <v>2018</v>
      </c>
      <c r="D294" s="627">
        <v>405.9</v>
      </c>
      <c r="E294" s="213"/>
    </row>
    <row r="295" spans="1:5" s="6" customFormat="1">
      <c r="A295" s="135">
        <f t="shared" si="4"/>
        <v>278</v>
      </c>
      <c r="B295" s="374" t="s">
        <v>2198</v>
      </c>
      <c r="C295" s="303">
        <v>2018</v>
      </c>
      <c r="D295" s="627">
        <v>405.9</v>
      </c>
      <c r="E295" s="213"/>
    </row>
    <row r="296" spans="1:5" s="6" customFormat="1">
      <c r="A296" s="135">
        <f t="shared" si="4"/>
        <v>279</v>
      </c>
      <c r="B296" s="374" t="s">
        <v>2198</v>
      </c>
      <c r="C296" s="303">
        <v>2018</v>
      </c>
      <c r="D296" s="627">
        <v>405.9</v>
      </c>
      <c r="E296" s="213"/>
    </row>
    <row r="297" spans="1:5" s="6" customFormat="1">
      <c r="A297" s="135">
        <f t="shared" si="4"/>
        <v>280</v>
      </c>
      <c r="B297" s="374" t="s">
        <v>2198</v>
      </c>
      <c r="C297" s="303">
        <v>2018</v>
      </c>
      <c r="D297" s="627">
        <v>405.9</v>
      </c>
      <c r="E297" s="213"/>
    </row>
    <row r="298" spans="1:5" s="6" customFormat="1">
      <c r="A298" s="135">
        <f t="shared" si="4"/>
        <v>281</v>
      </c>
      <c r="B298" s="374" t="s">
        <v>2198</v>
      </c>
      <c r="C298" s="303">
        <v>2018</v>
      </c>
      <c r="D298" s="627">
        <v>405.9</v>
      </c>
      <c r="E298" s="213"/>
    </row>
    <row r="299" spans="1:5" s="6" customFormat="1">
      <c r="A299" s="135">
        <f t="shared" si="4"/>
        <v>282</v>
      </c>
      <c r="B299" s="374" t="s">
        <v>2198</v>
      </c>
      <c r="C299" s="303">
        <v>2018</v>
      </c>
      <c r="D299" s="627">
        <v>405.9</v>
      </c>
      <c r="E299" s="213"/>
    </row>
    <row r="300" spans="1:5" s="6" customFormat="1">
      <c r="A300" s="135">
        <f t="shared" si="4"/>
        <v>283</v>
      </c>
      <c r="B300" s="374" t="s">
        <v>2198</v>
      </c>
      <c r="C300" s="303">
        <v>2018</v>
      </c>
      <c r="D300" s="627">
        <v>405.9</v>
      </c>
      <c r="E300" s="213"/>
    </row>
    <row r="301" spans="1:5" s="6" customFormat="1">
      <c r="A301" s="135">
        <f t="shared" si="4"/>
        <v>284</v>
      </c>
      <c r="B301" s="374" t="s">
        <v>2198</v>
      </c>
      <c r="C301" s="303">
        <v>2018</v>
      </c>
      <c r="D301" s="627">
        <v>405.9</v>
      </c>
      <c r="E301" s="213"/>
    </row>
    <row r="302" spans="1:5" s="6" customFormat="1">
      <c r="A302" s="135">
        <f t="shared" si="4"/>
        <v>285</v>
      </c>
      <c r="B302" s="374" t="s">
        <v>2198</v>
      </c>
      <c r="C302" s="303">
        <v>2018</v>
      </c>
      <c r="D302" s="627">
        <v>405.9</v>
      </c>
      <c r="E302" s="213"/>
    </row>
    <row r="303" spans="1:5" s="6" customFormat="1">
      <c r="A303" s="135">
        <f t="shared" si="4"/>
        <v>286</v>
      </c>
      <c r="B303" s="374" t="s">
        <v>2198</v>
      </c>
      <c r="C303" s="303">
        <v>2018</v>
      </c>
      <c r="D303" s="627">
        <v>405.9</v>
      </c>
      <c r="E303" s="213"/>
    </row>
    <row r="304" spans="1:5" s="6" customFormat="1">
      <c r="A304" s="135">
        <f t="shared" si="4"/>
        <v>287</v>
      </c>
      <c r="B304" s="374" t="s">
        <v>2198</v>
      </c>
      <c r="C304" s="303">
        <v>2018</v>
      </c>
      <c r="D304" s="627">
        <v>405.9</v>
      </c>
      <c r="E304" s="213"/>
    </row>
    <row r="305" spans="1:5" s="6" customFormat="1">
      <c r="A305" s="135">
        <f t="shared" si="4"/>
        <v>288</v>
      </c>
      <c r="B305" s="374" t="s">
        <v>2198</v>
      </c>
      <c r="C305" s="303">
        <v>2018</v>
      </c>
      <c r="D305" s="627">
        <v>405.9</v>
      </c>
      <c r="E305" s="213"/>
    </row>
    <row r="306" spans="1:5" s="6" customFormat="1">
      <c r="A306" s="135">
        <f t="shared" si="4"/>
        <v>289</v>
      </c>
      <c r="B306" s="374" t="s">
        <v>2198</v>
      </c>
      <c r="C306" s="303">
        <v>2018</v>
      </c>
      <c r="D306" s="627">
        <v>405.9</v>
      </c>
      <c r="E306" s="213"/>
    </row>
    <row r="307" spans="1:5" s="6" customFormat="1">
      <c r="A307" s="135">
        <f t="shared" si="4"/>
        <v>290</v>
      </c>
      <c r="B307" s="374" t="s">
        <v>2198</v>
      </c>
      <c r="C307" s="303">
        <v>2018</v>
      </c>
      <c r="D307" s="627">
        <v>405.9</v>
      </c>
      <c r="E307" s="213"/>
    </row>
    <row r="308" spans="1:5" s="6" customFormat="1">
      <c r="A308" s="135">
        <f t="shared" si="4"/>
        <v>291</v>
      </c>
      <c r="B308" s="374" t="s">
        <v>2198</v>
      </c>
      <c r="C308" s="303">
        <v>2018</v>
      </c>
      <c r="D308" s="627">
        <v>405.9</v>
      </c>
      <c r="E308" s="213"/>
    </row>
    <row r="309" spans="1:5" s="6" customFormat="1">
      <c r="A309" s="135">
        <f t="shared" si="4"/>
        <v>292</v>
      </c>
      <c r="B309" s="374" t="s">
        <v>2198</v>
      </c>
      <c r="C309" s="303">
        <v>2018</v>
      </c>
      <c r="D309" s="627">
        <v>405.9</v>
      </c>
      <c r="E309" s="213"/>
    </row>
    <row r="310" spans="1:5" s="6" customFormat="1">
      <c r="A310" s="135">
        <f t="shared" si="4"/>
        <v>293</v>
      </c>
      <c r="B310" s="374" t="s">
        <v>2198</v>
      </c>
      <c r="C310" s="303">
        <v>2018</v>
      </c>
      <c r="D310" s="627">
        <v>405.9</v>
      </c>
      <c r="E310" s="213"/>
    </row>
    <row r="311" spans="1:5" s="6" customFormat="1">
      <c r="A311" s="135">
        <f t="shared" si="4"/>
        <v>294</v>
      </c>
      <c r="B311" s="374" t="s">
        <v>2198</v>
      </c>
      <c r="C311" s="303">
        <v>2018</v>
      </c>
      <c r="D311" s="627">
        <v>405.9</v>
      </c>
      <c r="E311" s="213"/>
    </row>
    <row r="312" spans="1:5" s="6" customFormat="1">
      <c r="A312" s="135">
        <f t="shared" si="4"/>
        <v>295</v>
      </c>
      <c r="B312" s="374" t="s">
        <v>2198</v>
      </c>
      <c r="C312" s="303">
        <v>2018</v>
      </c>
      <c r="D312" s="627">
        <v>405.9</v>
      </c>
      <c r="E312" s="213"/>
    </row>
    <row r="313" spans="1:5" s="6" customFormat="1">
      <c r="A313" s="135">
        <f t="shared" si="4"/>
        <v>296</v>
      </c>
      <c r="B313" s="374" t="s">
        <v>2198</v>
      </c>
      <c r="C313" s="303">
        <v>2018</v>
      </c>
      <c r="D313" s="627">
        <v>405.9</v>
      </c>
      <c r="E313" s="213"/>
    </row>
    <row r="314" spans="1:5" s="6" customFormat="1">
      <c r="A314" s="135">
        <f t="shared" si="4"/>
        <v>297</v>
      </c>
      <c r="B314" s="374" t="s">
        <v>2198</v>
      </c>
      <c r="C314" s="303">
        <v>2018</v>
      </c>
      <c r="D314" s="627">
        <v>405.9</v>
      </c>
      <c r="E314" s="213"/>
    </row>
    <row r="315" spans="1:5" s="6" customFormat="1">
      <c r="A315" s="135">
        <f t="shared" si="4"/>
        <v>298</v>
      </c>
      <c r="B315" s="374" t="s">
        <v>2199</v>
      </c>
      <c r="C315" s="303">
        <v>2018</v>
      </c>
      <c r="D315" s="627">
        <v>18991.2</v>
      </c>
    </row>
    <row r="316" spans="1:5" s="6" customFormat="1">
      <c r="A316" s="135">
        <f t="shared" si="4"/>
        <v>299</v>
      </c>
      <c r="B316" s="374" t="s">
        <v>2200</v>
      </c>
      <c r="C316" s="303">
        <v>2018</v>
      </c>
      <c r="D316" s="627">
        <v>1955.7</v>
      </c>
    </row>
    <row r="317" spans="1:5" s="6" customFormat="1">
      <c r="A317" s="135">
        <f t="shared" si="4"/>
        <v>300</v>
      </c>
      <c r="B317" s="374" t="s">
        <v>2200</v>
      </c>
      <c r="C317" s="303">
        <v>2018</v>
      </c>
      <c r="D317" s="627">
        <v>1955.7</v>
      </c>
    </row>
    <row r="318" spans="1:5" s="6" customFormat="1">
      <c r="A318" s="135">
        <f t="shared" si="4"/>
        <v>301</v>
      </c>
      <c r="B318" s="374" t="s">
        <v>2200</v>
      </c>
      <c r="C318" s="303">
        <v>2018</v>
      </c>
      <c r="D318" s="627">
        <v>1955.7</v>
      </c>
    </row>
    <row r="319" spans="1:5" s="6" customFormat="1">
      <c r="A319" s="135">
        <f t="shared" si="4"/>
        <v>302</v>
      </c>
      <c r="B319" s="374" t="s">
        <v>2200</v>
      </c>
      <c r="C319" s="303">
        <v>2018</v>
      </c>
      <c r="D319" s="627">
        <v>1955.7</v>
      </c>
    </row>
    <row r="320" spans="1:5" s="6" customFormat="1">
      <c r="A320" s="135">
        <f t="shared" si="4"/>
        <v>303</v>
      </c>
      <c r="B320" s="374" t="s">
        <v>2200</v>
      </c>
      <c r="C320" s="303">
        <v>2018</v>
      </c>
      <c r="D320" s="627">
        <v>1955.7</v>
      </c>
    </row>
    <row r="321" spans="1:4" s="6" customFormat="1">
      <c r="A321" s="135">
        <f t="shared" si="4"/>
        <v>304</v>
      </c>
      <c r="B321" s="374" t="s">
        <v>2200</v>
      </c>
      <c r="C321" s="303">
        <v>2018</v>
      </c>
      <c r="D321" s="627">
        <v>1955.7</v>
      </c>
    </row>
    <row r="322" spans="1:4" s="6" customFormat="1">
      <c r="A322" s="135">
        <f t="shared" si="4"/>
        <v>305</v>
      </c>
      <c r="B322" s="374" t="s">
        <v>2200</v>
      </c>
      <c r="C322" s="303">
        <v>2018</v>
      </c>
      <c r="D322" s="627">
        <v>1955.7</v>
      </c>
    </row>
    <row r="323" spans="1:4" s="6" customFormat="1">
      <c r="A323" s="135">
        <f t="shared" si="4"/>
        <v>306</v>
      </c>
      <c r="B323" s="374" t="s">
        <v>2200</v>
      </c>
      <c r="C323" s="303">
        <v>2018</v>
      </c>
      <c r="D323" s="627">
        <v>1955.7</v>
      </c>
    </row>
    <row r="324" spans="1:4" s="6" customFormat="1">
      <c r="A324" s="135">
        <f t="shared" si="4"/>
        <v>307</v>
      </c>
      <c r="B324" s="374" t="s">
        <v>2200</v>
      </c>
      <c r="C324" s="303">
        <v>2018</v>
      </c>
      <c r="D324" s="627">
        <v>1955.7</v>
      </c>
    </row>
    <row r="325" spans="1:4" s="6" customFormat="1">
      <c r="A325" s="135">
        <f t="shared" si="4"/>
        <v>308</v>
      </c>
      <c r="B325" s="374" t="s">
        <v>2200</v>
      </c>
      <c r="C325" s="303">
        <v>2018</v>
      </c>
      <c r="D325" s="627">
        <v>1955.7</v>
      </c>
    </row>
    <row r="326" spans="1:4" s="6" customFormat="1">
      <c r="A326" s="135">
        <f t="shared" si="4"/>
        <v>309</v>
      </c>
      <c r="B326" s="374" t="s">
        <v>2201</v>
      </c>
      <c r="C326" s="303">
        <v>2018</v>
      </c>
      <c r="D326" s="627">
        <v>3936</v>
      </c>
    </row>
    <row r="327" spans="1:4" s="6" customFormat="1">
      <c r="A327" s="135">
        <f t="shared" si="4"/>
        <v>310</v>
      </c>
      <c r="B327" s="374" t="s">
        <v>2234</v>
      </c>
      <c r="C327" s="303">
        <v>2018</v>
      </c>
      <c r="D327" s="627">
        <v>36258</v>
      </c>
    </row>
    <row r="328" spans="1:4" s="6" customFormat="1">
      <c r="A328" s="135">
        <f t="shared" si="4"/>
        <v>311</v>
      </c>
      <c r="B328" s="373" t="s">
        <v>2235</v>
      </c>
      <c r="C328" s="303">
        <v>2018</v>
      </c>
      <c r="D328" s="627">
        <v>16851</v>
      </c>
    </row>
    <row r="329" spans="1:4" s="6" customFormat="1">
      <c r="A329" s="135">
        <f t="shared" si="4"/>
        <v>312</v>
      </c>
      <c r="B329" s="373" t="s">
        <v>2236</v>
      </c>
      <c r="C329" s="303">
        <v>2019</v>
      </c>
      <c r="D329" s="627">
        <v>15740.57</v>
      </c>
    </row>
    <row r="330" spans="1:4" s="6" customFormat="1">
      <c r="A330" s="135">
        <f t="shared" si="4"/>
        <v>313</v>
      </c>
      <c r="B330" s="373" t="s">
        <v>2237</v>
      </c>
      <c r="C330" s="303">
        <v>2019</v>
      </c>
      <c r="D330" s="627">
        <v>274.91000000000003</v>
      </c>
    </row>
    <row r="331" spans="1:4" s="6" customFormat="1">
      <c r="A331" s="135">
        <f t="shared" si="4"/>
        <v>314</v>
      </c>
      <c r="B331" s="373" t="s">
        <v>2238</v>
      </c>
      <c r="C331" s="303">
        <v>2019</v>
      </c>
      <c r="D331" s="627">
        <v>416.15</v>
      </c>
    </row>
    <row r="332" spans="1:4" s="6" customFormat="1">
      <c r="A332" s="135">
        <f t="shared" si="4"/>
        <v>315</v>
      </c>
      <c r="B332" s="373" t="s">
        <v>2239</v>
      </c>
      <c r="C332" s="303">
        <v>2019</v>
      </c>
      <c r="D332" s="627">
        <v>2332.89</v>
      </c>
    </row>
    <row r="333" spans="1:4" s="6" customFormat="1">
      <c r="A333" s="135">
        <f t="shared" si="4"/>
        <v>316</v>
      </c>
      <c r="B333" s="373" t="s">
        <v>2240</v>
      </c>
      <c r="C333" s="303">
        <v>2019</v>
      </c>
      <c r="D333" s="627">
        <v>1982.16</v>
      </c>
    </row>
    <row r="334" spans="1:4" s="6" customFormat="1">
      <c r="A334" s="135">
        <f t="shared" si="4"/>
        <v>317</v>
      </c>
      <c r="B334" s="373" t="s">
        <v>2241</v>
      </c>
      <c r="C334" s="303">
        <v>2019</v>
      </c>
      <c r="D334" s="627">
        <v>1352.52</v>
      </c>
    </row>
    <row r="335" spans="1:4" s="6" customFormat="1">
      <c r="A335" s="135">
        <f t="shared" si="4"/>
        <v>318</v>
      </c>
      <c r="B335" s="373" t="s">
        <v>2239</v>
      </c>
      <c r="C335" s="303">
        <v>2019</v>
      </c>
      <c r="D335" s="627">
        <v>2332.89</v>
      </c>
    </row>
    <row r="336" spans="1:4" s="6" customFormat="1">
      <c r="A336" s="135">
        <f t="shared" si="4"/>
        <v>319</v>
      </c>
      <c r="B336" s="373" t="s">
        <v>2240</v>
      </c>
      <c r="C336" s="303">
        <v>2019</v>
      </c>
      <c r="D336" s="627">
        <v>2091.0100000000002</v>
      </c>
    </row>
    <row r="337" spans="1:4" s="6" customFormat="1">
      <c r="A337" s="135">
        <f t="shared" si="4"/>
        <v>320</v>
      </c>
      <c r="B337" s="373" t="s">
        <v>2241</v>
      </c>
      <c r="C337" s="303">
        <v>2019</v>
      </c>
      <c r="D337" s="627">
        <v>1426.8</v>
      </c>
    </row>
    <row r="338" spans="1:4" s="6" customFormat="1">
      <c r="A338" s="135">
        <f t="shared" si="4"/>
        <v>321</v>
      </c>
      <c r="B338" s="373" t="s">
        <v>2241</v>
      </c>
      <c r="C338" s="303">
        <v>2019</v>
      </c>
      <c r="D338" s="627">
        <v>1352.52</v>
      </c>
    </row>
    <row r="339" spans="1:4" s="6" customFormat="1">
      <c r="A339" s="135">
        <f t="shared" si="4"/>
        <v>322</v>
      </c>
      <c r="B339" s="373" t="s">
        <v>2241</v>
      </c>
      <c r="C339" s="303">
        <v>2019</v>
      </c>
      <c r="D339" s="627">
        <v>1352.52</v>
      </c>
    </row>
    <row r="340" spans="1:4" s="6" customFormat="1">
      <c r="A340" s="135">
        <f t="shared" ref="A340:A400" si="5">1+A339</f>
        <v>323</v>
      </c>
      <c r="B340" s="373" t="s">
        <v>2241</v>
      </c>
      <c r="C340" s="303">
        <v>2019</v>
      </c>
      <c r="D340" s="627">
        <v>1426.8</v>
      </c>
    </row>
    <row r="341" spans="1:4" s="6" customFormat="1">
      <c r="A341" s="135">
        <f t="shared" si="5"/>
        <v>324</v>
      </c>
      <c r="B341" s="373" t="s">
        <v>2241</v>
      </c>
      <c r="C341" s="303">
        <v>2019</v>
      </c>
      <c r="D341" s="627">
        <v>1426.8</v>
      </c>
    </row>
    <row r="342" spans="1:4" s="6" customFormat="1">
      <c r="A342" s="135">
        <f t="shared" si="5"/>
        <v>325</v>
      </c>
      <c r="B342" s="373" t="s">
        <v>2241</v>
      </c>
      <c r="C342" s="303">
        <v>2019</v>
      </c>
      <c r="D342" s="627">
        <v>1352.52</v>
      </c>
    </row>
    <row r="343" spans="1:4" s="6" customFormat="1">
      <c r="A343" s="135">
        <f t="shared" si="5"/>
        <v>326</v>
      </c>
      <c r="B343" s="373" t="s">
        <v>2241</v>
      </c>
      <c r="C343" s="303">
        <v>2019</v>
      </c>
      <c r="D343" s="627">
        <v>1352.52</v>
      </c>
    </row>
    <row r="344" spans="1:4" s="6" customFormat="1">
      <c r="A344" s="135">
        <f t="shared" si="5"/>
        <v>327</v>
      </c>
      <c r="B344" s="373" t="s">
        <v>2241</v>
      </c>
      <c r="C344" s="303">
        <v>2019</v>
      </c>
      <c r="D344" s="627">
        <v>1426.8</v>
      </c>
    </row>
    <row r="345" spans="1:4" s="6" customFormat="1">
      <c r="A345" s="135">
        <f t="shared" si="5"/>
        <v>328</v>
      </c>
      <c r="B345" s="373" t="s">
        <v>2241</v>
      </c>
      <c r="C345" s="303">
        <v>2019</v>
      </c>
      <c r="D345" s="627">
        <v>1426.8</v>
      </c>
    </row>
    <row r="346" spans="1:4" s="6" customFormat="1">
      <c r="A346" s="135">
        <f t="shared" si="5"/>
        <v>329</v>
      </c>
      <c r="B346" s="373" t="s">
        <v>2242</v>
      </c>
      <c r="C346" s="303">
        <v>2019</v>
      </c>
      <c r="D346" s="627">
        <v>12390.74</v>
      </c>
    </row>
    <row r="347" spans="1:4" s="6" customFormat="1">
      <c r="A347" s="135">
        <f t="shared" si="5"/>
        <v>330</v>
      </c>
      <c r="B347" s="373" t="s">
        <v>2242</v>
      </c>
      <c r="C347" s="303">
        <v>2019</v>
      </c>
      <c r="D347" s="627">
        <v>12390.74</v>
      </c>
    </row>
    <row r="348" spans="1:4" s="6" customFormat="1">
      <c r="A348" s="135">
        <f t="shared" si="5"/>
        <v>331</v>
      </c>
      <c r="B348" s="373" t="s">
        <v>2243</v>
      </c>
      <c r="C348" s="303">
        <v>2019</v>
      </c>
      <c r="D348" s="627">
        <v>7564.5</v>
      </c>
    </row>
    <row r="349" spans="1:4" s="6" customFormat="1">
      <c r="A349" s="135">
        <f t="shared" si="5"/>
        <v>332</v>
      </c>
      <c r="B349" s="373" t="s">
        <v>2243</v>
      </c>
      <c r="C349" s="303">
        <v>2019</v>
      </c>
      <c r="D349" s="627">
        <v>7564.5</v>
      </c>
    </row>
    <row r="350" spans="1:4" s="6" customFormat="1">
      <c r="A350" s="135">
        <f t="shared" si="5"/>
        <v>333</v>
      </c>
      <c r="B350" s="373" t="s">
        <v>2241</v>
      </c>
      <c r="C350" s="303">
        <v>2019</v>
      </c>
      <c r="D350" s="627">
        <v>1352.52</v>
      </c>
    </row>
    <row r="351" spans="1:4" s="6" customFormat="1">
      <c r="A351" s="135">
        <f t="shared" si="5"/>
        <v>334</v>
      </c>
      <c r="B351" s="373" t="s">
        <v>2241</v>
      </c>
      <c r="C351" s="303">
        <v>2019</v>
      </c>
      <c r="D351" s="627">
        <v>1352.52</v>
      </c>
    </row>
    <row r="352" spans="1:4" s="6" customFormat="1">
      <c r="A352" s="135">
        <f t="shared" si="5"/>
        <v>335</v>
      </c>
      <c r="B352" s="373" t="s">
        <v>2241</v>
      </c>
      <c r="C352" s="303">
        <v>2019</v>
      </c>
      <c r="D352" s="627">
        <v>1352.52</v>
      </c>
    </row>
    <row r="353" spans="1:4" s="6" customFormat="1">
      <c r="A353" s="135">
        <f t="shared" si="5"/>
        <v>336</v>
      </c>
      <c r="B353" s="373" t="s">
        <v>2241</v>
      </c>
      <c r="C353" s="303">
        <v>2019</v>
      </c>
      <c r="D353" s="627">
        <v>1352.52</v>
      </c>
    </row>
    <row r="354" spans="1:4" s="6" customFormat="1">
      <c r="A354" s="135">
        <f t="shared" si="5"/>
        <v>337</v>
      </c>
      <c r="B354" s="373" t="s">
        <v>2241</v>
      </c>
      <c r="C354" s="303">
        <v>2019</v>
      </c>
      <c r="D354" s="627">
        <v>1352.52</v>
      </c>
    </row>
    <row r="355" spans="1:4" s="6" customFormat="1">
      <c r="A355" s="135">
        <f t="shared" si="5"/>
        <v>338</v>
      </c>
      <c r="B355" s="373" t="s">
        <v>2241</v>
      </c>
      <c r="C355" s="303">
        <v>2019</v>
      </c>
      <c r="D355" s="627">
        <v>1352.52</v>
      </c>
    </row>
    <row r="356" spans="1:4" s="6" customFormat="1">
      <c r="A356" s="135">
        <f t="shared" si="5"/>
        <v>339</v>
      </c>
      <c r="B356" s="373" t="s">
        <v>2244</v>
      </c>
      <c r="C356" s="303">
        <v>2019</v>
      </c>
      <c r="D356" s="627">
        <v>311.39999999999998</v>
      </c>
    </row>
    <row r="357" spans="1:4" s="6" customFormat="1">
      <c r="A357" s="135">
        <f t="shared" si="5"/>
        <v>340</v>
      </c>
      <c r="B357" s="373" t="s">
        <v>2245</v>
      </c>
      <c r="C357" s="303">
        <v>2019</v>
      </c>
      <c r="D357" s="627">
        <v>13058.84</v>
      </c>
    </row>
    <row r="358" spans="1:4" s="6" customFormat="1">
      <c r="A358" s="135">
        <f t="shared" si="5"/>
        <v>341</v>
      </c>
      <c r="B358" s="373" t="s">
        <v>2246</v>
      </c>
      <c r="C358" s="303">
        <v>2019</v>
      </c>
      <c r="D358" s="627">
        <v>582.98</v>
      </c>
    </row>
    <row r="359" spans="1:4" s="6" customFormat="1">
      <c r="A359" s="135">
        <f t="shared" si="5"/>
        <v>342</v>
      </c>
      <c r="B359" s="373" t="s">
        <v>2247</v>
      </c>
      <c r="C359" s="303">
        <v>2019</v>
      </c>
      <c r="D359" s="627">
        <v>555</v>
      </c>
    </row>
    <row r="360" spans="1:4" s="6" customFormat="1">
      <c r="A360" s="135">
        <f t="shared" si="5"/>
        <v>343</v>
      </c>
      <c r="B360" s="373" t="s">
        <v>2248</v>
      </c>
      <c r="C360" s="303">
        <v>2019</v>
      </c>
      <c r="D360" s="627">
        <v>449.38</v>
      </c>
    </row>
    <row r="361" spans="1:4" s="6" customFormat="1">
      <c r="A361" s="135">
        <f t="shared" si="5"/>
        <v>344</v>
      </c>
      <c r="B361" s="373" t="s">
        <v>2248</v>
      </c>
      <c r="C361" s="303">
        <v>2019</v>
      </c>
      <c r="D361" s="627">
        <v>473.02</v>
      </c>
    </row>
    <row r="362" spans="1:4" s="6" customFormat="1">
      <c r="A362" s="135">
        <f t="shared" si="5"/>
        <v>345</v>
      </c>
      <c r="B362" s="373" t="s">
        <v>2249</v>
      </c>
      <c r="C362" s="303">
        <v>2019</v>
      </c>
      <c r="D362" s="627">
        <v>12872.29</v>
      </c>
    </row>
    <row r="363" spans="1:4" s="6" customFormat="1">
      <c r="A363" s="135">
        <f t="shared" si="5"/>
        <v>346</v>
      </c>
      <c r="B363" s="373" t="s">
        <v>2250</v>
      </c>
      <c r="C363" s="303">
        <v>2019</v>
      </c>
      <c r="D363" s="627">
        <v>481.79</v>
      </c>
    </row>
    <row r="364" spans="1:4" s="6" customFormat="1">
      <c r="A364" s="135">
        <f t="shared" si="5"/>
        <v>347</v>
      </c>
      <c r="B364" s="373" t="s">
        <v>2251</v>
      </c>
      <c r="C364" s="303">
        <v>2019</v>
      </c>
      <c r="D364" s="627">
        <v>570</v>
      </c>
    </row>
    <row r="365" spans="1:4" s="6" customFormat="1">
      <c r="A365" s="135">
        <f t="shared" si="5"/>
        <v>348</v>
      </c>
      <c r="B365" s="373" t="s">
        <v>2252</v>
      </c>
      <c r="C365" s="303">
        <v>2019</v>
      </c>
      <c r="D365" s="627">
        <v>332.5</v>
      </c>
    </row>
    <row r="366" spans="1:4" s="6" customFormat="1">
      <c r="A366" s="135">
        <f t="shared" si="5"/>
        <v>349</v>
      </c>
      <c r="B366" s="373" t="s">
        <v>2253</v>
      </c>
      <c r="C366" s="303">
        <v>2019</v>
      </c>
      <c r="D366" s="627">
        <v>213.75</v>
      </c>
    </row>
    <row r="367" spans="1:4" s="6" customFormat="1">
      <c r="A367" s="135">
        <f t="shared" si="5"/>
        <v>350</v>
      </c>
      <c r="B367" s="373" t="s">
        <v>3323</v>
      </c>
      <c r="C367" s="303">
        <v>2020</v>
      </c>
      <c r="D367" s="627">
        <v>452.35</v>
      </c>
    </row>
    <row r="368" spans="1:4" s="6" customFormat="1">
      <c r="A368" s="135">
        <f t="shared" si="5"/>
        <v>351</v>
      </c>
      <c r="B368" s="373" t="s">
        <v>3324</v>
      </c>
      <c r="C368" s="303">
        <v>2020</v>
      </c>
      <c r="D368" s="627" t="s">
        <v>3325</v>
      </c>
    </row>
    <row r="369" spans="1:4" s="6" customFormat="1">
      <c r="A369" s="135">
        <f t="shared" si="5"/>
        <v>352</v>
      </c>
      <c r="B369" s="373" t="s">
        <v>3326</v>
      </c>
      <c r="C369" s="303">
        <v>2020</v>
      </c>
      <c r="D369" s="627">
        <v>603.54999999999995</v>
      </c>
    </row>
    <row r="370" spans="1:4" s="6" customFormat="1">
      <c r="A370" s="135">
        <f t="shared" si="5"/>
        <v>353</v>
      </c>
      <c r="B370" s="373" t="s">
        <v>3327</v>
      </c>
      <c r="C370" s="303">
        <v>2020</v>
      </c>
      <c r="D370" s="627">
        <v>603.54999999999995</v>
      </c>
    </row>
    <row r="371" spans="1:4" s="6" customFormat="1">
      <c r="A371" s="135">
        <f t="shared" si="5"/>
        <v>354</v>
      </c>
      <c r="B371" s="373" t="s">
        <v>3328</v>
      </c>
      <c r="C371" s="303">
        <v>2020</v>
      </c>
      <c r="D371" s="627">
        <v>382.53</v>
      </c>
    </row>
    <row r="372" spans="1:4" s="6" customFormat="1">
      <c r="A372" s="135">
        <f t="shared" si="5"/>
        <v>355</v>
      </c>
      <c r="B372" s="373" t="s">
        <v>3329</v>
      </c>
      <c r="C372" s="303">
        <v>2020</v>
      </c>
      <c r="D372" s="627">
        <v>603.54999999999995</v>
      </c>
    </row>
    <row r="373" spans="1:4" s="6" customFormat="1">
      <c r="A373" s="135">
        <f t="shared" si="5"/>
        <v>356</v>
      </c>
      <c r="B373" s="373" t="s">
        <v>3330</v>
      </c>
      <c r="C373" s="303">
        <v>2020</v>
      </c>
      <c r="D373" s="627" t="s">
        <v>3331</v>
      </c>
    </row>
    <row r="374" spans="1:4" s="6" customFormat="1">
      <c r="A374" s="135">
        <f t="shared" si="5"/>
        <v>357</v>
      </c>
      <c r="B374" s="373" t="s">
        <v>3330</v>
      </c>
      <c r="C374" s="303">
        <v>2020</v>
      </c>
      <c r="D374" s="627" t="s">
        <v>3331</v>
      </c>
    </row>
    <row r="375" spans="1:4" s="6" customFormat="1">
      <c r="A375" s="135">
        <f t="shared" si="5"/>
        <v>358</v>
      </c>
      <c r="B375" s="373" t="s">
        <v>3330</v>
      </c>
      <c r="C375" s="303">
        <v>2020</v>
      </c>
      <c r="D375" s="627" t="s">
        <v>3331</v>
      </c>
    </row>
    <row r="376" spans="1:4" s="6" customFormat="1">
      <c r="A376" s="135">
        <f t="shared" si="5"/>
        <v>359</v>
      </c>
      <c r="B376" s="373" t="s">
        <v>3330</v>
      </c>
      <c r="C376" s="303">
        <v>2020</v>
      </c>
      <c r="D376" s="627" t="s">
        <v>3331</v>
      </c>
    </row>
    <row r="377" spans="1:4" s="6" customFormat="1">
      <c r="A377" s="135">
        <f t="shared" si="5"/>
        <v>360</v>
      </c>
      <c r="B377" s="373" t="s">
        <v>3330</v>
      </c>
      <c r="C377" s="303">
        <v>2020</v>
      </c>
      <c r="D377" s="627" t="s">
        <v>3331</v>
      </c>
    </row>
    <row r="378" spans="1:4" s="6" customFormat="1">
      <c r="A378" s="135">
        <f t="shared" si="5"/>
        <v>361</v>
      </c>
      <c r="B378" s="373" t="s">
        <v>3330</v>
      </c>
      <c r="C378" s="303">
        <v>2020</v>
      </c>
      <c r="D378" s="627" t="s">
        <v>3331</v>
      </c>
    </row>
    <row r="379" spans="1:4" s="6" customFormat="1">
      <c r="A379" s="135">
        <f t="shared" si="5"/>
        <v>362</v>
      </c>
      <c r="B379" s="373" t="s">
        <v>3330</v>
      </c>
      <c r="C379" s="303">
        <v>2020</v>
      </c>
      <c r="D379" s="627" t="s">
        <v>3331</v>
      </c>
    </row>
    <row r="380" spans="1:4" s="6" customFormat="1">
      <c r="A380" s="135">
        <f t="shared" si="5"/>
        <v>363</v>
      </c>
      <c r="B380" s="373" t="s">
        <v>3330</v>
      </c>
      <c r="C380" s="303">
        <v>2020</v>
      </c>
      <c r="D380" s="627" t="s">
        <v>3331</v>
      </c>
    </row>
    <row r="381" spans="1:4" s="6" customFormat="1">
      <c r="A381" s="135">
        <f t="shared" si="5"/>
        <v>364</v>
      </c>
      <c r="B381" s="373" t="s">
        <v>3330</v>
      </c>
      <c r="C381" s="303">
        <v>2020</v>
      </c>
      <c r="D381" s="627" t="s">
        <v>3331</v>
      </c>
    </row>
    <row r="382" spans="1:4" s="6" customFormat="1">
      <c r="A382" s="135">
        <f t="shared" si="5"/>
        <v>365</v>
      </c>
      <c r="B382" s="373" t="s">
        <v>3330</v>
      </c>
      <c r="C382" s="303">
        <v>2020</v>
      </c>
      <c r="D382" s="627" t="s">
        <v>3331</v>
      </c>
    </row>
    <row r="383" spans="1:4" s="6" customFormat="1">
      <c r="A383" s="135">
        <f t="shared" si="5"/>
        <v>366</v>
      </c>
      <c r="B383" s="373" t="s">
        <v>3330</v>
      </c>
      <c r="C383" s="303">
        <v>2020</v>
      </c>
      <c r="D383" s="627" t="s">
        <v>3332</v>
      </c>
    </row>
    <row r="384" spans="1:4" s="6" customFormat="1">
      <c r="A384" s="135">
        <f t="shared" si="5"/>
        <v>367</v>
      </c>
      <c r="B384" s="373" t="s">
        <v>3330</v>
      </c>
      <c r="C384" s="303">
        <v>2020</v>
      </c>
      <c r="D384" s="627" t="s">
        <v>3331</v>
      </c>
    </row>
    <row r="385" spans="1:4" s="6" customFormat="1">
      <c r="A385" s="135">
        <f t="shared" si="5"/>
        <v>368</v>
      </c>
      <c r="B385" s="373" t="s">
        <v>3330</v>
      </c>
      <c r="C385" s="303">
        <v>2020</v>
      </c>
      <c r="D385" s="627" t="s">
        <v>3332</v>
      </c>
    </row>
    <row r="386" spans="1:4" s="6" customFormat="1">
      <c r="A386" s="135">
        <f t="shared" si="5"/>
        <v>369</v>
      </c>
      <c r="B386" s="373" t="s">
        <v>3330</v>
      </c>
      <c r="C386" s="303">
        <v>2020</v>
      </c>
      <c r="D386" s="627" t="s">
        <v>3331</v>
      </c>
    </row>
    <row r="387" spans="1:4" s="6" customFormat="1">
      <c r="A387" s="135">
        <f t="shared" si="5"/>
        <v>370</v>
      </c>
      <c r="B387" s="373" t="s">
        <v>3330</v>
      </c>
      <c r="C387" s="303">
        <v>2020</v>
      </c>
      <c r="D387" s="627" t="s">
        <v>3331</v>
      </c>
    </row>
    <row r="388" spans="1:4" s="6" customFormat="1">
      <c r="A388" s="135">
        <f t="shared" si="5"/>
        <v>371</v>
      </c>
      <c r="B388" s="373" t="s">
        <v>3330</v>
      </c>
      <c r="C388" s="303">
        <v>2020</v>
      </c>
      <c r="D388" s="627" t="s">
        <v>3331</v>
      </c>
    </row>
    <row r="389" spans="1:4" s="6" customFormat="1">
      <c r="A389" s="135">
        <f t="shared" si="5"/>
        <v>372</v>
      </c>
      <c r="B389" s="373" t="s">
        <v>3330</v>
      </c>
      <c r="C389" s="303">
        <v>2020</v>
      </c>
      <c r="D389" s="627" t="s">
        <v>3331</v>
      </c>
    </row>
    <row r="390" spans="1:4" s="6" customFormat="1">
      <c r="A390" s="135">
        <f t="shared" si="5"/>
        <v>373</v>
      </c>
      <c r="B390" s="373" t="s">
        <v>3330</v>
      </c>
      <c r="C390" s="303">
        <v>2020</v>
      </c>
      <c r="D390" s="627" t="s">
        <v>3331</v>
      </c>
    </row>
    <row r="391" spans="1:4" s="6" customFormat="1">
      <c r="A391" s="135">
        <f t="shared" si="5"/>
        <v>374</v>
      </c>
      <c r="B391" s="373" t="s">
        <v>3330</v>
      </c>
      <c r="C391" s="303">
        <v>2020</v>
      </c>
      <c r="D391" s="627" t="s">
        <v>3331</v>
      </c>
    </row>
    <row r="392" spans="1:4" s="6" customFormat="1">
      <c r="A392" s="135">
        <f t="shared" si="5"/>
        <v>375</v>
      </c>
      <c r="B392" s="373" t="s">
        <v>3330</v>
      </c>
      <c r="C392" s="303">
        <v>2020</v>
      </c>
      <c r="D392" s="627" t="s">
        <v>3331</v>
      </c>
    </row>
    <row r="393" spans="1:4" s="6" customFormat="1" ht="38.25">
      <c r="A393" s="135">
        <f t="shared" si="5"/>
        <v>376</v>
      </c>
      <c r="B393" s="391" t="s">
        <v>3333</v>
      </c>
      <c r="C393" s="303">
        <v>2020</v>
      </c>
      <c r="D393" s="627">
        <v>334.85</v>
      </c>
    </row>
    <row r="394" spans="1:4" s="6" customFormat="1">
      <c r="A394" s="135">
        <f t="shared" si="5"/>
        <v>377</v>
      </c>
      <c r="B394" s="373" t="s">
        <v>3334</v>
      </c>
      <c r="C394" s="303">
        <v>2020</v>
      </c>
      <c r="D394" s="627">
        <v>603.54999999999995</v>
      </c>
    </row>
    <row r="395" spans="1:4" s="6" customFormat="1">
      <c r="A395" s="135">
        <f t="shared" si="5"/>
        <v>378</v>
      </c>
      <c r="B395" s="373" t="s">
        <v>3335</v>
      </c>
      <c r="C395" s="303">
        <v>2020</v>
      </c>
      <c r="D395" s="627">
        <v>603.54999999999995</v>
      </c>
    </row>
    <row r="396" spans="1:4" s="6" customFormat="1">
      <c r="A396" s="135">
        <f t="shared" si="5"/>
        <v>379</v>
      </c>
      <c r="B396" s="373" t="s">
        <v>3335</v>
      </c>
      <c r="C396" s="303">
        <v>2020</v>
      </c>
      <c r="D396" s="627">
        <v>603.54999999999995</v>
      </c>
    </row>
    <row r="397" spans="1:4" s="6" customFormat="1">
      <c r="A397" s="135">
        <f t="shared" si="5"/>
        <v>380</v>
      </c>
      <c r="B397" s="373" t="s">
        <v>3336</v>
      </c>
      <c r="C397" s="303">
        <v>2020</v>
      </c>
      <c r="D397" s="627" t="s">
        <v>3337</v>
      </c>
    </row>
    <row r="398" spans="1:4" s="6" customFormat="1">
      <c r="A398" s="135">
        <f t="shared" si="5"/>
        <v>381</v>
      </c>
      <c r="B398" s="373" t="s">
        <v>3338</v>
      </c>
      <c r="C398" s="303">
        <v>2020</v>
      </c>
      <c r="D398" s="627">
        <v>378.59</v>
      </c>
    </row>
    <row r="399" spans="1:4" s="6" customFormat="1">
      <c r="A399" s="135">
        <f t="shared" si="5"/>
        <v>382</v>
      </c>
      <c r="B399" s="373" t="s">
        <v>3339</v>
      </c>
      <c r="C399" s="303">
        <v>2020</v>
      </c>
      <c r="D399" s="627">
        <v>378.59</v>
      </c>
    </row>
    <row r="400" spans="1:4" s="6" customFormat="1">
      <c r="A400" s="135">
        <f t="shared" si="5"/>
        <v>383</v>
      </c>
      <c r="B400" s="373" t="s">
        <v>3340</v>
      </c>
      <c r="C400" s="303">
        <v>2020</v>
      </c>
      <c r="D400" s="627">
        <v>49590.73</v>
      </c>
    </row>
    <row r="401" spans="1:4" s="57" customFormat="1">
      <c r="A401" s="1163" t="s">
        <v>862</v>
      </c>
      <c r="B401" s="1164"/>
      <c r="C401" s="1165"/>
      <c r="D401" s="640">
        <f>SUM(D18:D400)</f>
        <v>778146.20000000019</v>
      </c>
    </row>
    <row r="402" spans="1:4">
      <c r="A402" s="1097" t="s">
        <v>3688</v>
      </c>
      <c r="B402" s="1097"/>
      <c r="C402" s="1097"/>
      <c r="D402" s="1097"/>
    </row>
    <row r="403" spans="1:4" s="6" customFormat="1">
      <c r="A403" s="2">
        <v>1</v>
      </c>
      <c r="B403" s="1" t="s">
        <v>1945</v>
      </c>
      <c r="C403" s="2">
        <v>2016</v>
      </c>
      <c r="D403" s="618">
        <v>10000</v>
      </c>
    </row>
    <row r="404" spans="1:4" s="6" customFormat="1">
      <c r="A404" s="2">
        <v>2</v>
      </c>
      <c r="B404" s="1" t="s">
        <v>1946</v>
      </c>
      <c r="C404" s="2">
        <v>2017</v>
      </c>
      <c r="D404" s="618">
        <v>9996</v>
      </c>
    </row>
    <row r="405" spans="1:4" s="6" customFormat="1">
      <c r="A405" s="2">
        <v>3</v>
      </c>
      <c r="B405" s="1" t="s">
        <v>1945</v>
      </c>
      <c r="C405" s="2">
        <v>2017</v>
      </c>
      <c r="D405" s="618">
        <v>6471.38</v>
      </c>
    </row>
    <row r="406" spans="1:4" s="6" customFormat="1">
      <c r="A406" s="2">
        <v>4</v>
      </c>
      <c r="B406" s="1" t="s">
        <v>1945</v>
      </c>
      <c r="C406" s="2">
        <v>2017</v>
      </c>
      <c r="D406" s="618">
        <v>10000</v>
      </c>
    </row>
    <row r="407" spans="1:4" s="6" customFormat="1">
      <c r="A407" s="2">
        <v>5</v>
      </c>
      <c r="B407" s="1" t="s">
        <v>1298</v>
      </c>
      <c r="C407" s="2">
        <v>2017</v>
      </c>
      <c r="D407" s="618">
        <v>545.97</v>
      </c>
    </row>
    <row r="408" spans="1:4" s="6" customFormat="1">
      <c r="A408" s="2">
        <v>6</v>
      </c>
      <c r="B408" s="1" t="s">
        <v>2229</v>
      </c>
      <c r="C408" s="2">
        <v>2018</v>
      </c>
      <c r="D408" s="618">
        <v>413</v>
      </c>
    </row>
    <row r="409" spans="1:4" s="6" customFormat="1">
      <c r="A409" s="2">
        <v>7</v>
      </c>
      <c r="B409" s="1" t="s">
        <v>2230</v>
      </c>
      <c r="C409" s="2">
        <v>2018</v>
      </c>
      <c r="D409" s="618">
        <v>10000</v>
      </c>
    </row>
    <row r="410" spans="1:4" s="6" customFormat="1">
      <c r="A410" s="2">
        <v>8</v>
      </c>
      <c r="B410" s="1" t="s">
        <v>3175</v>
      </c>
      <c r="C410" s="2">
        <v>2020</v>
      </c>
      <c r="D410" s="618">
        <v>2956</v>
      </c>
    </row>
    <row r="411" spans="1:4" s="6" customFormat="1">
      <c r="A411" s="2">
        <v>9</v>
      </c>
      <c r="B411" s="1" t="s">
        <v>3176</v>
      </c>
      <c r="C411" s="2">
        <v>2020</v>
      </c>
      <c r="D411" s="618">
        <v>561</v>
      </c>
    </row>
    <row r="412" spans="1:4" s="75" customFormat="1" ht="12.75" customHeight="1">
      <c r="A412" s="1163" t="s">
        <v>862</v>
      </c>
      <c r="B412" s="1164"/>
      <c r="C412" s="1165"/>
      <c r="D412" s="640">
        <f>SUM(D403:D411)</f>
        <v>50943.350000000006</v>
      </c>
    </row>
    <row r="413" spans="1:4" s="616" customFormat="1" ht="12.75" customHeight="1">
      <c r="A413" s="1102" t="s">
        <v>3689</v>
      </c>
      <c r="B413" s="1103"/>
      <c r="C413" s="1103"/>
      <c r="D413" s="1103"/>
    </row>
    <row r="414" spans="1:4" s="6" customFormat="1">
      <c r="A414" s="2">
        <v>3</v>
      </c>
      <c r="B414" s="10" t="s">
        <v>366</v>
      </c>
      <c r="C414" s="2">
        <v>2017</v>
      </c>
      <c r="D414" s="642">
        <v>3142.1</v>
      </c>
    </row>
    <row r="415" spans="1:4" s="6" customFormat="1">
      <c r="A415" s="2">
        <v>4</v>
      </c>
      <c r="B415" s="10" t="s">
        <v>366</v>
      </c>
      <c r="C415" s="2">
        <v>2017</v>
      </c>
      <c r="D415" s="642">
        <v>3642.96</v>
      </c>
    </row>
    <row r="416" spans="1:4" s="57" customFormat="1">
      <c r="A416" s="1163" t="s">
        <v>862</v>
      </c>
      <c r="B416" s="1164"/>
      <c r="C416" s="1165"/>
      <c r="D416" s="640">
        <f>SUM(D414:D415)</f>
        <v>6785.0599999999995</v>
      </c>
    </row>
    <row r="417" spans="1:4" s="6" customFormat="1">
      <c r="A417" s="1097" t="s">
        <v>3690</v>
      </c>
      <c r="B417" s="1097"/>
      <c r="C417" s="1097"/>
      <c r="D417" s="1102"/>
    </row>
    <row r="418" spans="1:4" s="6" customFormat="1">
      <c r="A418" s="2">
        <v>1</v>
      </c>
      <c r="B418" s="707" t="s">
        <v>2303</v>
      </c>
      <c r="C418" s="708">
        <v>2016</v>
      </c>
      <c r="D418" s="699">
        <v>529.30999999999995</v>
      </c>
    </row>
    <row r="419" spans="1:4" s="6" customFormat="1">
      <c r="A419" s="2">
        <v>2</v>
      </c>
      <c r="B419" s="707" t="s">
        <v>2304</v>
      </c>
      <c r="C419" s="708">
        <v>2016</v>
      </c>
      <c r="D419" s="699">
        <v>1517.46</v>
      </c>
    </row>
    <row r="420" spans="1:4" s="6" customFormat="1">
      <c r="A420" s="2">
        <v>3</v>
      </c>
      <c r="B420" s="707" t="s">
        <v>2305</v>
      </c>
      <c r="C420" s="708">
        <v>2017</v>
      </c>
      <c r="D420" s="699">
        <v>712.14</v>
      </c>
    </row>
    <row r="421" spans="1:4" s="6" customFormat="1">
      <c r="A421" s="2">
        <v>4</v>
      </c>
      <c r="B421" s="707" t="s">
        <v>2306</v>
      </c>
      <c r="C421" s="708">
        <v>2017</v>
      </c>
      <c r="D421" s="699">
        <v>854.56</v>
      </c>
    </row>
    <row r="422" spans="1:4" s="6" customFormat="1">
      <c r="A422" s="2">
        <v>5</v>
      </c>
      <c r="B422" s="707" t="s">
        <v>2307</v>
      </c>
      <c r="C422" s="708">
        <v>2018</v>
      </c>
      <c r="D422" s="699">
        <v>6888</v>
      </c>
    </row>
    <row r="423" spans="1:4" s="6" customFormat="1">
      <c r="A423" s="2">
        <v>6</v>
      </c>
      <c r="B423" s="707" t="s">
        <v>2308</v>
      </c>
      <c r="C423" s="708">
        <v>2018</v>
      </c>
      <c r="D423" s="699">
        <v>1888.9</v>
      </c>
    </row>
    <row r="424" spans="1:4" s="6" customFormat="1">
      <c r="A424" s="2">
        <v>7</v>
      </c>
      <c r="B424" s="707" t="s">
        <v>2309</v>
      </c>
      <c r="C424" s="708">
        <v>2018</v>
      </c>
      <c r="D424" s="699">
        <v>2480</v>
      </c>
    </row>
    <row r="425" spans="1:4" s="6" customFormat="1">
      <c r="A425" s="2">
        <v>8</v>
      </c>
      <c r="B425" s="707" t="s">
        <v>3579</v>
      </c>
      <c r="C425" s="708">
        <v>2019</v>
      </c>
      <c r="D425" s="699">
        <v>579.96</v>
      </c>
    </row>
    <row r="426" spans="1:4" s="6" customFormat="1">
      <c r="A426" s="2">
        <v>9</v>
      </c>
      <c r="B426" s="707" t="s">
        <v>3582</v>
      </c>
      <c r="C426" s="708">
        <v>2019</v>
      </c>
      <c r="D426" s="699">
        <v>1344.84</v>
      </c>
    </row>
    <row r="427" spans="1:4" s="6" customFormat="1">
      <c r="A427" s="2">
        <v>10</v>
      </c>
      <c r="B427" s="707" t="s">
        <v>3583</v>
      </c>
      <c r="C427" s="708">
        <v>2019</v>
      </c>
      <c r="D427" s="699">
        <v>0.97</v>
      </c>
    </row>
    <row r="428" spans="1:4" s="6" customFormat="1">
      <c r="A428" s="2">
        <v>11</v>
      </c>
      <c r="B428" s="707" t="s">
        <v>486</v>
      </c>
      <c r="C428" s="708">
        <v>2019</v>
      </c>
      <c r="D428" s="699">
        <v>700.01</v>
      </c>
    </row>
    <row r="429" spans="1:4" s="6" customFormat="1">
      <c r="A429" s="2">
        <v>12</v>
      </c>
      <c r="B429" s="707" t="s">
        <v>486</v>
      </c>
      <c r="C429" s="708">
        <v>2019</v>
      </c>
      <c r="D429" s="699">
        <v>1494</v>
      </c>
    </row>
    <row r="430" spans="1:4" s="6" customFormat="1">
      <c r="A430" s="2">
        <v>13</v>
      </c>
      <c r="B430" s="707" t="s">
        <v>486</v>
      </c>
      <c r="C430" s="708">
        <v>2020</v>
      </c>
      <c r="D430" s="699">
        <v>710</v>
      </c>
    </row>
    <row r="431" spans="1:4" s="6" customFormat="1">
      <c r="A431" s="2">
        <v>14</v>
      </c>
      <c r="B431" s="707" t="s">
        <v>3579</v>
      </c>
      <c r="C431" s="708">
        <v>2020</v>
      </c>
      <c r="D431" s="699">
        <v>240</v>
      </c>
    </row>
    <row r="432" spans="1:4" s="6" customFormat="1">
      <c r="A432" s="2">
        <v>15</v>
      </c>
      <c r="B432" s="707" t="s">
        <v>3579</v>
      </c>
      <c r="C432" s="708">
        <v>2020</v>
      </c>
      <c r="D432" s="699">
        <v>1022</v>
      </c>
    </row>
    <row r="433" spans="1:4" s="6" customFormat="1">
      <c r="A433" s="2">
        <v>16</v>
      </c>
      <c r="B433" s="707" t="s">
        <v>486</v>
      </c>
      <c r="C433" s="708">
        <v>2020</v>
      </c>
      <c r="D433" s="699">
        <v>800</v>
      </c>
    </row>
    <row r="434" spans="1:4" s="57" customFormat="1">
      <c r="A434" s="1163" t="s">
        <v>862</v>
      </c>
      <c r="B434" s="1164"/>
      <c r="C434" s="1165"/>
      <c r="D434" s="640">
        <f>SUM(D418:D433)</f>
        <v>21762.149999999998</v>
      </c>
    </row>
    <row r="435" spans="1:4" s="6" customFormat="1">
      <c r="A435" s="1097" t="s">
        <v>3691</v>
      </c>
      <c r="B435" s="1097"/>
      <c r="C435" s="1097"/>
      <c r="D435" s="1102"/>
    </row>
    <row r="436" spans="1:4" s="6" customFormat="1">
      <c r="A436" s="133">
        <v>2</v>
      </c>
      <c r="B436" s="1" t="s">
        <v>486</v>
      </c>
      <c r="C436" s="2">
        <v>2017</v>
      </c>
      <c r="D436" s="642">
        <v>2199</v>
      </c>
    </row>
    <row r="437" spans="1:4" s="6" customFormat="1">
      <c r="A437" s="133">
        <v>3</v>
      </c>
      <c r="B437" s="1" t="s">
        <v>2223</v>
      </c>
      <c r="C437" s="2">
        <v>2017</v>
      </c>
      <c r="D437" s="642">
        <v>3075</v>
      </c>
    </row>
    <row r="438" spans="1:4" s="57" customFormat="1">
      <c r="A438" s="1163" t="s">
        <v>862</v>
      </c>
      <c r="B438" s="1164"/>
      <c r="C438" s="1165"/>
      <c r="D438" s="644">
        <f>SUM(D436:D437)</f>
        <v>5274</v>
      </c>
    </row>
    <row r="439" spans="1:4" s="6" customFormat="1">
      <c r="A439" s="1097" t="s">
        <v>3692</v>
      </c>
      <c r="B439" s="1097"/>
      <c r="C439" s="1097"/>
      <c r="D439" s="1102"/>
    </row>
    <row r="440" spans="1:4" s="6" customFormat="1">
      <c r="A440" s="2">
        <v>1</v>
      </c>
      <c r="B440" s="1" t="s">
        <v>2013</v>
      </c>
      <c r="C440" s="2">
        <v>2017</v>
      </c>
      <c r="D440" s="410">
        <v>998.01</v>
      </c>
    </row>
    <row r="441" spans="1:4" s="6" customFormat="1">
      <c r="A441" s="2">
        <v>2</v>
      </c>
      <c r="B441" s="1" t="s">
        <v>2014</v>
      </c>
      <c r="C441" s="2">
        <v>2017</v>
      </c>
      <c r="D441" s="410">
        <v>627.99</v>
      </c>
    </row>
    <row r="442" spans="1:4" s="6" customFormat="1">
      <c r="A442" s="2">
        <v>3</v>
      </c>
      <c r="B442" s="1" t="s">
        <v>2014</v>
      </c>
      <c r="C442" s="2">
        <v>2018</v>
      </c>
      <c r="D442" s="410">
        <v>1029</v>
      </c>
    </row>
    <row r="443" spans="1:4" s="6" customFormat="1">
      <c r="A443" s="2">
        <v>4</v>
      </c>
      <c r="B443" s="1" t="s">
        <v>2015</v>
      </c>
      <c r="C443" s="2">
        <v>2018</v>
      </c>
      <c r="D443" s="410">
        <v>2999.99</v>
      </c>
    </row>
    <row r="444" spans="1:4" s="6" customFormat="1">
      <c r="A444" s="2">
        <v>5</v>
      </c>
      <c r="B444" s="1" t="s">
        <v>3380</v>
      </c>
      <c r="C444" s="2">
        <v>2019</v>
      </c>
      <c r="D444" s="410">
        <v>5842.5</v>
      </c>
    </row>
    <row r="445" spans="1:4" s="6" customFormat="1">
      <c r="A445" s="2">
        <v>6</v>
      </c>
      <c r="B445" s="1" t="s">
        <v>3381</v>
      </c>
      <c r="C445" s="2">
        <v>2019</v>
      </c>
      <c r="D445" s="410">
        <v>1845</v>
      </c>
    </row>
    <row r="446" spans="1:4" s="6" customFormat="1">
      <c r="A446" s="2">
        <v>7</v>
      </c>
      <c r="B446" s="1" t="s">
        <v>3382</v>
      </c>
      <c r="C446" s="2">
        <v>2019</v>
      </c>
      <c r="D446" s="410">
        <v>1298.8800000000001</v>
      </c>
    </row>
    <row r="447" spans="1:4" s="6" customFormat="1">
      <c r="A447" s="2">
        <v>8</v>
      </c>
      <c r="B447" s="1" t="s">
        <v>2303</v>
      </c>
      <c r="C447" s="2">
        <v>2019</v>
      </c>
      <c r="D447" s="410">
        <v>339</v>
      </c>
    </row>
    <row r="448" spans="1:4" s="6" customFormat="1">
      <c r="A448" s="2">
        <v>9</v>
      </c>
      <c r="B448" s="1" t="s">
        <v>2303</v>
      </c>
      <c r="C448" s="2">
        <v>2019</v>
      </c>
      <c r="D448" s="410">
        <v>339</v>
      </c>
    </row>
    <row r="449" spans="1:5" s="6" customFormat="1">
      <c r="A449" s="2">
        <v>10</v>
      </c>
      <c r="B449" s="1" t="s">
        <v>3383</v>
      </c>
      <c r="C449" s="2">
        <v>2019</v>
      </c>
      <c r="D449" s="410">
        <v>654</v>
      </c>
      <c r="E449" s="634"/>
    </row>
    <row r="450" spans="1:5" s="57" customFormat="1" ht="12.75" customHeight="1">
      <c r="A450" s="1163" t="s">
        <v>862</v>
      </c>
      <c r="B450" s="1164"/>
      <c r="C450" s="1165"/>
      <c r="D450" s="644">
        <f>SUM(D440:D449)</f>
        <v>15973.369999999999</v>
      </c>
    </row>
    <row r="451" spans="1:5" s="6" customFormat="1">
      <c r="A451" s="1097" t="s">
        <v>3693</v>
      </c>
      <c r="B451" s="1097"/>
      <c r="C451" s="1097"/>
      <c r="D451" s="1102"/>
    </row>
    <row r="452" spans="1:5" s="6" customFormat="1">
      <c r="A452" s="2">
        <v>1</v>
      </c>
      <c r="B452" s="1" t="s">
        <v>1923</v>
      </c>
      <c r="C452" s="2">
        <v>2016</v>
      </c>
      <c r="D452" s="638">
        <v>2327.9899999999998</v>
      </c>
    </row>
    <row r="453" spans="1:5" s="6" customFormat="1">
      <c r="A453" s="2">
        <v>2</v>
      </c>
      <c r="B453" s="1" t="s">
        <v>2017</v>
      </c>
      <c r="C453" s="2">
        <v>2018</v>
      </c>
      <c r="D453" s="638">
        <v>249.9</v>
      </c>
    </row>
    <row r="454" spans="1:5" s="6" customFormat="1">
      <c r="A454" s="2">
        <v>3</v>
      </c>
      <c r="B454" s="1" t="s">
        <v>2337</v>
      </c>
      <c r="C454" s="2">
        <v>2018</v>
      </c>
      <c r="D454" s="638">
        <v>329</v>
      </c>
    </row>
    <row r="455" spans="1:5" s="6" customFormat="1">
      <c r="A455" s="2">
        <v>4</v>
      </c>
      <c r="B455" s="1" t="s">
        <v>1425</v>
      </c>
      <c r="C455" s="2">
        <v>2018</v>
      </c>
      <c r="D455" s="638">
        <v>269.99</v>
      </c>
    </row>
    <row r="456" spans="1:5" s="6" customFormat="1">
      <c r="A456" s="2">
        <v>5</v>
      </c>
      <c r="B456" s="1" t="s">
        <v>1524</v>
      </c>
      <c r="C456" s="2">
        <v>2019</v>
      </c>
      <c r="D456" s="638">
        <v>349</v>
      </c>
    </row>
    <row r="457" spans="1:5" s="6" customFormat="1">
      <c r="A457" s="2">
        <v>6</v>
      </c>
      <c r="B457" s="1" t="s">
        <v>1425</v>
      </c>
      <c r="C457" s="2">
        <v>2019</v>
      </c>
      <c r="D457" s="638">
        <v>190</v>
      </c>
    </row>
    <row r="458" spans="1:5" s="6" customFormat="1">
      <c r="A458" s="2">
        <v>7</v>
      </c>
      <c r="B458" s="1" t="s">
        <v>3481</v>
      </c>
      <c r="C458" s="2">
        <v>2019</v>
      </c>
      <c r="D458" s="638">
        <v>4305</v>
      </c>
    </row>
    <row r="459" spans="1:5" s="57" customFormat="1">
      <c r="A459" s="1163" t="s">
        <v>862</v>
      </c>
      <c r="B459" s="1164"/>
      <c r="C459" s="1165"/>
      <c r="D459" s="644">
        <f>SUM(D452:D458)</f>
        <v>8020.88</v>
      </c>
    </row>
    <row r="460" spans="1:5" s="6" customFormat="1">
      <c r="A460" s="1097" t="s">
        <v>3694</v>
      </c>
      <c r="B460" s="1097"/>
      <c r="C460" s="1097"/>
      <c r="D460" s="1102"/>
    </row>
    <row r="461" spans="1:5" s="6" customFormat="1">
      <c r="A461" s="2">
        <v>1</v>
      </c>
      <c r="B461" s="282" t="s">
        <v>1919</v>
      </c>
      <c r="C461" s="283">
        <v>2017</v>
      </c>
      <c r="D461" s="645">
        <v>882.68</v>
      </c>
    </row>
    <row r="462" spans="1:5" s="6" customFormat="1">
      <c r="A462" s="2">
        <v>2</v>
      </c>
      <c r="B462" s="1" t="s">
        <v>3321</v>
      </c>
      <c r="C462" s="2">
        <v>2019</v>
      </c>
      <c r="D462" s="642">
        <v>1850</v>
      </c>
    </row>
    <row r="463" spans="1:5" s="6" customFormat="1">
      <c r="A463" s="2">
        <v>3</v>
      </c>
      <c r="B463" s="1" t="s">
        <v>3320</v>
      </c>
      <c r="C463" s="2">
        <v>2020</v>
      </c>
      <c r="D463" s="642">
        <v>1199.97</v>
      </c>
    </row>
    <row r="464" spans="1:5" s="57" customFormat="1">
      <c r="A464" s="1163" t="s">
        <v>862</v>
      </c>
      <c r="B464" s="1164"/>
      <c r="C464" s="1165"/>
      <c r="D464" s="644">
        <f>SUM(D461:D463)</f>
        <v>3932.6499999999996</v>
      </c>
    </row>
    <row r="465" spans="1:4" s="6" customFormat="1">
      <c r="A465" s="1097" t="s">
        <v>3695</v>
      </c>
      <c r="B465" s="1097"/>
      <c r="C465" s="1097"/>
      <c r="D465" s="1102"/>
    </row>
    <row r="466" spans="1:4" s="6" customFormat="1">
      <c r="A466" s="133">
        <v>1</v>
      </c>
      <c r="B466" s="1" t="s">
        <v>3127</v>
      </c>
      <c r="C466" s="2">
        <v>2017</v>
      </c>
      <c r="D466" s="642">
        <v>1230</v>
      </c>
    </row>
    <row r="467" spans="1:4" s="6" customFormat="1">
      <c r="A467" s="133">
        <f>1+A466</f>
        <v>2</v>
      </c>
      <c r="B467" s="1" t="s">
        <v>3128</v>
      </c>
      <c r="C467" s="2">
        <v>2017</v>
      </c>
      <c r="D467" s="642">
        <v>282.89999999999998</v>
      </c>
    </row>
    <row r="468" spans="1:4" s="6" customFormat="1">
      <c r="A468" s="133">
        <f t="shared" ref="A468:A509" si="6">1+A467</f>
        <v>3</v>
      </c>
      <c r="B468" s="1" t="s">
        <v>3129</v>
      </c>
      <c r="C468" s="2">
        <v>2017</v>
      </c>
      <c r="D468" s="642">
        <v>282.89999999999998</v>
      </c>
    </row>
    <row r="469" spans="1:4" s="6" customFormat="1">
      <c r="A469" s="133">
        <f t="shared" si="6"/>
        <v>4</v>
      </c>
      <c r="B469" s="1" t="s">
        <v>3130</v>
      </c>
      <c r="C469" s="2">
        <v>2017</v>
      </c>
      <c r="D469" s="642">
        <v>359.89</v>
      </c>
    </row>
    <row r="470" spans="1:4" s="6" customFormat="1">
      <c r="A470" s="133">
        <f t="shared" si="6"/>
        <v>5</v>
      </c>
      <c r="B470" s="1" t="s">
        <v>3131</v>
      </c>
      <c r="C470" s="2">
        <v>2018</v>
      </c>
      <c r="D470" s="642">
        <v>999</v>
      </c>
    </row>
    <row r="471" spans="1:4" s="6" customFormat="1">
      <c r="A471" s="133">
        <f t="shared" si="6"/>
        <v>6</v>
      </c>
      <c r="B471" s="1" t="s">
        <v>3131</v>
      </c>
      <c r="C471" s="2">
        <v>2018</v>
      </c>
      <c r="D471" s="642">
        <v>999</v>
      </c>
    </row>
    <row r="472" spans="1:4" s="6" customFormat="1">
      <c r="A472" s="133">
        <f t="shared" si="6"/>
        <v>7</v>
      </c>
      <c r="B472" s="1" t="s">
        <v>3132</v>
      </c>
      <c r="C472" s="2">
        <v>2018</v>
      </c>
      <c r="D472" s="642">
        <v>310</v>
      </c>
    </row>
    <row r="473" spans="1:4" s="6" customFormat="1">
      <c r="A473" s="133">
        <f t="shared" si="6"/>
        <v>8</v>
      </c>
      <c r="B473" s="1" t="s">
        <v>3132</v>
      </c>
      <c r="C473" s="2">
        <v>2018</v>
      </c>
      <c r="D473" s="642">
        <v>310</v>
      </c>
    </row>
    <row r="474" spans="1:4" s="6" customFormat="1">
      <c r="A474" s="133">
        <f>1+A473</f>
        <v>9</v>
      </c>
      <c r="B474" s="1" t="s">
        <v>3133</v>
      </c>
      <c r="C474" s="2">
        <v>2019</v>
      </c>
      <c r="D474" s="642">
        <v>499</v>
      </c>
    </row>
    <row r="475" spans="1:4" s="6" customFormat="1">
      <c r="A475" s="133">
        <f t="shared" si="6"/>
        <v>10</v>
      </c>
      <c r="B475" s="1" t="s">
        <v>3134</v>
      </c>
      <c r="C475" s="2">
        <v>2019</v>
      </c>
      <c r="D475" s="642">
        <v>3606.38</v>
      </c>
    </row>
    <row r="476" spans="1:4" s="6" customFormat="1">
      <c r="A476" s="133">
        <f t="shared" si="6"/>
        <v>11</v>
      </c>
      <c r="B476" s="1" t="s">
        <v>3134</v>
      </c>
      <c r="C476" s="2">
        <v>2019</v>
      </c>
      <c r="D476" s="642">
        <v>3606.38</v>
      </c>
    </row>
    <row r="477" spans="1:4" s="6" customFormat="1">
      <c r="A477" s="133">
        <f t="shared" si="6"/>
        <v>12</v>
      </c>
      <c r="B477" s="1" t="s">
        <v>3134</v>
      </c>
      <c r="C477" s="2">
        <v>2019</v>
      </c>
      <c r="D477" s="642">
        <v>3606.38</v>
      </c>
    </row>
    <row r="478" spans="1:4" s="6" customFormat="1">
      <c r="A478" s="133">
        <f>1+A477</f>
        <v>13</v>
      </c>
      <c r="B478" s="1" t="s">
        <v>3135</v>
      </c>
      <c r="C478" s="2">
        <v>2019</v>
      </c>
      <c r="D478" s="642">
        <v>979</v>
      </c>
    </row>
    <row r="479" spans="1:4" s="6" customFormat="1">
      <c r="A479" s="133">
        <f t="shared" si="6"/>
        <v>14</v>
      </c>
      <c r="B479" s="1" t="s">
        <v>3135</v>
      </c>
      <c r="C479" s="2">
        <v>2019</v>
      </c>
      <c r="D479" s="642">
        <v>979</v>
      </c>
    </row>
    <row r="480" spans="1:4" s="6" customFormat="1">
      <c r="A480" s="133">
        <f t="shared" si="6"/>
        <v>15</v>
      </c>
      <c r="B480" s="1" t="s">
        <v>3135</v>
      </c>
      <c r="C480" s="2">
        <v>2019</v>
      </c>
      <c r="D480" s="642">
        <v>979</v>
      </c>
    </row>
    <row r="481" spans="1:7" s="6" customFormat="1">
      <c r="A481" s="133">
        <f t="shared" si="6"/>
        <v>16</v>
      </c>
      <c r="B481" s="1" t="s">
        <v>3135</v>
      </c>
      <c r="C481" s="2">
        <v>2019</v>
      </c>
      <c r="D481" s="638">
        <v>979</v>
      </c>
      <c r="G481" s="617"/>
    </row>
    <row r="482" spans="1:7" s="6" customFormat="1">
      <c r="A482" s="133">
        <f t="shared" si="6"/>
        <v>17</v>
      </c>
      <c r="B482" s="1" t="s">
        <v>3135</v>
      </c>
      <c r="C482" s="2">
        <v>2019</v>
      </c>
      <c r="D482" s="638">
        <v>979</v>
      </c>
    </row>
    <row r="483" spans="1:7" s="6" customFormat="1">
      <c r="A483" s="133">
        <f t="shared" si="6"/>
        <v>18</v>
      </c>
      <c r="B483" s="1" t="s">
        <v>3135</v>
      </c>
      <c r="C483" s="2">
        <v>2019</v>
      </c>
      <c r="D483" s="638">
        <v>979</v>
      </c>
    </row>
    <row r="484" spans="1:7" s="6" customFormat="1">
      <c r="A484" s="133">
        <f t="shared" si="6"/>
        <v>19</v>
      </c>
      <c r="B484" s="1" t="s">
        <v>3135</v>
      </c>
      <c r="C484" s="2">
        <v>2019</v>
      </c>
      <c r="D484" s="638">
        <v>979</v>
      </c>
    </row>
    <row r="485" spans="1:7" s="6" customFormat="1">
      <c r="A485" s="133">
        <f t="shared" si="6"/>
        <v>20</v>
      </c>
      <c r="B485" s="1" t="s">
        <v>3135</v>
      </c>
      <c r="C485" s="2">
        <v>2019</v>
      </c>
      <c r="D485" s="638">
        <v>979</v>
      </c>
    </row>
    <row r="486" spans="1:7" s="6" customFormat="1">
      <c r="A486" s="133">
        <f t="shared" si="6"/>
        <v>21</v>
      </c>
      <c r="B486" s="1" t="s">
        <v>3136</v>
      </c>
      <c r="C486" s="2">
        <v>2019</v>
      </c>
      <c r="D486" s="638">
        <v>299</v>
      </c>
    </row>
    <row r="487" spans="1:7" s="6" customFormat="1">
      <c r="A487" s="133">
        <f t="shared" si="6"/>
        <v>22</v>
      </c>
      <c r="B487" s="1" t="s">
        <v>3136</v>
      </c>
      <c r="C487" s="2">
        <v>2019</v>
      </c>
      <c r="D487" s="638">
        <v>299</v>
      </c>
    </row>
    <row r="488" spans="1:7" s="6" customFormat="1">
      <c r="A488" s="133">
        <f t="shared" si="6"/>
        <v>23</v>
      </c>
      <c r="B488" s="1" t="s">
        <v>3136</v>
      </c>
      <c r="C488" s="2">
        <v>2019</v>
      </c>
      <c r="D488" s="638">
        <v>299</v>
      </c>
    </row>
    <row r="489" spans="1:7" s="6" customFormat="1">
      <c r="A489" s="133">
        <f t="shared" si="6"/>
        <v>24</v>
      </c>
      <c r="B489" s="1" t="s">
        <v>3137</v>
      </c>
      <c r="C489" s="2">
        <v>2019</v>
      </c>
      <c r="D489" s="638">
        <v>650.66999999999996</v>
      </c>
    </row>
    <row r="490" spans="1:7" s="6" customFormat="1">
      <c r="A490" s="133">
        <f t="shared" si="6"/>
        <v>25</v>
      </c>
      <c r="B490" s="1" t="s">
        <v>3137</v>
      </c>
      <c r="C490" s="2">
        <v>2019</v>
      </c>
      <c r="D490" s="638">
        <v>650.66999999999996</v>
      </c>
      <c r="E490" s="617"/>
    </row>
    <row r="491" spans="1:7" s="6" customFormat="1">
      <c r="A491" s="133">
        <f t="shared" si="6"/>
        <v>26</v>
      </c>
      <c r="B491" s="1" t="s">
        <v>3137</v>
      </c>
      <c r="C491" s="2">
        <v>2019</v>
      </c>
      <c r="D491" s="638">
        <v>650.66999999999996</v>
      </c>
    </row>
    <row r="492" spans="1:7" s="6" customFormat="1">
      <c r="A492" s="133">
        <f t="shared" si="6"/>
        <v>27</v>
      </c>
      <c r="B492" s="1" t="s">
        <v>3137</v>
      </c>
      <c r="C492" s="2">
        <v>2019</v>
      </c>
      <c r="D492" s="638">
        <v>650.66999999999996</v>
      </c>
    </row>
    <row r="493" spans="1:7" s="6" customFormat="1">
      <c r="A493" s="133">
        <f t="shared" si="6"/>
        <v>28</v>
      </c>
      <c r="B493" s="1" t="s">
        <v>3133</v>
      </c>
      <c r="C493" s="2">
        <v>2019</v>
      </c>
      <c r="D493" s="638">
        <v>295.2</v>
      </c>
    </row>
    <row r="494" spans="1:7" s="6" customFormat="1">
      <c r="A494" s="133">
        <f t="shared" si="6"/>
        <v>29</v>
      </c>
      <c r="B494" s="1" t="s">
        <v>3133</v>
      </c>
      <c r="C494" s="2">
        <v>2019</v>
      </c>
      <c r="D494" s="638">
        <v>295.2</v>
      </c>
      <c r="E494" s="617"/>
    </row>
    <row r="495" spans="1:7" s="6" customFormat="1">
      <c r="A495" s="133">
        <f t="shared" si="6"/>
        <v>30</v>
      </c>
      <c r="B495" s="1" t="s">
        <v>3133</v>
      </c>
      <c r="C495" s="2">
        <v>2019</v>
      </c>
      <c r="D495" s="638">
        <v>295.2</v>
      </c>
    </row>
    <row r="496" spans="1:7" s="6" customFormat="1">
      <c r="A496" s="133">
        <f t="shared" si="6"/>
        <v>31</v>
      </c>
      <c r="B496" s="1" t="s">
        <v>3133</v>
      </c>
      <c r="C496" s="2">
        <v>2019</v>
      </c>
      <c r="D496" s="638">
        <v>295.2</v>
      </c>
    </row>
    <row r="497" spans="1:6" s="6" customFormat="1" ht="25.5">
      <c r="A497" s="133">
        <f t="shared" si="6"/>
        <v>32</v>
      </c>
      <c r="B497" s="1" t="s">
        <v>3138</v>
      </c>
      <c r="C497" s="2">
        <v>2019</v>
      </c>
      <c r="D497" s="638">
        <v>1150</v>
      </c>
    </row>
    <row r="498" spans="1:6" s="6" customFormat="1" ht="25.5">
      <c r="A498" s="133">
        <f t="shared" si="6"/>
        <v>33</v>
      </c>
      <c r="B498" s="1" t="s">
        <v>3139</v>
      </c>
      <c r="C498" s="2">
        <v>2019</v>
      </c>
      <c r="D498" s="638">
        <v>430.5</v>
      </c>
    </row>
    <row r="499" spans="1:6" s="6" customFormat="1">
      <c r="A499" s="133">
        <f t="shared" si="6"/>
        <v>34</v>
      </c>
      <c r="B499" s="1" t="s">
        <v>3140</v>
      </c>
      <c r="C499" s="2">
        <v>2019</v>
      </c>
      <c r="D499" s="638">
        <v>7724.4</v>
      </c>
    </row>
    <row r="500" spans="1:6" s="6" customFormat="1">
      <c r="A500" s="133">
        <f t="shared" si="6"/>
        <v>35</v>
      </c>
      <c r="B500" s="1" t="s">
        <v>2334</v>
      </c>
      <c r="C500" s="2">
        <v>2019</v>
      </c>
      <c r="D500" s="638">
        <v>340</v>
      </c>
    </row>
    <row r="501" spans="1:6" s="6" customFormat="1">
      <c r="A501" s="133">
        <f t="shared" si="6"/>
        <v>36</v>
      </c>
      <c r="B501" s="1" t="s">
        <v>3141</v>
      </c>
      <c r="C501" s="2">
        <v>2019</v>
      </c>
      <c r="D501" s="638">
        <v>139</v>
      </c>
    </row>
    <row r="502" spans="1:6" s="6" customFormat="1">
      <c r="A502" s="133">
        <f t="shared" si="6"/>
        <v>37</v>
      </c>
      <c r="B502" s="1" t="s">
        <v>3141</v>
      </c>
      <c r="C502" s="2">
        <v>2019</v>
      </c>
      <c r="D502" s="638">
        <v>139</v>
      </c>
    </row>
    <row r="503" spans="1:6" s="6" customFormat="1">
      <c r="A503" s="133">
        <f t="shared" si="6"/>
        <v>38</v>
      </c>
      <c r="B503" s="1" t="s">
        <v>3141</v>
      </c>
      <c r="C503" s="2">
        <v>2019</v>
      </c>
      <c r="D503" s="638">
        <v>139</v>
      </c>
      <c r="E503" s="617"/>
    </row>
    <row r="504" spans="1:6" s="6" customFormat="1">
      <c r="A504" s="133">
        <f t="shared" si="6"/>
        <v>39</v>
      </c>
      <c r="B504" s="1" t="s">
        <v>3141</v>
      </c>
      <c r="C504" s="2">
        <v>2019</v>
      </c>
      <c r="D504" s="638">
        <v>139</v>
      </c>
    </row>
    <row r="505" spans="1:6" s="6" customFormat="1">
      <c r="A505" s="133">
        <f t="shared" si="6"/>
        <v>40</v>
      </c>
      <c r="B505" s="1" t="s">
        <v>3141</v>
      </c>
      <c r="C505" s="2">
        <v>2019</v>
      </c>
      <c r="D505" s="638">
        <v>139</v>
      </c>
      <c r="F505" s="617"/>
    </row>
    <row r="506" spans="1:6" s="6" customFormat="1">
      <c r="A506" s="133">
        <f t="shared" si="6"/>
        <v>41</v>
      </c>
      <c r="B506" s="1" t="s">
        <v>3142</v>
      </c>
      <c r="C506" s="2">
        <v>2019</v>
      </c>
      <c r="D506" s="638">
        <v>76000</v>
      </c>
    </row>
    <row r="507" spans="1:6" s="6" customFormat="1">
      <c r="A507" s="133">
        <f t="shared" si="6"/>
        <v>42</v>
      </c>
      <c r="B507" s="1" t="s">
        <v>3143</v>
      </c>
      <c r="C507" s="2">
        <v>2019</v>
      </c>
      <c r="D507" s="638">
        <v>3450</v>
      </c>
    </row>
    <row r="508" spans="1:6" s="6" customFormat="1">
      <c r="A508" s="133">
        <f t="shared" si="6"/>
        <v>43</v>
      </c>
      <c r="B508" s="1" t="s">
        <v>3145</v>
      </c>
      <c r="C508" s="2">
        <v>2019</v>
      </c>
      <c r="D508" s="638">
        <v>21490</v>
      </c>
    </row>
    <row r="509" spans="1:6" s="6" customFormat="1">
      <c r="A509" s="133">
        <f t="shared" si="6"/>
        <v>44</v>
      </c>
      <c r="B509" s="1" t="s">
        <v>3144</v>
      </c>
      <c r="C509" s="2">
        <v>2019</v>
      </c>
      <c r="D509" s="638">
        <v>10796</v>
      </c>
    </row>
    <row r="510" spans="1:6" s="57" customFormat="1">
      <c r="A510" s="1163" t="s">
        <v>862</v>
      </c>
      <c r="B510" s="1164"/>
      <c r="C510" s="1165"/>
      <c r="D510" s="644">
        <f>SUM(D466:D509)</f>
        <v>150680.21</v>
      </c>
    </row>
    <row r="511" spans="1:6" s="6" customFormat="1">
      <c r="A511" s="1097" t="s">
        <v>3696</v>
      </c>
      <c r="B511" s="1097"/>
      <c r="C511" s="1097"/>
      <c r="D511" s="1102"/>
    </row>
    <row r="512" spans="1:6" s="6" customFormat="1">
      <c r="A512" s="2">
        <v>1</v>
      </c>
      <c r="B512" s="1" t="s">
        <v>1511</v>
      </c>
      <c r="C512" s="2">
        <v>2016</v>
      </c>
      <c r="D512" s="642">
        <v>750.66</v>
      </c>
    </row>
    <row r="513" spans="1:4" s="6" customFormat="1">
      <c r="A513" s="2">
        <f>1+A512</f>
        <v>2</v>
      </c>
      <c r="B513" s="1" t="s">
        <v>1512</v>
      </c>
      <c r="C513" s="2">
        <v>2016</v>
      </c>
      <c r="D513" s="642">
        <v>1402.2</v>
      </c>
    </row>
    <row r="514" spans="1:4" s="6" customFormat="1">
      <c r="A514" s="2">
        <f t="shared" ref="A514:A533" si="7">1+A513</f>
        <v>3</v>
      </c>
      <c r="B514" s="1" t="s">
        <v>1513</v>
      </c>
      <c r="C514" s="2">
        <v>2016</v>
      </c>
      <c r="D514" s="642">
        <v>4182</v>
      </c>
    </row>
    <row r="515" spans="1:4" s="6" customFormat="1">
      <c r="A515" s="2">
        <f t="shared" si="7"/>
        <v>4</v>
      </c>
      <c r="B515" s="1" t="s">
        <v>1839</v>
      </c>
      <c r="C515" s="2">
        <v>2016</v>
      </c>
      <c r="D515" s="642">
        <v>504</v>
      </c>
    </row>
    <row r="516" spans="1:4" s="6" customFormat="1">
      <c r="A516" s="2">
        <f t="shared" si="7"/>
        <v>5</v>
      </c>
      <c r="B516" s="1" t="s">
        <v>1840</v>
      </c>
      <c r="C516" s="2">
        <v>2017</v>
      </c>
      <c r="D516" s="642">
        <v>449.99</v>
      </c>
    </row>
    <row r="517" spans="1:4" s="6" customFormat="1">
      <c r="A517" s="2">
        <f t="shared" si="7"/>
        <v>6</v>
      </c>
      <c r="B517" s="1" t="s">
        <v>1512</v>
      </c>
      <c r="C517" s="2">
        <v>2016</v>
      </c>
      <c r="D517" s="642">
        <v>1402.2</v>
      </c>
    </row>
    <row r="518" spans="1:4" s="6" customFormat="1">
      <c r="A518" s="2">
        <f t="shared" si="7"/>
        <v>7</v>
      </c>
      <c r="B518" s="1" t="s">
        <v>1513</v>
      </c>
      <c r="C518" s="2">
        <v>2016</v>
      </c>
      <c r="D518" s="642">
        <v>4182</v>
      </c>
    </row>
    <row r="519" spans="1:4" s="6" customFormat="1">
      <c r="A519" s="2">
        <f t="shared" si="7"/>
        <v>8</v>
      </c>
      <c r="B519" s="1" t="s">
        <v>1839</v>
      </c>
      <c r="C519" s="2">
        <v>2016</v>
      </c>
      <c r="D519" s="642">
        <v>504</v>
      </c>
    </row>
    <row r="520" spans="1:4" s="6" customFormat="1">
      <c r="A520" s="2">
        <f t="shared" si="7"/>
        <v>9</v>
      </c>
      <c r="B520" s="1" t="s">
        <v>2031</v>
      </c>
      <c r="C520" s="2">
        <v>2018</v>
      </c>
      <c r="D520" s="642">
        <v>1291.5</v>
      </c>
    </row>
    <row r="521" spans="1:4" s="6" customFormat="1">
      <c r="A521" s="2">
        <f t="shared" si="7"/>
        <v>10</v>
      </c>
      <c r="B521" s="1" t="s">
        <v>1841</v>
      </c>
      <c r="C521" s="2">
        <v>2017</v>
      </c>
      <c r="D521" s="642">
        <v>1537.5</v>
      </c>
    </row>
    <row r="522" spans="1:4" s="6" customFormat="1">
      <c r="A522" s="2">
        <f t="shared" si="7"/>
        <v>11</v>
      </c>
      <c r="B522" s="1" t="s">
        <v>1842</v>
      </c>
      <c r="C522" s="2">
        <v>2017</v>
      </c>
      <c r="D522" s="642">
        <v>179.99</v>
      </c>
    </row>
    <row r="523" spans="1:4" s="6" customFormat="1">
      <c r="A523" s="2">
        <f t="shared" si="7"/>
        <v>12</v>
      </c>
      <c r="B523" s="1" t="s">
        <v>1843</v>
      </c>
      <c r="C523" s="2">
        <v>2017</v>
      </c>
      <c r="D523" s="642">
        <v>684</v>
      </c>
    </row>
    <row r="524" spans="1:4" s="6" customFormat="1">
      <c r="A524" s="2">
        <f t="shared" si="7"/>
        <v>13</v>
      </c>
      <c r="B524" s="1" t="s">
        <v>2030</v>
      </c>
      <c r="C524" s="2">
        <v>2017</v>
      </c>
      <c r="D524" s="642">
        <v>279.98</v>
      </c>
    </row>
    <row r="525" spans="1:4" s="6" customFormat="1">
      <c r="A525" s="2">
        <f t="shared" si="7"/>
        <v>14</v>
      </c>
      <c r="B525" s="1" t="s">
        <v>2031</v>
      </c>
      <c r="C525" s="2">
        <v>2017</v>
      </c>
      <c r="D525" s="642">
        <v>1476</v>
      </c>
    </row>
    <row r="526" spans="1:4" s="6" customFormat="1">
      <c r="A526" s="2">
        <f t="shared" si="7"/>
        <v>15</v>
      </c>
      <c r="B526" s="1" t="s">
        <v>2031</v>
      </c>
      <c r="C526" s="2">
        <v>2017</v>
      </c>
      <c r="D526" s="642">
        <v>4797</v>
      </c>
    </row>
    <row r="527" spans="1:4" s="6" customFormat="1">
      <c r="A527" s="2">
        <f t="shared" si="7"/>
        <v>16</v>
      </c>
      <c r="B527" s="1" t="s">
        <v>2031</v>
      </c>
      <c r="C527" s="2">
        <v>2017</v>
      </c>
      <c r="D527" s="642">
        <v>6027</v>
      </c>
    </row>
    <row r="528" spans="1:4" s="6" customFormat="1">
      <c r="A528" s="2">
        <f t="shared" si="7"/>
        <v>17</v>
      </c>
      <c r="B528" s="1" t="s">
        <v>2032</v>
      </c>
      <c r="C528" s="2">
        <v>2017</v>
      </c>
      <c r="D528" s="642">
        <v>36463.08</v>
      </c>
    </row>
    <row r="529" spans="1:4" s="6" customFormat="1">
      <c r="A529" s="2">
        <f t="shared" si="7"/>
        <v>18</v>
      </c>
      <c r="B529" s="1" t="s">
        <v>2033</v>
      </c>
      <c r="C529" s="2">
        <v>2017</v>
      </c>
      <c r="D529" s="642">
        <v>11660</v>
      </c>
    </row>
    <row r="530" spans="1:4" s="6" customFormat="1">
      <c r="A530" s="2">
        <f t="shared" si="7"/>
        <v>19</v>
      </c>
      <c r="B530" s="1" t="s">
        <v>1524</v>
      </c>
      <c r="C530" s="2">
        <v>2019</v>
      </c>
      <c r="D530" s="642">
        <v>569.99</v>
      </c>
    </row>
    <row r="531" spans="1:4" s="6" customFormat="1">
      <c r="A531" s="2">
        <f t="shared" si="7"/>
        <v>20</v>
      </c>
      <c r="B531" s="1" t="s">
        <v>1425</v>
      </c>
      <c r="C531" s="2">
        <v>2019</v>
      </c>
      <c r="D531" s="642">
        <v>1037</v>
      </c>
    </row>
    <row r="532" spans="1:4" s="6" customFormat="1">
      <c r="A532" s="2">
        <f t="shared" si="7"/>
        <v>21</v>
      </c>
      <c r="B532" s="1" t="s">
        <v>1524</v>
      </c>
      <c r="C532" s="2">
        <v>2019</v>
      </c>
      <c r="D532" s="642">
        <v>599.99</v>
      </c>
    </row>
    <row r="533" spans="1:4" s="6" customFormat="1">
      <c r="A533" s="2">
        <f t="shared" si="7"/>
        <v>22</v>
      </c>
      <c r="B533" s="317" t="s">
        <v>3169</v>
      </c>
      <c r="C533" s="274">
        <v>2019</v>
      </c>
      <c r="D533" s="642">
        <v>7041.4</v>
      </c>
    </row>
    <row r="534" spans="1:4" s="57" customFormat="1">
      <c r="A534" s="1163" t="s">
        <v>862</v>
      </c>
      <c r="B534" s="1164"/>
      <c r="C534" s="1165"/>
      <c r="D534" s="644">
        <f>SUM(D512:D533)</f>
        <v>87021.48000000001</v>
      </c>
    </row>
    <row r="535" spans="1:4" s="6" customFormat="1">
      <c r="A535" s="1097" t="s">
        <v>3697</v>
      </c>
      <c r="B535" s="1097"/>
      <c r="C535" s="1097"/>
      <c r="D535" s="1102"/>
    </row>
    <row r="536" spans="1:4" s="6" customFormat="1">
      <c r="A536" s="133">
        <v>1</v>
      </c>
      <c r="B536" s="1" t="s">
        <v>1520</v>
      </c>
      <c r="C536" s="2">
        <v>2016</v>
      </c>
      <c r="D536" s="642">
        <v>639.6</v>
      </c>
    </row>
    <row r="537" spans="1:4" s="6" customFormat="1">
      <c r="A537" s="133">
        <v>3</v>
      </c>
      <c r="B537" s="1" t="s">
        <v>2390</v>
      </c>
      <c r="C537" s="2">
        <v>2016</v>
      </c>
      <c r="D537" s="642">
        <v>4016.47</v>
      </c>
    </row>
    <row r="538" spans="1:4" s="6" customFormat="1">
      <c r="A538" s="133">
        <v>4</v>
      </c>
      <c r="B538" s="1" t="s">
        <v>2040</v>
      </c>
      <c r="C538" s="2">
        <v>2016</v>
      </c>
      <c r="D538" s="642">
        <v>7000</v>
      </c>
    </row>
    <row r="539" spans="1:4" s="6" customFormat="1">
      <c r="A539" s="133">
        <v>5</v>
      </c>
      <c r="B539" s="1" t="s">
        <v>2391</v>
      </c>
      <c r="C539" s="2">
        <v>2017</v>
      </c>
      <c r="D539" s="642">
        <v>1574</v>
      </c>
    </row>
    <row r="540" spans="1:4" s="6" customFormat="1">
      <c r="A540" s="133">
        <v>6</v>
      </c>
      <c r="B540" s="1" t="s">
        <v>1961</v>
      </c>
      <c r="C540" s="2">
        <v>2016</v>
      </c>
      <c r="D540" s="642">
        <v>1690</v>
      </c>
    </row>
    <row r="541" spans="1:4" s="6" customFormat="1">
      <c r="A541" s="133">
        <v>9</v>
      </c>
      <c r="B541" s="1" t="s">
        <v>1966</v>
      </c>
      <c r="C541" s="2">
        <v>2017</v>
      </c>
      <c r="D541" s="642">
        <v>3922.53</v>
      </c>
    </row>
    <row r="542" spans="1:4" s="6" customFormat="1">
      <c r="A542" s="133">
        <v>10</v>
      </c>
      <c r="B542" s="1" t="s">
        <v>2036</v>
      </c>
      <c r="C542" s="2">
        <v>2018</v>
      </c>
      <c r="D542" s="642">
        <v>8750</v>
      </c>
    </row>
    <row r="543" spans="1:4" s="6" customFormat="1">
      <c r="A543" s="133">
        <v>11</v>
      </c>
      <c r="B543" s="1" t="s">
        <v>2036</v>
      </c>
      <c r="C543" s="2">
        <v>2018</v>
      </c>
      <c r="D543" s="642">
        <v>8750</v>
      </c>
    </row>
    <row r="544" spans="1:4" s="6" customFormat="1">
      <c r="A544" s="133">
        <v>12</v>
      </c>
      <c r="B544" s="1" t="s">
        <v>2037</v>
      </c>
      <c r="C544" s="2">
        <v>2018</v>
      </c>
      <c r="D544" s="642">
        <v>1700</v>
      </c>
    </row>
    <row r="545" spans="1:4" s="6" customFormat="1">
      <c r="A545" s="133">
        <v>13</v>
      </c>
      <c r="B545" s="1" t="s">
        <v>2392</v>
      </c>
      <c r="C545" s="2">
        <v>2018</v>
      </c>
      <c r="D545" s="642">
        <v>4506.5</v>
      </c>
    </row>
    <row r="546" spans="1:4" s="6" customFormat="1">
      <c r="A546" s="133">
        <v>14</v>
      </c>
      <c r="B546" s="1" t="s">
        <v>2038</v>
      </c>
      <c r="C546" s="2">
        <v>2018</v>
      </c>
      <c r="D546" s="642">
        <v>430.5</v>
      </c>
    </row>
    <row r="547" spans="1:4" s="6" customFormat="1">
      <c r="A547" s="133">
        <v>15</v>
      </c>
      <c r="B547" s="1" t="s">
        <v>2393</v>
      </c>
      <c r="C547" s="2">
        <v>2018</v>
      </c>
      <c r="D547" s="642">
        <v>4120.5</v>
      </c>
    </row>
    <row r="548" spans="1:4" s="6" customFormat="1">
      <c r="A548" s="133">
        <v>16</v>
      </c>
      <c r="B548" s="1" t="s">
        <v>2038</v>
      </c>
      <c r="C548" s="2">
        <v>2018</v>
      </c>
      <c r="D548" s="642">
        <v>430.5</v>
      </c>
    </row>
    <row r="549" spans="1:4" s="6" customFormat="1">
      <c r="A549" s="2">
        <v>17</v>
      </c>
      <c r="B549" s="1" t="s">
        <v>2392</v>
      </c>
      <c r="C549" s="2">
        <v>2018</v>
      </c>
      <c r="D549" s="638">
        <v>4506.5</v>
      </c>
    </row>
    <row r="550" spans="1:4" s="6" customFormat="1">
      <c r="A550" s="2">
        <v>18</v>
      </c>
      <c r="B550" s="1" t="s">
        <v>2039</v>
      </c>
      <c r="C550" s="2">
        <v>2018</v>
      </c>
      <c r="D550" s="638">
        <v>3150</v>
      </c>
    </row>
    <row r="551" spans="1:4" s="6" customFormat="1">
      <c r="A551" s="2">
        <v>19</v>
      </c>
      <c r="B551" s="1" t="s">
        <v>1962</v>
      </c>
      <c r="C551" s="2">
        <v>2018</v>
      </c>
      <c r="D551" s="638">
        <v>6348</v>
      </c>
    </row>
    <row r="552" spans="1:4" s="6" customFormat="1">
      <c r="A552" s="2">
        <v>20</v>
      </c>
      <c r="B552" s="1" t="s">
        <v>2394</v>
      </c>
      <c r="C552" s="2">
        <v>2018</v>
      </c>
      <c r="D552" s="638">
        <v>319</v>
      </c>
    </row>
    <row r="553" spans="1:4" s="6" customFormat="1">
      <c r="A553" s="2">
        <v>21</v>
      </c>
      <c r="B553" s="1" t="s">
        <v>2395</v>
      </c>
      <c r="C553" s="2">
        <v>2019</v>
      </c>
      <c r="D553" s="638">
        <v>210</v>
      </c>
    </row>
    <row r="554" spans="1:4" s="6" customFormat="1">
      <c r="A554" s="2">
        <v>24</v>
      </c>
      <c r="B554" s="1" t="s">
        <v>3450</v>
      </c>
      <c r="C554" s="2">
        <v>2019</v>
      </c>
      <c r="D554" s="638">
        <v>659</v>
      </c>
    </row>
    <row r="555" spans="1:4" s="6" customFormat="1">
      <c r="A555" s="2">
        <v>25</v>
      </c>
      <c r="B555" s="1" t="s">
        <v>3451</v>
      </c>
      <c r="C555" s="2">
        <v>2019</v>
      </c>
      <c r="D555" s="638">
        <v>2890</v>
      </c>
    </row>
    <row r="556" spans="1:4" s="6" customFormat="1">
      <c r="A556" s="2">
        <v>26</v>
      </c>
      <c r="B556" s="1" t="s">
        <v>3452</v>
      </c>
      <c r="C556" s="2">
        <v>2020</v>
      </c>
      <c r="D556" s="638">
        <v>11226</v>
      </c>
    </row>
    <row r="557" spans="1:4" s="6" customFormat="1">
      <c r="A557" s="2">
        <v>27</v>
      </c>
      <c r="B557" s="1" t="s">
        <v>3453</v>
      </c>
      <c r="C557" s="2">
        <v>2020</v>
      </c>
      <c r="D557" s="638">
        <v>15744</v>
      </c>
    </row>
    <row r="558" spans="1:4" s="57" customFormat="1">
      <c r="A558" s="1163" t="s">
        <v>862</v>
      </c>
      <c r="B558" s="1164"/>
      <c r="C558" s="1165"/>
      <c r="D558" s="644">
        <f>SUM(D536:D557)</f>
        <v>92583.1</v>
      </c>
    </row>
    <row r="559" spans="1:4" s="6" customFormat="1">
      <c r="A559" s="1097" t="s">
        <v>3698</v>
      </c>
      <c r="B559" s="1097"/>
      <c r="C559" s="1097"/>
      <c r="D559" s="1102"/>
    </row>
    <row r="560" spans="1:4" s="6" customFormat="1" ht="12.75" customHeight="1">
      <c r="A560" s="2">
        <v>1</v>
      </c>
      <c r="B560" s="1" t="s">
        <v>1522</v>
      </c>
      <c r="C560" s="2">
        <v>2016</v>
      </c>
      <c r="D560" s="642">
        <v>1546.67</v>
      </c>
    </row>
    <row r="561" spans="1:4" s="6" customFormat="1" ht="12.75" customHeight="1">
      <c r="A561" s="2">
        <f>1+A560</f>
        <v>2</v>
      </c>
      <c r="B561" s="1" t="s">
        <v>1523</v>
      </c>
      <c r="C561" s="2">
        <v>2016</v>
      </c>
      <c r="D561" s="642">
        <v>399</v>
      </c>
    </row>
    <row r="562" spans="1:4" s="6" customFormat="1" ht="12.75" customHeight="1">
      <c r="A562" s="2">
        <f t="shared" ref="A562:A601" si="8">1+A561</f>
        <v>3</v>
      </c>
      <c r="B562" s="1" t="s">
        <v>1888</v>
      </c>
      <c r="C562" s="2">
        <v>2016</v>
      </c>
      <c r="D562" s="642">
        <v>3179.99</v>
      </c>
    </row>
    <row r="563" spans="1:4" s="203" customFormat="1" ht="12.75" customHeight="1">
      <c r="A563" s="2">
        <f t="shared" si="8"/>
        <v>4</v>
      </c>
      <c r="B563" s="1" t="s">
        <v>1889</v>
      </c>
      <c r="C563" s="2">
        <v>2016</v>
      </c>
      <c r="D563" s="642">
        <v>3518</v>
      </c>
    </row>
    <row r="564" spans="1:4" s="203" customFormat="1" ht="12.75" customHeight="1">
      <c r="A564" s="2">
        <f t="shared" si="8"/>
        <v>5</v>
      </c>
      <c r="B564" s="1" t="s">
        <v>1890</v>
      </c>
      <c r="C564" s="2">
        <v>2016</v>
      </c>
      <c r="D564" s="642">
        <v>2952</v>
      </c>
    </row>
    <row r="565" spans="1:4" s="213" customFormat="1" ht="12.75" customHeight="1">
      <c r="A565" s="2">
        <f t="shared" si="8"/>
        <v>6</v>
      </c>
      <c r="B565" s="209" t="s">
        <v>1892</v>
      </c>
      <c r="C565" s="2">
        <v>2016</v>
      </c>
      <c r="D565" s="642">
        <v>2120</v>
      </c>
    </row>
    <row r="566" spans="1:4" s="213" customFormat="1" ht="12.75" customHeight="1">
      <c r="A566" s="2">
        <f t="shared" si="8"/>
        <v>7</v>
      </c>
      <c r="B566" s="1" t="s">
        <v>1896</v>
      </c>
      <c r="C566" s="2">
        <v>2016</v>
      </c>
      <c r="D566" s="642">
        <v>429</v>
      </c>
    </row>
    <row r="567" spans="1:4" s="213" customFormat="1" ht="12.75" customHeight="1">
      <c r="A567" s="2">
        <f t="shared" si="8"/>
        <v>8</v>
      </c>
      <c r="B567" s="1" t="s">
        <v>1891</v>
      </c>
      <c r="C567" s="2">
        <v>2017</v>
      </c>
      <c r="D567" s="642">
        <v>1538.73</v>
      </c>
    </row>
    <row r="568" spans="1:4" s="213" customFormat="1" ht="12.75" customHeight="1">
      <c r="A568" s="2">
        <f t="shared" si="8"/>
        <v>9</v>
      </c>
      <c r="B568" s="1" t="s">
        <v>2055</v>
      </c>
      <c r="C568" s="2">
        <v>2017</v>
      </c>
      <c r="D568" s="642">
        <v>5616</v>
      </c>
    </row>
    <row r="569" spans="1:4" s="213" customFormat="1" ht="12.75" customHeight="1">
      <c r="A569" s="2">
        <f t="shared" si="8"/>
        <v>10</v>
      </c>
      <c r="B569" s="1" t="s">
        <v>2056</v>
      </c>
      <c r="C569" s="2">
        <v>2017</v>
      </c>
      <c r="D569" s="642">
        <v>1319</v>
      </c>
    </row>
    <row r="570" spans="1:4" s="213" customFormat="1" ht="12.75" customHeight="1">
      <c r="A570" s="2">
        <f t="shared" si="8"/>
        <v>11</v>
      </c>
      <c r="B570" s="1" t="s">
        <v>2057</v>
      </c>
      <c r="C570" s="2">
        <v>2017</v>
      </c>
      <c r="D570" s="642">
        <v>1579.98</v>
      </c>
    </row>
    <row r="571" spans="1:4" s="213" customFormat="1" ht="12.75" customHeight="1">
      <c r="A571" s="2">
        <f t="shared" si="8"/>
        <v>12</v>
      </c>
      <c r="B571" s="209" t="s">
        <v>1893</v>
      </c>
      <c r="C571" s="2">
        <v>2017</v>
      </c>
      <c r="D571" s="642">
        <v>295</v>
      </c>
    </row>
    <row r="572" spans="1:4" s="213" customFormat="1" ht="12.75" customHeight="1">
      <c r="A572" s="2">
        <f t="shared" si="8"/>
        <v>13</v>
      </c>
      <c r="B572" s="1" t="s">
        <v>1894</v>
      </c>
      <c r="C572" s="2">
        <v>2017</v>
      </c>
      <c r="D572" s="642">
        <v>598</v>
      </c>
    </row>
    <row r="573" spans="1:4" s="213" customFormat="1" ht="12.75" customHeight="1">
      <c r="A573" s="2">
        <f t="shared" si="8"/>
        <v>14</v>
      </c>
      <c r="B573" s="1" t="s">
        <v>1895</v>
      </c>
      <c r="C573" s="2">
        <v>2017</v>
      </c>
      <c r="D573" s="642">
        <v>699.99</v>
      </c>
    </row>
    <row r="574" spans="1:4" s="213" customFormat="1" ht="12.75" customHeight="1">
      <c r="A574" s="2">
        <f t="shared" si="8"/>
        <v>15</v>
      </c>
      <c r="B574" s="209" t="s">
        <v>1897</v>
      </c>
      <c r="C574" s="2">
        <v>2017</v>
      </c>
      <c r="D574" s="642">
        <v>1249</v>
      </c>
    </row>
    <row r="575" spans="1:4" s="213" customFormat="1" ht="12.75" customHeight="1">
      <c r="A575" s="2">
        <f t="shared" si="8"/>
        <v>16</v>
      </c>
      <c r="B575" s="209" t="s">
        <v>1898</v>
      </c>
      <c r="C575" s="2">
        <v>2017</v>
      </c>
      <c r="D575" s="642">
        <v>2658</v>
      </c>
    </row>
    <row r="576" spans="1:4" s="213" customFormat="1" ht="12.75" customHeight="1">
      <c r="A576" s="2">
        <f t="shared" si="8"/>
        <v>17</v>
      </c>
      <c r="B576" s="209" t="s">
        <v>1899</v>
      </c>
      <c r="C576" s="2">
        <v>2017</v>
      </c>
      <c r="D576" s="642">
        <v>6477</v>
      </c>
    </row>
    <row r="577" spans="1:6" s="213" customFormat="1" ht="12.75" customHeight="1">
      <c r="A577" s="2">
        <f t="shared" si="8"/>
        <v>18</v>
      </c>
      <c r="B577" s="209" t="s">
        <v>1900</v>
      </c>
      <c r="C577" s="2">
        <v>2017</v>
      </c>
      <c r="D577" s="642">
        <v>999.99</v>
      </c>
    </row>
    <row r="578" spans="1:6" s="213" customFormat="1" ht="12.75" customHeight="1">
      <c r="A578" s="2">
        <f t="shared" si="8"/>
        <v>19</v>
      </c>
      <c r="B578" s="1" t="s">
        <v>1901</v>
      </c>
      <c r="C578" s="2">
        <v>2017</v>
      </c>
      <c r="D578" s="642">
        <v>1198.99</v>
      </c>
    </row>
    <row r="579" spans="1:6" s="213" customFormat="1" ht="12.75" customHeight="1">
      <c r="A579" s="2">
        <f t="shared" si="8"/>
        <v>20</v>
      </c>
      <c r="B579" s="1" t="s">
        <v>1902</v>
      </c>
      <c r="C579" s="2">
        <v>2017</v>
      </c>
      <c r="D579" s="642">
        <v>1199</v>
      </c>
    </row>
    <row r="580" spans="1:6" s="213" customFormat="1" ht="12.75" customHeight="1">
      <c r="A580" s="2">
        <f>1+A1315</f>
        <v>16</v>
      </c>
      <c r="B580" s="1" t="s">
        <v>1903</v>
      </c>
      <c r="C580" s="2">
        <v>2017</v>
      </c>
      <c r="D580" s="642">
        <v>1198.99</v>
      </c>
    </row>
    <row r="581" spans="1:6" s="213" customFormat="1" ht="12.75" customHeight="1">
      <c r="A581" s="2">
        <f>1+A1311</f>
        <v>12</v>
      </c>
      <c r="B581" s="209" t="s">
        <v>1904</v>
      </c>
      <c r="C581" s="2">
        <v>2017</v>
      </c>
      <c r="D581" s="642">
        <v>1449</v>
      </c>
      <c r="F581" s="613"/>
    </row>
    <row r="582" spans="1:6" s="213" customFormat="1" ht="12.75" customHeight="1">
      <c r="A582" s="2">
        <f t="shared" si="8"/>
        <v>13</v>
      </c>
      <c r="B582" s="209" t="s">
        <v>2058</v>
      </c>
      <c r="C582" s="2">
        <v>2017</v>
      </c>
      <c r="D582" s="642">
        <v>8058</v>
      </c>
    </row>
    <row r="583" spans="1:6" s="213" customFormat="1" ht="12.75" customHeight="1">
      <c r="A583" s="2">
        <f t="shared" si="8"/>
        <v>14</v>
      </c>
      <c r="B583" s="1" t="s">
        <v>2059</v>
      </c>
      <c r="C583" s="2">
        <v>2017</v>
      </c>
      <c r="D583" s="642">
        <v>13190</v>
      </c>
    </row>
    <row r="584" spans="1:6" s="213" customFormat="1" ht="12.75" customHeight="1">
      <c r="A584" s="2">
        <f t="shared" si="8"/>
        <v>15</v>
      </c>
      <c r="B584" s="209" t="s">
        <v>2404</v>
      </c>
      <c r="C584" s="2">
        <v>2017</v>
      </c>
      <c r="D584" s="642">
        <v>498</v>
      </c>
    </row>
    <row r="585" spans="1:6" s="213" customFormat="1" ht="12.75" customHeight="1">
      <c r="A585" s="2">
        <f t="shared" si="8"/>
        <v>16</v>
      </c>
      <c r="B585" s="209" t="s">
        <v>2405</v>
      </c>
      <c r="C585" s="2">
        <v>2017</v>
      </c>
      <c r="D585" s="642">
        <v>6433.2</v>
      </c>
    </row>
    <row r="586" spans="1:6" s="213" customFormat="1" ht="12.75" customHeight="1">
      <c r="A586" s="2">
        <f t="shared" si="8"/>
        <v>17</v>
      </c>
      <c r="B586" s="209" t="s">
        <v>2406</v>
      </c>
      <c r="C586" s="2">
        <v>2017</v>
      </c>
      <c r="D586" s="642">
        <v>5273.1</v>
      </c>
    </row>
    <row r="587" spans="1:6" s="213" customFormat="1" ht="12.75" customHeight="1">
      <c r="A587" s="2">
        <f t="shared" si="8"/>
        <v>18</v>
      </c>
      <c r="B587" s="209" t="s">
        <v>2401</v>
      </c>
      <c r="C587" s="2">
        <v>2018</v>
      </c>
      <c r="D587" s="642">
        <v>629</v>
      </c>
    </row>
    <row r="588" spans="1:6" s="213" customFormat="1" ht="12.75" customHeight="1">
      <c r="A588" s="2">
        <f t="shared" si="8"/>
        <v>19</v>
      </c>
      <c r="B588" s="209" t="s">
        <v>2402</v>
      </c>
      <c r="C588" s="2">
        <v>2018</v>
      </c>
      <c r="D588" s="642">
        <v>8722.5499999999993</v>
      </c>
    </row>
    <row r="589" spans="1:6" s="213" customFormat="1" ht="12.75" customHeight="1">
      <c r="A589" s="2">
        <f t="shared" si="8"/>
        <v>20</v>
      </c>
      <c r="B589" s="209" t="s">
        <v>2403</v>
      </c>
      <c r="C589" s="2">
        <v>2018</v>
      </c>
      <c r="D589" s="642">
        <v>8872.76</v>
      </c>
    </row>
    <row r="590" spans="1:6" s="213" customFormat="1" ht="12.75" customHeight="1">
      <c r="A590" s="2">
        <f t="shared" si="8"/>
        <v>21</v>
      </c>
      <c r="B590" s="209" t="s">
        <v>2407</v>
      </c>
      <c r="C590" s="2">
        <v>2018</v>
      </c>
      <c r="D590" s="642">
        <v>8979</v>
      </c>
    </row>
    <row r="591" spans="1:6" s="213" customFormat="1" ht="12.75" customHeight="1">
      <c r="A591" s="2">
        <f>1+A590</f>
        <v>22</v>
      </c>
      <c r="B591" s="209" t="s">
        <v>3103</v>
      </c>
      <c r="C591" s="2">
        <v>2019</v>
      </c>
      <c r="D591" s="642">
        <v>2094.69</v>
      </c>
    </row>
    <row r="592" spans="1:6" s="213" customFormat="1" ht="12.75" customHeight="1">
      <c r="A592" s="2">
        <f t="shared" si="8"/>
        <v>23</v>
      </c>
      <c r="B592" s="209" t="s">
        <v>3104</v>
      </c>
      <c r="C592" s="2">
        <v>2019</v>
      </c>
      <c r="D592" s="642">
        <v>597.78</v>
      </c>
    </row>
    <row r="593" spans="1:6" s="213" customFormat="1" ht="12.75" customHeight="1">
      <c r="A593" s="2">
        <f t="shared" si="8"/>
        <v>24</v>
      </c>
      <c r="B593" s="209" t="s">
        <v>3105</v>
      </c>
      <c r="C593" s="2">
        <v>2019</v>
      </c>
      <c r="D593" s="642">
        <v>2099</v>
      </c>
    </row>
    <row r="594" spans="1:6" s="213" customFormat="1" ht="12.75" customHeight="1">
      <c r="A594" s="2">
        <f t="shared" si="8"/>
        <v>25</v>
      </c>
      <c r="B594" s="209" t="s">
        <v>3105</v>
      </c>
      <c r="C594" s="2">
        <v>2019</v>
      </c>
      <c r="D594" s="638">
        <v>1733.07</v>
      </c>
    </row>
    <row r="595" spans="1:6" s="213" customFormat="1" ht="12.75" customHeight="1">
      <c r="A595" s="2">
        <f t="shared" si="8"/>
        <v>26</v>
      </c>
      <c r="B595" s="209" t="s">
        <v>3106</v>
      </c>
      <c r="C595" s="2">
        <v>2019</v>
      </c>
      <c r="D595" s="638">
        <v>532.59</v>
      </c>
    </row>
    <row r="596" spans="1:6" s="213" customFormat="1" ht="12.75" customHeight="1">
      <c r="A596" s="2">
        <f>1+A595</f>
        <v>27</v>
      </c>
      <c r="B596" s="209" t="s">
        <v>3111</v>
      </c>
      <c r="C596" s="2">
        <v>2019</v>
      </c>
      <c r="D596" s="638">
        <v>4500</v>
      </c>
    </row>
    <row r="597" spans="1:6" s="213" customFormat="1" ht="12.75" customHeight="1">
      <c r="A597" s="2">
        <f t="shared" si="8"/>
        <v>28</v>
      </c>
      <c r="B597" s="209" t="s">
        <v>3112</v>
      </c>
      <c r="C597" s="2">
        <v>2019</v>
      </c>
      <c r="D597" s="638">
        <v>8610</v>
      </c>
    </row>
    <row r="598" spans="1:6" s="213" customFormat="1" ht="12.75" customHeight="1">
      <c r="A598" s="2">
        <f t="shared" si="8"/>
        <v>29</v>
      </c>
      <c r="B598" s="209" t="s">
        <v>3113</v>
      </c>
      <c r="C598" s="2">
        <v>2019</v>
      </c>
      <c r="D598" s="638">
        <v>4107</v>
      </c>
    </row>
    <row r="599" spans="1:6" s="213" customFormat="1" ht="12.75" customHeight="1">
      <c r="A599" s="2">
        <f t="shared" si="8"/>
        <v>30</v>
      </c>
      <c r="B599" s="209" t="s">
        <v>3114</v>
      </c>
      <c r="C599" s="2">
        <v>2019</v>
      </c>
      <c r="D599" s="638">
        <v>3552</v>
      </c>
      <c r="F599" s="613"/>
    </row>
    <row r="600" spans="1:6" s="213" customFormat="1" ht="12.75" customHeight="1">
      <c r="A600" s="2">
        <f t="shared" si="8"/>
        <v>31</v>
      </c>
      <c r="B600" s="209" t="s">
        <v>3111</v>
      </c>
      <c r="C600" s="2">
        <v>2019</v>
      </c>
      <c r="D600" s="638">
        <v>4500</v>
      </c>
    </row>
    <row r="601" spans="1:6" s="213" customFormat="1" ht="12.75" customHeight="1">
      <c r="A601" s="2">
        <f t="shared" si="8"/>
        <v>32</v>
      </c>
      <c r="B601" s="209" t="s">
        <v>3109</v>
      </c>
      <c r="C601" s="2">
        <v>2020</v>
      </c>
      <c r="D601" s="638">
        <v>1740</v>
      </c>
    </row>
    <row r="602" spans="1:6" s="57" customFormat="1" ht="12.75" customHeight="1">
      <c r="A602" s="1163" t="s">
        <v>862</v>
      </c>
      <c r="B602" s="1164"/>
      <c r="C602" s="1165"/>
      <c r="D602" s="644">
        <f>SUM(D560:D601)</f>
        <v>136943.07</v>
      </c>
    </row>
    <row r="603" spans="1:6" s="6" customFormat="1">
      <c r="A603" s="1097" t="s">
        <v>3699</v>
      </c>
      <c r="B603" s="1097"/>
      <c r="C603" s="1097"/>
      <c r="D603" s="1102"/>
    </row>
    <row r="604" spans="1:6" s="202" customFormat="1" ht="25.5">
      <c r="A604" s="2">
        <v>1</v>
      </c>
      <c r="B604" s="1" t="s">
        <v>3413</v>
      </c>
      <c r="C604" s="2">
        <v>2016</v>
      </c>
      <c r="D604" s="642">
        <v>2620</v>
      </c>
    </row>
    <row r="605" spans="1:6" s="202" customFormat="1" ht="25.5">
      <c r="A605" s="2">
        <f>1+A604</f>
        <v>2</v>
      </c>
      <c r="B605" s="1" t="s">
        <v>3428</v>
      </c>
      <c r="C605" s="2">
        <v>2016</v>
      </c>
      <c r="D605" s="642">
        <v>12299</v>
      </c>
    </row>
    <row r="606" spans="1:6" s="202" customFormat="1">
      <c r="A606" s="2">
        <f>1+A605</f>
        <v>3</v>
      </c>
      <c r="B606" s="1" t="s">
        <v>3414</v>
      </c>
      <c r="C606" s="2">
        <v>2016</v>
      </c>
      <c r="D606" s="642">
        <v>1750</v>
      </c>
    </row>
    <row r="607" spans="1:6" s="202" customFormat="1">
      <c r="A607" s="2">
        <f t="shared" ref="A607:A619" si="9">1+A606</f>
        <v>4</v>
      </c>
      <c r="B607" s="1" t="s">
        <v>3415</v>
      </c>
      <c r="C607" s="2">
        <v>2017</v>
      </c>
      <c r="D607" s="642">
        <v>790</v>
      </c>
    </row>
    <row r="608" spans="1:6" s="202" customFormat="1">
      <c r="A608" s="2">
        <f t="shared" si="9"/>
        <v>5</v>
      </c>
      <c r="B608" s="280" t="s">
        <v>3415</v>
      </c>
      <c r="C608" s="281">
        <v>2017</v>
      </c>
      <c r="D608" s="646">
        <v>790</v>
      </c>
    </row>
    <row r="609" spans="1:6" s="202" customFormat="1">
      <c r="A609" s="2">
        <f t="shared" si="9"/>
        <v>6</v>
      </c>
      <c r="B609" s="635" t="s">
        <v>3416</v>
      </c>
      <c r="C609" s="281">
        <v>2017</v>
      </c>
      <c r="D609" s="646">
        <v>950</v>
      </c>
    </row>
    <row r="610" spans="1:6" s="202" customFormat="1">
      <c r="A610" s="2">
        <f t="shared" si="9"/>
        <v>7</v>
      </c>
      <c r="B610" s="1" t="s">
        <v>3417</v>
      </c>
      <c r="C610" s="2">
        <v>2019</v>
      </c>
      <c r="D610" s="642">
        <v>542.23</v>
      </c>
    </row>
    <row r="611" spans="1:6" s="202" customFormat="1">
      <c r="A611" s="2">
        <f t="shared" si="9"/>
        <v>8</v>
      </c>
      <c r="B611" s="1" t="s">
        <v>3417</v>
      </c>
      <c r="C611" s="2">
        <v>2019</v>
      </c>
      <c r="D611" s="642">
        <v>542.23</v>
      </c>
    </row>
    <row r="612" spans="1:6" s="202" customFormat="1">
      <c r="A612" s="2">
        <f t="shared" si="9"/>
        <v>9</v>
      </c>
      <c r="B612" s="1" t="s">
        <v>3417</v>
      </c>
      <c r="C612" s="2">
        <v>2019</v>
      </c>
      <c r="D612" s="642">
        <v>542.23</v>
      </c>
    </row>
    <row r="613" spans="1:6" s="202" customFormat="1">
      <c r="A613" s="2">
        <f t="shared" si="9"/>
        <v>10</v>
      </c>
      <c r="B613" s="1" t="s">
        <v>3417</v>
      </c>
      <c r="C613" s="2">
        <v>2019</v>
      </c>
      <c r="D613" s="642">
        <v>542.23</v>
      </c>
    </row>
    <row r="614" spans="1:6" s="202" customFormat="1">
      <c r="A614" s="2">
        <f t="shared" si="9"/>
        <v>11</v>
      </c>
      <c r="B614" s="1" t="s">
        <v>3417</v>
      </c>
      <c r="C614" s="2">
        <v>2019</v>
      </c>
      <c r="D614" s="642">
        <v>542.23</v>
      </c>
    </row>
    <row r="615" spans="1:6" s="202" customFormat="1">
      <c r="A615" s="2">
        <f t="shared" si="9"/>
        <v>12</v>
      </c>
      <c r="B615" s="1" t="s">
        <v>3417</v>
      </c>
      <c r="C615" s="2">
        <v>2019</v>
      </c>
      <c r="D615" s="642">
        <v>542.23</v>
      </c>
    </row>
    <row r="616" spans="1:6" s="202" customFormat="1">
      <c r="A616" s="2">
        <f t="shared" si="9"/>
        <v>13</v>
      </c>
      <c r="B616" s="1" t="s">
        <v>3417</v>
      </c>
      <c r="C616" s="2">
        <v>2019</v>
      </c>
      <c r="D616" s="642">
        <v>542.23</v>
      </c>
    </row>
    <row r="617" spans="1:6" s="202" customFormat="1">
      <c r="A617" s="2">
        <f t="shared" si="9"/>
        <v>14</v>
      </c>
      <c r="B617" s="1" t="s">
        <v>3417</v>
      </c>
      <c r="C617" s="2">
        <v>2019</v>
      </c>
      <c r="D617" s="642">
        <v>542.23</v>
      </c>
    </row>
    <row r="618" spans="1:6" s="202" customFormat="1">
      <c r="A618" s="2">
        <f t="shared" si="9"/>
        <v>15</v>
      </c>
      <c r="B618" s="1" t="s">
        <v>3417</v>
      </c>
      <c r="C618" s="2">
        <v>2019</v>
      </c>
      <c r="D618" s="642">
        <v>542.23</v>
      </c>
    </row>
    <row r="619" spans="1:6" s="202" customFormat="1">
      <c r="A619" s="2">
        <f t="shared" si="9"/>
        <v>16</v>
      </c>
      <c r="B619" s="1" t="s">
        <v>3417</v>
      </c>
      <c r="C619" s="2">
        <v>2019</v>
      </c>
      <c r="D619" s="642">
        <v>542.23</v>
      </c>
    </row>
    <row r="620" spans="1:6" s="57" customFormat="1">
      <c r="A620" s="1163" t="s">
        <v>862</v>
      </c>
      <c r="B620" s="1164"/>
      <c r="C620" s="1165"/>
      <c r="D620" s="644">
        <f>SUM(D604:D619)</f>
        <v>24621.299999999996</v>
      </c>
      <c r="F620" s="632"/>
    </row>
    <row r="621" spans="1:6" s="6" customFormat="1" ht="12.75" customHeight="1">
      <c r="A621" s="1102" t="s">
        <v>3700</v>
      </c>
      <c r="B621" s="1103"/>
      <c r="C621" s="1103"/>
      <c r="D621" s="1103"/>
    </row>
    <row r="622" spans="1:6" s="6" customFormat="1">
      <c r="A622" s="2">
        <v>1</v>
      </c>
      <c r="B622" s="1" t="s">
        <v>2397</v>
      </c>
      <c r="C622" s="2">
        <v>2016</v>
      </c>
      <c r="D622" s="638">
        <v>5148.78</v>
      </c>
    </row>
    <row r="623" spans="1:6" s="6" customFormat="1">
      <c r="A623" s="2">
        <v>2</v>
      </c>
      <c r="B623" s="1" t="s">
        <v>2226</v>
      </c>
      <c r="C623" s="2">
        <v>2016</v>
      </c>
      <c r="D623" s="638">
        <v>8695.44</v>
      </c>
    </row>
    <row r="624" spans="1:6" s="6" customFormat="1" ht="25.5">
      <c r="A624" s="2">
        <v>3</v>
      </c>
      <c r="B624" s="1" t="s">
        <v>2043</v>
      </c>
      <c r="C624" s="2">
        <v>2017</v>
      </c>
      <c r="D624" s="638">
        <v>17500</v>
      </c>
    </row>
    <row r="625" spans="1:4" s="6" customFormat="1">
      <c r="A625" s="2">
        <v>4</v>
      </c>
      <c r="B625" s="1" t="s">
        <v>2044</v>
      </c>
      <c r="C625" s="2">
        <v>2017</v>
      </c>
      <c r="D625" s="410">
        <v>2592.59</v>
      </c>
    </row>
    <row r="626" spans="1:4" s="6" customFormat="1">
      <c r="A626" s="2">
        <v>5</v>
      </c>
      <c r="B626" s="1" t="s">
        <v>3537</v>
      </c>
      <c r="C626" s="2">
        <v>2018</v>
      </c>
      <c r="D626" s="410">
        <v>21000</v>
      </c>
    </row>
    <row r="627" spans="1:4" s="6" customFormat="1">
      <c r="A627" s="2">
        <v>6</v>
      </c>
      <c r="B627" s="1" t="s">
        <v>3538</v>
      </c>
      <c r="C627" s="2">
        <v>2018</v>
      </c>
      <c r="D627" s="410">
        <v>9532.5</v>
      </c>
    </row>
    <row r="628" spans="1:4" s="6" customFormat="1" ht="38.25">
      <c r="A628" s="2">
        <v>7</v>
      </c>
      <c r="B628" s="1" t="s">
        <v>3536</v>
      </c>
      <c r="C628" s="2">
        <v>2019</v>
      </c>
      <c r="D628" s="410">
        <v>59558.720000000001</v>
      </c>
    </row>
    <row r="629" spans="1:4" s="6" customFormat="1">
      <c r="A629" s="2">
        <v>8</v>
      </c>
      <c r="B629" s="1" t="s">
        <v>3539</v>
      </c>
      <c r="C629" s="2">
        <v>2019</v>
      </c>
      <c r="D629" s="410">
        <v>29741.1</v>
      </c>
    </row>
    <row r="630" spans="1:4" s="6" customFormat="1">
      <c r="A630" s="2">
        <v>9</v>
      </c>
      <c r="B630" s="1" t="s">
        <v>3540</v>
      </c>
      <c r="C630" s="2">
        <v>2020</v>
      </c>
      <c r="D630" s="410">
        <v>11300</v>
      </c>
    </row>
    <row r="631" spans="1:4" s="6" customFormat="1">
      <c r="A631" s="2">
        <v>10</v>
      </c>
      <c r="B631" s="1" t="s">
        <v>3541</v>
      </c>
      <c r="C631" s="2">
        <v>2020</v>
      </c>
      <c r="D631" s="410">
        <v>11226</v>
      </c>
    </row>
    <row r="632" spans="1:4" s="57" customFormat="1">
      <c r="A632" s="1163" t="s">
        <v>862</v>
      </c>
      <c r="B632" s="1164"/>
      <c r="C632" s="1165"/>
      <c r="D632" s="640">
        <f>SUM(D622:D631)</f>
        <v>176295.13</v>
      </c>
    </row>
    <row r="633" spans="1:4" s="6" customFormat="1" ht="12.75" customHeight="1">
      <c r="A633" s="1102" t="s">
        <v>3701</v>
      </c>
      <c r="B633" s="1103"/>
      <c r="C633" s="1103"/>
      <c r="D633" s="1103"/>
    </row>
    <row r="634" spans="1:4" s="6" customFormat="1">
      <c r="A634" s="2">
        <v>1</v>
      </c>
      <c r="B634" s="1" t="s">
        <v>2266</v>
      </c>
      <c r="C634" s="2">
        <v>2016</v>
      </c>
      <c r="D634" s="638">
        <v>4937.88</v>
      </c>
    </row>
    <row r="635" spans="1:4" s="6" customFormat="1">
      <c r="A635" s="2">
        <v>2</v>
      </c>
      <c r="B635" s="1" t="s">
        <v>2267</v>
      </c>
      <c r="C635" s="2">
        <v>2017</v>
      </c>
      <c r="D635" s="638">
        <v>249</v>
      </c>
    </row>
    <row r="636" spans="1:4" s="6" customFormat="1">
      <c r="A636" s="2">
        <v>3</v>
      </c>
      <c r="B636" s="1" t="s">
        <v>2268</v>
      </c>
      <c r="C636" s="2">
        <v>2017</v>
      </c>
      <c r="D636" s="638">
        <v>839</v>
      </c>
    </row>
    <row r="637" spans="1:4" s="6" customFormat="1">
      <c r="A637" s="2">
        <v>4</v>
      </c>
      <c r="B637" s="1" t="s">
        <v>2269</v>
      </c>
      <c r="C637" s="2">
        <v>2017</v>
      </c>
      <c r="D637" s="638">
        <v>2798.99</v>
      </c>
    </row>
    <row r="638" spans="1:4" s="6" customFormat="1">
      <c r="A638" s="2">
        <v>5</v>
      </c>
      <c r="B638" s="1" t="s">
        <v>2270</v>
      </c>
      <c r="C638" s="2">
        <v>2017</v>
      </c>
      <c r="D638" s="638">
        <v>2459</v>
      </c>
    </row>
    <row r="639" spans="1:4" s="6" customFormat="1">
      <c r="A639" s="2">
        <v>6</v>
      </c>
      <c r="B639" s="1" t="s">
        <v>2271</v>
      </c>
      <c r="C639" s="2">
        <v>2017</v>
      </c>
      <c r="D639" s="638">
        <v>1549</v>
      </c>
    </row>
    <row r="640" spans="1:4" s="6" customFormat="1">
      <c r="A640" s="2">
        <v>7</v>
      </c>
      <c r="B640" s="1" t="s">
        <v>2272</v>
      </c>
      <c r="C640" s="2">
        <v>2017</v>
      </c>
      <c r="D640" s="638">
        <v>29885.7</v>
      </c>
    </row>
    <row r="641" spans="1:4" s="6" customFormat="1">
      <c r="A641" s="2">
        <v>8</v>
      </c>
      <c r="B641" s="1" t="s">
        <v>2273</v>
      </c>
      <c r="C641" s="2">
        <v>2017</v>
      </c>
      <c r="D641" s="638">
        <v>10660</v>
      </c>
    </row>
    <row r="642" spans="1:4" s="6" customFormat="1">
      <c r="A642" s="2">
        <v>9</v>
      </c>
      <c r="B642" s="1" t="s">
        <v>2274</v>
      </c>
      <c r="C642" s="2">
        <v>2018</v>
      </c>
      <c r="D642" s="638">
        <v>449</v>
      </c>
    </row>
    <row r="643" spans="1:4" s="6" customFormat="1">
      <c r="A643" s="2">
        <v>10</v>
      </c>
      <c r="B643" s="1" t="s">
        <v>2274</v>
      </c>
      <c r="C643" s="2">
        <v>2018</v>
      </c>
      <c r="D643" s="638">
        <v>918</v>
      </c>
    </row>
    <row r="644" spans="1:4" s="6" customFormat="1">
      <c r="A644" s="2">
        <v>11</v>
      </c>
      <c r="B644" s="1" t="s">
        <v>2275</v>
      </c>
      <c r="C644" s="2">
        <v>2018</v>
      </c>
      <c r="D644" s="638">
        <v>1077</v>
      </c>
    </row>
    <row r="645" spans="1:4" s="6" customFormat="1">
      <c r="A645" s="2">
        <v>12</v>
      </c>
      <c r="B645" s="1" t="s">
        <v>2276</v>
      </c>
      <c r="C645" s="2">
        <v>2018</v>
      </c>
      <c r="D645" s="638">
        <v>17849.7</v>
      </c>
    </row>
    <row r="646" spans="1:4" s="6" customFormat="1">
      <c r="A646" s="2">
        <v>13</v>
      </c>
      <c r="B646" s="1" t="s">
        <v>3222</v>
      </c>
      <c r="C646" s="2">
        <v>2019</v>
      </c>
      <c r="D646" s="638">
        <v>5000</v>
      </c>
    </row>
    <row r="647" spans="1:4" s="6" customFormat="1">
      <c r="A647" s="2">
        <v>14</v>
      </c>
      <c r="B647" s="1" t="s">
        <v>3223</v>
      </c>
      <c r="C647" s="2">
        <v>2019</v>
      </c>
      <c r="D647" s="638">
        <v>409</v>
      </c>
    </row>
    <row r="648" spans="1:4" s="6" customFormat="1">
      <c r="A648" s="2">
        <v>15</v>
      </c>
      <c r="B648" s="1" t="s">
        <v>3224</v>
      </c>
      <c r="C648" s="2">
        <v>2019</v>
      </c>
      <c r="D648" s="638">
        <v>818</v>
      </c>
    </row>
    <row r="649" spans="1:4" s="6" customFormat="1">
      <c r="A649" s="2">
        <v>16</v>
      </c>
      <c r="B649" s="1" t="s">
        <v>3225</v>
      </c>
      <c r="C649" s="2">
        <v>2020</v>
      </c>
      <c r="D649" s="638">
        <v>5999</v>
      </c>
    </row>
    <row r="650" spans="1:4" s="6" customFormat="1">
      <c r="A650" s="2">
        <v>17</v>
      </c>
      <c r="B650" s="1" t="s">
        <v>3226</v>
      </c>
      <c r="C650" s="2">
        <v>2020</v>
      </c>
      <c r="D650" s="638">
        <v>3099</v>
      </c>
    </row>
    <row r="651" spans="1:4" s="57" customFormat="1">
      <c r="A651" s="1163" t="s">
        <v>862</v>
      </c>
      <c r="B651" s="1164"/>
      <c r="C651" s="1165"/>
      <c r="D651" s="640">
        <f>SUM(D634:D650)</f>
        <v>88997.27</v>
      </c>
    </row>
    <row r="652" spans="1:4" s="57" customFormat="1" ht="12.75" customHeight="1">
      <c r="A652" s="1102" t="s">
        <v>3702</v>
      </c>
      <c r="B652" s="1103"/>
      <c r="C652" s="1103"/>
      <c r="D652" s="1104"/>
    </row>
    <row r="653" spans="1:4" s="57" customFormat="1">
      <c r="A653" s="363">
        <v>1</v>
      </c>
      <c r="B653" s="282" t="s">
        <v>1333</v>
      </c>
      <c r="C653" s="342">
        <v>2019</v>
      </c>
      <c r="D653" s="647">
        <v>1350</v>
      </c>
    </row>
    <row r="654" spans="1:4" s="57" customFormat="1">
      <c r="A654" s="369">
        <v>2</v>
      </c>
      <c r="B654" s="282" t="s">
        <v>2257</v>
      </c>
      <c r="C654" s="342">
        <v>2018</v>
      </c>
      <c r="D654" s="647">
        <v>80335</v>
      </c>
    </row>
    <row r="655" spans="1:4" s="57" customFormat="1">
      <c r="A655" s="363">
        <v>3</v>
      </c>
      <c r="B655" s="279" t="s">
        <v>2258</v>
      </c>
      <c r="C655" s="255">
        <v>2018</v>
      </c>
      <c r="D655" s="648">
        <v>5751.5</v>
      </c>
    </row>
    <row r="656" spans="1:4" s="57" customFormat="1">
      <c r="A656" s="363">
        <v>4</v>
      </c>
      <c r="B656" s="280" t="s">
        <v>2259</v>
      </c>
      <c r="C656" s="343">
        <v>2018</v>
      </c>
      <c r="D656" s="649">
        <v>1155.0999999999999</v>
      </c>
    </row>
    <row r="657" spans="1:4" s="57" customFormat="1">
      <c r="A657" s="369">
        <v>5</v>
      </c>
      <c r="B657" s="282" t="s">
        <v>2260</v>
      </c>
      <c r="C657" s="342">
        <v>2018</v>
      </c>
      <c r="D657" s="647">
        <v>2780</v>
      </c>
    </row>
    <row r="658" spans="1:4" s="57" customFormat="1">
      <c r="A658" s="363">
        <v>6</v>
      </c>
      <c r="B658" s="282" t="s">
        <v>2261</v>
      </c>
      <c r="C658" s="342">
        <v>2018</v>
      </c>
      <c r="D658" s="647">
        <v>10255</v>
      </c>
    </row>
    <row r="659" spans="1:4" s="57" customFormat="1">
      <c r="A659" s="363">
        <v>7</v>
      </c>
      <c r="B659" s="317" t="s">
        <v>2262</v>
      </c>
      <c r="C659" s="342">
        <v>2018</v>
      </c>
      <c r="D659" s="647">
        <v>932.72</v>
      </c>
    </row>
    <row r="660" spans="1:4" s="57" customFormat="1">
      <c r="A660" s="369">
        <v>8</v>
      </c>
      <c r="B660" s="317" t="s">
        <v>2263</v>
      </c>
      <c r="C660" s="342">
        <v>2018</v>
      </c>
      <c r="D660" s="647">
        <v>3297.39</v>
      </c>
    </row>
    <row r="661" spans="1:4" s="57" customFormat="1">
      <c r="A661" s="694">
        <v>9</v>
      </c>
      <c r="B661" s="378" t="s">
        <v>2264</v>
      </c>
      <c r="C661" s="695">
        <v>2018</v>
      </c>
      <c r="D661" s="696">
        <v>1205.4000000000001</v>
      </c>
    </row>
    <row r="662" spans="1:4" s="57" customFormat="1">
      <c r="A662" s="283">
        <v>10</v>
      </c>
      <c r="B662" s="209" t="s">
        <v>2265</v>
      </c>
      <c r="C662" s="283">
        <v>2018</v>
      </c>
      <c r="D662" s="697">
        <v>4800</v>
      </c>
    </row>
    <row r="663" spans="1:4" s="57" customFormat="1">
      <c r="A663" s="283">
        <v>11</v>
      </c>
      <c r="B663" s="209" t="s">
        <v>3518</v>
      </c>
      <c r="C663" s="283">
        <v>2019</v>
      </c>
      <c r="D663" s="697">
        <v>3000</v>
      </c>
    </row>
    <row r="664" spans="1:4" s="57" customFormat="1">
      <c r="A664" s="283">
        <v>12</v>
      </c>
      <c r="B664" s="209" t="s">
        <v>1333</v>
      </c>
      <c r="C664" s="283">
        <v>2019</v>
      </c>
      <c r="D664" s="697">
        <v>4011.03</v>
      </c>
    </row>
    <row r="665" spans="1:4" s="57" customFormat="1">
      <c r="A665" s="283">
        <v>13</v>
      </c>
      <c r="B665" s="209" t="s">
        <v>3519</v>
      </c>
      <c r="C665" s="283">
        <v>2019</v>
      </c>
      <c r="D665" s="697">
        <v>14944.5</v>
      </c>
    </row>
    <row r="666" spans="1:4" s="57" customFormat="1">
      <c r="A666" s="283">
        <v>14</v>
      </c>
      <c r="B666" s="209" t="s">
        <v>3520</v>
      </c>
      <c r="C666" s="283">
        <v>2019</v>
      </c>
      <c r="D666" s="697">
        <v>13200</v>
      </c>
    </row>
    <row r="667" spans="1:4" s="57" customFormat="1">
      <c r="A667" s="283">
        <v>15</v>
      </c>
      <c r="B667" s="209" t="s">
        <v>3521</v>
      </c>
      <c r="C667" s="283">
        <v>2019</v>
      </c>
      <c r="D667" s="697">
        <v>6599.98</v>
      </c>
    </row>
    <row r="668" spans="1:4" s="57" customFormat="1">
      <c r="A668" s="1163" t="s">
        <v>862</v>
      </c>
      <c r="B668" s="1164"/>
      <c r="C668" s="1165"/>
      <c r="D668" s="640">
        <f>SUM(D653:D667)</f>
        <v>153617.62000000002</v>
      </c>
    </row>
    <row r="669" spans="1:4" s="6" customFormat="1" ht="12.75" customHeight="1">
      <c r="A669" s="1102" t="s">
        <v>3703</v>
      </c>
      <c r="B669" s="1103"/>
      <c r="C669" s="1103"/>
      <c r="D669" s="1103"/>
    </row>
    <row r="670" spans="1:4" s="6" customFormat="1">
      <c r="A670" s="2">
        <v>1</v>
      </c>
      <c r="B670" s="1" t="s">
        <v>2357</v>
      </c>
      <c r="C670" s="2">
        <v>2016</v>
      </c>
      <c r="D670" s="642">
        <v>699</v>
      </c>
    </row>
    <row r="671" spans="1:4" s="6" customFormat="1">
      <c r="A671" s="2">
        <v>2</v>
      </c>
      <c r="B671" s="1" t="s">
        <v>2358</v>
      </c>
      <c r="C671" s="2">
        <v>2016</v>
      </c>
      <c r="D671" s="642">
        <v>1500</v>
      </c>
    </row>
    <row r="672" spans="1:4" s="6" customFormat="1">
      <c r="A672" s="2">
        <v>3</v>
      </c>
      <c r="B672" s="1" t="s">
        <v>2359</v>
      </c>
      <c r="C672" s="2">
        <v>2016</v>
      </c>
      <c r="D672" s="642">
        <v>8608.77</v>
      </c>
    </row>
    <row r="673" spans="1:4" s="6" customFormat="1">
      <c r="A673" s="2">
        <v>4</v>
      </c>
      <c r="B673" s="1" t="s">
        <v>2360</v>
      </c>
      <c r="C673" s="2">
        <v>2016</v>
      </c>
      <c r="D673" s="642">
        <v>629</v>
      </c>
    </row>
    <row r="674" spans="1:4" s="6" customFormat="1">
      <c r="A674" s="2">
        <v>5</v>
      </c>
      <c r="B674" s="1" t="s">
        <v>2361</v>
      </c>
      <c r="C674" s="2">
        <v>2016</v>
      </c>
      <c r="D674" s="642">
        <v>859</v>
      </c>
    </row>
    <row r="675" spans="1:4" s="6" customFormat="1">
      <c r="A675" s="2">
        <v>6</v>
      </c>
      <c r="B675" s="1" t="s">
        <v>2362</v>
      </c>
      <c r="C675" s="2">
        <v>2016</v>
      </c>
      <c r="D675" s="642">
        <v>10285.26</v>
      </c>
    </row>
    <row r="676" spans="1:4" s="6" customFormat="1">
      <c r="A676" s="2">
        <v>7</v>
      </c>
      <c r="B676" s="1" t="s">
        <v>2362</v>
      </c>
      <c r="C676" s="2">
        <v>2016</v>
      </c>
      <c r="D676" s="642">
        <v>10285.26</v>
      </c>
    </row>
    <row r="677" spans="1:4" s="6" customFormat="1">
      <c r="A677" s="2">
        <v>8</v>
      </c>
      <c r="B677" s="1" t="s">
        <v>2363</v>
      </c>
      <c r="C677" s="2">
        <v>2017</v>
      </c>
      <c r="D677" s="642">
        <v>7626</v>
      </c>
    </row>
    <row r="678" spans="1:4" s="6" customFormat="1">
      <c r="A678" s="2">
        <v>9</v>
      </c>
      <c r="B678" s="1" t="s">
        <v>2364</v>
      </c>
      <c r="C678" s="2">
        <v>2017</v>
      </c>
      <c r="D678" s="642">
        <v>780</v>
      </c>
    </row>
    <row r="679" spans="1:4" s="6" customFormat="1">
      <c r="A679" s="2">
        <v>10</v>
      </c>
      <c r="B679" s="1" t="s">
        <v>2365</v>
      </c>
      <c r="C679" s="2">
        <v>2017</v>
      </c>
      <c r="D679" s="642">
        <v>3199</v>
      </c>
    </row>
    <row r="680" spans="1:4" s="6" customFormat="1">
      <c r="A680" s="2">
        <v>11</v>
      </c>
      <c r="B680" s="1" t="s">
        <v>2366</v>
      </c>
      <c r="C680" s="2">
        <v>2017</v>
      </c>
      <c r="D680" s="642">
        <v>329.99</v>
      </c>
    </row>
    <row r="681" spans="1:4" s="6" customFormat="1">
      <c r="A681" s="2">
        <v>12</v>
      </c>
      <c r="B681" s="1" t="s">
        <v>2366</v>
      </c>
      <c r="C681" s="2">
        <v>2017</v>
      </c>
      <c r="D681" s="642">
        <v>329.99</v>
      </c>
    </row>
    <row r="682" spans="1:4" s="6" customFormat="1">
      <c r="A682" s="2">
        <v>13</v>
      </c>
      <c r="B682" s="1" t="s">
        <v>2367</v>
      </c>
      <c r="C682" s="2">
        <v>2017</v>
      </c>
      <c r="D682" s="642">
        <v>3415.97</v>
      </c>
    </row>
    <row r="683" spans="1:4" s="6" customFormat="1">
      <c r="A683" s="2">
        <v>14</v>
      </c>
      <c r="B683" s="1" t="s">
        <v>2367</v>
      </c>
      <c r="C683" s="2">
        <v>2017</v>
      </c>
      <c r="D683" s="642">
        <v>3415.97</v>
      </c>
    </row>
    <row r="684" spans="1:4" s="6" customFormat="1">
      <c r="A684" s="2">
        <v>15</v>
      </c>
      <c r="B684" s="1" t="s">
        <v>2368</v>
      </c>
      <c r="C684" s="2">
        <v>2017</v>
      </c>
      <c r="D684" s="642">
        <v>6250.6</v>
      </c>
    </row>
    <row r="685" spans="1:4" s="6" customFormat="1">
      <c r="A685" s="2">
        <v>16</v>
      </c>
      <c r="B685" s="1" t="s">
        <v>2024</v>
      </c>
      <c r="C685" s="2">
        <v>2017</v>
      </c>
      <c r="D685" s="642">
        <v>459</v>
      </c>
    </row>
    <row r="686" spans="1:4" s="6" customFormat="1">
      <c r="A686" s="2">
        <v>17</v>
      </c>
      <c r="B686" s="1" t="s">
        <v>2369</v>
      </c>
      <c r="C686" s="2">
        <v>2017</v>
      </c>
      <c r="D686" s="642">
        <v>5247</v>
      </c>
    </row>
    <row r="687" spans="1:4" s="6" customFormat="1">
      <c r="A687" s="2">
        <v>18</v>
      </c>
      <c r="B687" s="1" t="s">
        <v>2370</v>
      </c>
      <c r="C687" s="2">
        <v>2017</v>
      </c>
      <c r="D687" s="642">
        <v>1649.99</v>
      </c>
    </row>
    <row r="688" spans="1:4" s="6" customFormat="1">
      <c r="A688" s="2">
        <v>19</v>
      </c>
      <c r="B688" s="1" t="s">
        <v>2371</v>
      </c>
      <c r="C688" s="2">
        <v>2017</v>
      </c>
      <c r="D688" s="642">
        <v>6250.6</v>
      </c>
    </row>
    <row r="689" spans="1:4" s="6" customFormat="1">
      <c r="A689" s="2">
        <v>20</v>
      </c>
      <c r="B689" s="1" t="s">
        <v>2372</v>
      </c>
      <c r="C689" s="2">
        <v>2017</v>
      </c>
      <c r="D689" s="642">
        <v>179.99</v>
      </c>
    </row>
    <row r="690" spans="1:4" s="6" customFormat="1">
      <c r="A690" s="2">
        <v>21</v>
      </c>
      <c r="B690" s="1" t="s">
        <v>2373</v>
      </c>
      <c r="C690" s="2">
        <v>2017</v>
      </c>
      <c r="D690" s="642">
        <v>907.43</v>
      </c>
    </row>
    <row r="691" spans="1:4" s="6" customFormat="1">
      <c r="A691" s="2">
        <v>22</v>
      </c>
      <c r="B691" s="1" t="s">
        <v>2374</v>
      </c>
      <c r="C691" s="2">
        <v>2017</v>
      </c>
      <c r="D691" s="642">
        <v>3272.1</v>
      </c>
    </row>
    <row r="692" spans="1:4" s="6" customFormat="1">
      <c r="A692" s="2">
        <v>23</v>
      </c>
      <c r="B692" s="1" t="s">
        <v>2375</v>
      </c>
      <c r="C692" s="2">
        <v>2017</v>
      </c>
      <c r="D692" s="642">
        <v>532.41999999999996</v>
      </c>
    </row>
    <row r="693" spans="1:4" s="6" customFormat="1">
      <c r="A693" s="2">
        <v>24</v>
      </c>
      <c r="B693" s="1" t="s">
        <v>2376</v>
      </c>
      <c r="C693" s="2">
        <v>2017</v>
      </c>
      <c r="D693" s="642">
        <v>4852</v>
      </c>
    </row>
    <row r="694" spans="1:4" s="6" customFormat="1">
      <c r="A694" s="2">
        <v>25</v>
      </c>
      <c r="B694" s="1" t="s">
        <v>2377</v>
      </c>
      <c r="C694" s="2">
        <v>2018</v>
      </c>
      <c r="D694" s="642">
        <v>1737</v>
      </c>
    </row>
    <row r="695" spans="1:4" s="6" customFormat="1">
      <c r="A695" s="2">
        <v>26</v>
      </c>
      <c r="B695" s="391" t="s">
        <v>2378</v>
      </c>
      <c r="C695" s="135">
        <v>2018</v>
      </c>
      <c r="D695" s="366">
        <v>3777</v>
      </c>
    </row>
    <row r="696" spans="1:4" s="6" customFormat="1">
      <c r="A696" s="2">
        <v>27</v>
      </c>
      <c r="B696" s="391" t="s">
        <v>2379</v>
      </c>
      <c r="C696" s="135">
        <v>2018</v>
      </c>
      <c r="D696" s="366">
        <v>2078</v>
      </c>
    </row>
    <row r="697" spans="1:4" s="6" customFormat="1">
      <c r="A697" s="2">
        <v>28</v>
      </c>
      <c r="B697" s="391" t="s">
        <v>2380</v>
      </c>
      <c r="C697" s="135">
        <v>2018</v>
      </c>
      <c r="D697" s="366">
        <v>2754</v>
      </c>
    </row>
    <row r="698" spans="1:4" s="6" customFormat="1">
      <c r="A698" s="2">
        <v>29</v>
      </c>
      <c r="B698" s="391" t="s">
        <v>2381</v>
      </c>
      <c r="C698" s="135">
        <v>2018</v>
      </c>
      <c r="D698" s="366">
        <v>2448.8000000000002</v>
      </c>
    </row>
    <row r="699" spans="1:4" s="6" customFormat="1">
      <c r="A699" s="2">
        <v>30</v>
      </c>
      <c r="B699" s="138" t="s">
        <v>2382</v>
      </c>
      <c r="C699" s="135">
        <v>2018</v>
      </c>
      <c r="D699" s="366">
        <v>9403.35</v>
      </c>
    </row>
    <row r="700" spans="1:4" s="6" customFormat="1">
      <c r="A700" s="2">
        <v>31</v>
      </c>
      <c r="B700" s="138" t="s">
        <v>2383</v>
      </c>
      <c r="C700" s="135">
        <v>2018</v>
      </c>
      <c r="D700" s="366">
        <v>3777</v>
      </c>
    </row>
    <row r="701" spans="1:4" s="6" customFormat="1">
      <c r="A701" s="2">
        <v>32</v>
      </c>
      <c r="B701" s="138" t="s">
        <v>2384</v>
      </c>
      <c r="C701" s="135">
        <v>2018</v>
      </c>
      <c r="D701" s="366">
        <v>1158</v>
      </c>
    </row>
    <row r="702" spans="1:4" s="6" customFormat="1">
      <c r="A702" s="2">
        <v>33</v>
      </c>
      <c r="B702" s="138" t="s">
        <v>2385</v>
      </c>
      <c r="C702" s="135">
        <v>2019</v>
      </c>
      <c r="D702" s="366">
        <v>11000</v>
      </c>
    </row>
    <row r="703" spans="1:4" s="6" customFormat="1">
      <c r="A703" s="2">
        <v>34</v>
      </c>
      <c r="B703" s="138" t="s">
        <v>2386</v>
      </c>
      <c r="C703" s="135">
        <v>2019</v>
      </c>
      <c r="D703" s="366">
        <v>26250</v>
      </c>
    </row>
    <row r="704" spans="1:4" s="6" customFormat="1">
      <c r="A704" s="2">
        <v>35</v>
      </c>
      <c r="B704" s="138" t="s">
        <v>2387</v>
      </c>
      <c r="C704" s="135">
        <v>2019</v>
      </c>
      <c r="D704" s="366">
        <v>918</v>
      </c>
    </row>
    <row r="705" spans="1:5" s="6" customFormat="1">
      <c r="A705" s="2">
        <v>36</v>
      </c>
      <c r="B705" s="138" t="s">
        <v>2388</v>
      </c>
      <c r="C705" s="135">
        <v>2019</v>
      </c>
      <c r="D705" s="366">
        <v>1045.5999999999999</v>
      </c>
    </row>
    <row r="706" spans="1:5" s="6" customFormat="1">
      <c r="A706" s="2">
        <v>37</v>
      </c>
      <c r="B706" s="138" t="s">
        <v>1633</v>
      </c>
      <c r="C706" s="135">
        <v>2019</v>
      </c>
      <c r="D706" s="366">
        <v>1019</v>
      </c>
      <c r="E706" s="617"/>
    </row>
    <row r="707" spans="1:5" s="6" customFormat="1">
      <c r="A707" s="2">
        <v>38</v>
      </c>
      <c r="B707" s="138" t="s">
        <v>2389</v>
      </c>
      <c r="C707" s="135">
        <v>2019</v>
      </c>
      <c r="D707" s="650">
        <v>499</v>
      </c>
    </row>
    <row r="708" spans="1:5" s="6" customFormat="1">
      <c r="A708" s="2">
        <v>39</v>
      </c>
      <c r="B708" s="138" t="s">
        <v>3467</v>
      </c>
      <c r="C708" s="135">
        <v>2020</v>
      </c>
      <c r="D708" s="650">
        <v>999</v>
      </c>
    </row>
    <row r="709" spans="1:5" s="6" customFormat="1">
      <c r="A709" s="2">
        <v>40</v>
      </c>
      <c r="B709" s="138" t="s">
        <v>3468</v>
      </c>
      <c r="C709" s="135">
        <v>2020</v>
      </c>
      <c r="D709" s="650">
        <v>2150.5300000000002</v>
      </c>
    </row>
    <row r="710" spans="1:5" s="6" customFormat="1">
      <c r="A710" s="2">
        <v>41</v>
      </c>
      <c r="B710" s="138" t="s">
        <v>3469</v>
      </c>
      <c r="C710" s="135">
        <v>2020</v>
      </c>
      <c r="D710" s="650">
        <v>16370</v>
      </c>
    </row>
    <row r="711" spans="1:5" s="57" customFormat="1">
      <c r="A711" s="1099" t="s">
        <v>862</v>
      </c>
      <c r="B711" s="1099"/>
      <c r="C711" s="1099"/>
      <c r="D711" s="640">
        <f>SUM(D670:D710)</f>
        <v>168948.62000000002</v>
      </c>
    </row>
    <row r="712" spans="1:5" s="6" customFormat="1" ht="12.75" customHeight="1">
      <c r="A712" s="1097" t="s">
        <v>3704</v>
      </c>
      <c r="B712" s="1097"/>
      <c r="C712" s="1097"/>
      <c r="D712" s="1097"/>
    </row>
    <row r="713" spans="1:5" s="6" customFormat="1" ht="12.75" customHeight="1">
      <c r="A713" s="2">
        <v>1</v>
      </c>
      <c r="B713" s="10" t="s">
        <v>1730</v>
      </c>
      <c r="C713" s="2">
        <v>2016</v>
      </c>
      <c r="D713" s="651">
        <v>609</v>
      </c>
    </row>
    <row r="714" spans="1:5" s="6" customFormat="1">
      <c r="A714" s="2">
        <v>2</v>
      </c>
      <c r="B714" s="291" t="s">
        <v>1925</v>
      </c>
      <c r="C714" s="127">
        <v>2016</v>
      </c>
      <c r="D714" s="642">
        <v>669</v>
      </c>
    </row>
    <row r="715" spans="1:5" s="6" customFormat="1">
      <c r="A715" s="2">
        <v>3</v>
      </c>
      <c r="B715" s="291" t="s">
        <v>1926</v>
      </c>
      <c r="C715" s="127">
        <v>2017</v>
      </c>
      <c r="D715" s="642">
        <v>333.95</v>
      </c>
    </row>
    <row r="716" spans="1:5" s="6" customFormat="1">
      <c r="A716" s="2">
        <v>4</v>
      </c>
      <c r="B716" s="291" t="s">
        <v>1425</v>
      </c>
      <c r="C716" s="127">
        <v>2018</v>
      </c>
      <c r="D716" s="642">
        <v>440</v>
      </c>
    </row>
    <row r="717" spans="1:5" s="6" customFormat="1">
      <c r="A717" s="2">
        <v>5</v>
      </c>
      <c r="B717" s="1" t="s">
        <v>2410</v>
      </c>
      <c r="C717" s="2">
        <v>2019</v>
      </c>
      <c r="D717" s="365">
        <v>259</v>
      </c>
    </row>
    <row r="718" spans="1:5" s="6" customFormat="1">
      <c r="A718" s="2">
        <v>6</v>
      </c>
      <c r="B718" s="1" t="s">
        <v>2410</v>
      </c>
      <c r="C718" s="2">
        <v>2019</v>
      </c>
      <c r="D718" s="365">
        <v>259</v>
      </c>
    </row>
    <row r="719" spans="1:5" s="6" customFormat="1">
      <c r="A719" s="2">
        <v>7</v>
      </c>
      <c r="B719" s="1" t="s">
        <v>2411</v>
      </c>
      <c r="C719" s="2">
        <v>2019</v>
      </c>
      <c r="D719" s="365">
        <v>199</v>
      </c>
    </row>
    <row r="720" spans="1:5" s="6" customFormat="1">
      <c r="A720" s="2">
        <v>8</v>
      </c>
      <c r="B720" s="1" t="s">
        <v>2412</v>
      </c>
      <c r="C720" s="2">
        <v>2019</v>
      </c>
      <c r="D720" s="365">
        <v>819</v>
      </c>
    </row>
    <row r="721" spans="1:4" s="6" customFormat="1">
      <c r="A721" s="2">
        <v>9</v>
      </c>
      <c r="B721" s="1" t="s">
        <v>1527</v>
      </c>
      <c r="C721" s="2">
        <v>2019</v>
      </c>
      <c r="D721" s="365">
        <v>309</v>
      </c>
    </row>
    <row r="722" spans="1:4" s="6" customFormat="1">
      <c r="A722" s="2">
        <v>10</v>
      </c>
      <c r="B722" s="1" t="s">
        <v>3429</v>
      </c>
      <c r="C722" s="2">
        <v>2019</v>
      </c>
      <c r="D722" s="365">
        <v>2385</v>
      </c>
    </row>
    <row r="723" spans="1:4" s="6" customFormat="1">
      <c r="A723" s="2">
        <v>11</v>
      </c>
      <c r="B723" s="1" t="s">
        <v>3430</v>
      </c>
      <c r="C723" s="2">
        <v>2019</v>
      </c>
      <c r="D723" s="365">
        <v>520.29</v>
      </c>
    </row>
    <row r="724" spans="1:4" s="6" customFormat="1">
      <c r="A724" s="2">
        <v>12</v>
      </c>
      <c r="B724" s="1" t="s">
        <v>3431</v>
      </c>
      <c r="C724" s="2">
        <v>2019</v>
      </c>
      <c r="D724" s="365">
        <v>254.61</v>
      </c>
    </row>
    <row r="725" spans="1:4" s="6" customFormat="1">
      <c r="A725" s="2">
        <v>13</v>
      </c>
      <c r="B725" s="1" t="s">
        <v>3433</v>
      </c>
      <c r="C725" s="2">
        <v>2019</v>
      </c>
      <c r="D725" s="365">
        <v>1900</v>
      </c>
    </row>
    <row r="726" spans="1:4" s="6" customFormat="1">
      <c r="A726" s="2">
        <v>14</v>
      </c>
      <c r="B726" s="1" t="s">
        <v>3432</v>
      </c>
      <c r="C726" s="2">
        <v>2020</v>
      </c>
      <c r="D726" s="365">
        <v>1180</v>
      </c>
    </row>
    <row r="727" spans="1:4" s="57" customFormat="1">
      <c r="A727" s="1099" t="s">
        <v>862</v>
      </c>
      <c r="B727" s="1099"/>
      <c r="C727" s="1099"/>
      <c r="D727" s="640">
        <f>SUM(D713:D726)</f>
        <v>10136.849999999999</v>
      </c>
    </row>
    <row r="728" spans="1:4" s="6" customFormat="1" ht="12.75" customHeight="1">
      <c r="A728" s="1097" t="s">
        <v>3705</v>
      </c>
      <c r="B728" s="1097"/>
      <c r="C728" s="1097"/>
      <c r="D728" s="1097"/>
    </row>
    <row r="729" spans="1:4" s="266" customFormat="1">
      <c r="A729" s="2">
        <v>6</v>
      </c>
      <c r="B729" s="278" t="s">
        <v>1534</v>
      </c>
      <c r="C729" s="277">
        <v>2016</v>
      </c>
      <c r="D729" s="652">
        <v>1616</v>
      </c>
    </row>
    <row r="730" spans="1:4" s="266" customFormat="1">
      <c r="A730" s="2">
        <v>7</v>
      </c>
      <c r="B730" s="278" t="s">
        <v>2335</v>
      </c>
      <c r="C730" s="277">
        <v>2017</v>
      </c>
      <c r="D730" s="652">
        <v>2442</v>
      </c>
    </row>
    <row r="731" spans="1:4" s="266" customFormat="1">
      <c r="A731" s="2">
        <v>8</v>
      </c>
      <c r="B731" s="278" t="s">
        <v>2336</v>
      </c>
      <c r="C731" s="277">
        <v>2017</v>
      </c>
      <c r="D731" s="653">
        <v>2542</v>
      </c>
    </row>
    <row r="732" spans="1:4" s="57" customFormat="1">
      <c r="A732" s="1163" t="s">
        <v>862</v>
      </c>
      <c r="B732" s="1164"/>
      <c r="C732" s="1165"/>
      <c r="D732" s="640">
        <f>SUM(D729:D731)</f>
        <v>6600</v>
      </c>
    </row>
    <row r="733" spans="1:4" s="6" customFormat="1" ht="12.75" customHeight="1">
      <c r="A733" s="1097" t="s">
        <v>3706</v>
      </c>
      <c r="B733" s="1097"/>
      <c r="C733" s="1097"/>
      <c r="D733" s="1097"/>
    </row>
    <row r="734" spans="1:4" s="6" customFormat="1">
      <c r="A734" s="117">
        <v>1</v>
      </c>
      <c r="B734" s="118" t="s">
        <v>1851</v>
      </c>
      <c r="C734" s="117">
        <v>2016</v>
      </c>
      <c r="D734" s="654">
        <v>14326.08</v>
      </c>
    </row>
    <row r="735" spans="1:4" s="6" customFormat="1">
      <c r="A735" s="117">
        <v>2</v>
      </c>
      <c r="B735" s="118" t="s">
        <v>1852</v>
      </c>
      <c r="C735" s="117">
        <v>2017</v>
      </c>
      <c r="D735" s="654">
        <v>1857</v>
      </c>
    </row>
    <row r="736" spans="1:4" s="6" customFormat="1">
      <c r="A736" s="117">
        <v>3</v>
      </c>
      <c r="B736" s="118" t="s">
        <v>2515</v>
      </c>
      <c r="C736" s="117">
        <v>2019</v>
      </c>
      <c r="D736" s="654">
        <v>975</v>
      </c>
    </row>
    <row r="737" spans="1:4" s="6" customFormat="1">
      <c r="A737" s="117">
        <v>4</v>
      </c>
      <c r="B737" s="118" t="s">
        <v>1853</v>
      </c>
      <c r="C737" s="117">
        <v>2016</v>
      </c>
      <c r="D737" s="654">
        <v>308.17</v>
      </c>
    </row>
    <row r="738" spans="1:4" s="6" customFormat="1">
      <c r="A738" s="117">
        <v>5</v>
      </c>
      <c r="B738" s="118" t="s">
        <v>1854</v>
      </c>
      <c r="C738" s="117">
        <v>2017</v>
      </c>
      <c r="D738" s="654">
        <v>4642.28</v>
      </c>
    </row>
    <row r="739" spans="1:4" s="6" customFormat="1">
      <c r="A739" s="117">
        <v>6</v>
      </c>
      <c r="B739" s="118" t="s">
        <v>2516</v>
      </c>
      <c r="C739" s="117">
        <v>2019</v>
      </c>
      <c r="D739" s="654">
        <v>14800</v>
      </c>
    </row>
    <row r="740" spans="1:4" s="6" customFormat="1">
      <c r="A740" s="117">
        <v>7</v>
      </c>
      <c r="B740" s="118" t="s">
        <v>1855</v>
      </c>
      <c r="C740" s="117">
        <v>2016</v>
      </c>
      <c r="D740" s="654">
        <v>3220</v>
      </c>
    </row>
    <row r="741" spans="1:4" s="6" customFormat="1">
      <c r="A741" s="117">
        <v>8</v>
      </c>
      <c r="B741" s="118" t="s">
        <v>1856</v>
      </c>
      <c r="C741" s="117">
        <v>2016</v>
      </c>
      <c r="D741" s="654">
        <v>20900</v>
      </c>
    </row>
    <row r="742" spans="1:4" s="6" customFormat="1">
      <c r="A742" s="117">
        <v>9</v>
      </c>
      <c r="B742" s="118" t="s">
        <v>2517</v>
      </c>
      <c r="C742" s="117">
        <v>2019</v>
      </c>
      <c r="D742" s="654">
        <v>10700</v>
      </c>
    </row>
    <row r="743" spans="1:4" s="6" customFormat="1">
      <c r="A743" s="117">
        <v>10</v>
      </c>
      <c r="B743" s="118" t="s">
        <v>2518</v>
      </c>
      <c r="C743" s="117">
        <v>2019</v>
      </c>
      <c r="D743" s="654">
        <v>5170</v>
      </c>
    </row>
    <row r="744" spans="1:4" s="171" customFormat="1">
      <c r="A744" s="117">
        <v>11</v>
      </c>
      <c r="B744" s="118" t="s">
        <v>1857</v>
      </c>
      <c r="C744" s="117">
        <v>2016</v>
      </c>
      <c r="D744" s="654">
        <v>3220</v>
      </c>
    </row>
    <row r="745" spans="1:4" s="6" customFormat="1">
      <c r="A745" s="117">
        <v>12</v>
      </c>
      <c r="B745" s="118" t="s">
        <v>1858</v>
      </c>
      <c r="C745" s="117">
        <v>2017</v>
      </c>
      <c r="D745" s="654">
        <v>1200</v>
      </c>
    </row>
    <row r="746" spans="1:4" s="6" customFormat="1">
      <c r="A746" s="117">
        <v>13</v>
      </c>
      <c r="B746" s="118" t="s">
        <v>1859</v>
      </c>
      <c r="C746" s="117">
        <v>2017</v>
      </c>
      <c r="D746" s="654">
        <v>14586</v>
      </c>
    </row>
    <row r="747" spans="1:4" s="6" customFormat="1">
      <c r="A747" s="117">
        <v>14</v>
      </c>
      <c r="B747" s="118" t="s">
        <v>1860</v>
      </c>
      <c r="C747" s="117">
        <v>2017</v>
      </c>
      <c r="D747" s="654">
        <v>2321.13</v>
      </c>
    </row>
    <row r="748" spans="1:4" s="6" customFormat="1">
      <c r="A748" s="117">
        <v>15</v>
      </c>
      <c r="B748" s="118" t="s">
        <v>3348</v>
      </c>
      <c r="C748" s="117">
        <v>2019</v>
      </c>
      <c r="D748" s="654">
        <v>3200</v>
      </c>
    </row>
    <row r="749" spans="1:4" s="6" customFormat="1">
      <c r="A749" s="117">
        <v>16</v>
      </c>
      <c r="B749" s="118" t="s">
        <v>3349</v>
      </c>
      <c r="C749" s="117">
        <v>2019</v>
      </c>
      <c r="D749" s="654">
        <v>2328.02</v>
      </c>
    </row>
    <row r="750" spans="1:4" s="6" customFormat="1">
      <c r="A750" s="117">
        <v>17</v>
      </c>
      <c r="B750" s="118" t="s">
        <v>3349</v>
      </c>
      <c r="C750" s="117">
        <v>2019</v>
      </c>
      <c r="D750" s="654">
        <v>2328.02</v>
      </c>
    </row>
    <row r="751" spans="1:4" s="6" customFormat="1" ht="25.5">
      <c r="A751" s="117">
        <v>18</v>
      </c>
      <c r="B751" s="118" t="s">
        <v>3350</v>
      </c>
      <c r="C751" s="117">
        <v>2019</v>
      </c>
      <c r="D751" s="654">
        <v>2198.08</v>
      </c>
    </row>
    <row r="752" spans="1:4" s="6" customFormat="1">
      <c r="A752" s="117">
        <v>19</v>
      </c>
      <c r="B752" s="118" t="s">
        <v>3351</v>
      </c>
      <c r="C752" s="117">
        <v>2020</v>
      </c>
      <c r="D752" s="654">
        <v>5339.53</v>
      </c>
    </row>
    <row r="753" spans="1:4" s="6" customFormat="1" ht="25.5">
      <c r="A753" s="117">
        <v>20</v>
      </c>
      <c r="B753" s="118" t="s">
        <v>3352</v>
      </c>
      <c r="C753" s="117">
        <v>2019</v>
      </c>
      <c r="D753" s="654">
        <v>7850</v>
      </c>
    </row>
    <row r="754" spans="1:4" s="57" customFormat="1" ht="12.75" customHeight="1">
      <c r="A754" s="1099" t="s">
        <v>862</v>
      </c>
      <c r="B754" s="1099"/>
      <c r="C754" s="1099"/>
      <c r="D754" s="640">
        <f>SUM(D734:D753)</f>
        <v>121469.31000000001</v>
      </c>
    </row>
    <row r="755" spans="1:4" s="6" customFormat="1" ht="12.75" customHeight="1">
      <c r="A755" s="1097" t="s">
        <v>3791</v>
      </c>
      <c r="B755" s="1097"/>
      <c r="C755" s="1097"/>
      <c r="D755" s="1097"/>
    </row>
    <row r="756" spans="1:4" s="266" customFormat="1">
      <c r="A756" s="2">
        <v>1</v>
      </c>
      <c r="B756" s="1" t="s">
        <v>1878</v>
      </c>
      <c r="C756" s="2">
        <v>2017</v>
      </c>
      <c r="D756" s="642">
        <v>3514.34</v>
      </c>
    </row>
    <row r="757" spans="1:4" s="266" customFormat="1" ht="15" customHeight="1">
      <c r="A757" s="2">
        <v>2</v>
      </c>
      <c r="B757" s="1" t="s">
        <v>3590</v>
      </c>
      <c r="C757" s="2">
        <v>2017</v>
      </c>
      <c r="D757" s="642">
        <v>3514.34</v>
      </c>
    </row>
    <row r="758" spans="1:4" s="266" customFormat="1">
      <c r="A758" s="2">
        <v>3</v>
      </c>
      <c r="B758" s="1" t="s">
        <v>3591</v>
      </c>
      <c r="C758" s="2">
        <v>2017</v>
      </c>
      <c r="D758" s="642">
        <v>2996.37</v>
      </c>
    </row>
    <row r="759" spans="1:4" s="266" customFormat="1">
      <c r="A759" s="2">
        <v>4</v>
      </c>
      <c r="B759" s="1" t="s">
        <v>3592</v>
      </c>
      <c r="C759" s="2">
        <v>2017</v>
      </c>
      <c r="D759" s="642">
        <v>3134.78</v>
      </c>
    </row>
    <row r="760" spans="1:4" s="266" customFormat="1">
      <c r="A760" s="2">
        <v>5</v>
      </c>
      <c r="B760" s="1" t="s">
        <v>3593</v>
      </c>
      <c r="C760" s="2">
        <v>2017</v>
      </c>
      <c r="D760" s="642">
        <v>3175.39</v>
      </c>
    </row>
    <row r="761" spans="1:4" s="266" customFormat="1">
      <c r="A761" s="2">
        <v>6</v>
      </c>
      <c r="B761" s="1" t="s">
        <v>3594</v>
      </c>
      <c r="C761" s="2">
        <v>2016</v>
      </c>
      <c r="D761" s="642">
        <v>2929.51</v>
      </c>
    </row>
    <row r="762" spans="1:4" s="266" customFormat="1">
      <c r="A762" s="2">
        <v>7</v>
      </c>
      <c r="B762" s="1" t="s">
        <v>2087</v>
      </c>
      <c r="C762" s="2">
        <v>2018</v>
      </c>
      <c r="D762" s="642">
        <v>2954.42</v>
      </c>
    </row>
    <row r="763" spans="1:4" s="266" customFormat="1">
      <c r="A763" s="2">
        <v>8</v>
      </c>
      <c r="B763" s="1" t="s">
        <v>3595</v>
      </c>
      <c r="C763" s="2">
        <v>2019</v>
      </c>
      <c r="D763" s="642">
        <v>2322.15</v>
      </c>
    </row>
    <row r="764" spans="1:4" s="266" customFormat="1">
      <c r="A764" s="2">
        <v>9</v>
      </c>
      <c r="B764" s="1" t="s">
        <v>3596</v>
      </c>
      <c r="C764" s="2">
        <v>2019</v>
      </c>
      <c r="D764" s="642">
        <v>2322.15</v>
      </c>
    </row>
    <row r="765" spans="1:4" s="266" customFormat="1">
      <c r="A765" s="2">
        <v>10</v>
      </c>
      <c r="B765" s="1" t="s">
        <v>3597</v>
      </c>
      <c r="C765" s="2">
        <v>2019</v>
      </c>
      <c r="D765" s="642">
        <v>7582.46</v>
      </c>
    </row>
    <row r="766" spans="1:4" s="266" customFormat="1">
      <c r="A766" s="2">
        <v>11</v>
      </c>
      <c r="B766" s="1" t="s">
        <v>2161</v>
      </c>
      <c r="C766" s="2">
        <v>2018</v>
      </c>
      <c r="D766" s="642">
        <v>98</v>
      </c>
    </row>
    <row r="767" spans="1:4" s="266" customFormat="1">
      <c r="A767" s="2">
        <v>12</v>
      </c>
      <c r="B767" s="1" t="s">
        <v>2296</v>
      </c>
      <c r="C767" s="2">
        <v>2018</v>
      </c>
      <c r="D767" s="642">
        <v>1964.99</v>
      </c>
    </row>
    <row r="768" spans="1:4" s="266" customFormat="1">
      <c r="A768" s="2">
        <v>13</v>
      </c>
      <c r="B768" s="1" t="s">
        <v>3124</v>
      </c>
      <c r="C768" s="2">
        <v>2018</v>
      </c>
      <c r="D768" s="642">
        <v>1132.8</v>
      </c>
    </row>
    <row r="769" spans="1:4" s="57" customFormat="1">
      <c r="A769" s="1099" t="s">
        <v>862</v>
      </c>
      <c r="B769" s="1099"/>
      <c r="C769" s="1099"/>
      <c r="D769" s="640">
        <f>SUM(D756:D768)</f>
        <v>37641.700000000004</v>
      </c>
    </row>
    <row r="770" spans="1:4" s="6" customFormat="1" ht="12.75" customHeight="1">
      <c r="A770" s="1097" t="s">
        <v>3707</v>
      </c>
      <c r="B770" s="1097"/>
      <c r="C770" s="1097"/>
      <c r="D770" s="1097"/>
    </row>
    <row r="771" spans="1:4" s="6" customFormat="1" ht="12.75" customHeight="1">
      <c r="A771" s="2">
        <v>1</v>
      </c>
      <c r="B771" s="10" t="s">
        <v>1731</v>
      </c>
      <c r="C771" s="2">
        <v>2016</v>
      </c>
      <c r="D771" s="655">
        <v>2275.5</v>
      </c>
    </row>
    <row r="772" spans="1:4" s="6" customFormat="1" ht="12.75" customHeight="1">
      <c r="A772" s="2">
        <f>1+A771</f>
        <v>2</v>
      </c>
      <c r="B772" s="10" t="s">
        <v>1731</v>
      </c>
      <c r="C772" s="2">
        <v>2016</v>
      </c>
      <c r="D772" s="655">
        <v>2275.5</v>
      </c>
    </row>
    <row r="773" spans="1:4" s="6" customFormat="1" ht="12.75" customHeight="1">
      <c r="A773" s="2">
        <f t="shared" ref="A773:A833" si="10">1+A772</f>
        <v>3</v>
      </c>
      <c r="B773" s="10" t="s">
        <v>1731</v>
      </c>
      <c r="C773" s="2">
        <v>2016</v>
      </c>
      <c r="D773" s="655">
        <v>2275.5</v>
      </c>
    </row>
    <row r="774" spans="1:4" s="6" customFormat="1" ht="12.75" customHeight="1">
      <c r="A774" s="2">
        <f t="shared" si="10"/>
        <v>4</v>
      </c>
      <c r="B774" s="10" t="s">
        <v>1732</v>
      </c>
      <c r="C774" s="2">
        <v>2016</v>
      </c>
      <c r="D774" s="655">
        <v>565.79999999999995</v>
      </c>
    </row>
    <row r="775" spans="1:4" s="6" customFormat="1" ht="12.75" customHeight="1">
      <c r="A775" s="2">
        <f t="shared" si="10"/>
        <v>5</v>
      </c>
      <c r="B775" s="10" t="s">
        <v>1732</v>
      </c>
      <c r="C775" s="2">
        <v>2016</v>
      </c>
      <c r="D775" s="655">
        <v>565.79999999999995</v>
      </c>
    </row>
    <row r="776" spans="1:4" s="6" customFormat="1" ht="12.75" customHeight="1">
      <c r="A776" s="2">
        <f t="shared" si="10"/>
        <v>6</v>
      </c>
      <c r="B776" s="10" t="s">
        <v>1732</v>
      </c>
      <c r="C776" s="2">
        <v>2016</v>
      </c>
      <c r="D776" s="655">
        <v>565.79999999999995</v>
      </c>
    </row>
    <row r="777" spans="1:4" s="6" customFormat="1" ht="12.75" customHeight="1">
      <c r="A777" s="2">
        <f t="shared" si="10"/>
        <v>7</v>
      </c>
      <c r="B777" s="10" t="s">
        <v>1733</v>
      </c>
      <c r="C777" s="2">
        <v>2016</v>
      </c>
      <c r="D777" s="655">
        <v>2337</v>
      </c>
    </row>
    <row r="778" spans="1:4" s="6" customFormat="1" ht="12.75" customHeight="1">
      <c r="A778" s="2">
        <f t="shared" si="10"/>
        <v>8</v>
      </c>
      <c r="B778" s="10" t="s">
        <v>1734</v>
      </c>
      <c r="C778" s="2">
        <v>2016</v>
      </c>
      <c r="D778" s="655">
        <v>840.32</v>
      </c>
    </row>
    <row r="779" spans="1:4" s="6" customFormat="1" ht="12.75" customHeight="1">
      <c r="A779" s="2">
        <f t="shared" si="10"/>
        <v>9</v>
      </c>
      <c r="B779" s="10" t="s">
        <v>1735</v>
      </c>
      <c r="C779" s="2">
        <v>2016</v>
      </c>
      <c r="D779" s="655">
        <v>8856</v>
      </c>
    </row>
    <row r="780" spans="1:4" s="6" customFormat="1" ht="12.75" customHeight="1">
      <c r="A780" s="2">
        <f t="shared" si="10"/>
        <v>10</v>
      </c>
      <c r="B780" s="10" t="s">
        <v>1736</v>
      </c>
      <c r="C780" s="2">
        <v>2016</v>
      </c>
      <c r="D780" s="655">
        <v>4182</v>
      </c>
    </row>
    <row r="781" spans="1:4" s="6" customFormat="1" ht="12.75" customHeight="1">
      <c r="A781" s="2">
        <f t="shared" si="10"/>
        <v>11</v>
      </c>
      <c r="B781" s="10" t="s">
        <v>1737</v>
      </c>
      <c r="C781" s="2">
        <v>2016</v>
      </c>
      <c r="D781" s="655">
        <v>5904</v>
      </c>
    </row>
    <row r="782" spans="1:4" s="6" customFormat="1" ht="12.75" customHeight="1">
      <c r="A782" s="2">
        <f t="shared" si="10"/>
        <v>12</v>
      </c>
      <c r="B782" s="10" t="s">
        <v>1929</v>
      </c>
      <c r="C782" s="2">
        <v>2016</v>
      </c>
      <c r="D782" s="655">
        <v>519.64</v>
      </c>
    </row>
    <row r="783" spans="1:4" s="6" customFormat="1" ht="12.75" customHeight="1">
      <c r="A783" s="2">
        <f t="shared" si="10"/>
        <v>13</v>
      </c>
      <c r="B783" s="10" t="s">
        <v>1929</v>
      </c>
      <c r="C783" s="2">
        <v>2016</v>
      </c>
      <c r="D783" s="655">
        <v>519.64</v>
      </c>
    </row>
    <row r="784" spans="1:4" s="6" customFormat="1" ht="12.75" customHeight="1">
      <c r="A784" s="2">
        <f t="shared" si="10"/>
        <v>14</v>
      </c>
      <c r="B784" s="138" t="s">
        <v>1929</v>
      </c>
      <c r="C784" s="135">
        <v>2016</v>
      </c>
      <c r="D784" s="655">
        <v>519.64</v>
      </c>
    </row>
    <row r="785" spans="1:4" s="6" customFormat="1" ht="12.75" customHeight="1">
      <c r="A785" s="2">
        <f t="shared" si="10"/>
        <v>15</v>
      </c>
      <c r="B785" s="138" t="s">
        <v>1929</v>
      </c>
      <c r="C785" s="135">
        <v>2016</v>
      </c>
      <c r="D785" s="655">
        <v>519.64</v>
      </c>
    </row>
    <row r="786" spans="1:4" s="6" customFormat="1" ht="12.75" customHeight="1">
      <c r="A786" s="2">
        <f t="shared" si="10"/>
        <v>16</v>
      </c>
      <c r="B786" s="138" t="s">
        <v>1929</v>
      </c>
      <c r="C786" s="135">
        <v>2016</v>
      </c>
      <c r="D786" s="655">
        <v>519.64</v>
      </c>
    </row>
    <row r="787" spans="1:4" s="6" customFormat="1" ht="12.75" customHeight="1">
      <c r="A787" s="2">
        <f t="shared" si="10"/>
        <v>17</v>
      </c>
      <c r="B787" s="138" t="s">
        <v>2312</v>
      </c>
      <c r="C787" s="135">
        <v>2016</v>
      </c>
      <c r="D787" s="655">
        <v>2399</v>
      </c>
    </row>
    <row r="788" spans="1:4" s="6" customFormat="1" ht="12.75" customHeight="1">
      <c r="A788" s="2">
        <f t="shared" si="10"/>
        <v>18</v>
      </c>
      <c r="B788" s="138" t="s">
        <v>1734</v>
      </c>
      <c r="C788" s="135">
        <v>2016</v>
      </c>
      <c r="D788" s="655">
        <v>699</v>
      </c>
    </row>
    <row r="789" spans="1:4" s="6" customFormat="1" ht="12.75" customHeight="1">
      <c r="A789" s="2">
        <f t="shared" si="10"/>
        <v>19</v>
      </c>
      <c r="B789" s="138" t="s">
        <v>1734</v>
      </c>
      <c r="C789" s="135">
        <v>2016</v>
      </c>
      <c r="D789" s="655">
        <v>699</v>
      </c>
    </row>
    <row r="790" spans="1:4" s="6" customFormat="1" ht="12.75" customHeight="1">
      <c r="A790" s="2">
        <f t="shared" si="10"/>
        <v>20</v>
      </c>
      <c r="B790" s="138" t="s">
        <v>1734</v>
      </c>
      <c r="C790" s="135">
        <v>2016</v>
      </c>
      <c r="D790" s="655">
        <v>699</v>
      </c>
    </row>
    <row r="791" spans="1:4" s="6" customFormat="1" ht="12.75" customHeight="1">
      <c r="A791" s="2">
        <f t="shared" si="10"/>
        <v>21</v>
      </c>
      <c r="B791" s="138" t="s">
        <v>1930</v>
      </c>
      <c r="C791" s="135">
        <v>2016</v>
      </c>
      <c r="D791" s="655">
        <v>922.5</v>
      </c>
    </row>
    <row r="792" spans="1:4" s="6" customFormat="1" ht="12.75" customHeight="1">
      <c r="A792" s="2">
        <f t="shared" si="10"/>
        <v>22</v>
      </c>
      <c r="B792" s="138" t="s">
        <v>1930</v>
      </c>
      <c r="C792" s="135">
        <v>2016</v>
      </c>
      <c r="D792" s="656">
        <v>922.5</v>
      </c>
    </row>
    <row r="793" spans="1:4" s="6" customFormat="1" ht="12.75" customHeight="1">
      <c r="A793" s="2">
        <f>1+A792</f>
        <v>23</v>
      </c>
      <c r="B793" s="138" t="s">
        <v>1931</v>
      </c>
      <c r="C793" s="135">
        <v>2016</v>
      </c>
      <c r="D793" s="656">
        <v>2789</v>
      </c>
    </row>
    <row r="794" spans="1:4" s="6" customFormat="1" ht="12.75" customHeight="1">
      <c r="A794" s="2">
        <f t="shared" si="10"/>
        <v>24</v>
      </c>
      <c r="B794" s="138" t="s">
        <v>1932</v>
      </c>
      <c r="C794" s="135">
        <v>2016</v>
      </c>
      <c r="D794" s="656">
        <v>2789</v>
      </c>
    </row>
    <row r="795" spans="1:4" s="6" customFormat="1" ht="12.75" customHeight="1">
      <c r="A795" s="2">
        <f t="shared" si="10"/>
        <v>25</v>
      </c>
      <c r="B795" s="138" t="s">
        <v>1933</v>
      </c>
      <c r="C795" s="135">
        <v>2016</v>
      </c>
      <c r="D795" s="656">
        <v>419</v>
      </c>
    </row>
    <row r="796" spans="1:4" s="6" customFormat="1" ht="12.75" customHeight="1">
      <c r="A796" s="2">
        <f t="shared" si="10"/>
        <v>26</v>
      </c>
      <c r="B796" s="138" t="s">
        <v>1933</v>
      </c>
      <c r="C796" s="135">
        <v>2016</v>
      </c>
      <c r="D796" s="656">
        <v>419</v>
      </c>
    </row>
    <row r="797" spans="1:4" s="6" customFormat="1" ht="12.75" customHeight="1">
      <c r="A797" s="2">
        <f t="shared" si="10"/>
        <v>27</v>
      </c>
      <c r="B797" s="138" t="s">
        <v>1934</v>
      </c>
      <c r="C797" s="135">
        <v>2016</v>
      </c>
      <c r="D797" s="656">
        <v>292</v>
      </c>
    </row>
    <row r="798" spans="1:4" s="6" customFormat="1" ht="12.75" customHeight="1">
      <c r="A798" s="2">
        <f t="shared" si="10"/>
        <v>28</v>
      </c>
      <c r="B798" s="138" t="s">
        <v>1935</v>
      </c>
      <c r="C798" s="135">
        <v>2016</v>
      </c>
      <c r="D798" s="656">
        <v>292</v>
      </c>
    </row>
    <row r="799" spans="1:4" s="6" customFormat="1" ht="12.75" customHeight="1">
      <c r="A799" s="2">
        <f t="shared" si="10"/>
        <v>29</v>
      </c>
      <c r="B799" s="138" t="s">
        <v>1930</v>
      </c>
      <c r="C799" s="135">
        <v>2016</v>
      </c>
      <c r="D799" s="656">
        <v>922.5</v>
      </c>
    </row>
    <row r="800" spans="1:4" s="6" customFormat="1" ht="12.75" customHeight="1">
      <c r="A800" s="2">
        <f t="shared" si="10"/>
        <v>30</v>
      </c>
      <c r="B800" s="138" t="s">
        <v>1734</v>
      </c>
      <c r="C800" s="135">
        <v>2016</v>
      </c>
      <c r="D800" s="656">
        <v>699</v>
      </c>
    </row>
    <row r="801" spans="1:4" s="6" customFormat="1" ht="12.75" customHeight="1">
      <c r="A801" s="2">
        <f t="shared" si="10"/>
        <v>31</v>
      </c>
      <c r="B801" s="138" t="s">
        <v>1734</v>
      </c>
      <c r="C801" s="135">
        <v>2016</v>
      </c>
      <c r="D801" s="656">
        <v>699</v>
      </c>
    </row>
    <row r="802" spans="1:4" s="6" customFormat="1" ht="12.75" customHeight="1">
      <c r="A802" s="2">
        <f t="shared" si="10"/>
        <v>32</v>
      </c>
      <c r="B802" s="138" t="s">
        <v>1734</v>
      </c>
      <c r="C802" s="135">
        <v>2016</v>
      </c>
      <c r="D802" s="656">
        <v>699</v>
      </c>
    </row>
    <row r="803" spans="1:4" s="6" customFormat="1" ht="12.75" customHeight="1">
      <c r="A803" s="2">
        <f t="shared" si="10"/>
        <v>33</v>
      </c>
      <c r="B803" s="138" t="s">
        <v>1930</v>
      </c>
      <c r="C803" s="135">
        <v>2016</v>
      </c>
      <c r="D803" s="656">
        <v>922.5</v>
      </c>
    </row>
    <row r="804" spans="1:4" s="6" customFormat="1" ht="12.75" customHeight="1">
      <c r="A804" s="2">
        <f t="shared" si="10"/>
        <v>34</v>
      </c>
      <c r="B804" s="138" t="s">
        <v>1936</v>
      </c>
      <c r="C804" s="135">
        <v>2016</v>
      </c>
      <c r="D804" s="656">
        <v>2199</v>
      </c>
    </row>
    <row r="805" spans="1:4" s="6" customFormat="1" ht="12.75" customHeight="1">
      <c r="A805" s="2">
        <f t="shared" si="10"/>
        <v>35</v>
      </c>
      <c r="B805" s="138" t="s">
        <v>1937</v>
      </c>
      <c r="C805" s="135">
        <v>2016</v>
      </c>
      <c r="D805" s="656">
        <v>389</v>
      </c>
    </row>
    <row r="806" spans="1:4" s="6" customFormat="1" ht="12.75" customHeight="1">
      <c r="A806" s="2">
        <f t="shared" si="10"/>
        <v>36</v>
      </c>
      <c r="B806" s="138" t="s">
        <v>1938</v>
      </c>
      <c r="C806" s="135">
        <v>2016</v>
      </c>
      <c r="D806" s="656">
        <v>599</v>
      </c>
    </row>
    <row r="807" spans="1:4" s="6" customFormat="1" ht="12.75" customHeight="1">
      <c r="A807" s="2">
        <f t="shared" si="10"/>
        <v>37</v>
      </c>
      <c r="B807" s="138" t="s">
        <v>1939</v>
      </c>
      <c r="C807" s="135">
        <v>2016</v>
      </c>
      <c r="D807" s="656">
        <v>8012.22</v>
      </c>
    </row>
    <row r="808" spans="1:4" s="6" customFormat="1" ht="12.75" customHeight="1">
      <c r="A808" s="2">
        <f t="shared" si="10"/>
        <v>38</v>
      </c>
      <c r="B808" s="138" t="s">
        <v>1940</v>
      </c>
      <c r="C808" s="135">
        <v>2017</v>
      </c>
      <c r="D808" s="656">
        <v>931</v>
      </c>
    </row>
    <row r="809" spans="1:4" s="6" customFormat="1" ht="12.75" customHeight="1">
      <c r="A809" s="2">
        <f t="shared" si="10"/>
        <v>39</v>
      </c>
      <c r="B809" s="138" t="s">
        <v>1941</v>
      </c>
      <c r="C809" s="135">
        <v>2017</v>
      </c>
      <c r="D809" s="656">
        <v>911.43</v>
      </c>
    </row>
    <row r="810" spans="1:4" s="6" customFormat="1" ht="12.75" customHeight="1">
      <c r="A810" s="2">
        <f t="shared" si="10"/>
        <v>40</v>
      </c>
      <c r="B810" s="138" t="s">
        <v>1941</v>
      </c>
      <c r="C810" s="135">
        <v>2017</v>
      </c>
      <c r="D810" s="656">
        <v>911.43</v>
      </c>
    </row>
    <row r="811" spans="1:4" s="6" customFormat="1" ht="12.75" customHeight="1">
      <c r="A811" s="2">
        <f t="shared" si="10"/>
        <v>41</v>
      </c>
      <c r="B811" s="138" t="s">
        <v>1979</v>
      </c>
      <c r="C811" s="135">
        <v>2017</v>
      </c>
      <c r="D811" s="656">
        <v>18136.349999999999</v>
      </c>
    </row>
    <row r="812" spans="1:4" s="6" customFormat="1" ht="12.75" customHeight="1">
      <c r="A812" s="2">
        <f t="shared" si="10"/>
        <v>42</v>
      </c>
      <c r="B812" s="138" t="s">
        <v>1734</v>
      </c>
      <c r="C812" s="135">
        <v>2017</v>
      </c>
      <c r="D812" s="656">
        <v>788</v>
      </c>
    </row>
    <row r="813" spans="1:4" s="6" customFormat="1" ht="12.75" customHeight="1">
      <c r="A813" s="2">
        <f t="shared" si="10"/>
        <v>43</v>
      </c>
      <c r="B813" s="138" t="s">
        <v>1980</v>
      </c>
      <c r="C813" s="135">
        <v>2017</v>
      </c>
      <c r="D813" s="656">
        <v>505.99</v>
      </c>
    </row>
    <row r="814" spans="1:4" s="6" customFormat="1" ht="12.75" customHeight="1">
      <c r="A814" s="2">
        <f t="shared" si="10"/>
        <v>44</v>
      </c>
      <c r="B814" s="138" t="s">
        <v>1980</v>
      </c>
      <c r="C814" s="135">
        <v>2017</v>
      </c>
      <c r="D814" s="656">
        <v>506</v>
      </c>
    </row>
    <row r="815" spans="1:4" s="6" customFormat="1" ht="12.75" customHeight="1">
      <c r="A815" s="2">
        <f t="shared" si="10"/>
        <v>45</v>
      </c>
      <c r="B815" s="138" t="s">
        <v>1981</v>
      </c>
      <c r="C815" s="135">
        <v>2017</v>
      </c>
      <c r="D815" s="656">
        <v>465</v>
      </c>
    </row>
    <row r="816" spans="1:4" s="6" customFormat="1" ht="12.75" customHeight="1">
      <c r="A816" s="2">
        <f t="shared" si="10"/>
        <v>46</v>
      </c>
      <c r="B816" s="138" t="s">
        <v>1982</v>
      </c>
      <c r="C816" s="135">
        <v>2017</v>
      </c>
      <c r="D816" s="656">
        <v>715.86</v>
      </c>
    </row>
    <row r="817" spans="1:4" s="6" customFormat="1" ht="12.75" customHeight="1">
      <c r="A817" s="2">
        <f t="shared" si="10"/>
        <v>47</v>
      </c>
      <c r="B817" s="138" t="s">
        <v>1983</v>
      </c>
      <c r="C817" s="135">
        <v>2017</v>
      </c>
      <c r="D817" s="656">
        <v>640.53</v>
      </c>
    </row>
    <row r="818" spans="1:4" s="6" customFormat="1" ht="12.75" customHeight="1">
      <c r="A818" s="2">
        <f t="shared" si="10"/>
        <v>48</v>
      </c>
      <c r="B818" s="138" t="s">
        <v>1734</v>
      </c>
      <c r="C818" s="135">
        <v>2017</v>
      </c>
      <c r="D818" s="656">
        <v>788</v>
      </c>
    </row>
    <row r="819" spans="1:4" s="6" customFormat="1" ht="12.75" customHeight="1">
      <c r="A819" s="2">
        <f t="shared" si="10"/>
        <v>49</v>
      </c>
      <c r="B819" s="138" t="s">
        <v>1984</v>
      </c>
      <c r="C819" s="135">
        <v>2017</v>
      </c>
      <c r="D819" s="656">
        <v>567.66999999999996</v>
      </c>
    </row>
    <row r="820" spans="1:4" s="6" customFormat="1" ht="12.75" customHeight="1">
      <c r="A820" s="2">
        <f>1+A819</f>
        <v>50</v>
      </c>
      <c r="B820" s="138" t="s">
        <v>1985</v>
      </c>
      <c r="C820" s="135">
        <v>2017</v>
      </c>
      <c r="D820" s="656">
        <v>2699</v>
      </c>
    </row>
    <row r="821" spans="1:4" s="6" customFormat="1" ht="12.75" customHeight="1">
      <c r="A821" s="2">
        <f t="shared" si="10"/>
        <v>51</v>
      </c>
      <c r="B821" s="138" t="s">
        <v>1985</v>
      </c>
      <c r="C821" s="135">
        <v>2017</v>
      </c>
      <c r="D821" s="656">
        <v>2699</v>
      </c>
    </row>
    <row r="822" spans="1:4" s="6" customFormat="1" ht="12.75" customHeight="1">
      <c r="A822" s="2">
        <f t="shared" si="10"/>
        <v>52</v>
      </c>
      <c r="B822" s="138" t="s">
        <v>1985</v>
      </c>
      <c r="C822" s="135">
        <v>2017</v>
      </c>
      <c r="D822" s="656">
        <v>2699</v>
      </c>
    </row>
    <row r="823" spans="1:4" s="6" customFormat="1" ht="12.75" customHeight="1">
      <c r="A823" s="2">
        <f t="shared" si="10"/>
        <v>53</v>
      </c>
      <c r="B823" s="138" t="s">
        <v>1985</v>
      </c>
      <c r="C823" s="135">
        <v>2017</v>
      </c>
      <c r="D823" s="656">
        <v>2699</v>
      </c>
    </row>
    <row r="824" spans="1:4" s="6" customFormat="1" ht="12.75" customHeight="1">
      <c r="A824" s="2">
        <f t="shared" si="10"/>
        <v>54</v>
      </c>
      <c r="B824" s="138" t="s">
        <v>1985</v>
      </c>
      <c r="C824" s="135">
        <v>2017</v>
      </c>
      <c r="D824" s="656">
        <v>2699</v>
      </c>
    </row>
    <row r="825" spans="1:4" s="6" customFormat="1" ht="12.75" customHeight="1">
      <c r="A825" s="2">
        <f t="shared" si="10"/>
        <v>55</v>
      </c>
      <c r="B825" s="138" t="s">
        <v>1980</v>
      </c>
      <c r="C825" s="135">
        <v>2017</v>
      </c>
      <c r="D825" s="656">
        <v>455.1</v>
      </c>
    </row>
    <row r="826" spans="1:4" s="6" customFormat="1" ht="12.75" customHeight="1">
      <c r="A826" s="2">
        <f t="shared" si="10"/>
        <v>56</v>
      </c>
      <c r="B826" s="138" t="s">
        <v>1980</v>
      </c>
      <c r="C826" s="135">
        <v>2017</v>
      </c>
      <c r="D826" s="656">
        <v>455.1</v>
      </c>
    </row>
    <row r="827" spans="1:4" s="6" customFormat="1" ht="12.75" customHeight="1">
      <c r="A827" s="2">
        <f t="shared" si="10"/>
        <v>57</v>
      </c>
      <c r="B827" s="138" t="s">
        <v>1980</v>
      </c>
      <c r="C827" s="135">
        <v>2017</v>
      </c>
      <c r="D827" s="656">
        <v>455.1</v>
      </c>
    </row>
    <row r="828" spans="1:4" s="6" customFormat="1" ht="12.75" customHeight="1">
      <c r="A828" s="2">
        <f t="shared" si="10"/>
        <v>58</v>
      </c>
      <c r="B828" s="138" t="s">
        <v>1986</v>
      </c>
      <c r="C828" s="135">
        <v>2017</v>
      </c>
      <c r="D828" s="656">
        <v>841</v>
      </c>
    </row>
    <row r="829" spans="1:4" s="6" customFormat="1" ht="12.75" customHeight="1">
      <c r="A829" s="2">
        <f t="shared" si="10"/>
        <v>59</v>
      </c>
      <c r="B829" s="138" t="s">
        <v>1987</v>
      </c>
      <c r="C829" s="135">
        <v>2017</v>
      </c>
      <c r="D829" s="656">
        <v>567.27</v>
      </c>
    </row>
    <row r="830" spans="1:4" s="6" customFormat="1" ht="12.75" customHeight="1">
      <c r="A830" s="2">
        <f t="shared" si="10"/>
        <v>60</v>
      </c>
      <c r="B830" s="138" t="s">
        <v>1988</v>
      </c>
      <c r="C830" s="135">
        <v>2017</v>
      </c>
      <c r="D830" s="656">
        <v>790</v>
      </c>
    </row>
    <row r="831" spans="1:4" s="6" customFormat="1" ht="12.75" customHeight="1">
      <c r="A831" s="2">
        <f t="shared" si="10"/>
        <v>61</v>
      </c>
      <c r="B831" s="138" t="s">
        <v>1989</v>
      </c>
      <c r="C831" s="135">
        <v>2017</v>
      </c>
      <c r="D831" s="656">
        <v>2699</v>
      </c>
    </row>
    <row r="832" spans="1:4" s="6" customFormat="1" ht="12.75" customHeight="1">
      <c r="A832" s="2">
        <f t="shared" si="10"/>
        <v>62</v>
      </c>
      <c r="B832" s="138" t="s">
        <v>1989</v>
      </c>
      <c r="C832" s="135">
        <v>2017</v>
      </c>
      <c r="D832" s="656">
        <v>2699</v>
      </c>
    </row>
    <row r="833" spans="1:4" s="6" customFormat="1" ht="12.75" customHeight="1">
      <c r="A833" s="2">
        <f t="shared" si="10"/>
        <v>63</v>
      </c>
      <c r="B833" s="138" t="s">
        <v>1989</v>
      </c>
      <c r="C833" s="135">
        <v>2017</v>
      </c>
      <c r="D833" s="656">
        <v>2699</v>
      </c>
    </row>
    <row r="834" spans="1:4" s="6" customFormat="1" ht="12.75" customHeight="1">
      <c r="A834" s="2">
        <f t="shared" ref="A834:A897" si="11">1+A833</f>
        <v>64</v>
      </c>
      <c r="B834" s="138" t="s">
        <v>1989</v>
      </c>
      <c r="C834" s="135">
        <v>2017</v>
      </c>
      <c r="D834" s="656">
        <v>2699</v>
      </c>
    </row>
    <row r="835" spans="1:4" s="6" customFormat="1" ht="12.75" customHeight="1">
      <c r="A835" s="2">
        <f t="shared" si="11"/>
        <v>65</v>
      </c>
      <c r="B835" s="138" t="s">
        <v>1984</v>
      </c>
      <c r="C835" s="135">
        <v>2017</v>
      </c>
      <c r="D835" s="656">
        <v>609</v>
      </c>
    </row>
    <row r="836" spans="1:4" s="6" customFormat="1" ht="12.75" customHeight="1">
      <c r="A836" s="2">
        <f t="shared" si="11"/>
        <v>66</v>
      </c>
      <c r="B836" s="138" t="s">
        <v>1984</v>
      </c>
      <c r="C836" s="135">
        <v>2017</v>
      </c>
      <c r="D836" s="656">
        <v>609</v>
      </c>
    </row>
    <row r="837" spans="1:4" s="6" customFormat="1" ht="12.75" customHeight="1">
      <c r="A837" s="2">
        <f t="shared" si="11"/>
        <v>67</v>
      </c>
      <c r="B837" s="138" t="s">
        <v>1990</v>
      </c>
      <c r="C837" s="135">
        <v>2017</v>
      </c>
      <c r="D837" s="656">
        <v>184</v>
      </c>
    </row>
    <row r="838" spans="1:4" s="6" customFormat="1" ht="12.75" customHeight="1">
      <c r="A838" s="2">
        <f t="shared" si="11"/>
        <v>68</v>
      </c>
      <c r="B838" s="138" t="s">
        <v>1991</v>
      </c>
      <c r="C838" s="135">
        <v>2017</v>
      </c>
      <c r="D838" s="656">
        <v>260</v>
      </c>
    </row>
    <row r="839" spans="1:4" s="6" customFormat="1" ht="12.75" customHeight="1">
      <c r="A839" s="2">
        <f t="shared" si="11"/>
        <v>69</v>
      </c>
      <c r="B839" s="138" t="s">
        <v>1980</v>
      </c>
      <c r="C839" s="135">
        <v>2017</v>
      </c>
      <c r="D839" s="656">
        <v>461.25</v>
      </c>
    </row>
    <row r="840" spans="1:4" s="6" customFormat="1" ht="12.75" customHeight="1">
      <c r="A840" s="2">
        <f t="shared" si="11"/>
        <v>70</v>
      </c>
      <c r="B840" s="138" t="s">
        <v>1992</v>
      </c>
      <c r="C840" s="135">
        <v>2017</v>
      </c>
      <c r="D840" s="656">
        <v>341.94</v>
      </c>
    </row>
    <row r="841" spans="1:4" s="6" customFormat="1" ht="12.75" customHeight="1">
      <c r="A841" s="2">
        <f t="shared" si="11"/>
        <v>71</v>
      </c>
      <c r="B841" s="138" t="s">
        <v>1992</v>
      </c>
      <c r="C841" s="135">
        <v>2017</v>
      </c>
      <c r="D841" s="656">
        <v>341.94</v>
      </c>
    </row>
    <row r="842" spans="1:4" s="6" customFormat="1" ht="12.75" customHeight="1">
      <c r="A842" s="2">
        <f t="shared" si="11"/>
        <v>72</v>
      </c>
      <c r="B842" s="138" t="s">
        <v>1993</v>
      </c>
      <c r="C842" s="135">
        <v>2017</v>
      </c>
      <c r="D842" s="656">
        <v>1634.67</v>
      </c>
    </row>
    <row r="843" spans="1:4" s="6" customFormat="1" ht="12.75" customHeight="1">
      <c r="A843" s="2">
        <f t="shared" si="11"/>
        <v>73</v>
      </c>
      <c r="B843" s="138" t="s">
        <v>1993</v>
      </c>
      <c r="C843" s="135">
        <v>2017</v>
      </c>
      <c r="D843" s="656">
        <v>1634.67</v>
      </c>
    </row>
    <row r="844" spans="1:4" s="6" customFormat="1" ht="12.75" customHeight="1">
      <c r="A844" s="2">
        <f t="shared" si="11"/>
        <v>74</v>
      </c>
      <c r="B844" s="138" t="s">
        <v>1993</v>
      </c>
      <c r="C844" s="135">
        <v>2017</v>
      </c>
      <c r="D844" s="656">
        <v>1634.67</v>
      </c>
    </row>
    <row r="845" spans="1:4" s="6" customFormat="1" ht="12.75" customHeight="1">
      <c r="A845" s="2">
        <f t="shared" si="11"/>
        <v>75</v>
      </c>
      <c r="B845" s="138" t="s">
        <v>1993</v>
      </c>
      <c r="C845" s="135">
        <v>2017</v>
      </c>
      <c r="D845" s="656">
        <v>1634.67</v>
      </c>
    </row>
    <row r="846" spans="1:4" s="6" customFormat="1" ht="12.75" customHeight="1">
      <c r="A846" s="2">
        <f t="shared" si="11"/>
        <v>76</v>
      </c>
      <c r="B846" s="138" t="s">
        <v>1993</v>
      </c>
      <c r="C846" s="135">
        <v>2017</v>
      </c>
      <c r="D846" s="656">
        <v>1634.67</v>
      </c>
    </row>
    <row r="847" spans="1:4" s="6" customFormat="1" ht="12.75" customHeight="1">
      <c r="A847" s="2">
        <f t="shared" si="11"/>
        <v>77</v>
      </c>
      <c r="B847" s="138" t="s">
        <v>2313</v>
      </c>
      <c r="C847" s="135">
        <v>2018</v>
      </c>
      <c r="D847" s="656">
        <v>105</v>
      </c>
    </row>
    <row r="848" spans="1:4" s="6" customFormat="1" ht="12.75" customHeight="1">
      <c r="A848" s="2">
        <f t="shared" si="11"/>
        <v>78</v>
      </c>
      <c r="B848" s="138" t="s">
        <v>1982</v>
      </c>
      <c r="C848" s="135">
        <v>2018</v>
      </c>
      <c r="D848" s="656">
        <v>731.85</v>
      </c>
    </row>
    <row r="849" spans="1:4" s="6" customFormat="1" ht="12.75" customHeight="1">
      <c r="A849" s="2">
        <f t="shared" si="11"/>
        <v>79</v>
      </c>
      <c r="B849" s="138" t="s">
        <v>2314</v>
      </c>
      <c r="C849" s="135">
        <v>2018</v>
      </c>
      <c r="D849" s="656">
        <v>3296.4</v>
      </c>
    </row>
    <row r="850" spans="1:4" s="6" customFormat="1" ht="12.75" customHeight="1">
      <c r="A850" s="2">
        <f t="shared" si="11"/>
        <v>80</v>
      </c>
      <c r="B850" s="138" t="s">
        <v>2315</v>
      </c>
      <c r="C850" s="135">
        <v>2018</v>
      </c>
      <c r="D850" s="656">
        <v>2298</v>
      </c>
    </row>
    <row r="851" spans="1:4" s="6" customFormat="1" ht="12.75" customHeight="1">
      <c r="A851" s="2">
        <f t="shared" si="11"/>
        <v>81</v>
      </c>
      <c r="B851" s="138" t="s">
        <v>2316</v>
      </c>
      <c r="C851" s="135">
        <v>2018</v>
      </c>
      <c r="D851" s="656">
        <v>499</v>
      </c>
    </row>
    <row r="852" spans="1:4" s="6" customFormat="1" ht="12.75" customHeight="1">
      <c r="A852" s="2">
        <f t="shared" si="11"/>
        <v>82</v>
      </c>
      <c r="B852" s="138" t="s">
        <v>2317</v>
      </c>
      <c r="C852" s="135">
        <v>2018</v>
      </c>
      <c r="D852" s="656">
        <v>249</v>
      </c>
    </row>
    <row r="853" spans="1:4" s="6" customFormat="1" ht="12.75" customHeight="1">
      <c r="A853" s="2">
        <f t="shared" si="11"/>
        <v>83</v>
      </c>
      <c r="B853" s="138" t="s">
        <v>2318</v>
      </c>
      <c r="C853" s="135">
        <v>2018</v>
      </c>
      <c r="D853" s="656">
        <v>399</v>
      </c>
    </row>
    <row r="854" spans="1:4" s="6" customFormat="1" ht="12.75" customHeight="1">
      <c r="A854" s="2">
        <f t="shared" si="11"/>
        <v>84</v>
      </c>
      <c r="B854" s="138" t="s">
        <v>2319</v>
      </c>
      <c r="C854" s="135">
        <v>2018</v>
      </c>
      <c r="D854" s="656">
        <v>1659</v>
      </c>
    </row>
    <row r="855" spans="1:4" s="6" customFormat="1" ht="12.75" customHeight="1">
      <c r="A855" s="2">
        <f t="shared" si="11"/>
        <v>85</v>
      </c>
      <c r="B855" s="138" t="s">
        <v>2319</v>
      </c>
      <c r="C855" s="135">
        <v>2018</v>
      </c>
      <c r="D855" s="656">
        <v>2392.35</v>
      </c>
    </row>
    <row r="856" spans="1:4" s="6" customFormat="1" ht="12.75" customHeight="1">
      <c r="A856" s="2">
        <f t="shared" si="11"/>
        <v>86</v>
      </c>
      <c r="B856" s="138" t="s">
        <v>2320</v>
      </c>
      <c r="C856" s="135">
        <v>2018</v>
      </c>
      <c r="D856" s="656">
        <v>355.47</v>
      </c>
    </row>
    <row r="857" spans="1:4" s="6" customFormat="1" ht="12.75" customHeight="1">
      <c r="A857" s="2">
        <f t="shared" si="11"/>
        <v>87</v>
      </c>
      <c r="B857" s="138" t="s">
        <v>2321</v>
      </c>
      <c r="C857" s="135">
        <v>2018</v>
      </c>
      <c r="D857" s="656">
        <v>189.99</v>
      </c>
    </row>
    <row r="858" spans="1:4" s="6" customFormat="1" ht="12.75" customHeight="1">
      <c r="A858" s="2">
        <f t="shared" si="11"/>
        <v>88</v>
      </c>
      <c r="B858" s="138" t="s">
        <v>2322</v>
      </c>
      <c r="C858" s="135">
        <v>2018</v>
      </c>
      <c r="D858" s="656">
        <v>2126.67</v>
      </c>
    </row>
    <row r="859" spans="1:4" s="6" customFormat="1" ht="12.75" customHeight="1">
      <c r="A859" s="2">
        <f t="shared" si="11"/>
        <v>89</v>
      </c>
      <c r="B859" s="138" t="s">
        <v>2322</v>
      </c>
      <c r="C859" s="135">
        <v>2018</v>
      </c>
      <c r="D859" s="656">
        <v>2126.67</v>
      </c>
    </row>
    <row r="860" spans="1:4" s="6" customFormat="1" ht="12.75" customHeight="1">
      <c r="A860" s="2">
        <f t="shared" si="11"/>
        <v>90</v>
      </c>
      <c r="B860" s="138" t="s">
        <v>2323</v>
      </c>
      <c r="C860" s="135">
        <v>2018</v>
      </c>
      <c r="D860" s="656">
        <v>2126.67</v>
      </c>
    </row>
    <row r="861" spans="1:4" s="6" customFormat="1" ht="12.75" customHeight="1">
      <c r="A861" s="2">
        <f t="shared" si="11"/>
        <v>91</v>
      </c>
      <c r="B861" s="138" t="s">
        <v>2324</v>
      </c>
      <c r="C861" s="135">
        <v>2018</v>
      </c>
      <c r="D861" s="656">
        <v>393.6</v>
      </c>
    </row>
    <row r="862" spans="1:4" s="6" customFormat="1" ht="12.75" customHeight="1">
      <c r="A862" s="2">
        <f t="shared" si="11"/>
        <v>92</v>
      </c>
      <c r="B862" s="138" t="s">
        <v>2324</v>
      </c>
      <c r="C862" s="135">
        <v>2018</v>
      </c>
      <c r="D862" s="656">
        <v>393.6</v>
      </c>
    </row>
    <row r="863" spans="1:4" s="6" customFormat="1" ht="12.75" customHeight="1">
      <c r="A863" s="2">
        <f t="shared" si="11"/>
        <v>93</v>
      </c>
      <c r="B863" s="138" t="s">
        <v>2324</v>
      </c>
      <c r="C863" s="135">
        <v>2018</v>
      </c>
      <c r="D863" s="656">
        <v>393.6</v>
      </c>
    </row>
    <row r="864" spans="1:4" s="6" customFormat="1" ht="12.75" customHeight="1">
      <c r="A864" s="2">
        <f t="shared" si="11"/>
        <v>94</v>
      </c>
      <c r="B864" s="138" t="s">
        <v>2325</v>
      </c>
      <c r="C864" s="135">
        <v>2018</v>
      </c>
      <c r="D864" s="656">
        <v>3299</v>
      </c>
    </row>
    <row r="865" spans="1:4" s="6" customFormat="1" ht="12.75" customHeight="1">
      <c r="A865" s="2">
        <f t="shared" si="11"/>
        <v>95</v>
      </c>
      <c r="B865" s="138" t="s">
        <v>2326</v>
      </c>
      <c r="C865" s="135">
        <v>2018</v>
      </c>
      <c r="D865" s="656">
        <v>439</v>
      </c>
    </row>
    <row r="866" spans="1:4" s="6" customFormat="1" ht="12.75" customHeight="1">
      <c r="A866" s="2">
        <f t="shared" si="11"/>
        <v>96</v>
      </c>
      <c r="B866" s="138" t="s">
        <v>2327</v>
      </c>
      <c r="C866" s="135">
        <v>2018</v>
      </c>
      <c r="D866" s="656">
        <v>259</v>
      </c>
    </row>
    <row r="867" spans="1:4" s="6" customFormat="1" ht="12.75" customHeight="1">
      <c r="A867" s="2">
        <f t="shared" si="11"/>
        <v>97</v>
      </c>
      <c r="B867" s="138" t="s">
        <v>2328</v>
      </c>
      <c r="C867" s="135">
        <v>2018</v>
      </c>
      <c r="D867" s="656">
        <v>1194</v>
      </c>
    </row>
    <row r="868" spans="1:4" s="6" customFormat="1" ht="12.75" customHeight="1">
      <c r="A868" s="2">
        <f t="shared" si="11"/>
        <v>98</v>
      </c>
      <c r="B868" s="138" t="s">
        <v>2329</v>
      </c>
      <c r="C868" s="135">
        <v>2018</v>
      </c>
      <c r="D868" s="656">
        <v>4904.34</v>
      </c>
    </row>
    <row r="869" spans="1:4" s="6" customFormat="1" ht="12.75" customHeight="1">
      <c r="A869" s="2">
        <f t="shared" si="11"/>
        <v>99</v>
      </c>
      <c r="B869" s="138" t="s">
        <v>2329</v>
      </c>
      <c r="C869" s="135">
        <v>2018</v>
      </c>
      <c r="D869" s="656">
        <v>4904.34</v>
      </c>
    </row>
    <row r="870" spans="1:4" s="6" customFormat="1" ht="12.75" customHeight="1">
      <c r="A870" s="2">
        <f t="shared" si="11"/>
        <v>100</v>
      </c>
      <c r="B870" s="138" t="s">
        <v>2330</v>
      </c>
      <c r="C870" s="135">
        <v>2018</v>
      </c>
      <c r="D870" s="656">
        <v>4190.93</v>
      </c>
    </row>
    <row r="871" spans="1:4" s="6" customFormat="1" ht="12.75" customHeight="1">
      <c r="A871" s="2">
        <f t="shared" si="11"/>
        <v>101</v>
      </c>
      <c r="B871" s="138" t="s">
        <v>2331</v>
      </c>
      <c r="C871" s="135">
        <v>2019</v>
      </c>
      <c r="D871" s="656">
        <v>2299</v>
      </c>
    </row>
    <row r="872" spans="1:4" s="6" customFormat="1" ht="12.75" customHeight="1">
      <c r="A872" s="2">
        <f t="shared" si="11"/>
        <v>102</v>
      </c>
      <c r="B872" s="138" t="s">
        <v>2332</v>
      </c>
      <c r="C872" s="135">
        <v>2019</v>
      </c>
      <c r="D872" s="656">
        <v>1199</v>
      </c>
    </row>
    <row r="873" spans="1:4" s="6" customFormat="1" ht="12.75" customHeight="1">
      <c r="A873" s="2">
        <f t="shared" si="11"/>
        <v>103</v>
      </c>
      <c r="B873" s="138" t="s">
        <v>2318</v>
      </c>
      <c r="C873" s="135">
        <v>2019</v>
      </c>
      <c r="D873" s="656">
        <v>499</v>
      </c>
    </row>
    <row r="874" spans="1:4" s="6" customFormat="1" ht="12.75" customHeight="1">
      <c r="A874" s="2">
        <f t="shared" si="11"/>
        <v>104</v>
      </c>
      <c r="B874" s="138" t="s">
        <v>3393</v>
      </c>
      <c r="C874" s="135">
        <v>2019</v>
      </c>
      <c r="D874" s="656">
        <v>499</v>
      </c>
    </row>
    <row r="875" spans="1:4" s="6" customFormat="1" ht="12.75" customHeight="1">
      <c r="A875" s="2">
        <f t="shared" si="11"/>
        <v>105</v>
      </c>
      <c r="B875" s="138" t="s">
        <v>3393</v>
      </c>
      <c r="C875" s="135">
        <v>2019</v>
      </c>
      <c r="D875" s="656">
        <v>499</v>
      </c>
    </row>
    <row r="876" spans="1:4" s="6" customFormat="1" ht="12.75" customHeight="1">
      <c r="A876" s="2">
        <f t="shared" si="11"/>
        <v>106</v>
      </c>
      <c r="B876" s="138" t="s">
        <v>3393</v>
      </c>
      <c r="C876" s="135">
        <v>2019</v>
      </c>
      <c r="D876" s="656">
        <v>499</v>
      </c>
    </row>
    <row r="877" spans="1:4" s="6" customFormat="1" ht="12.75" customHeight="1">
      <c r="A877" s="2">
        <f t="shared" si="11"/>
        <v>107</v>
      </c>
      <c r="B877" s="138" t="s">
        <v>3393</v>
      </c>
      <c r="C877" s="135">
        <v>2019</v>
      </c>
      <c r="D877" s="656">
        <v>499</v>
      </c>
    </row>
    <row r="878" spans="1:4" s="6" customFormat="1" ht="12.75" customHeight="1">
      <c r="A878" s="2">
        <f t="shared" si="11"/>
        <v>108</v>
      </c>
      <c r="B878" s="138" t="s">
        <v>2324</v>
      </c>
      <c r="C878" s="135">
        <v>2019</v>
      </c>
      <c r="D878" s="656">
        <v>649</v>
      </c>
    </row>
    <row r="879" spans="1:4" s="6" customFormat="1" ht="12.75" customHeight="1">
      <c r="A879" s="2">
        <f t="shared" si="11"/>
        <v>109</v>
      </c>
      <c r="B879" s="138" t="s">
        <v>2324</v>
      </c>
      <c r="C879" s="135">
        <v>2019</v>
      </c>
      <c r="D879" s="656">
        <v>649</v>
      </c>
    </row>
    <row r="880" spans="1:4" s="6" customFormat="1" ht="12.75" customHeight="1">
      <c r="A880" s="2">
        <f t="shared" si="11"/>
        <v>110</v>
      </c>
      <c r="B880" s="138" t="s">
        <v>2331</v>
      </c>
      <c r="C880" s="135">
        <v>2019</v>
      </c>
      <c r="D880" s="656">
        <v>999</v>
      </c>
    </row>
    <row r="881" spans="1:4" s="6" customFormat="1" ht="12.75" customHeight="1">
      <c r="A881" s="2">
        <f t="shared" si="11"/>
        <v>111</v>
      </c>
      <c r="B881" s="138" t="s">
        <v>3394</v>
      </c>
      <c r="C881" s="135">
        <v>2019</v>
      </c>
      <c r="D881" s="656">
        <v>999</v>
      </c>
    </row>
    <row r="882" spans="1:4" s="6" customFormat="1" ht="12.75" customHeight="1">
      <c r="A882" s="2">
        <f t="shared" si="11"/>
        <v>112</v>
      </c>
      <c r="B882" s="138" t="s">
        <v>2331</v>
      </c>
      <c r="C882" s="135">
        <v>2019</v>
      </c>
      <c r="D882" s="656">
        <v>749</v>
      </c>
    </row>
    <row r="883" spans="1:4" s="6" customFormat="1" ht="12.75" customHeight="1">
      <c r="A883" s="2">
        <f t="shared" si="11"/>
        <v>113</v>
      </c>
      <c r="B883" s="138" t="s">
        <v>2331</v>
      </c>
      <c r="C883" s="135">
        <v>2019</v>
      </c>
      <c r="D883" s="656">
        <v>1650</v>
      </c>
    </row>
    <row r="884" spans="1:4" s="6" customFormat="1" ht="12.75" customHeight="1">
      <c r="A884" s="2">
        <f t="shared" si="11"/>
        <v>114</v>
      </c>
      <c r="B884" s="138" t="s">
        <v>3395</v>
      </c>
      <c r="C884" s="135">
        <v>2019</v>
      </c>
      <c r="D884" s="656">
        <v>1499</v>
      </c>
    </row>
    <row r="885" spans="1:4" s="6" customFormat="1" ht="12.75" customHeight="1">
      <c r="A885" s="2">
        <f t="shared" si="11"/>
        <v>115</v>
      </c>
      <c r="B885" s="138" t="s">
        <v>3396</v>
      </c>
      <c r="C885" s="135">
        <v>2019</v>
      </c>
      <c r="D885" s="656">
        <v>550</v>
      </c>
    </row>
    <row r="886" spans="1:4" s="6" customFormat="1" ht="12.75" customHeight="1">
      <c r="A886" s="2">
        <f t="shared" si="11"/>
        <v>116</v>
      </c>
      <c r="B886" s="138" t="s">
        <v>2324</v>
      </c>
      <c r="C886" s="135">
        <v>2019</v>
      </c>
      <c r="D886" s="656">
        <v>589</v>
      </c>
    </row>
    <row r="887" spans="1:4" s="6" customFormat="1" ht="12.75" customHeight="1">
      <c r="A887" s="2">
        <f t="shared" si="11"/>
        <v>117</v>
      </c>
      <c r="B887" s="138" t="s">
        <v>2324</v>
      </c>
      <c r="C887" s="135">
        <v>2019</v>
      </c>
      <c r="D887" s="656">
        <v>589</v>
      </c>
    </row>
    <row r="888" spans="1:4" s="6" customFormat="1" ht="12.75" customHeight="1">
      <c r="A888" s="2">
        <f t="shared" si="11"/>
        <v>118</v>
      </c>
      <c r="B888" s="138" t="s">
        <v>2331</v>
      </c>
      <c r="C888" s="135">
        <v>2019</v>
      </c>
      <c r="D888" s="656">
        <v>990</v>
      </c>
    </row>
    <row r="889" spans="1:4" s="6" customFormat="1" ht="12.75" customHeight="1">
      <c r="A889" s="2">
        <f t="shared" si="11"/>
        <v>119</v>
      </c>
      <c r="B889" s="138" t="s">
        <v>2331</v>
      </c>
      <c r="C889" s="135">
        <v>2019</v>
      </c>
      <c r="D889" s="656">
        <v>990</v>
      </c>
    </row>
    <row r="890" spans="1:4" s="6" customFormat="1" ht="12.75" customHeight="1">
      <c r="A890" s="2">
        <f t="shared" si="11"/>
        <v>120</v>
      </c>
      <c r="B890" s="138" t="s">
        <v>2324</v>
      </c>
      <c r="C890" s="135">
        <v>2019</v>
      </c>
      <c r="D890" s="656">
        <v>569</v>
      </c>
    </row>
    <row r="891" spans="1:4" s="6" customFormat="1" ht="12.75" customHeight="1">
      <c r="A891" s="2">
        <f t="shared" si="11"/>
        <v>121</v>
      </c>
      <c r="B891" s="138" t="s">
        <v>2331</v>
      </c>
      <c r="C891" s="135">
        <v>2019</v>
      </c>
      <c r="D891" s="656">
        <v>990</v>
      </c>
    </row>
    <row r="892" spans="1:4" s="6" customFormat="1" ht="12.75" customHeight="1">
      <c r="A892" s="2">
        <f t="shared" si="11"/>
        <v>122</v>
      </c>
      <c r="B892" s="138" t="s">
        <v>3397</v>
      </c>
      <c r="C892" s="135">
        <v>2019</v>
      </c>
      <c r="D892" s="656">
        <v>550</v>
      </c>
    </row>
    <row r="893" spans="1:4" s="6" customFormat="1" ht="12.75" customHeight="1">
      <c r="A893" s="2">
        <f t="shared" si="11"/>
        <v>123</v>
      </c>
      <c r="B893" s="138" t="s">
        <v>3398</v>
      </c>
      <c r="C893" s="135">
        <v>2019</v>
      </c>
      <c r="D893" s="656">
        <v>7501.1</v>
      </c>
    </row>
    <row r="894" spans="1:4" s="6" customFormat="1" ht="12.75" customHeight="1">
      <c r="A894" s="2">
        <f t="shared" si="11"/>
        <v>124</v>
      </c>
      <c r="B894" s="138" t="s">
        <v>3399</v>
      </c>
      <c r="C894" s="135">
        <v>2019</v>
      </c>
      <c r="D894" s="656">
        <v>973.45</v>
      </c>
    </row>
    <row r="895" spans="1:4" s="6" customFormat="1" ht="12.75" customHeight="1">
      <c r="A895" s="2">
        <f t="shared" si="11"/>
        <v>125</v>
      </c>
      <c r="B895" s="138" t="s">
        <v>3400</v>
      </c>
      <c r="C895" s="135">
        <v>2019</v>
      </c>
      <c r="D895" s="656">
        <v>1799</v>
      </c>
    </row>
    <row r="896" spans="1:4" s="6" customFormat="1" ht="12.75" customHeight="1">
      <c r="A896" s="2">
        <f t="shared" si="11"/>
        <v>126</v>
      </c>
      <c r="B896" s="138" t="s">
        <v>3401</v>
      </c>
      <c r="C896" s="135">
        <v>2020</v>
      </c>
      <c r="D896" s="656">
        <v>475</v>
      </c>
    </row>
    <row r="897" spans="1:4" s="6" customFormat="1" ht="12.75" customHeight="1">
      <c r="A897" s="2">
        <f t="shared" si="11"/>
        <v>127</v>
      </c>
      <c r="B897" s="138" t="s">
        <v>3402</v>
      </c>
      <c r="C897" s="135">
        <v>2020</v>
      </c>
      <c r="D897" s="656">
        <v>3259.5</v>
      </c>
    </row>
    <row r="898" spans="1:4" s="6" customFormat="1" ht="12.75" customHeight="1">
      <c r="A898" s="2">
        <f>1+A897</f>
        <v>128</v>
      </c>
      <c r="B898" s="138" t="s">
        <v>3403</v>
      </c>
      <c r="C898" s="135">
        <v>2020</v>
      </c>
      <c r="D898" s="656">
        <v>1168.5</v>
      </c>
    </row>
    <row r="899" spans="1:4" s="6" customFormat="1" ht="12.75" customHeight="1">
      <c r="A899" s="2">
        <f>1+A898</f>
        <v>129</v>
      </c>
      <c r="B899" s="138" t="s">
        <v>3404</v>
      </c>
      <c r="C899" s="135">
        <v>2020</v>
      </c>
      <c r="D899" s="656">
        <v>982.77</v>
      </c>
    </row>
    <row r="900" spans="1:4" s="6" customFormat="1" ht="12.75" customHeight="1">
      <c r="A900" s="2">
        <f>1+A899</f>
        <v>130</v>
      </c>
      <c r="B900" s="138" t="s">
        <v>3399</v>
      </c>
      <c r="C900" s="135">
        <v>2020</v>
      </c>
      <c r="D900" s="656">
        <v>3500</v>
      </c>
    </row>
    <row r="901" spans="1:4" s="6" customFormat="1" ht="12.75" customHeight="1">
      <c r="A901" s="2" t="s">
        <v>3764</v>
      </c>
      <c r="B901" s="138" t="s">
        <v>3405</v>
      </c>
      <c r="C901" s="135">
        <v>2020</v>
      </c>
      <c r="D901" s="656">
        <v>13216.9</v>
      </c>
    </row>
    <row r="902" spans="1:4" s="57" customFormat="1" ht="12.75" customHeight="1">
      <c r="A902" s="1099" t="s">
        <v>862</v>
      </c>
      <c r="B902" s="1099"/>
      <c r="C902" s="1099"/>
      <c r="D902" s="640">
        <f>SUM(D771:D901)</f>
        <v>217232.65000000005</v>
      </c>
    </row>
    <row r="903" spans="1:4" s="616" customFormat="1" ht="12.75" customHeight="1">
      <c r="A903" s="1097" t="s">
        <v>3708</v>
      </c>
      <c r="B903" s="1097"/>
      <c r="C903" s="1097"/>
      <c r="D903" s="1097"/>
    </row>
    <row r="904" spans="1:4" s="6" customFormat="1">
      <c r="A904" s="2">
        <v>1</v>
      </c>
      <c r="B904" s="1" t="s">
        <v>2338</v>
      </c>
      <c r="C904" s="2">
        <v>2016</v>
      </c>
      <c r="D904" s="642">
        <v>254.61</v>
      </c>
    </row>
    <row r="905" spans="1:4" s="6" customFormat="1">
      <c r="A905" s="2">
        <f>1+A904</f>
        <v>2</v>
      </c>
      <c r="B905" s="1" t="s">
        <v>2338</v>
      </c>
      <c r="C905" s="2">
        <v>2016</v>
      </c>
      <c r="D905" s="642">
        <v>254.61</v>
      </c>
    </row>
    <row r="906" spans="1:4" s="6" customFormat="1">
      <c r="A906" s="2">
        <f t="shared" ref="A906:A925" si="12">1+A905</f>
        <v>3</v>
      </c>
      <c r="B906" s="1" t="s">
        <v>2339</v>
      </c>
      <c r="C906" s="2">
        <v>2016</v>
      </c>
      <c r="D906" s="642">
        <v>4095.9</v>
      </c>
    </row>
    <row r="907" spans="1:4" s="6" customFormat="1">
      <c r="A907" s="2">
        <f t="shared" si="12"/>
        <v>4</v>
      </c>
      <c r="B907" s="1" t="s">
        <v>2339</v>
      </c>
      <c r="C907" s="2">
        <v>2016</v>
      </c>
      <c r="D907" s="642">
        <v>4095.9</v>
      </c>
    </row>
    <row r="908" spans="1:4" s="6" customFormat="1">
      <c r="A908" s="2">
        <f t="shared" si="12"/>
        <v>5</v>
      </c>
      <c r="B908" s="1" t="s">
        <v>2339</v>
      </c>
      <c r="C908" s="2">
        <v>2016</v>
      </c>
      <c r="D908" s="642">
        <v>4095.9</v>
      </c>
    </row>
    <row r="909" spans="1:4" s="6" customFormat="1">
      <c r="A909" s="2">
        <f t="shared" si="12"/>
        <v>6</v>
      </c>
      <c r="B909" s="1" t="s">
        <v>2339</v>
      </c>
      <c r="C909" s="2">
        <v>2016</v>
      </c>
      <c r="D909" s="642">
        <v>4095.9</v>
      </c>
    </row>
    <row r="910" spans="1:4" s="6" customFormat="1">
      <c r="A910" s="2">
        <f t="shared" si="12"/>
        <v>7</v>
      </c>
      <c r="B910" s="1" t="s">
        <v>2340</v>
      </c>
      <c r="C910" s="2">
        <v>2016</v>
      </c>
      <c r="D910" s="642">
        <v>548</v>
      </c>
    </row>
    <row r="911" spans="1:4" s="6" customFormat="1">
      <c r="A911" s="2">
        <f t="shared" si="12"/>
        <v>8</v>
      </c>
      <c r="B911" s="1" t="s">
        <v>2341</v>
      </c>
      <c r="C911" s="2">
        <v>2017</v>
      </c>
      <c r="D911" s="642">
        <v>4341.8999999999996</v>
      </c>
    </row>
    <row r="912" spans="1:4" s="6" customFormat="1">
      <c r="A912" s="2">
        <f t="shared" si="12"/>
        <v>9</v>
      </c>
      <c r="B912" s="1" t="s">
        <v>2342</v>
      </c>
      <c r="C912" s="2">
        <v>2017</v>
      </c>
      <c r="D912" s="642">
        <v>5387.4</v>
      </c>
    </row>
    <row r="913" spans="1:5" s="6" customFormat="1">
      <c r="A913" s="2">
        <f t="shared" si="12"/>
        <v>10</v>
      </c>
      <c r="B913" s="1" t="s">
        <v>2022</v>
      </c>
      <c r="C913" s="2">
        <v>2017</v>
      </c>
      <c r="D913" s="642">
        <v>2335</v>
      </c>
    </row>
    <row r="914" spans="1:5" s="6" customFormat="1">
      <c r="A914" s="2">
        <f t="shared" si="12"/>
        <v>11</v>
      </c>
      <c r="B914" s="1" t="s">
        <v>2343</v>
      </c>
      <c r="C914" s="2">
        <v>2018</v>
      </c>
      <c r="D914" s="642">
        <v>11005.11</v>
      </c>
    </row>
    <row r="915" spans="1:5" s="6" customFormat="1">
      <c r="A915" s="2">
        <f t="shared" si="12"/>
        <v>12</v>
      </c>
      <c r="B915" s="1" t="s">
        <v>2344</v>
      </c>
      <c r="C915" s="2">
        <v>2018</v>
      </c>
      <c r="D915" s="642">
        <v>1685</v>
      </c>
    </row>
    <row r="916" spans="1:5" s="6" customFormat="1">
      <c r="A916" s="2">
        <f t="shared" si="12"/>
        <v>13</v>
      </c>
      <c r="B916" s="1" t="s">
        <v>2345</v>
      </c>
      <c r="C916" s="2">
        <v>2018</v>
      </c>
      <c r="D916" s="642">
        <v>7011</v>
      </c>
    </row>
    <row r="917" spans="1:5" s="6" customFormat="1" ht="25.5">
      <c r="A917" s="2">
        <f t="shared" si="12"/>
        <v>14</v>
      </c>
      <c r="B917" s="1" t="s">
        <v>2346</v>
      </c>
      <c r="C917" s="2">
        <v>2019</v>
      </c>
      <c r="D917" s="642">
        <v>4575.6000000000004</v>
      </c>
    </row>
    <row r="918" spans="1:5" s="6" customFormat="1" ht="25.5">
      <c r="A918" s="2">
        <f t="shared" si="12"/>
        <v>15</v>
      </c>
      <c r="B918" s="1" t="s">
        <v>2346</v>
      </c>
      <c r="C918" s="2">
        <v>2019</v>
      </c>
      <c r="D918" s="642">
        <v>4575.6000000000004</v>
      </c>
    </row>
    <row r="919" spans="1:5" s="6" customFormat="1">
      <c r="A919" s="2">
        <f t="shared" si="12"/>
        <v>16</v>
      </c>
      <c r="B919" s="1" t="s">
        <v>3489</v>
      </c>
      <c r="C919" s="2">
        <v>2019</v>
      </c>
      <c r="D919" s="642">
        <v>1134.77</v>
      </c>
    </row>
    <row r="920" spans="1:5" s="6" customFormat="1">
      <c r="A920" s="2">
        <f t="shared" si="12"/>
        <v>17</v>
      </c>
      <c r="B920" s="1" t="s">
        <v>3489</v>
      </c>
      <c r="C920" s="2">
        <v>2019</v>
      </c>
      <c r="D920" s="642">
        <v>1393.96</v>
      </c>
    </row>
    <row r="921" spans="1:5" s="6" customFormat="1">
      <c r="A921" s="2">
        <f t="shared" si="12"/>
        <v>18</v>
      </c>
      <c r="B921" s="1" t="s">
        <v>3494</v>
      </c>
      <c r="C921" s="2">
        <v>2019</v>
      </c>
      <c r="D921" s="642">
        <v>9827.7000000000007</v>
      </c>
    </row>
    <row r="922" spans="1:5" s="6" customFormat="1">
      <c r="A922" s="2">
        <f t="shared" si="12"/>
        <v>19</v>
      </c>
      <c r="B922" s="1" t="s">
        <v>3490</v>
      </c>
      <c r="C922" s="2">
        <v>2020</v>
      </c>
      <c r="D922" s="642">
        <v>4538.7</v>
      </c>
    </row>
    <row r="923" spans="1:5" s="6" customFormat="1">
      <c r="A923" s="2">
        <f t="shared" si="12"/>
        <v>20</v>
      </c>
      <c r="B923" s="1" t="s">
        <v>3491</v>
      </c>
      <c r="C923" s="2">
        <v>2020</v>
      </c>
      <c r="D923" s="642">
        <v>1101.99</v>
      </c>
    </row>
    <row r="924" spans="1:5" s="6" customFormat="1">
      <c r="A924" s="2">
        <f t="shared" si="12"/>
        <v>21</v>
      </c>
      <c r="B924" s="1" t="s">
        <v>3492</v>
      </c>
      <c r="C924" s="2">
        <v>2020</v>
      </c>
      <c r="D924" s="642">
        <v>651.9</v>
      </c>
    </row>
    <row r="925" spans="1:5" s="6" customFormat="1" ht="25.5">
      <c r="A925" s="2">
        <f t="shared" si="12"/>
        <v>22</v>
      </c>
      <c r="B925" s="1" t="s">
        <v>3493</v>
      </c>
      <c r="C925" s="2">
        <v>2020</v>
      </c>
      <c r="D925" s="642">
        <v>8058.96</v>
      </c>
      <c r="E925" s="617"/>
    </row>
    <row r="926" spans="1:5" s="57" customFormat="1">
      <c r="A926" s="1099" t="s">
        <v>862</v>
      </c>
      <c r="B926" s="1099"/>
      <c r="C926" s="1099"/>
      <c r="D926" s="640">
        <f>SUM(D904:D925)</f>
        <v>85065.41</v>
      </c>
    </row>
    <row r="927" spans="1:5" s="6" customFormat="1" ht="12.75" customHeight="1">
      <c r="A927" s="1097" t="s">
        <v>3709</v>
      </c>
      <c r="B927" s="1097"/>
      <c r="C927" s="1097"/>
      <c r="D927" s="1097"/>
    </row>
    <row r="928" spans="1:5" s="213" customFormat="1">
      <c r="A928" s="2">
        <v>1</v>
      </c>
      <c r="B928" s="138" t="s">
        <v>1864</v>
      </c>
      <c r="C928" s="135">
        <v>2016</v>
      </c>
      <c r="D928" s="366">
        <v>3060</v>
      </c>
    </row>
    <row r="929" spans="1:4" s="213" customFormat="1">
      <c r="A929" s="2">
        <f>1+A928</f>
        <v>2</v>
      </c>
      <c r="B929" s="138" t="s">
        <v>1865</v>
      </c>
      <c r="C929" s="135">
        <v>2016</v>
      </c>
      <c r="D929" s="366">
        <v>3160</v>
      </c>
    </row>
    <row r="930" spans="1:4" s="213" customFormat="1">
      <c r="A930" s="2">
        <f t="shared" ref="A930:A973" si="13">1+A929</f>
        <v>3</v>
      </c>
      <c r="B930" s="138" t="s">
        <v>1866</v>
      </c>
      <c r="C930" s="135">
        <v>2016</v>
      </c>
      <c r="D930" s="366">
        <v>3160</v>
      </c>
    </row>
    <row r="931" spans="1:4" s="213" customFormat="1">
      <c r="A931" s="2">
        <f t="shared" si="13"/>
        <v>4</v>
      </c>
      <c r="B931" s="138" t="s">
        <v>1867</v>
      </c>
      <c r="C931" s="135">
        <v>2016</v>
      </c>
      <c r="D931" s="366">
        <v>3160</v>
      </c>
    </row>
    <row r="932" spans="1:4" s="213" customFormat="1">
      <c r="A932" s="2">
        <f t="shared" si="13"/>
        <v>5</v>
      </c>
      <c r="B932" s="138" t="s">
        <v>1868</v>
      </c>
      <c r="C932" s="135">
        <v>2017</v>
      </c>
      <c r="D932" s="366">
        <v>414.63</v>
      </c>
    </row>
    <row r="933" spans="1:4" s="213" customFormat="1">
      <c r="A933" s="2">
        <f t="shared" si="13"/>
        <v>6</v>
      </c>
      <c r="B933" s="138" t="s">
        <v>1869</v>
      </c>
      <c r="C933" s="135">
        <v>2017</v>
      </c>
      <c r="D933" s="366">
        <v>658.54</v>
      </c>
    </row>
    <row r="934" spans="1:4" s="213" customFormat="1">
      <c r="A934" s="2">
        <f t="shared" si="13"/>
        <v>7</v>
      </c>
      <c r="B934" s="138" t="s">
        <v>1870</v>
      </c>
      <c r="C934" s="135">
        <v>2017</v>
      </c>
      <c r="D934" s="366">
        <v>414.63</v>
      </c>
    </row>
    <row r="935" spans="1:4" s="213" customFormat="1">
      <c r="A935" s="2">
        <f t="shared" si="13"/>
        <v>8</v>
      </c>
      <c r="B935" s="138" t="s">
        <v>1871</v>
      </c>
      <c r="C935" s="135">
        <v>2017</v>
      </c>
      <c r="D935" s="366">
        <v>439.02</v>
      </c>
    </row>
    <row r="936" spans="1:4" s="213" customFormat="1">
      <c r="A936" s="2">
        <f t="shared" si="13"/>
        <v>9</v>
      </c>
      <c r="B936" s="138" t="s">
        <v>1872</v>
      </c>
      <c r="C936" s="12">
        <v>2017</v>
      </c>
      <c r="D936" s="366">
        <v>609.73</v>
      </c>
    </row>
    <row r="937" spans="1:4" s="213" customFormat="1">
      <c r="A937" s="2">
        <f t="shared" si="13"/>
        <v>10</v>
      </c>
      <c r="B937" s="138" t="s">
        <v>1873</v>
      </c>
      <c r="C937" s="12">
        <v>2017</v>
      </c>
      <c r="D937" s="366">
        <v>3101</v>
      </c>
    </row>
    <row r="938" spans="1:4" s="213" customFormat="1">
      <c r="A938" s="2">
        <f t="shared" si="13"/>
        <v>11</v>
      </c>
      <c r="B938" s="138" t="s">
        <v>1874</v>
      </c>
      <c r="C938" s="12">
        <v>2017</v>
      </c>
      <c r="D938" s="366">
        <v>486</v>
      </c>
    </row>
    <row r="939" spans="1:4" s="213" customFormat="1">
      <c r="A939" s="2">
        <f t="shared" si="13"/>
        <v>12</v>
      </c>
      <c r="B939" s="138" t="s">
        <v>1875</v>
      </c>
      <c r="C939" s="12">
        <v>2017</v>
      </c>
      <c r="D939" s="366">
        <v>3210</v>
      </c>
    </row>
    <row r="940" spans="1:4" s="213" customFormat="1">
      <c r="A940" s="2">
        <f t="shared" si="13"/>
        <v>13</v>
      </c>
      <c r="B940" s="138" t="s">
        <v>2146</v>
      </c>
      <c r="C940" s="12">
        <v>2018</v>
      </c>
      <c r="D940" s="366">
        <v>4092.85</v>
      </c>
    </row>
    <row r="941" spans="1:4" s="213" customFormat="1">
      <c r="A941" s="2">
        <f t="shared" si="13"/>
        <v>14</v>
      </c>
      <c r="B941" s="396" t="s">
        <v>2147</v>
      </c>
      <c r="C941" s="346">
        <v>2018</v>
      </c>
      <c r="D941" s="657">
        <v>6800</v>
      </c>
    </row>
    <row r="942" spans="1:4" s="213" customFormat="1">
      <c r="A942" s="2">
        <f t="shared" si="13"/>
        <v>15</v>
      </c>
      <c r="B942" s="138" t="s">
        <v>1870</v>
      </c>
      <c r="C942" s="12">
        <v>2018</v>
      </c>
      <c r="D942" s="366">
        <v>1150</v>
      </c>
    </row>
    <row r="943" spans="1:4" s="213" customFormat="1">
      <c r="A943" s="2">
        <f t="shared" si="13"/>
        <v>16</v>
      </c>
      <c r="B943" s="138" t="s">
        <v>2148</v>
      </c>
      <c r="C943" s="12">
        <v>2018</v>
      </c>
      <c r="D943" s="366">
        <v>7700</v>
      </c>
    </row>
    <row r="944" spans="1:4" s="213" customFormat="1">
      <c r="A944" s="2">
        <f t="shared" si="13"/>
        <v>17</v>
      </c>
      <c r="B944" s="1" t="s">
        <v>2433</v>
      </c>
      <c r="C944" s="2">
        <v>2018</v>
      </c>
      <c r="D944" s="410">
        <v>3177.24</v>
      </c>
    </row>
    <row r="945" spans="1:4" s="213" customFormat="1">
      <c r="A945" s="2">
        <f t="shared" si="13"/>
        <v>18</v>
      </c>
      <c r="B945" s="1" t="s">
        <v>2434</v>
      </c>
      <c r="C945" s="2">
        <v>2018</v>
      </c>
      <c r="D945" s="410">
        <v>3750</v>
      </c>
    </row>
    <row r="946" spans="1:4" s="213" customFormat="1">
      <c r="A946" s="2">
        <f t="shared" si="13"/>
        <v>19</v>
      </c>
      <c r="B946" s="1" t="s">
        <v>2435</v>
      </c>
      <c r="C946" s="2">
        <v>2018</v>
      </c>
      <c r="D946" s="410">
        <v>3750</v>
      </c>
    </row>
    <row r="947" spans="1:4" s="213" customFormat="1">
      <c r="A947" s="2">
        <f t="shared" si="13"/>
        <v>20</v>
      </c>
      <c r="B947" s="1" t="s">
        <v>2436</v>
      </c>
      <c r="C947" s="2">
        <v>2018</v>
      </c>
      <c r="D947" s="410">
        <v>3750</v>
      </c>
    </row>
    <row r="948" spans="1:4" s="213" customFormat="1">
      <c r="A948" s="2">
        <f t="shared" si="13"/>
        <v>21</v>
      </c>
      <c r="B948" s="1" t="s">
        <v>2437</v>
      </c>
      <c r="C948" s="2">
        <v>2018</v>
      </c>
      <c r="D948" s="410">
        <v>3710</v>
      </c>
    </row>
    <row r="949" spans="1:4" s="213" customFormat="1">
      <c r="A949" s="2">
        <f t="shared" si="13"/>
        <v>22</v>
      </c>
      <c r="B949" s="1" t="s">
        <v>2438</v>
      </c>
      <c r="C949" s="2">
        <v>2018</v>
      </c>
      <c r="D949" s="410">
        <v>3750</v>
      </c>
    </row>
    <row r="950" spans="1:4" s="213" customFormat="1">
      <c r="A950" s="2">
        <f t="shared" si="13"/>
        <v>23</v>
      </c>
      <c r="B950" s="1" t="s">
        <v>2439</v>
      </c>
      <c r="C950" s="2">
        <v>2018</v>
      </c>
      <c r="D950" s="410">
        <v>1355</v>
      </c>
    </row>
    <row r="951" spans="1:4" s="213" customFormat="1">
      <c r="A951" s="2">
        <f t="shared" si="13"/>
        <v>24</v>
      </c>
      <c r="B951" s="1" t="s">
        <v>2440</v>
      </c>
      <c r="C951" s="2">
        <v>2018</v>
      </c>
      <c r="D951" s="410">
        <v>3750</v>
      </c>
    </row>
    <row r="952" spans="1:4" s="213" customFormat="1">
      <c r="A952" s="2">
        <f t="shared" si="13"/>
        <v>25</v>
      </c>
      <c r="B952" s="1" t="s">
        <v>2441</v>
      </c>
      <c r="C952" s="2">
        <v>2018</v>
      </c>
      <c r="D952" s="410">
        <v>3550</v>
      </c>
    </row>
    <row r="953" spans="1:4" s="213" customFormat="1">
      <c r="A953" s="2">
        <f t="shared" si="13"/>
        <v>26</v>
      </c>
      <c r="B953" s="1" t="s">
        <v>2438</v>
      </c>
      <c r="C953" s="2">
        <v>2019</v>
      </c>
      <c r="D953" s="410">
        <v>1990</v>
      </c>
    </row>
    <row r="954" spans="1:4" s="213" customFormat="1">
      <c r="A954" s="2">
        <f t="shared" si="13"/>
        <v>27</v>
      </c>
      <c r="B954" s="1" t="s">
        <v>2442</v>
      </c>
      <c r="C954" s="2">
        <v>2019</v>
      </c>
      <c r="D954" s="410">
        <v>3838</v>
      </c>
    </row>
    <row r="955" spans="1:4" s="213" customFormat="1">
      <c r="A955" s="2">
        <f t="shared" si="13"/>
        <v>28</v>
      </c>
      <c r="B955" s="1" t="s">
        <v>2443</v>
      </c>
      <c r="C955" s="2">
        <v>2019</v>
      </c>
      <c r="D955" s="410">
        <v>226.18</v>
      </c>
    </row>
    <row r="956" spans="1:4" s="213" customFormat="1">
      <c r="A956" s="2">
        <f t="shared" si="13"/>
        <v>29</v>
      </c>
      <c r="B956" s="1" t="s">
        <v>2444</v>
      </c>
      <c r="C956" s="2">
        <v>2019</v>
      </c>
      <c r="D956" s="410">
        <v>226.18</v>
      </c>
    </row>
    <row r="957" spans="1:4" s="213" customFormat="1">
      <c r="A957" s="2">
        <f t="shared" si="13"/>
        <v>30</v>
      </c>
      <c r="B957" s="1" t="s">
        <v>2445</v>
      </c>
      <c r="C957" s="2">
        <v>2019</v>
      </c>
      <c r="D957" s="410">
        <v>3630</v>
      </c>
    </row>
    <row r="958" spans="1:4" s="213" customFormat="1">
      <c r="A958" s="2">
        <f t="shared" si="13"/>
        <v>31</v>
      </c>
      <c r="B958" s="1" t="s">
        <v>2446</v>
      </c>
      <c r="C958" s="2">
        <v>2019</v>
      </c>
      <c r="D958" s="410">
        <v>3490</v>
      </c>
    </row>
    <row r="959" spans="1:4" s="213" customFormat="1">
      <c r="A959" s="2">
        <f t="shared" si="13"/>
        <v>32</v>
      </c>
      <c r="B959" s="1" t="s">
        <v>2447</v>
      </c>
      <c r="C959" s="2">
        <v>2019</v>
      </c>
      <c r="D959" s="410">
        <v>3490</v>
      </c>
    </row>
    <row r="960" spans="1:4" s="213" customFormat="1">
      <c r="A960" s="2">
        <f t="shared" si="13"/>
        <v>33</v>
      </c>
      <c r="B960" s="1" t="s">
        <v>2149</v>
      </c>
      <c r="C960" s="2">
        <v>2017</v>
      </c>
      <c r="D960" s="410">
        <v>25921</v>
      </c>
    </row>
    <row r="961" spans="1:16" s="213" customFormat="1">
      <c r="A961" s="2">
        <f t="shared" si="13"/>
        <v>34</v>
      </c>
      <c r="B961" s="1" t="s">
        <v>1872</v>
      </c>
      <c r="C961" s="2">
        <v>2019</v>
      </c>
      <c r="D961" s="410">
        <v>465</v>
      </c>
    </row>
    <row r="962" spans="1:16" s="213" customFormat="1">
      <c r="A962" s="2">
        <f t="shared" si="13"/>
        <v>35</v>
      </c>
      <c r="B962" s="1" t="s">
        <v>1872</v>
      </c>
      <c r="C962" s="2">
        <v>2019</v>
      </c>
      <c r="D962" s="410">
        <v>658.54</v>
      </c>
    </row>
    <row r="963" spans="1:16" s="213" customFormat="1">
      <c r="A963" s="2">
        <f t="shared" si="13"/>
        <v>36</v>
      </c>
      <c r="B963" s="1" t="s">
        <v>3257</v>
      </c>
      <c r="C963" s="2">
        <v>2019</v>
      </c>
      <c r="D963" s="410">
        <v>202</v>
      </c>
    </row>
    <row r="964" spans="1:16" s="213" customFormat="1">
      <c r="A964" s="2">
        <f t="shared" si="13"/>
        <v>37</v>
      </c>
      <c r="B964" s="1" t="s">
        <v>3257</v>
      </c>
      <c r="C964" s="2">
        <v>2019</v>
      </c>
      <c r="D964" s="410">
        <v>51</v>
      </c>
    </row>
    <row r="965" spans="1:16" s="213" customFormat="1">
      <c r="A965" s="2">
        <f t="shared" si="13"/>
        <v>38</v>
      </c>
      <c r="B965" s="1" t="s">
        <v>3257</v>
      </c>
      <c r="C965" s="2">
        <v>2019</v>
      </c>
      <c r="D965" s="410">
        <v>980.62</v>
      </c>
    </row>
    <row r="966" spans="1:16" s="213" customFormat="1">
      <c r="A966" s="2">
        <f t="shared" si="13"/>
        <v>39</v>
      </c>
      <c r="B966" s="1" t="s">
        <v>3258</v>
      </c>
      <c r="C966" s="2">
        <v>2019</v>
      </c>
      <c r="D966" s="410">
        <v>434.95</v>
      </c>
    </row>
    <row r="967" spans="1:16" s="213" customFormat="1">
      <c r="A967" s="2">
        <f t="shared" si="13"/>
        <v>40</v>
      </c>
      <c r="B967" s="1" t="s">
        <v>3259</v>
      </c>
      <c r="C967" s="2">
        <v>2019</v>
      </c>
      <c r="D967" s="410">
        <v>600.79999999999995</v>
      </c>
    </row>
    <row r="968" spans="1:16" s="213" customFormat="1">
      <c r="A968" s="2">
        <f t="shared" si="13"/>
        <v>41</v>
      </c>
      <c r="B968" s="1" t="s">
        <v>3260</v>
      </c>
      <c r="C968" s="2">
        <v>2019</v>
      </c>
      <c r="D968" s="410">
        <v>930.51</v>
      </c>
    </row>
    <row r="969" spans="1:16" s="213" customFormat="1">
      <c r="A969" s="2">
        <f t="shared" si="13"/>
        <v>42</v>
      </c>
      <c r="B969" s="1" t="s">
        <v>3260</v>
      </c>
      <c r="C969" s="2">
        <v>2019</v>
      </c>
      <c r="D969" s="410">
        <v>534.95000000000005</v>
      </c>
    </row>
    <row r="970" spans="1:16" s="213" customFormat="1">
      <c r="A970" s="2">
        <f t="shared" si="13"/>
        <v>43</v>
      </c>
      <c r="B970" s="1" t="s">
        <v>3261</v>
      </c>
      <c r="C970" s="2">
        <v>2020</v>
      </c>
      <c r="D970" s="410">
        <v>222.76</v>
      </c>
    </row>
    <row r="971" spans="1:16" s="213" customFormat="1" ht="25.5">
      <c r="A971" s="2">
        <f t="shared" si="13"/>
        <v>44</v>
      </c>
      <c r="B971" s="1" t="s">
        <v>3262</v>
      </c>
      <c r="C971" s="2">
        <v>2020</v>
      </c>
      <c r="D971" s="410">
        <v>222.76</v>
      </c>
    </row>
    <row r="972" spans="1:16" s="213" customFormat="1">
      <c r="A972" s="2">
        <f t="shared" si="13"/>
        <v>45</v>
      </c>
      <c r="B972" s="1" t="s">
        <v>3263</v>
      </c>
      <c r="C972" s="2">
        <v>2019</v>
      </c>
      <c r="D972" s="410">
        <v>180</v>
      </c>
    </row>
    <row r="973" spans="1:16" s="213" customFormat="1">
      <c r="A973" s="2">
        <f t="shared" si="13"/>
        <v>46</v>
      </c>
      <c r="B973" s="1" t="s">
        <v>3264</v>
      </c>
      <c r="C973" s="2">
        <v>2019</v>
      </c>
      <c r="D973" s="410">
        <v>380</v>
      </c>
    </row>
    <row r="974" spans="1:16" s="57" customFormat="1">
      <c r="A974" s="1163" t="s">
        <v>862</v>
      </c>
      <c r="B974" s="1164"/>
      <c r="C974" s="1165"/>
      <c r="D974" s="640">
        <f>SUM(D928:D973)</f>
        <v>120833.88999999994</v>
      </c>
    </row>
    <row r="975" spans="1:16" s="6" customFormat="1">
      <c r="A975" s="1102" t="s">
        <v>3710</v>
      </c>
      <c r="B975" s="1103"/>
      <c r="C975" s="1103"/>
      <c r="D975" s="1104"/>
    </row>
    <row r="976" spans="1:16" s="6" customFormat="1">
      <c r="A976" s="2">
        <v>1</v>
      </c>
      <c r="B976" s="1" t="s">
        <v>1975</v>
      </c>
      <c r="C976" s="2">
        <v>2017</v>
      </c>
      <c r="D976" s="365">
        <v>10813.01</v>
      </c>
      <c r="L976" s="107"/>
      <c r="M976" s="107"/>
      <c r="N976" s="107"/>
      <c r="O976" s="107"/>
      <c r="P976" s="107"/>
    </row>
    <row r="977" spans="1:16" s="6" customFormat="1">
      <c r="A977" s="2">
        <v>2</v>
      </c>
      <c r="B977" s="1" t="s">
        <v>3182</v>
      </c>
      <c r="C977" s="2">
        <v>2020</v>
      </c>
      <c r="D977" s="365">
        <v>975.61</v>
      </c>
      <c r="L977" s="107"/>
      <c r="M977" s="107"/>
      <c r="N977" s="107"/>
      <c r="O977" s="107"/>
      <c r="P977" s="107"/>
    </row>
    <row r="978" spans="1:16" s="6" customFormat="1">
      <c r="A978" s="2">
        <v>3</v>
      </c>
      <c r="B978" s="1" t="s">
        <v>3183</v>
      </c>
      <c r="C978" s="2">
        <v>2020</v>
      </c>
      <c r="D978" s="365">
        <v>1200</v>
      </c>
      <c r="L978" s="107"/>
      <c r="M978" s="107"/>
      <c r="N978" s="107"/>
      <c r="O978" s="107"/>
      <c r="P978" s="107"/>
    </row>
    <row r="979" spans="1:16" s="6" customFormat="1">
      <c r="A979" s="2">
        <v>4</v>
      </c>
      <c r="B979" s="1" t="s">
        <v>3184</v>
      </c>
      <c r="C979" s="2">
        <v>2020</v>
      </c>
      <c r="D979" s="365">
        <v>580</v>
      </c>
      <c r="L979" s="107"/>
      <c r="M979" s="107"/>
      <c r="N979" s="107"/>
      <c r="O979" s="107"/>
      <c r="P979" s="107"/>
    </row>
    <row r="980" spans="1:16" s="6" customFormat="1">
      <c r="A980" s="2">
        <v>5</v>
      </c>
      <c r="B980" s="1" t="s">
        <v>3183</v>
      </c>
      <c r="C980" s="2">
        <v>2020</v>
      </c>
      <c r="D980" s="365">
        <v>1200</v>
      </c>
      <c r="L980" s="107"/>
      <c r="M980" s="107"/>
      <c r="N980" s="107"/>
      <c r="O980" s="107"/>
      <c r="P980" s="107"/>
    </row>
    <row r="981" spans="1:16" s="6" customFormat="1">
      <c r="A981" s="1099" t="s">
        <v>862</v>
      </c>
      <c r="B981" s="1099"/>
      <c r="C981" s="1099"/>
      <c r="D981" s="640">
        <f>SUM(D976:D980)</f>
        <v>14768.62</v>
      </c>
      <c r="L981" s="107"/>
      <c r="M981" s="107"/>
      <c r="N981" s="107"/>
      <c r="O981" s="107"/>
      <c r="P981" s="107"/>
    </row>
    <row r="982" spans="1:16" s="6" customFormat="1" ht="27" customHeight="1">
      <c r="A982" s="1097" t="s">
        <v>3711</v>
      </c>
      <c r="B982" s="1097"/>
      <c r="C982" s="1097"/>
      <c r="D982" s="1097"/>
      <c r="L982" s="107"/>
      <c r="M982" s="107"/>
      <c r="N982" s="107"/>
      <c r="O982" s="107"/>
      <c r="P982" s="107"/>
    </row>
    <row r="983" spans="1:16" s="6" customFormat="1">
      <c r="A983" s="2">
        <v>1</v>
      </c>
      <c r="B983" s="138" t="s">
        <v>1959</v>
      </c>
      <c r="C983" s="135">
        <v>2017</v>
      </c>
      <c r="D983" s="650">
        <v>37360.019999999997</v>
      </c>
      <c r="L983" s="107"/>
      <c r="M983" s="107"/>
      <c r="N983" s="107"/>
      <c r="O983" s="107"/>
      <c r="P983" s="107"/>
    </row>
    <row r="984" spans="1:16" s="6" customFormat="1">
      <c r="A984" s="1099" t="s">
        <v>862</v>
      </c>
      <c r="B984" s="1099"/>
      <c r="C984" s="1099"/>
      <c r="D984" s="640">
        <f>SUM(D983:D983)</f>
        <v>37360.019999999997</v>
      </c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</row>
    <row r="985" spans="1:16" s="6" customFormat="1">
      <c r="A985" s="22"/>
      <c r="B985" s="24"/>
      <c r="C985" s="45"/>
      <c r="D985" s="658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</row>
    <row r="986" spans="1:16" s="6" customFormat="1" ht="12.75" customHeight="1">
      <c r="A986" s="1166" t="s">
        <v>864</v>
      </c>
      <c r="B986" s="1166"/>
      <c r="C986" s="1166"/>
      <c r="D986" s="1166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</row>
    <row r="987" spans="1:16" s="6" customFormat="1" ht="25.5">
      <c r="A987" s="401" t="s">
        <v>370</v>
      </c>
      <c r="B987" s="54" t="s">
        <v>371</v>
      </c>
      <c r="C987" s="54" t="s">
        <v>984</v>
      </c>
      <c r="D987" s="637" t="s">
        <v>1066</v>
      </c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</row>
    <row r="988" spans="1:16" ht="12.75" customHeight="1">
      <c r="A988" s="1097" t="s">
        <v>3360</v>
      </c>
      <c r="B988" s="1097"/>
      <c r="C988" s="1097"/>
      <c r="D988" s="1097"/>
      <c r="L988" s="20"/>
      <c r="M988" s="20"/>
      <c r="N988" s="20"/>
      <c r="O988" s="20"/>
      <c r="P988" s="20"/>
    </row>
    <row r="989" spans="1:16" s="213" customFormat="1">
      <c r="A989" s="2">
        <v>1</v>
      </c>
      <c r="B989" s="1" t="s">
        <v>1739</v>
      </c>
      <c r="C989" s="2">
        <v>2016</v>
      </c>
      <c r="D989" s="638">
        <v>812.19</v>
      </c>
    </row>
    <row r="990" spans="1:16" s="213" customFormat="1">
      <c r="A990" s="2">
        <f>1+A989</f>
        <v>2</v>
      </c>
      <c r="B990" s="1" t="s">
        <v>1739</v>
      </c>
      <c r="C990" s="2">
        <v>2016</v>
      </c>
      <c r="D990" s="638">
        <v>812.19</v>
      </c>
    </row>
    <row r="991" spans="1:16" s="213" customFormat="1">
      <c r="A991" s="2">
        <f t="shared" ref="A991:A1053" si="14">1+A990</f>
        <v>3</v>
      </c>
      <c r="B991" s="1" t="s">
        <v>1739</v>
      </c>
      <c r="C991" s="2">
        <v>2016</v>
      </c>
      <c r="D991" s="638">
        <v>812.19</v>
      </c>
    </row>
    <row r="992" spans="1:16" s="213" customFormat="1">
      <c r="A992" s="2">
        <f t="shared" si="14"/>
        <v>4</v>
      </c>
      <c r="B992" s="1" t="s">
        <v>1739</v>
      </c>
      <c r="C992" s="2">
        <v>2016</v>
      </c>
      <c r="D992" s="638">
        <v>833.95</v>
      </c>
    </row>
    <row r="993" spans="1:4" s="213" customFormat="1">
      <c r="A993" s="2">
        <f t="shared" si="14"/>
        <v>5</v>
      </c>
      <c r="B993" s="1" t="s">
        <v>1740</v>
      </c>
      <c r="C993" s="2">
        <v>2016</v>
      </c>
      <c r="D993" s="638">
        <v>369</v>
      </c>
    </row>
    <row r="994" spans="1:4" s="213" customFormat="1">
      <c r="A994" s="2">
        <f t="shared" si="14"/>
        <v>6</v>
      </c>
      <c r="B994" s="1" t="s">
        <v>1906</v>
      </c>
      <c r="C994" s="2">
        <v>2016</v>
      </c>
      <c r="D994" s="638">
        <v>299.99</v>
      </c>
    </row>
    <row r="995" spans="1:4" s="213" customFormat="1">
      <c r="A995" s="2">
        <f t="shared" si="14"/>
        <v>7</v>
      </c>
      <c r="B995" s="1" t="s">
        <v>1907</v>
      </c>
      <c r="C995" s="2">
        <v>2016</v>
      </c>
      <c r="D995" s="638">
        <v>344.4</v>
      </c>
    </row>
    <row r="996" spans="1:4" s="213" customFormat="1">
      <c r="A996" s="2">
        <f t="shared" si="14"/>
        <v>8</v>
      </c>
      <c r="B996" s="1" t="s">
        <v>1908</v>
      </c>
      <c r="C996" s="2">
        <v>2016</v>
      </c>
      <c r="D996" s="638">
        <v>599.99</v>
      </c>
    </row>
    <row r="997" spans="1:4" s="213" customFormat="1">
      <c r="A997" s="2">
        <f t="shared" si="14"/>
        <v>9</v>
      </c>
      <c r="B997" s="1" t="s">
        <v>2456</v>
      </c>
      <c r="C997" s="2">
        <v>2016</v>
      </c>
      <c r="D997" s="638">
        <v>355.47</v>
      </c>
    </row>
    <row r="998" spans="1:4" s="213" customFormat="1">
      <c r="A998" s="2">
        <f t="shared" si="14"/>
        <v>10</v>
      </c>
      <c r="B998" s="1" t="s">
        <v>2457</v>
      </c>
      <c r="C998" s="2">
        <v>2016</v>
      </c>
      <c r="D998" s="638">
        <v>9301.26</v>
      </c>
    </row>
    <row r="999" spans="1:4" s="213" customFormat="1">
      <c r="A999" s="2">
        <f t="shared" si="14"/>
        <v>11</v>
      </c>
      <c r="B999" s="1" t="s">
        <v>2227</v>
      </c>
      <c r="C999" s="2">
        <v>2017</v>
      </c>
      <c r="D999" s="638">
        <v>277.60000000000002</v>
      </c>
    </row>
    <row r="1000" spans="1:4" s="213" customFormat="1">
      <c r="A1000" s="2">
        <f t="shared" si="14"/>
        <v>12</v>
      </c>
      <c r="B1000" s="1" t="s">
        <v>2458</v>
      </c>
      <c r="C1000" s="2">
        <v>2017</v>
      </c>
      <c r="D1000" s="638">
        <v>125</v>
      </c>
    </row>
    <row r="1001" spans="1:4" s="213" customFormat="1">
      <c r="A1001" s="2">
        <f t="shared" si="14"/>
        <v>13</v>
      </c>
      <c r="B1001" s="1" t="s">
        <v>2459</v>
      </c>
      <c r="C1001" s="2">
        <v>2017</v>
      </c>
      <c r="D1001" s="638">
        <v>428</v>
      </c>
    </row>
    <row r="1002" spans="1:4" s="213" customFormat="1">
      <c r="A1002" s="2">
        <f t="shared" si="14"/>
        <v>14</v>
      </c>
      <c r="B1002" s="1" t="s">
        <v>2460</v>
      </c>
      <c r="C1002" s="2">
        <v>2017</v>
      </c>
      <c r="D1002" s="638">
        <v>528.9</v>
      </c>
    </row>
    <row r="1003" spans="1:4" s="213" customFormat="1">
      <c r="A1003" s="2">
        <f t="shared" si="14"/>
        <v>15</v>
      </c>
      <c r="B1003" s="1" t="s">
        <v>2461</v>
      </c>
      <c r="C1003" s="2">
        <v>2017</v>
      </c>
      <c r="D1003" s="638">
        <v>1279.2</v>
      </c>
    </row>
    <row r="1004" spans="1:4" s="213" customFormat="1">
      <c r="A1004" s="2">
        <f t="shared" si="14"/>
        <v>16</v>
      </c>
      <c r="B1004" s="1" t="s">
        <v>1425</v>
      </c>
      <c r="C1004" s="2">
        <v>2017</v>
      </c>
      <c r="D1004" s="638">
        <v>1545</v>
      </c>
    </row>
    <row r="1005" spans="1:4" s="213" customFormat="1">
      <c r="A1005" s="2">
        <f t="shared" si="14"/>
        <v>17</v>
      </c>
      <c r="B1005" s="1" t="s">
        <v>315</v>
      </c>
      <c r="C1005" s="2">
        <v>2017</v>
      </c>
      <c r="D1005" s="638">
        <v>399.99</v>
      </c>
    </row>
    <row r="1006" spans="1:4" s="213" customFormat="1">
      <c r="A1006" s="2">
        <f t="shared" si="14"/>
        <v>18</v>
      </c>
      <c r="B1006" s="1" t="s">
        <v>1460</v>
      </c>
      <c r="C1006" s="2">
        <v>2017</v>
      </c>
      <c r="D1006" s="638">
        <v>504.05</v>
      </c>
    </row>
    <row r="1007" spans="1:4" s="213" customFormat="1">
      <c r="A1007" s="2">
        <f t="shared" si="14"/>
        <v>19</v>
      </c>
      <c r="B1007" s="1" t="s">
        <v>2462</v>
      </c>
      <c r="C1007" s="2">
        <v>2017</v>
      </c>
      <c r="D1007" s="638">
        <v>1320</v>
      </c>
    </row>
    <row r="1008" spans="1:4" s="213" customFormat="1">
      <c r="A1008" s="2">
        <f t="shared" si="14"/>
        <v>20</v>
      </c>
      <c r="B1008" s="1" t="s">
        <v>2462</v>
      </c>
      <c r="C1008" s="2">
        <v>2017</v>
      </c>
      <c r="D1008" s="638">
        <v>1320</v>
      </c>
    </row>
    <row r="1009" spans="1:4" s="213" customFormat="1">
      <c r="A1009" s="2">
        <f t="shared" si="14"/>
        <v>21</v>
      </c>
      <c r="B1009" s="1" t="s">
        <v>2462</v>
      </c>
      <c r="C1009" s="2">
        <v>2017</v>
      </c>
      <c r="D1009" s="638">
        <v>1320</v>
      </c>
    </row>
    <row r="1010" spans="1:4" s="213" customFormat="1">
      <c r="A1010" s="2">
        <f t="shared" si="14"/>
        <v>22</v>
      </c>
      <c r="B1010" s="1" t="s">
        <v>2462</v>
      </c>
      <c r="C1010" s="2">
        <v>2017</v>
      </c>
      <c r="D1010" s="638">
        <v>1320</v>
      </c>
    </row>
    <row r="1011" spans="1:4" s="213" customFormat="1">
      <c r="A1011" s="2">
        <f t="shared" si="14"/>
        <v>23</v>
      </c>
      <c r="B1011" s="1" t="s">
        <v>2462</v>
      </c>
      <c r="C1011" s="2">
        <v>2017</v>
      </c>
      <c r="D1011" s="638">
        <v>1320</v>
      </c>
    </row>
    <row r="1012" spans="1:4" s="213" customFormat="1">
      <c r="A1012" s="2">
        <f t="shared" si="14"/>
        <v>24</v>
      </c>
      <c r="B1012" s="1" t="s">
        <v>2462</v>
      </c>
      <c r="C1012" s="2">
        <v>2017</v>
      </c>
      <c r="D1012" s="638">
        <v>1320</v>
      </c>
    </row>
    <row r="1013" spans="1:4" s="213" customFormat="1">
      <c r="A1013" s="2">
        <f t="shared" si="14"/>
        <v>25</v>
      </c>
      <c r="B1013" s="1" t="s">
        <v>2456</v>
      </c>
      <c r="C1013" s="2">
        <v>2017</v>
      </c>
      <c r="D1013" s="638">
        <v>418.2</v>
      </c>
    </row>
    <row r="1014" spans="1:4" s="213" customFormat="1">
      <c r="A1014" s="2">
        <f t="shared" si="14"/>
        <v>26</v>
      </c>
      <c r="B1014" s="1" t="s">
        <v>2463</v>
      </c>
      <c r="C1014" s="2">
        <v>2017</v>
      </c>
      <c r="D1014" s="638">
        <v>2816.7</v>
      </c>
    </row>
    <row r="1015" spans="1:4" s="213" customFormat="1">
      <c r="A1015" s="2">
        <f t="shared" si="14"/>
        <v>27</v>
      </c>
      <c r="B1015" s="1" t="s">
        <v>2464</v>
      </c>
      <c r="C1015" s="2">
        <v>2017</v>
      </c>
      <c r="D1015" s="638">
        <v>8750</v>
      </c>
    </row>
    <row r="1016" spans="1:4" s="213" customFormat="1">
      <c r="A1016" s="2">
        <f t="shared" si="14"/>
        <v>28</v>
      </c>
      <c r="B1016" s="1" t="s">
        <v>2465</v>
      </c>
      <c r="C1016" s="2">
        <v>2017</v>
      </c>
      <c r="D1016" s="638">
        <v>4290</v>
      </c>
    </row>
    <row r="1017" spans="1:4" s="213" customFormat="1">
      <c r="A1017" s="2">
        <f t="shared" si="14"/>
        <v>29</v>
      </c>
      <c r="B1017" s="1" t="s">
        <v>2466</v>
      </c>
      <c r="C1017" s="2">
        <v>2017</v>
      </c>
      <c r="D1017" s="638">
        <v>1476</v>
      </c>
    </row>
    <row r="1018" spans="1:4" s="213" customFormat="1">
      <c r="A1018" s="2">
        <f t="shared" si="14"/>
        <v>30</v>
      </c>
      <c r="B1018" s="1" t="s">
        <v>2467</v>
      </c>
      <c r="C1018" s="2">
        <v>2017</v>
      </c>
      <c r="D1018" s="638">
        <v>1476</v>
      </c>
    </row>
    <row r="1019" spans="1:4" s="213" customFormat="1" ht="25.5">
      <c r="A1019" s="2">
        <f t="shared" si="14"/>
        <v>31</v>
      </c>
      <c r="B1019" s="1" t="s">
        <v>3361</v>
      </c>
      <c r="C1019" s="2">
        <v>2017</v>
      </c>
      <c r="D1019" s="638">
        <v>20725.5</v>
      </c>
    </row>
    <row r="1020" spans="1:4" s="213" customFormat="1">
      <c r="A1020" s="2">
        <f t="shared" si="14"/>
        <v>32</v>
      </c>
      <c r="B1020" s="1" t="s">
        <v>2468</v>
      </c>
      <c r="C1020" s="2">
        <v>2017</v>
      </c>
      <c r="D1020" s="638">
        <v>18963.14</v>
      </c>
    </row>
    <row r="1021" spans="1:4" s="213" customFormat="1">
      <c r="A1021" s="2">
        <f t="shared" si="14"/>
        <v>33</v>
      </c>
      <c r="B1021" s="1" t="s">
        <v>2468</v>
      </c>
      <c r="C1021" s="2">
        <v>2017</v>
      </c>
      <c r="D1021" s="638">
        <v>18963.14</v>
      </c>
    </row>
    <row r="1022" spans="1:4" s="213" customFormat="1">
      <c r="A1022" s="2">
        <f t="shared" si="14"/>
        <v>34</v>
      </c>
      <c r="B1022" s="1" t="s">
        <v>2468</v>
      </c>
      <c r="C1022" s="2">
        <v>2017</v>
      </c>
      <c r="D1022" s="638">
        <v>18963.14</v>
      </c>
    </row>
    <row r="1023" spans="1:4" s="213" customFormat="1">
      <c r="A1023" s="2">
        <f t="shared" si="14"/>
        <v>35</v>
      </c>
      <c r="B1023" s="1" t="s">
        <v>2468</v>
      </c>
      <c r="C1023" s="2">
        <v>2017</v>
      </c>
      <c r="D1023" s="638">
        <v>18963.14</v>
      </c>
    </row>
    <row r="1024" spans="1:4" s="213" customFormat="1">
      <c r="A1024" s="2">
        <f t="shared" si="14"/>
        <v>36</v>
      </c>
      <c r="B1024" s="1" t="s">
        <v>2468</v>
      </c>
      <c r="C1024" s="2">
        <v>2017</v>
      </c>
      <c r="D1024" s="638">
        <v>18963.14</v>
      </c>
    </row>
    <row r="1025" spans="1:4" s="213" customFormat="1">
      <c r="A1025" s="2">
        <f t="shared" si="14"/>
        <v>37</v>
      </c>
      <c r="B1025" s="1" t="s">
        <v>2469</v>
      </c>
      <c r="C1025" s="2">
        <v>2017</v>
      </c>
      <c r="D1025" s="638">
        <v>259.99</v>
      </c>
    </row>
    <row r="1026" spans="1:4" s="213" customFormat="1">
      <c r="A1026" s="2">
        <f t="shared" si="14"/>
        <v>38</v>
      </c>
      <c r="B1026" s="1" t="s">
        <v>2470</v>
      </c>
      <c r="C1026" s="2">
        <v>2017</v>
      </c>
      <c r="D1026" s="638">
        <v>3250</v>
      </c>
    </row>
    <row r="1027" spans="1:4" s="213" customFormat="1">
      <c r="A1027" s="2">
        <f t="shared" si="14"/>
        <v>39</v>
      </c>
      <c r="B1027" s="1" t="s">
        <v>2470</v>
      </c>
      <c r="C1027" s="2">
        <v>2017</v>
      </c>
      <c r="D1027" s="638">
        <v>2250</v>
      </c>
    </row>
    <row r="1028" spans="1:4" s="213" customFormat="1">
      <c r="A1028" s="2">
        <f t="shared" si="14"/>
        <v>40</v>
      </c>
      <c r="B1028" s="1" t="s">
        <v>2471</v>
      </c>
      <c r="C1028" s="2">
        <v>2017</v>
      </c>
      <c r="D1028" s="638">
        <v>5781</v>
      </c>
    </row>
    <row r="1029" spans="1:4" s="213" customFormat="1">
      <c r="A1029" s="2">
        <f t="shared" si="14"/>
        <v>41</v>
      </c>
      <c r="B1029" s="1" t="s">
        <v>316</v>
      </c>
      <c r="C1029" s="2">
        <v>2017</v>
      </c>
      <c r="D1029" s="638">
        <v>1450</v>
      </c>
    </row>
    <row r="1030" spans="1:4" s="213" customFormat="1">
      <c r="A1030" s="2">
        <f t="shared" si="14"/>
        <v>42</v>
      </c>
      <c r="B1030" s="1" t="s">
        <v>2472</v>
      </c>
      <c r="C1030" s="2">
        <v>2017</v>
      </c>
      <c r="D1030" s="638">
        <v>18963.14</v>
      </c>
    </row>
    <row r="1031" spans="1:4" s="213" customFormat="1">
      <c r="A1031" s="2">
        <f>1+A1030</f>
        <v>43</v>
      </c>
      <c r="B1031" s="1" t="s">
        <v>2473</v>
      </c>
      <c r="C1031" s="2">
        <v>2018</v>
      </c>
      <c r="D1031" s="638">
        <v>816.72</v>
      </c>
    </row>
    <row r="1032" spans="1:4" s="213" customFormat="1">
      <c r="A1032" s="2">
        <f t="shared" si="14"/>
        <v>44</v>
      </c>
      <c r="B1032" s="1" t="s">
        <v>2474</v>
      </c>
      <c r="C1032" s="2">
        <v>2018</v>
      </c>
      <c r="D1032" s="638">
        <v>13703.18</v>
      </c>
    </row>
    <row r="1033" spans="1:4" s="213" customFormat="1">
      <c r="A1033" s="2">
        <f t="shared" si="14"/>
        <v>45</v>
      </c>
      <c r="B1033" s="1" t="s">
        <v>2475</v>
      </c>
      <c r="C1033" s="2">
        <v>2018</v>
      </c>
      <c r="D1033" s="638">
        <v>528.9</v>
      </c>
    </row>
    <row r="1034" spans="1:4" s="213" customFormat="1">
      <c r="A1034" s="2">
        <f t="shared" si="14"/>
        <v>46</v>
      </c>
      <c r="B1034" s="1" t="s">
        <v>2475</v>
      </c>
      <c r="C1034" s="2">
        <v>2018</v>
      </c>
      <c r="D1034" s="638">
        <v>528.9</v>
      </c>
    </row>
    <row r="1035" spans="1:4" s="213" customFormat="1">
      <c r="A1035" s="2">
        <f t="shared" si="14"/>
        <v>47</v>
      </c>
      <c r="B1035" s="1" t="s">
        <v>2476</v>
      </c>
      <c r="C1035" s="2">
        <v>2018</v>
      </c>
      <c r="D1035" s="638">
        <v>2000</v>
      </c>
    </row>
    <row r="1036" spans="1:4" s="213" customFormat="1">
      <c r="A1036" s="2">
        <f t="shared" si="14"/>
        <v>48</v>
      </c>
      <c r="B1036" s="1" t="s">
        <v>2460</v>
      </c>
      <c r="C1036" s="2">
        <v>2018</v>
      </c>
      <c r="D1036" s="638">
        <v>1931.1</v>
      </c>
    </row>
    <row r="1037" spans="1:4" s="213" customFormat="1">
      <c r="A1037" s="2">
        <f t="shared" si="14"/>
        <v>49</v>
      </c>
      <c r="B1037" s="1" t="s">
        <v>2477</v>
      </c>
      <c r="C1037" s="2">
        <v>2018</v>
      </c>
      <c r="D1037" s="638">
        <v>453.01</v>
      </c>
    </row>
    <row r="1038" spans="1:4" s="213" customFormat="1">
      <c r="A1038" s="2">
        <f t="shared" si="14"/>
        <v>50</v>
      </c>
      <c r="B1038" s="1" t="s">
        <v>2460</v>
      </c>
      <c r="C1038" s="2">
        <v>2018</v>
      </c>
      <c r="D1038" s="638">
        <v>1931.1</v>
      </c>
    </row>
    <row r="1039" spans="1:4" s="213" customFormat="1">
      <c r="A1039" s="2">
        <f t="shared" si="14"/>
        <v>51</v>
      </c>
      <c r="B1039" s="1" t="s">
        <v>1425</v>
      </c>
      <c r="C1039" s="2">
        <v>2018</v>
      </c>
      <c r="D1039" s="638">
        <v>508.22</v>
      </c>
    </row>
    <row r="1040" spans="1:4" s="213" customFormat="1">
      <c r="A1040" s="2">
        <f t="shared" si="14"/>
        <v>52</v>
      </c>
      <c r="B1040" s="1" t="s">
        <v>1425</v>
      </c>
      <c r="C1040" s="2">
        <v>2018</v>
      </c>
      <c r="D1040" s="638">
        <v>508.22</v>
      </c>
    </row>
    <row r="1041" spans="1:4" s="213" customFormat="1">
      <c r="A1041" s="2">
        <f t="shared" si="14"/>
        <v>53</v>
      </c>
      <c r="B1041" s="1" t="s">
        <v>2478</v>
      </c>
      <c r="C1041" s="2">
        <v>2018</v>
      </c>
      <c r="D1041" s="638">
        <v>354.98</v>
      </c>
    </row>
    <row r="1042" spans="1:4" s="213" customFormat="1">
      <c r="A1042" s="2">
        <f t="shared" si="14"/>
        <v>54</v>
      </c>
      <c r="B1042" s="1" t="s">
        <v>2479</v>
      </c>
      <c r="C1042" s="2">
        <v>2018</v>
      </c>
      <c r="D1042" s="638">
        <v>1048</v>
      </c>
    </row>
    <row r="1043" spans="1:4" s="213" customFormat="1">
      <c r="A1043" s="2">
        <f t="shared" si="14"/>
        <v>55</v>
      </c>
      <c r="B1043" s="1" t="s">
        <v>2480</v>
      </c>
      <c r="C1043" s="2">
        <v>2018</v>
      </c>
      <c r="D1043" s="638">
        <v>323.49</v>
      </c>
    </row>
    <row r="1044" spans="1:4" s="213" customFormat="1">
      <c r="A1044" s="2">
        <f t="shared" si="14"/>
        <v>56</v>
      </c>
      <c r="B1044" s="1" t="s">
        <v>2475</v>
      </c>
      <c r="C1044" s="2">
        <v>2018</v>
      </c>
      <c r="D1044" s="638">
        <v>528.9</v>
      </c>
    </row>
    <row r="1045" spans="1:4" s="213" customFormat="1">
      <c r="A1045" s="2">
        <f t="shared" si="14"/>
        <v>57</v>
      </c>
      <c r="B1045" s="1" t="s">
        <v>2476</v>
      </c>
      <c r="C1045" s="2">
        <v>2018</v>
      </c>
      <c r="D1045" s="638">
        <v>2000</v>
      </c>
    </row>
    <row r="1046" spans="1:4" s="213" customFormat="1">
      <c r="A1046" s="2">
        <f t="shared" si="14"/>
        <v>58</v>
      </c>
      <c r="B1046" s="1" t="s">
        <v>2460</v>
      </c>
      <c r="C1046" s="2">
        <v>2018</v>
      </c>
      <c r="D1046" s="638">
        <v>1931.1</v>
      </c>
    </row>
    <row r="1047" spans="1:4" s="213" customFormat="1">
      <c r="A1047" s="2">
        <f t="shared" si="14"/>
        <v>59</v>
      </c>
      <c r="B1047" s="1" t="s">
        <v>2477</v>
      </c>
      <c r="C1047" s="2">
        <v>2018</v>
      </c>
      <c r="D1047" s="638">
        <v>453.01</v>
      </c>
    </row>
    <row r="1048" spans="1:4" s="213" customFormat="1">
      <c r="A1048" s="2">
        <f t="shared" si="14"/>
        <v>60</v>
      </c>
      <c r="B1048" s="1" t="s">
        <v>2460</v>
      </c>
      <c r="C1048" s="2">
        <v>2018</v>
      </c>
      <c r="D1048" s="638">
        <v>1931.1</v>
      </c>
    </row>
    <row r="1049" spans="1:4" s="213" customFormat="1">
      <c r="A1049" s="2">
        <f t="shared" si="14"/>
        <v>61</v>
      </c>
      <c r="B1049" s="1" t="s">
        <v>1425</v>
      </c>
      <c r="C1049" s="2">
        <v>2018</v>
      </c>
      <c r="D1049" s="638">
        <v>508.22</v>
      </c>
    </row>
    <row r="1050" spans="1:4" s="213" customFormat="1">
      <c r="A1050" s="2">
        <f t="shared" si="14"/>
        <v>62</v>
      </c>
      <c r="B1050" s="1" t="s">
        <v>1425</v>
      </c>
      <c r="C1050" s="2">
        <v>2018</v>
      </c>
      <c r="D1050" s="638">
        <v>508.22</v>
      </c>
    </row>
    <row r="1051" spans="1:4" s="213" customFormat="1">
      <c r="A1051" s="2">
        <f t="shared" si="14"/>
        <v>63</v>
      </c>
      <c r="B1051" s="1" t="s">
        <v>2478</v>
      </c>
      <c r="C1051" s="2">
        <v>2018</v>
      </c>
      <c r="D1051" s="638">
        <v>354.98</v>
      </c>
    </row>
    <row r="1052" spans="1:4" s="213" customFormat="1">
      <c r="A1052" s="2">
        <f t="shared" si="14"/>
        <v>64</v>
      </c>
      <c r="B1052" s="1" t="s">
        <v>2479</v>
      </c>
      <c r="C1052" s="2">
        <v>2018</v>
      </c>
      <c r="D1052" s="638">
        <v>1048</v>
      </c>
    </row>
    <row r="1053" spans="1:4" s="213" customFormat="1">
      <c r="A1053" s="2">
        <f t="shared" si="14"/>
        <v>65</v>
      </c>
      <c r="B1053" s="1" t="s">
        <v>2481</v>
      </c>
      <c r="C1053" s="2">
        <v>2018</v>
      </c>
      <c r="D1053" s="638">
        <v>323.49</v>
      </c>
    </row>
    <row r="1054" spans="1:4" s="213" customFormat="1">
      <c r="A1054" s="2">
        <f t="shared" ref="A1054:A1117" si="15">1+A1053</f>
        <v>66</v>
      </c>
      <c r="B1054" s="1" t="s">
        <v>2482</v>
      </c>
      <c r="C1054" s="2">
        <v>2018</v>
      </c>
      <c r="D1054" s="638">
        <v>650</v>
      </c>
    </row>
    <row r="1055" spans="1:4" s="213" customFormat="1">
      <c r="A1055" s="2">
        <f t="shared" si="15"/>
        <v>67</v>
      </c>
      <c r="B1055" s="1" t="s">
        <v>2482</v>
      </c>
      <c r="C1055" s="2">
        <v>2018</v>
      </c>
      <c r="D1055" s="638">
        <v>650</v>
      </c>
    </row>
    <row r="1056" spans="1:4" s="213" customFormat="1">
      <c r="A1056" s="2">
        <f t="shared" si="15"/>
        <v>68</v>
      </c>
      <c r="B1056" s="1" t="s">
        <v>2483</v>
      </c>
      <c r="C1056" s="2">
        <v>2018</v>
      </c>
      <c r="D1056" s="638">
        <v>449.99</v>
      </c>
    </row>
    <row r="1057" spans="1:4" s="213" customFormat="1">
      <c r="A1057" s="2">
        <f t="shared" si="15"/>
        <v>69</v>
      </c>
      <c r="B1057" s="1" t="s">
        <v>2484</v>
      </c>
      <c r="C1057" s="2">
        <v>2018</v>
      </c>
      <c r="D1057" s="638">
        <v>1087.23</v>
      </c>
    </row>
    <row r="1058" spans="1:4" s="213" customFormat="1">
      <c r="A1058" s="2">
        <f t="shared" si="15"/>
        <v>70</v>
      </c>
      <c r="B1058" s="1" t="s">
        <v>2485</v>
      </c>
      <c r="C1058" s="2">
        <v>2018</v>
      </c>
      <c r="D1058" s="638">
        <v>1379.62</v>
      </c>
    </row>
    <row r="1059" spans="1:4" s="213" customFormat="1">
      <c r="A1059" s="2">
        <f t="shared" si="15"/>
        <v>71</v>
      </c>
      <c r="B1059" s="1" t="s">
        <v>1425</v>
      </c>
      <c r="C1059" s="2">
        <v>2018</v>
      </c>
      <c r="D1059" s="638">
        <v>1788.42</v>
      </c>
    </row>
    <row r="1060" spans="1:4" s="213" customFormat="1">
      <c r="A1060" s="2">
        <f t="shared" si="15"/>
        <v>72</v>
      </c>
      <c r="B1060" s="1" t="s">
        <v>2486</v>
      </c>
      <c r="C1060" s="2">
        <v>2018</v>
      </c>
      <c r="D1060" s="638">
        <v>378</v>
      </c>
    </row>
    <row r="1061" spans="1:4" s="213" customFormat="1">
      <c r="A1061" s="2">
        <f t="shared" si="15"/>
        <v>73</v>
      </c>
      <c r="B1061" s="1" t="s">
        <v>1425</v>
      </c>
      <c r="C1061" s="2">
        <v>2018</v>
      </c>
      <c r="D1061" s="638">
        <v>356.7</v>
      </c>
    </row>
    <row r="1062" spans="1:4" s="213" customFormat="1">
      <c r="A1062" s="2">
        <f t="shared" si="15"/>
        <v>74</v>
      </c>
      <c r="B1062" s="1" t="s">
        <v>2487</v>
      </c>
      <c r="C1062" s="2">
        <v>2018</v>
      </c>
      <c r="D1062" s="638">
        <v>5949</v>
      </c>
    </row>
    <row r="1063" spans="1:4" s="213" customFormat="1">
      <c r="A1063" s="2">
        <f t="shared" si="15"/>
        <v>75</v>
      </c>
      <c r="B1063" s="1" t="s">
        <v>2488</v>
      </c>
      <c r="C1063" s="2">
        <v>2018</v>
      </c>
      <c r="D1063" s="638">
        <v>17930.07</v>
      </c>
    </row>
    <row r="1064" spans="1:4" s="213" customFormat="1">
      <c r="A1064" s="2">
        <f t="shared" si="15"/>
        <v>76</v>
      </c>
      <c r="B1064" s="1" t="s">
        <v>2489</v>
      </c>
      <c r="C1064" s="2">
        <v>2019</v>
      </c>
      <c r="D1064" s="638">
        <v>499</v>
      </c>
    </row>
    <row r="1065" spans="1:4" s="213" customFormat="1">
      <c r="A1065" s="2">
        <f t="shared" si="15"/>
        <v>77</v>
      </c>
      <c r="B1065" s="1" t="s">
        <v>2489</v>
      </c>
      <c r="C1065" s="2">
        <v>2019</v>
      </c>
      <c r="D1065" s="638">
        <v>499</v>
      </c>
    </row>
    <row r="1066" spans="1:4" s="213" customFormat="1">
      <c r="A1066" s="2">
        <f t="shared" si="15"/>
        <v>78</v>
      </c>
      <c r="B1066" s="1" t="s">
        <v>2489</v>
      </c>
      <c r="C1066" s="2">
        <v>2019</v>
      </c>
      <c r="D1066" s="638">
        <v>499</v>
      </c>
    </row>
    <row r="1067" spans="1:4" s="213" customFormat="1">
      <c r="A1067" s="2">
        <f t="shared" si="15"/>
        <v>79</v>
      </c>
      <c r="B1067" s="1" t="s">
        <v>2489</v>
      </c>
      <c r="C1067" s="2">
        <v>2019</v>
      </c>
      <c r="D1067" s="638">
        <v>499</v>
      </c>
    </row>
    <row r="1068" spans="1:4" s="213" customFormat="1">
      <c r="A1068" s="2">
        <f t="shared" si="15"/>
        <v>80</v>
      </c>
      <c r="B1068" s="1" t="s">
        <v>2489</v>
      </c>
      <c r="C1068" s="2">
        <v>2019</v>
      </c>
      <c r="D1068" s="638">
        <v>499</v>
      </c>
    </row>
    <row r="1069" spans="1:4" s="213" customFormat="1">
      <c r="A1069" s="2">
        <f t="shared" si="15"/>
        <v>81</v>
      </c>
      <c r="B1069" s="1" t="s">
        <v>2489</v>
      </c>
      <c r="C1069" s="2">
        <v>2019</v>
      </c>
      <c r="D1069" s="638">
        <v>499</v>
      </c>
    </row>
    <row r="1070" spans="1:4" s="213" customFormat="1">
      <c r="A1070" s="2">
        <f t="shared" si="15"/>
        <v>82</v>
      </c>
      <c r="B1070" s="1" t="s">
        <v>2489</v>
      </c>
      <c r="C1070" s="2">
        <v>2019</v>
      </c>
      <c r="D1070" s="638">
        <v>499</v>
      </c>
    </row>
    <row r="1071" spans="1:4" s="213" customFormat="1">
      <c r="A1071" s="2">
        <f t="shared" si="15"/>
        <v>83</v>
      </c>
      <c r="B1071" s="1" t="s">
        <v>2489</v>
      </c>
      <c r="C1071" s="2">
        <v>2019</v>
      </c>
      <c r="D1071" s="638">
        <v>498.99</v>
      </c>
    </row>
    <row r="1072" spans="1:4" s="213" customFormat="1">
      <c r="A1072" s="2">
        <f t="shared" si="15"/>
        <v>84</v>
      </c>
      <c r="B1072" s="1" t="s">
        <v>2490</v>
      </c>
      <c r="C1072" s="2">
        <v>2019</v>
      </c>
      <c r="D1072" s="638">
        <v>1479</v>
      </c>
    </row>
    <row r="1073" spans="1:4" s="213" customFormat="1">
      <c r="A1073" s="2">
        <f t="shared" si="15"/>
        <v>85</v>
      </c>
      <c r="B1073" s="1" t="s">
        <v>2491</v>
      </c>
      <c r="C1073" s="2">
        <v>2019</v>
      </c>
      <c r="D1073" s="638">
        <v>374.99</v>
      </c>
    </row>
    <row r="1074" spans="1:4" s="213" customFormat="1">
      <c r="A1074" s="2">
        <f t="shared" si="15"/>
        <v>86</v>
      </c>
      <c r="B1074" s="1" t="s">
        <v>2492</v>
      </c>
      <c r="C1074" s="2">
        <v>2019</v>
      </c>
      <c r="D1074" s="638">
        <v>608.85</v>
      </c>
    </row>
    <row r="1075" spans="1:4" s="213" customFormat="1">
      <c r="A1075" s="2">
        <f t="shared" si="15"/>
        <v>87</v>
      </c>
      <c r="B1075" s="1" t="s">
        <v>2493</v>
      </c>
      <c r="C1075" s="2">
        <v>2019</v>
      </c>
      <c r="D1075" s="638">
        <v>8017.64</v>
      </c>
    </row>
    <row r="1076" spans="1:4" s="213" customFormat="1">
      <c r="A1076" s="2">
        <f t="shared" si="15"/>
        <v>88</v>
      </c>
      <c r="B1076" s="1" t="s">
        <v>2493</v>
      </c>
      <c r="C1076" s="2">
        <v>2019</v>
      </c>
      <c r="D1076" s="638">
        <v>11316</v>
      </c>
    </row>
    <row r="1077" spans="1:4" s="213" customFormat="1">
      <c r="A1077" s="2">
        <f t="shared" si="15"/>
        <v>89</v>
      </c>
      <c r="B1077" s="1" t="s">
        <v>2484</v>
      </c>
      <c r="C1077" s="2">
        <v>2019</v>
      </c>
      <c r="D1077" s="638">
        <v>1476</v>
      </c>
    </row>
    <row r="1078" spans="1:4" s="213" customFormat="1">
      <c r="A1078" s="2">
        <f t="shared" si="15"/>
        <v>90</v>
      </c>
      <c r="B1078" s="1" t="s">
        <v>1425</v>
      </c>
      <c r="C1078" s="2">
        <v>2019</v>
      </c>
      <c r="D1078" s="638">
        <v>415.2</v>
      </c>
    </row>
    <row r="1079" spans="1:4" s="213" customFormat="1">
      <c r="A1079" s="2">
        <f t="shared" si="15"/>
        <v>91</v>
      </c>
      <c r="B1079" s="1" t="s">
        <v>2494</v>
      </c>
      <c r="C1079" s="2">
        <v>2019</v>
      </c>
      <c r="D1079" s="638">
        <v>11854.38</v>
      </c>
    </row>
    <row r="1080" spans="1:4" s="213" customFormat="1">
      <c r="A1080" s="2">
        <f t="shared" si="15"/>
        <v>92</v>
      </c>
      <c r="B1080" s="1" t="s">
        <v>1425</v>
      </c>
      <c r="C1080" s="2">
        <v>2019</v>
      </c>
      <c r="D1080" s="638">
        <v>399.08</v>
      </c>
    </row>
    <row r="1081" spans="1:4" s="213" customFormat="1">
      <c r="A1081" s="2">
        <f t="shared" si="15"/>
        <v>93</v>
      </c>
      <c r="B1081" s="1" t="s">
        <v>2495</v>
      </c>
      <c r="C1081" s="2">
        <v>2019</v>
      </c>
      <c r="D1081" s="638">
        <v>416.15</v>
      </c>
    </row>
    <row r="1082" spans="1:4" s="213" customFormat="1">
      <c r="A1082" s="2">
        <f t="shared" si="15"/>
        <v>94</v>
      </c>
      <c r="B1082" s="1" t="s">
        <v>2496</v>
      </c>
      <c r="C1082" s="2">
        <v>2019</v>
      </c>
      <c r="D1082" s="638">
        <v>229</v>
      </c>
    </row>
    <row r="1083" spans="1:4" s="213" customFormat="1">
      <c r="A1083" s="2">
        <f t="shared" si="15"/>
        <v>95</v>
      </c>
      <c r="B1083" s="1" t="s">
        <v>2468</v>
      </c>
      <c r="C1083" s="2">
        <v>2019</v>
      </c>
      <c r="D1083" s="638">
        <v>18963.14</v>
      </c>
    </row>
    <row r="1084" spans="1:4" s="213" customFormat="1">
      <c r="A1084" s="2">
        <f t="shared" si="15"/>
        <v>96</v>
      </c>
      <c r="B1084" s="1" t="s">
        <v>3362</v>
      </c>
      <c r="C1084" s="2">
        <v>2019</v>
      </c>
      <c r="D1084" s="638">
        <v>66.260000000000005</v>
      </c>
    </row>
    <row r="1085" spans="1:4" s="213" customFormat="1">
      <c r="A1085" s="2">
        <f t="shared" si="15"/>
        <v>97</v>
      </c>
      <c r="B1085" s="1" t="s">
        <v>3362</v>
      </c>
      <c r="C1085" s="2">
        <v>2019</v>
      </c>
      <c r="D1085" s="638">
        <v>66.260000000000005</v>
      </c>
    </row>
    <row r="1086" spans="1:4" s="213" customFormat="1">
      <c r="A1086" s="2">
        <f t="shared" si="15"/>
        <v>98</v>
      </c>
      <c r="B1086" s="1" t="s">
        <v>3362</v>
      </c>
      <c r="C1086" s="2">
        <v>2019</v>
      </c>
      <c r="D1086" s="638">
        <v>66.260000000000005</v>
      </c>
    </row>
    <row r="1087" spans="1:4" s="213" customFormat="1">
      <c r="A1087" s="2">
        <f t="shared" si="15"/>
        <v>99</v>
      </c>
      <c r="B1087" s="1" t="s">
        <v>3362</v>
      </c>
      <c r="C1087" s="2">
        <v>2019</v>
      </c>
      <c r="D1087" s="638">
        <v>66.260000000000005</v>
      </c>
    </row>
    <row r="1088" spans="1:4" s="213" customFormat="1">
      <c r="A1088" s="2">
        <f t="shared" si="15"/>
        <v>100</v>
      </c>
      <c r="B1088" s="1" t="s">
        <v>3362</v>
      </c>
      <c r="C1088" s="2">
        <v>2019</v>
      </c>
      <c r="D1088" s="638">
        <v>66.260000000000005</v>
      </c>
    </row>
    <row r="1089" spans="1:4" s="213" customFormat="1">
      <c r="A1089" s="2">
        <f t="shared" si="15"/>
        <v>101</v>
      </c>
      <c r="B1089" s="1" t="s">
        <v>3362</v>
      </c>
      <c r="C1089" s="2">
        <v>2019</v>
      </c>
      <c r="D1089" s="638">
        <v>66.260000000000005</v>
      </c>
    </row>
    <row r="1090" spans="1:4" s="213" customFormat="1">
      <c r="A1090" s="2">
        <f t="shared" si="15"/>
        <v>102</v>
      </c>
      <c r="B1090" s="1" t="s">
        <v>3362</v>
      </c>
      <c r="C1090" s="2">
        <v>2019</v>
      </c>
      <c r="D1090" s="638">
        <v>66.260000000000005</v>
      </c>
    </row>
    <row r="1091" spans="1:4" s="213" customFormat="1">
      <c r="A1091" s="2">
        <f t="shared" si="15"/>
        <v>103</v>
      </c>
      <c r="B1091" s="1" t="s">
        <v>3362</v>
      </c>
      <c r="C1091" s="2">
        <v>2019</v>
      </c>
      <c r="D1091" s="638">
        <v>66.260000000000005</v>
      </c>
    </row>
    <row r="1092" spans="1:4" s="213" customFormat="1">
      <c r="A1092" s="2">
        <f t="shared" si="15"/>
        <v>104</v>
      </c>
      <c r="B1092" s="1" t="s">
        <v>3363</v>
      </c>
      <c r="C1092" s="2">
        <v>2019</v>
      </c>
      <c r="D1092" s="638">
        <v>555</v>
      </c>
    </row>
    <row r="1093" spans="1:4" s="213" customFormat="1">
      <c r="A1093" s="2">
        <f t="shared" si="15"/>
        <v>105</v>
      </c>
      <c r="B1093" s="1" t="s">
        <v>3364</v>
      </c>
      <c r="C1093" s="2">
        <v>2019</v>
      </c>
      <c r="D1093" s="638">
        <v>596</v>
      </c>
    </row>
    <row r="1094" spans="1:4" s="213" customFormat="1">
      <c r="A1094" s="2">
        <f t="shared" si="15"/>
        <v>106</v>
      </c>
      <c r="B1094" s="1" t="s">
        <v>2484</v>
      </c>
      <c r="C1094" s="2">
        <v>2019</v>
      </c>
      <c r="D1094" s="638">
        <v>648.04</v>
      </c>
    </row>
    <row r="1095" spans="1:4" s="213" customFormat="1">
      <c r="A1095" s="2">
        <f t="shared" si="15"/>
        <v>107</v>
      </c>
      <c r="B1095" s="1" t="s">
        <v>3365</v>
      </c>
      <c r="C1095" s="2">
        <v>2019</v>
      </c>
      <c r="D1095" s="638">
        <v>650</v>
      </c>
    </row>
    <row r="1096" spans="1:4" s="213" customFormat="1">
      <c r="A1096" s="2">
        <f t="shared" si="15"/>
        <v>108</v>
      </c>
      <c r="B1096" s="1" t="s">
        <v>3366</v>
      </c>
      <c r="C1096" s="2">
        <v>2019</v>
      </c>
      <c r="D1096" s="638">
        <v>1748.96</v>
      </c>
    </row>
    <row r="1097" spans="1:4" s="213" customFormat="1">
      <c r="A1097" s="2">
        <f t="shared" si="15"/>
        <v>109</v>
      </c>
      <c r="B1097" s="1" t="s">
        <v>3366</v>
      </c>
      <c r="C1097" s="2">
        <v>2019</v>
      </c>
      <c r="D1097" s="638">
        <v>1748.96</v>
      </c>
    </row>
    <row r="1098" spans="1:4" s="213" customFormat="1">
      <c r="A1098" s="2">
        <f t="shared" si="15"/>
        <v>110</v>
      </c>
      <c r="B1098" s="1" t="s">
        <v>3367</v>
      </c>
      <c r="C1098" s="2">
        <v>2019</v>
      </c>
      <c r="D1098" s="638">
        <v>1049.3800000000001</v>
      </c>
    </row>
    <row r="1099" spans="1:4" s="213" customFormat="1">
      <c r="A1099" s="2">
        <f t="shared" si="15"/>
        <v>111</v>
      </c>
      <c r="B1099" s="1" t="s">
        <v>3367</v>
      </c>
      <c r="C1099" s="2">
        <v>2019</v>
      </c>
      <c r="D1099" s="638">
        <v>1049.3800000000001</v>
      </c>
    </row>
    <row r="1100" spans="1:4" s="213" customFormat="1">
      <c r="A1100" s="2">
        <f t="shared" si="15"/>
        <v>112</v>
      </c>
      <c r="B1100" s="1" t="s">
        <v>3367</v>
      </c>
      <c r="C1100" s="2">
        <v>2019</v>
      </c>
      <c r="D1100" s="638">
        <v>1049.3800000000001</v>
      </c>
    </row>
    <row r="1101" spans="1:4" s="213" customFormat="1">
      <c r="A1101" s="2">
        <f t="shared" si="15"/>
        <v>113</v>
      </c>
      <c r="B1101" s="1" t="s">
        <v>3367</v>
      </c>
      <c r="C1101" s="2">
        <v>2019</v>
      </c>
      <c r="D1101" s="638">
        <v>1049.3800000000001</v>
      </c>
    </row>
    <row r="1102" spans="1:4" s="213" customFormat="1">
      <c r="A1102" s="2">
        <f t="shared" si="15"/>
        <v>114</v>
      </c>
      <c r="B1102" s="1" t="s">
        <v>3367</v>
      </c>
      <c r="C1102" s="2">
        <v>2019</v>
      </c>
      <c r="D1102" s="638">
        <v>1049.3800000000001</v>
      </c>
    </row>
    <row r="1103" spans="1:4" s="213" customFormat="1">
      <c r="A1103" s="2">
        <f t="shared" si="15"/>
        <v>115</v>
      </c>
      <c r="B1103" s="1" t="s">
        <v>3367</v>
      </c>
      <c r="C1103" s="2">
        <v>2019</v>
      </c>
      <c r="D1103" s="638">
        <v>1049.3800000000001</v>
      </c>
    </row>
    <row r="1104" spans="1:4" s="213" customFormat="1">
      <c r="A1104" s="2">
        <f t="shared" si="15"/>
        <v>116</v>
      </c>
      <c r="B1104" s="1" t="s">
        <v>3367</v>
      </c>
      <c r="C1104" s="2">
        <v>2019</v>
      </c>
      <c r="D1104" s="638">
        <v>1049.3800000000001</v>
      </c>
    </row>
    <row r="1105" spans="1:4" s="213" customFormat="1">
      <c r="A1105" s="2">
        <f t="shared" si="15"/>
        <v>117</v>
      </c>
      <c r="B1105" s="1" t="s">
        <v>3367</v>
      </c>
      <c r="C1105" s="2">
        <v>2019</v>
      </c>
      <c r="D1105" s="638">
        <v>1049.3800000000001</v>
      </c>
    </row>
    <row r="1106" spans="1:4" s="213" customFormat="1">
      <c r="A1106" s="2">
        <f t="shared" si="15"/>
        <v>118</v>
      </c>
      <c r="B1106" s="1" t="s">
        <v>3367</v>
      </c>
      <c r="C1106" s="2">
        <v>2019</v>
      </c>
      <c r="D1106" s="638">
        <v>1049.3800000000001</v>
      </c>
    </row>
    <row r="1107" spans="1:4" s="213" customFormat="1">
      <c r="A1107" s="2">
        <f t="shared" si="15"/>
        <v>119</v>
      </c>
      <c r="B1107" s="1" t="s">
        <v>3367</v>
      </c>
      <c r="C1107" s="2">
        <v>2019</v>
      </c>
      <c r="D1107" s="638">
        <v>1049.3800000000001</v>
      </c>
    </row>
    <row r="1108" spans="1:4" s="213" customFormat="1">
      <c r="A1108" s="2">
        <f t="shared" si="15"/>
        <v>120</v>
      </c>
      <c r="B1108" s="1" t="s">
        <v>3367</v>
      </c>
      <c r="C1108" s="2">
        <v>2019</v>
      </c>
      <c r="D1108" s="638">
        <v>1049.3800000000001</v>
      </c>
    </row>
    <row r="1109" spans="1:4" s="213" customFormat="1">
      <c r="A1109" s="2">
        <f t="shared" si="15"/>
        <v>121</v>
      </c>
      <c r="B1109" s="1" t="s">
        <v>3367</v>
      </c>
      <c r="C1109" s="2">
        <v>2019</v>
      </c>
      <c r="D1109" s="638">
        <v>1049.3800000000001</v>
      </c>
    </row>
    <row r="1110" spans="1:4" s="213" customFormat="1">
      <c r="A1110" s="2">
        <f t="shared" si="15"/>
        <v>122</v>
      </c>
      <c r="B1110" s="1" t="s">
        <v>3367</v>
      </c>
      <c r="C1110" s="2">
        <v>2019</v>
      </c>
      <c r="D1110" s="638">
        <v>1049.3800000000001</v>
      </c>
    </row>
    <row r="1111" spans="1:4" s="213" customFormat="1">
      <c r="A1111" s="2">
        <f t="shared" si="15"/>
        <v>123</v>
      </c>
      <c r="B1111" s="1" t="s">
        <v>3368</v>
      </c>
      <c r="C1111" s="2">
        <v>2019</v>
      </c>
      <c r="D1111" s="638">
        <v>1049.3800000000001</v>
      </c>
    </row>
    <row r="1112" spans="1:4" s="213" customFormat="1">
      <c r="A1112" s="2">
        <f t="shared" si="15"/>
        <v>124</v>
      </c>
      <c r="B1112" s="1" t="s">
        <v>3368</v>
      </c>
      <c r="C1112" s="2">
        <v>2019</v>
      </c>
      <c r="D1112" s="638">
        <v>1049.3800000000001</v>
      </c>
    </row>
    <row r="1113" spans="1:4" s="213" customFormat="1">
      <c r="A1113" s="2">
        <f t="shared" si="15"/>
        <v>125</v>
      </c>
      <c r="B1113" s="1" t="s">
        <v>3368</v>
      </c>
      <c r="C1113" s="2">
        <v>2019</v>
      </c>
      <c r="D1113" s="638">
        <v>1049.3800000000001</v>
      </c>
    </row>
    <row r="1114" spans="1:4" s="213" customFormat="1">
      <c r="A1114" s="2">
        <f t="shared" si="15"/>
        <v>126</v>
      </c>
      <c r="B1114" s="1" t="s">
        <v>3368</v>
      </c>
      <c r="C1114" s="2">
        <v>2019</v>
      </c>
      <c r="D1114" s="638">
        <v>1049.3800000000001</v>
      </c>
    </row>
    <row r="1115" spans="1:4" s="213" customFormat="1">
      <c r="A1115" s="2">
        <f t="shared" si="15"/>
        <v>127</v>
      </c>
      <c r="B1115" s="1" t="s">
        <v>3368</v>
      </c>
      <c r="C1115" s="2">
        <v>2019</v>
      </c>
      <c r="D1115" s="638">
        <v>1049.3800000000001</v>
      </c>
    </row>
    <row r="1116" spans="1:4" s="213" customFormat="1">
      <c r="A1116" s="2">
        <f t="shared" si="15"/>
        <v>128</v>
      </c>
      <c r="B1116" s="1" t="s">
        <v>3368</v>
      </c>
      <c r="C1116" s="2">
        <v>2019</v>
      </c>
      <c r="D1116" s="638">
        <v>1049.3800000000001</v>
      </c>
    </row>
    <row r="1117" spans="1:4" s="213" customFormat="1">
      <c r="A1117" s="2">
        <f t="shared" si="15"/>
        <v>129</v>
      </c>
      <c r="B1117" s="1" t="s">
        <v>3368</v>
      </c>
      <c r="C1117" s="2">
        <v>2019</v>
      </c>
      <c r="D1117" s="638">
        <v>1049.3800000000001</v>
      </c>
    </row>
    <row r="1118" spans="1:4" s="213" customFormat="1">
      <c r="A1118" s="2">
        <f t="shared" ref="A1118:A1159" si="16">1+A1117</f>
        <v>130</v>
      </c>
      <c r="B1118" s="1" t="s">
        <v>3368</v>
      </c>
      <c r="C1118" s="2">
        <v>2019</v>
      </c>
      <c r="D1118" s="638">
        <v>1049.3800000000001</v>
      </c>
    </row>
    <row r="1119" spans="1:4" s="213" customFormat="1">
      <c r="A1119" s="2">
        <f t="shared" si="16"/>
        <v>131</v>
      </c>
      <c r="B1119" s="1" t="s">
        <v>3368</v>
      </c>
      <c r="C1119" s="2">
        <v>2019</v>
      </c>
      <c r="D1119" s="638">
        <v>1049.3800000000001</v>
      </c>
    </row>
    <row r="1120" spans="1:4" s="213" customFormat="1">
      <c r="A1120" s="2">
        <f t="shared" si="16"/>
        <v>132</v>
      </c>
      <c r="B1120" s="1" t="s">
        <v>3368</v>
      </c>
      <c r="C1120" s="2">
        <v>2019</v>
      </c>
      <c r="D1120" s="638">
        <v>1049.3800000000001</v>
      </c>
    </row>
    <row r="1121" spans="1:4" s="213" customFormat="1">
      <c r="A1121" s="2">
        <f t="shared" si="16"/>
        <v>133</v>
      </c>
      <c r="B1121" s="1" t="s">
        <v>3368</v>
      </c>
      <c r="C1121" s="2">
        <v>2019</v>
      </c>
      <c r="D1121" s="638">
        <v>1049.3800000000001</v>
      </c>
    </row>
    <row r="1122" spans="1:4" s="213" customFormat="1">
      <c r="A1122" s="2">
        <f t="shared" si="16"/>
        <v>134</v>
      </c>
      <c r="B1122" s="1" t="s">
        <v>3368</v>
      </c>
      <c r="C1122" s="2">
        <v>2019</v>
      </c>
      <c r="D1122" s="638">
        <v>1049.3800000000001</v>
      </c>
    </row>
    <row r="1123" spans="1:4" s="213" customFormat="1">
      <c r="A1123" s="2">
        <f t="shared" si="16"/>
        <v>135</v>
      </c>
      <c r="B1123" s="1" t="s">
        <v>3368</v>
      </c>
      <c r="C1123" s="2">
        <v>2019</v>
      </c>
      <c r="D1123" s="638">
        <v>1049.3800000000001</v>
      </c>
    </row>
    <row r="1124" spans="1:4" s="213" customFormat="1">
      <c r="A1124" s="2">
        <f t="shared" si="16"/>
        <v>136</v>
      </c>
      <c r="B1124" s="1" t="s">
        <v>3369</v>
      </c>
      <c r="C1124" s="2">
        <v>2019</v>
      </c>
      <c r="D1124" s="638">
        <v>466.37</v>
      </c>
    </row>
    <row r="1125" spans="1:4" s="213" customFormat="1">
      <c r="A1125" s="2">
        <f t="shared" si="16"/>
        <v>137</v>
      </c>
      <c r="B1125" s="1" t="s">
        <v>3369</v>
      </c>
      <c r="C1125" s="2">
        <v>2019</v>
      </c>
      <c r="D1125" s="638">
        <v>466.37</v>
      </c>
    </row>
    <row r="1126" spans="1:4" s="213" customFormat="1">
      <c r="A1126" s="2">
        <f t="shared" si="16"/>
        <v>138</v>
      </c>
      <c r="B1126" s="1" t="s">
        <v>3369</v>
      </c>
      <c r="C1126" s="2">
        <v>2019</v>
      </c>
      <c r="D1126" s="638">
        <v>466.37</v>
      </c>
    </row>
    <row r="1127" spans="1:4" s="213" customFormat="1">
      <c r="A1127" s="2">
        <f t="shared" si="16"/>
        <v>139</v>
      </c>
      <c r="B1127" s="1" t="s">
        <v>3369</v>
      </c>
      <c r="C1127" s="2">
        <v>2019</v>
      </c>
      <c r="D1127" s="638">
        <v>466.37</v>
      </c>
    </row>
    <row r="1128" spans="1:4" s="213" customFormat="1">
      <c r="A1128" s="2">
        <f t="shared" si="16"/>
        <v>140</v>
      </c>
      <c r="B1128" s="1" t="s">
        <v>3369</v>
      </c>
      <c r="C1128" s="2">
        <v>2019</v>
      </c>
      <c r="D1128" s="638">
        <v>466.37</v>
      </c>
    </row>
    <row r="1129" spans="1:4" s="213" customFormat="1">
      <c r="A1129" s="2">
        <f t="shared" si="16"/>
        <v>141</v>
      </c>
      <c r="B1129" s="1" t="s">
        <v>3369</v>
      </c>
      <c r="C1129" s="2">
        <v>2019</v>
      </c>
      <c r="D1129" s="638">
        <v>466.37</v>
      </c>
    </row>
    <row r="1130" spans="1:4" s="213" customFormat="1">
      <c r="A1130" s="2">
        <f t="shared" si="16"/>
        <v>142</v>
      </c>
      <c r="B1130" s="1" t="s">
        <v>3369</v>
      </c>
      <c r="C1130" s="2">
        <v>2019</v>
      </c>
      <c r="D1130" s="638">
        <v>466.37</v>
      </c>
    </row>
    <row r="1131" spans="1:4" s="213" customFormat="1">
      <c r="A1131" s="2">
        <f t="shared" si="16"/>
        <v>143</v>
      </c>
      <c r="B1131" s="1" t="s">
        <v>3369</v>
      </c>
      <c r="C1131" s="2">
        <v>2019</v>
      </c>
      <c r="D1131" s="638">
        <v>466.37</v>
      </c>
    </row>
    <row r="1132" spans="1:4" s="213" customFormat="1">
      <c r="A1132" s="2">
        <f t="shared" si="16"/>
        <v>144</v>
      </c>
      <c r="B1132" s="1" t="s">
        <v>3369</v>
      </c>
      <c r="C1132" s="2">
        <v>2019</v>
      </c>
      <c r="D1132" s="638">
        <v>466.37</v>
      </c>
    </row>
    <row r="1133" spans="1:4" s="213" customFormat="1">
      <c r="A1133" s="2">
        <f t="shared" si="16"/>
        <v>145</v>
      </c>
      <c r="B1133" s="1" t="s">
        <v>3369</v>
      </c>
      <c r="C1133" s="2">
        <v>2019</v>
      </c>
      <c r="D1133" s="638">
        <v>466.37</v>
      </c>
    </row>
    <row r="1134" spans="1:4" s="213" customFormat="1">
      <c r="A1134" s="2">
        <f t="shared" si="16"/>
        <v>146</v>
      </c>
      <c r="B1134" s="1" t="s">
        <v>3369</v>
      </c>
      <c r="C1134" s="2">
        <v>2019</v>
      </c>
      <c r="D1134" s="638">
        <v>466.37</v>
      </c>
    </row>
    <row r="1135" spans="1:4" s="213" customFormat="1">
      <c r="A1135" s="2">
        <f t="shared" si="16"/>
        <v>147</v>
      </c>
      <c r="B1135" s="1" t="s">
        <v>3369</v>
      </c>
      <c r="C1135" s="2">
        <v>2019</v>
      </c>
      <c r="D1135" s="638">
        <v>466.37</v>
      </c>
    </row>
    <row r="1136" spans="1:4" s="213" customFormat="1">
      <c r="A1136" s="2">
        <f t="shared" si="16"/>
        <v>148</v>
      </c>
      <c r="B1136" s="1" t="s">
        <v>3369</v>
      </c>
      <c r="C1136" s="2">
        <v>2019</v>
      </c>
      <c r="D1136" s="638">
        <v>466.37</v>
      </c>
    </row>
    <row r="1137" spans="1:4" s="213" customFormat="1">
      <c r="A1137" s="2">
        <f t="shared" si="16"/>
        <v>149</v>
      </c>
      <c r="B1137" s="1" t="s">
        <v>3369</v>
      </c>
      <c r="C1137" s="2">
        <v>2019</v>
      </c>
      <c r="D1137" s="638">
        <v>466.37</v>
      </c>
    </row>
    <row r="1138" spans="1:4" s="213" customFormat="1">
      <c r="A1138" s="2">
        <f t="shared" si="16"/>
        <v>150</v>
      </c>
      <c r="B1138" s="1" t="s">
        <v>3369</v>
      </c>
      <c r="C1138" s="2">
        <v>2019</v>
      </c>
      <c r="D1138" s="638">
        <v>466.37</v>
      </c>
    </row>
    <row r="1139" spans="1:4" s="213" customFormat="1">
      <c r="A1139" s="2">
        <f t="shared" si="16"/>
        <v>151</v>
      </c>
      <c r="B1139" s="1" t="s">
        <v>3369</v>
      </c>
      <c r="C1139" s="2">
        <v>2019</v>
      </c>
      <c r="D1139" s="638">
        <v>466.37</v>
      </c>
    </row>
    <row r="1140" spans="1:4" s="213" customFormat="1">
      <c r="A1140" s="2">
        <f t="shared" si="16"/>
        <v>152</v>
      </c>
      <c r="B1140" s="1" t="s">
        <v>3369</v>
      </c>
      <c r="C1140" s="2">
        <v>2019</v>
      </c>
      <c r="D1140" s="638">
        <v>466.37</v>
      </c>
    </row>
    <row r="1141" spans="1:4" s="213" customFormat="1">
      <c r="A1141" s="2">
        <f t="shared" si="16"/>
        <v>153</v>
      </c>
      <c r="B1141" s="1" t="s">
        <v>3369</v>
      </c>
      <c r="C1141" s="2">
        <v>2019</v>
      </c>
      <c r="D1141" s="638">
        <v>466.37</v>
      </c>
    </row>
    <row r="1142" spans="1:4" s="213" customFormat="1">
      <c r="A1142" s="2">
        <f t="shared" si="16"/>
        <v>154</v>
      </c>
      <c r="B1142" s="1" t="s">
        <v>3369</v>
      </c>
      <c r="C1142" s="2">
        <v>2019</v>
      </c>
      <c r="D1142" s="638">
        <v>466.37</v>
      </c>
    </row>
    <row r="1143" spans="1:4" s="213" customFormat="1">
      <c r="A1143" s="2">
        <f t="shared" si="16"/>
        <v>155</v>
      </c>
      <c r="B1143" s="1" t="s">
        <v>3369</v>
      </c>
      <c r="C1143" s="2">
        <v>2019</v>
      </c>
      <c r="D1143" s="638">
        <v>466.37</v>
      </c>
    </row>
    <row r="1144" spans="1:4" s="213" customFormat="1">
      <c r="A1144" s="2">
        <f t="shared" si="16"/>
        <v>156</v>
      </c>
      <c r="B1144" s="1" t="s">
        <v>3370</v>
      </c>
      <c r="C1144" s="2">
        <v>2019</v>
      </c>
      <c r="D1144" s="638">
        <v>349.8</v>
      </c>
    </row>
    <row r="1145" spans="1:4" s="213" customFormat="1">
      <c r="A1145" s="2">
        <f t="shared" si="16"/>
        <v>157</v>
      </c>
      <c r="B1145" s="1" t="s">
        <v>3370</v>
      </c>
      <c r="C1145" s="2">
        <v>2019</v>
      </c>
      <c r="D1145" s="638">
        <v>349.8</v>
      </c>
    </row>
    <row r="1146" spans="1:4" s="213" customFormat="1">
      <c r="A1146" s="2">
        <f t="shared" si="16"/>
        <v>158</v>
      </c>
      <c r="B1146" s="1" t="s">
        <v>3370</v>
      </c>
      <c r="C1146" s="2">
        <v>2019</v>
      </c>
      <c r="D1146" s="638">
        <v>349.8</v>
      </c>
    </row>
    <row r="1147" spans="1:4" s="213" customFormat="1">
      <c r="A1147" s="2">
        <f t="shared" si="16"/>
        <v>159</v>
      </c>
      <c r="B1147" s="1" t="s">
        <v>3370</v>
      </c>
      <c r="C1147" s="2">
        <v>2019</v>
      </c>
      <c r="D1147" s="638">
        <v>349.8</v>
      </c>
    </row>
    <row r="1148" spans="1:4" s="213" customFormat="1">
      <c r="A1148" s="2">
        <f t="shared" si="16"/>
        <v>160</v>
      </c>
      <c r="B1148" s="1" t="s">
        <v>3370</v>
      </c>
      <c r="C1148" s="2">
        <v>2019</v>
      </c>
      <c r="D1148" s="638">
        <v>349.8</v>
      </c>
    </row>
    <row r="1149" spans="1:4" s="213" customFormat="1">
      <c r="A1149" s="2">
        <f t="shared" si="16"/>
        <v>161</v>
      </c>
      <c r="B1149" s="1" t="s">
        <v>3370</v>
      </c>
      <c r="C1149" s="2">
        <v>2019</v>
      </c>
      <c r="D1149" s="638">
        <v>349.8</v>
      </c>
    </row>
    <row r="1150" spans="1:4" s="213" customFormat="1">
      <c r="A1150" s="2">
        <f t="shared" si="16"/>
        <v>162</v>
      </c>
      <c r="B1150" s="1" t="s">
        <v>3370</v>
      </c>
      <c r="C1150" s="2">
        <v>2019</v>
      </c>
      <c r="D1150" s="638">
        <v>349.8</v>
      </c>
    </row>
    <row r="1151" spans="1:4" s="213" customFormat="1">
      <c r="A1151" s="2">
        <f t="shared" si="16"/>
        <v>163</v>
      </c>
      <c r="B1151" s="1" t="s">
        <v>3370</v>
      </c>
      <c r="C1151" s="2">
        <v>2019</v>
      </c>
      <c r="D1151" s="638">
        <v>349.8</v>
      </c>
    </row>
    <row r="1152" spans="1:4" s="213" customFormat="1">
      <c r="A1152" s="2">
        <f t="shared" si="16"/>
        <v>164</v>
      </c>
      <c r="B1152" s="1" t="s">
        <v>3370</v>
      </c>
      <c r="C1152" s="2">
        <v>2019</v>
      </c>
      <c r="D1152" s="638">
        <v>349.8</v>
      </c>
    </row>
    <row r="1153" spans="1:5" s="213" customFormat="1">
      <c r="A1153" s="2">
        <f t="shared" si="16"/>
        <v>165</v>
      </c>
      <c r="B1153" s="1" t="s">
        <v>3370</v>
      </c>
      <c r="C1153" s="2">
        <v>2019</v>
      </c>
      <c r="D1153" s="638">
        <v>349.8</v>
      </c>
    </row>
    <row r="1154" spans="1:5" s="213" customFormat="1">
      <c r="A1154" s="2">
        <f>1+A1153</f>
        <v>166</v>
      </c>
      <c r="B1154" s="1" t="s">
        <v>3371</v>
      </c>
      <c r="C1154" s="2">
        <v>2020</v>
      </c>
      <c r="D1154" s="638">
        <v>2177.15</v>
      </c>
    </row>
    <row r="1155" spans="1:5" s="213" customFormat="1">
      <c r="A1155" s="2">
        <f t="shared" si="16"/>
        <v>167</v>
      </c>
      <c r="B1155" s="1" t="s">
        <v>3364</v>
      </c>
      <c r="C1155" s="2">
        <v>2020</v>
      </c>
      <c r="D1155" s="638">
        <v>598</v>
      </c>
    </row>
    <row r="1156" spans="1:5" s="213" customFormat="1">
      <c r="A1156" s="2">
        <f t="shared" si="16"/>
        <v>168</v>
      </c>
      <c r="B1156" s="1" t="s">
        <v>3372</v>
      </c>
      <c r="C1156" s="2">
        <v>2020</v>
      </c>
      <c r="D1156" s="638">
        <v>1398</v>
      </c>
    </row>
    <row r="1157" spans="1:5" s="213" customFormat="1">
      <c r="A1157" s="2">
        <f t="shared" si="16"/>
        <v>169</v>
      </c>
      <c r="B1157" s="1" t="s">
        <v>3364</v>
      </c>
      <c r="C1157" s="2">
        <v>2020</v>
      </c>
      <c r="D1157" s="638">
        <v>588.03</v>
      </c>
    </row>
    <row r="1158" spans="1:5" s="213" customFormat="1">
      <c r="A1158" s="2">
        <f t="shared" si="16"/>
        <v>170</v>
      </c>
      <c r="B1158" s="1" t="s">
        <v>3364</v>
      </c>
      <c r="C1158" s="2">
        <v>2020</v>
      </c>
      <c r="D1158" s="638">
        <v>588.03</v>
      </c>
    </row>
    <row r="1159" spans="1:5" s="213" customFormat="1">
      <c r="A1159" s="2">
        <f t="shared" si="16"/>
        <v>171</v>
      </c>
      <c r="B1159" s="1" t="s">
        <v>3373</v>
      </c>
      <c r="C1159" s="2">
        <v>2020</v>
      </c>
      <c r="D1159" s="638">
        <v>3834.11</v>
      </c>
    </row>
    <row r="1160" spans="1:5" s="57" customFormat="1">
      <c r="A1160" s="1163" t="s">
        <v>862</v>
      </c>
      <c r="B1160" s="1164"/>
      <c r="C1160" s="1165"/>
      <c r="D1160" s="640">
        <f>SUM(D989:D1159)</f>
        <v>374423.5300000002</v>
      </c>
      <c r="E1160" s="632"/>
    </row>
    <row r="1161" spans="1:5" ht="12.75" customHeight="1">
      <c r="A1161" s="1102" t="s">
        <v>3712</v>
      </c>
      <c r="B1161" s="1103"/>
      <c r="C1161" s="1103"/>
      <c r="D1161" s="1104"/>
    </row>
    <row r="1162" spans="1:5" s="6" customFormat="1">
      <c r="A1162" s="2">
        <v>1</v>
      </c>
      <c r="B1162" s="302" t="s">
        <v>1722</v>
      </c>
      <c r="C1162" s="303">
        <v>2016</v>
      </c>
      <c r="D1162" s="641">
        <v>400</v>
      </c>
    </row>
    <row r="1163" spans="1:5" s="6" customFormat="1">
      <c r="A1163" s="2">
        <v>2</v>
      </c>
      <c r="B1163" s="304" t="s">
        <v>1723</v>
      </c>
      <c r="C1163" s="303">
        <v>2016</v>
      </c>
      <c r="D1163" s="641">
        <v>2779.8</v>
      </c>
    </row>
    <row r="1164" spans="1:5" s="6" customFormat="1">
      <c r="A1164" s="2">
        <v>3</v>
      </c>
      <c r="B1164" s="304" t="s">
        <v>1724</v>
      </c>
      <c r="C1164" s="303">
        <v>2016</v>
      </c>
      <c r="D1164" s="641">
        <v>2779.8</v>
      </c>
    </row>
    <row r="1165" spans="1:5" s="6" customFormat="1">
      <c r="A1165" s="2">
        <v>4</v>
      </c>
      <c r="B1165" s="302" t="s">
        <v>1725</v>
      </c>
      <c r="C1165" s="303">
        <v>2016</v>
      </c>
      <c r="D1165" s="641">
        <v>2779.8</v>
      </c>
    </row>
    <row r="1166" spans="1:5" s="6" customFormat="1">
      <c r="A1166" s="2">
        <v>5</v>
      </c>
      <c r="B1166" s="1" t="s">
        <v>1726</v>
      </c>
      <c r="C1166" s="2">
        <v>2016</v>
      </c>
      <c r="D1166" s="642">
        <v>2779.8</v>
      </c>
    </row>
    <row r="1167" spans="1:5" s="6" customFormat="1">
      <c r="A1167" s="2">
        <v>6</v>
      </c>
      <c r="B1167" s="1" t="s">
        <v>1727</v>
      </c>
      <c r="C1167" s="2">
        <v>2016</v>
      </c>
      <c r="D1167" s="642">
        <v>2779.8</v>
      </c>
    </row>
    <row r="1168" spans="1:5" s="6" customFormat="1">
      <c r="A1168" s="2">
        <v>7</v>
      </c>
      <c r="B1168" s="1" t="s">
        <v>1728</v>
      </c>
      <c r="C1168" s="2">
        <v>2016</v>
      </c>
      <c r="D1168" s="642">
        <v>6219</v>
      </c>
    </row>
    <row r="1169" spans="1:4" s="6" customFormat="1">
      <c r="A1169" s="2">
        <v>8</v>
      </c>
      <c r="B1169" s="1" t="s">
        <v>1917</v>
      </c>
      <c r="C1169" s="2">
        <v>2017</v>
      </c>
      <c r="D1169" s="642">
        <v>3070</v>
      </c>
    </row>
    <row r="1170" spans="1:4" s="6" customFormat="1">
      <c r="A1170" s="2">
        <v>9</v>
      </c>
      <c r="B1170" s="1" t="s">
        <v>1917</v>
      </c>
      <c r="C1170" s="2">
        <v>2017</v>
      </c>
      <c r="D1170" s="642">
        <v>3070</v>
      </c>
    </row>
    <row r="1171" spans="1:4" s="6" customFormat="1">
      <c r="A1171" s="2">
        <v>11</v>
      </c>
      <c r="B1171" s="1" t="s">
        <v>1917</v>
      </c>
      <c r="C1171" s="2">
        <v>2017</v>
      </c>
      <c r="D1171" s="642">
        <v>3070</v>
      </c>
    </row>
    <row r="1172" spans="1:4" s="6" customFormat="1">
      <c r="A1172" s="2">
        <v>12</v>
      </c>
      <c r="B1172" s="1" t="s">
        <v>1917</v>
      </c>
      <c r="C1172" s="2">
        <v>2017</v>
      </c>
      <c r="D1172" s="642">
        <v>3070</v>
      </c>
    </row>
    <row r="1173" spans="1:4" s="6" customFormat="1">
      <c r="A1173" s="2">
        <v>13</v>
      </c>
      <c r="B1173" s="1" t="s">
        <v>2254</v>
      </c>
      <c r="C1173" s="2">
        <v>2018</v>
      </c>
      <c r="D1173" s="642">
        <v>5104.5</v>
      </c>
    </row>
    <row r="1174" spans="1:4" s="6" customFormat="1">
      <c r="A1174" s="2">
        <v>14</v>
      </c>
      <c r="B1174" s="1" t="s">
        <v>1917</v>
      </c>
      <c r="C1174" s="2">
        <v>2017</v>
      </c>
      <c r="D1174" s="642">
        <v>3070</v>
      </c>
    </row>
    <row r="1175" spans="1:4" s="57" customFormat="1">
      <c r="A1175" s="1099" t="s">
        <v>862</v>
      </c>
      <c r="B1175" s="1099"/>
      <c r="C1175" s="1099"/>
      <c r="D1175" s="640">
        <f>SUM(D1162:D1174)</f>
        <v>40972.5</v>
      </c>
    </row>
    <row r="1176" spans="1:4" s="57" customFormat="1">
      <c r="A1176" s="1097" t="s">
        <v>3713</v>
      </c>
      <c r="B1176" s="1097"/>
      <c r="C1176" s="1097"/>
      <c r="D1176" s="1097"/>
    </row>
    <row r="1177" spans="1:4" s="6" customFormat="1">
      <c r="A1177" s="2">
        <v>1</v>
      </c>
      <c r="B1177" s="10" t="s">
        <v>1876</v>
      </c>
      <c r="C1177" s="2">
        <v>2017</v>
      </c>
      <c r="D1177" s="642">
        <v>900</v>
      </c>
    </row>
    <row r="1178" spans="1:4" s="6" customFormat="1">
      <c r="A1178" s="2">
        <v>2</v>
      </c>
      <c r="B1178" s="10" t="s">
        <v>1877</v>
      </c>
      <c r="C1178" s="2">
        <v>2017</v>
      </c>
      <c r="D1178" s="642">
        <v>900</v>
      </c>
    </row>
    <row r="1179" spans="1:4" s="57" customFormat="1">
      <c r="A1179" s="951"/>
      <c r="B1179" s="316"/>
      <c r="C1179" s="316"/>
      <c r="D1179" s="640">
        <f>SUM(D1177:D1178)</f>
        <v>1800</v>
      </c>
    </row>
    <row r="1180" spans="1:4" s="6" customFormat="1" ht="12.75" customHeight="1">
      <c r="A1180" s="1097" t="s">
        <v>3714</v>
      </c>
      <c r="B1180" s="1097"/>
      <c r="C1180" s="1097"/>
      <c r="D1180" s="1097"/>
    </row>
    <row r="1181" spans="1:4" s="6" customFormat="1">
      <c r="A1181" s="2">
        <v>1</v>
      </c>
      <c r="B1181" s="1" t="s">
        <v>1947</v>
      </c>
      <c r="C1181" s="2">
        <v>2016</v>
      </c>
      <c r="D1181" s="659">
        <v>1062.72</v>
      </c>
    </row>
    <row r="1182" spans="1:4" s="6" customFormat="1">
      <c r="A1182" s="2">
        <v>2</v>
      </c>
      <c r="B1182" s="276" t="s">
        <v>1948</v>
      </c>
      <c r="C1182" s="2">
        <v>2016</v>
      </c>
      <c r="D1182" s="659">
        <v>1269.3599999999999</v>
      </c>
    </row>
    <row r="1183" spans="1:4" s="6" customFormat="1">
      <c r="A1183" s="2">
        <v>3</v>
      </c>
      <c r="B1183" s="276" t="s">
        <v>1949</v>
      </c>
      <c r="C1183" s="2">
        <v>2016</v>
      </c>
      <c r="D1183" s="659">
        <v>1592.31</v>
      </c>
    </row>
    <row r="1184" spans="1:4" s="6" customFormat="1">
      <c r="A1184" s="2">
        <v>4</v>
      </c>
      <c r="B1184" s="276" t="s">
        <v>1950</v>
      </c>
      <c r="C1184" s="2">
        <v>2016</v>
      </c>
      <c r="D1184" s="659">
        <v>2398.5</v>
      </c>
    </row>
    <row r="1185" spans="1:4" s="6" customFormat="1">
      <c r="A1185" s="2">
        <v>5</v>
      </c>
      <c r="B1185" s="276" t="s">
        <v>1299</v>
      </c>
      <c r="C1185" s="2">
        <v>2017</v>
      </c>
      <c r="D1185" s="659">
        <v>3073.96</v>
      </c>
    </row>
    <row r="1186" spans="1:4" s="6" customFormat="1">
      <c r="A1186" s="2">
        <v>6</v>
      </c>
      <c r="B1186" s="337" t="s">
        <v>2231</v>
      </c>
      <c r="C1186" s="204">
        <v>2018</v>
      </c>
      <c r="D1186" s="660">
        <v>6908</v>
      </c>
    </row>
    <row r="1187" spans="1:4" s="6" customFormat="1">
      <c r="A1187" s="2">
        <v>7</v>
      </c>
      <c r="B1187" s="276" t="s">
        <v>1948</v>
      </c>
      <c r="C1187" s="2">
        <v>2018</v>
      </c>
      <c r="D1187" s="659">
        <v>1092.24</v>
      </c>
    </row>
    <row r="1188" spans="1:4" s="6" customFormat="1">
      <c r="A1188" s="2">
        <v>8</v>
      </c>
      <c r="B1188" s="275" t="s">
        <v>2232</v>
      </c>
      <c r="C1188" s="117">
        <v>2018</v>
      </c>
      <c r="D1188" s="661">
        <v>5960</v>
      </c>
    </row>
    <row r="1189" spans="1:4" s="6" customFormat="1">
      <c r="A1189" s="2">
        <v>9</v>
      </c>
      <c r="B1189" s="276" t="s">
        <v>2233</v>
      </c>
      <c r="C1189" s="2">
        <v>2018</v>
      </c>
      <c r="D1189" s="659">
        <v>660</v>
      </c>
    </row>
    <row r="1190" spans="1:4" s="6" customFormat="1">
      <c r="A1190" s="2">
        <v>10</v>
      </c>
      <c r="B1190" s="276" t="s">
        <v>3177</v>
      </c>
      <c r="C1190" s="2">
        <v>2019</v>
      </c>
      <c r="D1190" s="618">
        <v>570</v>
      </c>
    </row>
    <row r="1191" spans="1:4" s="6" customFormat="1">
      <c r="A1191" s="2">
        <v>11</v>
      </c>
      <c r="B1191" s="276" t="s">
        <v>3178</v>
      </c>
      <c r="C1191" s="2">
        <v>2020</v>
      </c>
      <c r="D1191" s="618">
        <v>840</v>
      </c>
    </row>
    <row r="1192" spans="1:4" s="57" customFormat="1">
      <c r="A1192" s="1163" t="s">
        <v>862</v>
      </c>
      <c r="B1192" s="1164"/>
      <c r="C1192" s="1165"/>
      <c r="D1192" s="640">
        <f>SUM(D1181:D1191)</f>
        <v>25427.09</v>
      </c>
    </row>
    <row r="1193" spans="1:4" s="57" customFormat="1">
      <c r="A1193" s="1102" t="s">
        <v>3715</v>
      </c>
      <c r="B1193" s="1103"/>
      <c r="C1193" s="1103"/>
      <c r="D1193" s="1104"/>
    </row>
    <row r="1194" spans="1:4" s="57" customFormat="1">
      <c r="A1194" s="2">
        <v>1</v>
      </c>
      <c r="B1194" s="10" t="s">
        <v>1905</v>
      </c>
      <c r="C1194" s="2">
        <v>2019</v>
      </c>
      <c r="D1194" s="662">
        <v>3600</v>
      </c>
    </row>
    <row r="1195" spans="1:4" s="57" customFormat="1">
      <c r="A1195" s="2">
        <v>2</v>
      </c>
      <c r="B1195" s="10" t="s">
        <v>2333</v>
      </c>
      <c r="C1195" s="2">
        <v>2019</v>
      </c>
      <c r="D1195" s="662">
        <v>4000</v>
      </c>
    </row>
    <row r="1196" spans="1:4" s="57" customFormat="1">
      <c r="A1196" s="1163" t="s">
        <v>862</v>
      </c>
      <c r="B1196" s="1164"/>
      <c r="C1196" s="1165"/>
      <c r="D1196" s="640">
        <f>SUM(D1194:D1195)</f>
        <v>7600</v>
      </c>
    </row>
    <row r="1197" spans="1:4" s="7" customFormat="1" ht="12.75" customHeight="1">
      <c r="A1197" s="1168" t="s">
        <v>3716</v>
      </c>
      <c r="B1197" s="1169"/>
      <c r="C1197" s="1169"/>
      <c r="D1197" s="1170"/>
    </row>
    <row r="1198" spans="1:4" s="195" customFormat="1">
      <c r="A1198" s="2">
        <v>1</v>
      </c>
      <c r="B1198" s="81" t="s">
        <v>2222</v>
      </c>
      <c r="C1198" s="283">
        <v>2016</v>
      </c>
      <c r="D1198" s="699">
        <v>49989.66</v>
      </c>
    </row>
    <row r="1199" spans="1:4" s="195" customFormat="1">
      <c r="A1199" s="2">
        <f>1+A1198</f>
        <v>2</v>
      </c>
      <c r="B1199" s="81" t="s">
        <v>2066</v>
      </c>
      <c r="C1199" s="283">
        <v>2016</v>
      </c>
      <c r="D1199" s="699">
        <v>4243.5</v>
      </c>
    </row>
    <row r="1200" spans="1:4" s="195" customFormat="1">
      <c r="A1200" s="2">
        <f t="shared" ref="A1200:A1242" si="17">1+A1199</f>
        <v>3</v>
      </c>
      <c r="B1200" s="81" t="s">
        <v>2067</v>
      </c>
      <c r="C1200" s="283">
        <v>2017</v>
      </c>
      <c r="D1200" s="699">
        <v>18000</v>
      </c>
    </row>
    <row r="1201" spans="1:4" s="195" customFormat="1">
      <c r="A1201" s="2">
        <f t="shared" si="17"/>
        <v>4</v>
      </c>
      <c r="B1201" s="81" t="s">
        <v>2068</v>
      </c>
      <c r="C1201" s="283">
        <v>2017</v>
      </c>
      <c r="D1201" s="699">
        <v>4343</v>
      </c>
    </row>
    <row r="1202" spans="1:4" s="195" customFormat="1">
      <c r="A1202" s="2">
        <f t="shared" si="17"/>
        <v>5</v>
      </c>
      <c r="B1202" s="81" t="s">
        <v>2069</v>
      </c>
      <c r="C1202" s="283">
        <v>2017</v>
      </c>
      <c r="D1202" s="699">
        <v>1400</v>
      </c>
    </row>
    <row r="1203" spans="1:4" s="195" customFormat="1">
      <c r="A1203" s="2">
        <f t="shared" si="17"/>
        <v>6</v>
      </c>
      <c r="B1203" s="81" t="s">
        <v>2069</v>
      </c>
      <c r="C1203" s="283">
        <v>2017</v>
      </c>
      <c r="D1203" s="699">
        <v>1400</v>
      </c>
    </row>
    <row r="1204" spans="1:4" s="195" customFormat="1">
      <c r="A1204" s="2">
        <f t="shared" si="17"/>
        <v>7</v>
      </c>
      <c r="B1204" s="81" t="s">
        <v>2070</v>
      </c>
      <c r="C1204" s="283">
        <v>2017</v>
      </c>
      <c r="D1204" s="699">
        <v>2044</v>
      </c>
    </row>
    <row r="1205" spans="1:4" s="195" customFormat="1">
      <c r="A1205" s="2">
        <f t="shared" si="17"/>
        <v>8</v>
      </c>
      <c r="B1205" s="81" t="s">
        <v>2070</v>
      </c>
      <c r="C1205" s="283">
        <v>2017</v>
      </c>
      <c r="D1205" s="699">
        <v>2044</v>
      </c>
    </row>
    <row r="1206" spans="1:4" s="195" customFormat="1">
      <c r="A1206" s="2">
        <f t="shared" si="17"/>
        <v>9</v>
      </c>
      <c r="B1206" s="81" t="s">
        <v>2070</v>
      </c>
      <c r="C1206" s="283">
        <v>2017</v>
      </c>
      <c r="D1206" s="699">
        <v>2044</v>
      </c>
    </row>
    <row r="1207" spans="1:4" s="195" customFormat="1">
      <c r="A1207" s="2">
        <f t="shared" si="17"/>
        <v>10</v>
      </c>
      <c r="B1207" s="81" t="s">
        <v>2070</v>
      </c>
      <c r="C1207" s="283">
        <v>2017</v>
      </c>
      <c r="D1207" s="699">
        <v>2044</v>
      </c>
    </row>
    <row r="1208" spans="1:4" s="195" customFormat="1">
      <c r="A1208" s="2">
        <f t="shared" si="17"/>
        <v>11</v>
      </c>
      <c r="B1208" s="81" t="s">
        <v>2071</v>
      </c>
      <c r="C1208" s="283">
        <v>2017</v>
      </c>
      <c r="D1208" s="699">
        <v>1860</v>
      </c>
    </row>
    <row r="1209" spans="1:4" s="195" customFormat="1">
      <c r="A1209" s="2">
        <f t="shared" si="17"/>
        <v>12</v>
      </c>
      <c r="B1209" s="81" t="s">
        <v>2071</v>
      </c>
      <c r="C1209" s="283">
        <v>2017</v>
      </c>
      <c r="D1209" s="699">
        <v>1860</v>
      </c>
    </row>
    <row r="1210" spans="1:4" s="195" customFormat="1">
      <c r="A1210" s="2">
        <f t="shared" si="17"/>
        <v>13</v>
      </c>
      <c r="B1210" s="81" t="s">
        <v>2071</v>
      </c>
      <c r="C1210" s="283">
        <v>2017</v>
      </c>
      <c r="D1210" s="699">
        <v>1860</v>
      </c>
    </row>
    <row r="1211" spans="1:4" s="195" customFormat="1">
      <c r="A1211" s="2">
        <f t="shared" si="17"/>
        <v>14</v>
      </c>
      <c r="B1211" s="81" t="s">
        <v>2071</v>
      </c>
      <c r="C1211" s="283">
        <v>2017</v>
      </c>
      <c r="D1211" s="699">
        <v>1860</v>
      </c>
    </row>
    <row r="1212" spans="1:4" s="195" customFormat="1">
      <c r="A1212" s="2">
        <f t="shared" si="17"/>
        <v>15</v>
      </c>
      <c r="B1212" s="81" t="s">
        <v>2072</v>
      </c>
      <c r="C1212" s="283">
        <v>2017</v>
      </c>
      <c r="D1212" s="699">
        <v>1980</v>
      </c>
    </row>
    <row r="1213" spans="1:4" s="195" customFormat="1">
      <c r="A1213" s="2">
        <f t="shared" si="17"/>
        <v>16</v>
      </c>
      <c r="B1213" s="81" t="s">
        <v>2072</v>
      </c>
      <c r="C1213" s="283">
        <v>2017</v>
      </c>
      <c r="D1213" s="699">
        <v>1980</v>
      </c>
    </row>
    <row r="1214" spans="1:4" s="195" customFormat="1">
      <c r="A1214" s="2">
        <f t="shared" si="17"/>
        <v>17</v>
      </c>
      <c r="B1214" s="81" t="s">
        <v>2072</v>
      </c>
      <c r="C1214" s="283">
        <v>2017</v>
      </c>
      <c r="D1214" s="699">
        <v>1980</v>
      </c>
    </row>
    <row r="1215" spans="1:4" s="195" customFormat="1">
      <c r="A1215" s="2">
        <f t="shared" si="17"/>
        <v>18</v>
      </c>
      <c r="B1215" s="81" t="s">
        <v>2072</v>
      </c>
      <c r="C1215" s="283">
        <v>2017</v>
      </c>
      <c r="D1215" s="699">
        <v>1980</v>
      </c>
    </row>
    <row r="1216" spans="1:4" s="195" customFormat="1">
      <c r="A1216" s="2">
        <f t="shared" si="17"/>
        <v>19</v>
      </c>
      <c r="B1216" s="81" t="s">
        <v>2073</v>
      </c>
      <c r="C1216" s="283">
        <v>2017</v>
      </c>
      <c r="D1216" s="699">
        <v>13340</v>
      </c>
    </row>
    <row r="1217" spans="1:6" s="195" customFormat="1">
      <c r="A1217" s="2">
        <f t="shared" si="17"/>
        <v>20</v>
      </c>
      <c r="B1217" s="81" t="s">
        <v>2074</v>
      </c>
      <c r="C1217" s="283">
        <v>2017</v>
      </c>
      <c r="D1217" s="699">
        <v>1550</v>
      </c>
    </row>
    <row r="1218" spans="1:6" s="195" customFormat="1">
      <c r="A1218" s="2">
        <f t="shared" si="17"/>
        <v>21</v>
      </c>
      <c r="B1218" s="81" t="s">
        <v>2074</v>
      </c>
      <c r="C1218" s="283">
        <v>2017</v>
      </c>
      <c r="D1218" s="699">
        <v>1550</v>
      </c>
    </row>
    <row r="1219" spans="1:6" s="195" customFormat="1">
      <c r="A1219" s="2">
        <f t="shared" si="17"/>
        <v>22</v>
      </c>
      <c r="B1219" s="81" t="s">
        <v>2074</v>
      </c>
      <c r="C1219" s="283">
        <v>2017</v>
      </c>
      <c r="D1219" s="699">
        <v>1550</v>
      </c>
    </row>
    <row r="1220" spans="1:6" s="195" customFormat="1">
      <c r="A1220" s="2">
        <f t="shared" si="17"/>
        <v>23</v>
      </c>
      <c r="B1220" s="81" t="s">
        <v>2074</v>
      </c>
      <c r="C1220" s="283">
        <v>2017</v>
      </c>
      <c r="D1220" s="699">
        <v>1550</v>
      </c>
    </row>
    <row r="1221" spans="1:6" s="195" customFormat="1">
      <c r="A1221" s="2">
        <f t="shared" si="17"/>
        <v>24</v>
      </c>
      <c r="B1221" s="81" t="s">
        <v>2075</v>
      </c>
      <c r="C1221" s="283">
        <v>2017</v>
      </c>
      <c r="D1221" s="699">
        <v>850</v>
      </c>
    </row>
    <row r="1222" spans="1:6" s="195" customFormat="1">
      <c r="A1222" s="2">
        <f t="shared" si="17"/>
        <v>25</v>
      </c>
      <c r="B1222" s="81" t="s">
        <v>2075</v>
      </c>
      <c r="C1222" s="283">
        <v>2017</v>
      </c>
      <c r="D1222" s="699">
        <v>850</v>
      </c>
    </row>
    <row r="1223" spans="1:6" s="195" customFormat="1">
      <c r="A1223" s="2">
        <f t="shared" si="17"/>
        <v>26</v>
      </c>
      <c r="B1223" s="81" t="s">
        <v>2075</v>
      </c>
      <c r="C1223" s="283">
        <v>2017</v>
      </c>
      <c r="D1223" s="699">
        <v>850</v>
      </c>
    </row>
    <row r="1224" spans="1:6" s="195" customFormat="1">
      <c r="A1224" s="2">
        <f t="shared" si="17"/>
        <v>27</v>
      </c>
      <c r="B1224" s="81" t="s">
        <v>2075</v>
      </c>
      <c r="C1224" s="283">
        <v>2017</v>
      </c>
      <c r="D1224" s="699">
        <v>850</v>
      </c>
    </row>
    <row r="1225" spans="1:6" s="195" customFormat="1">
      <c r="A1225" s="2">
        <f t="shared" si="17"/>
        <v>28</v>
      </c>
      <c r="B1225" s="81" t="s">
        <v>2310</v>
      </c>
      <c r="C1225" s="283">
        <v>2018</v>
      </c>
      <c r="D1225" s="699">
        <v>209</v>
      </c>
    </row>
    <row r="1226" spans="1:6" s="195" customFormat="1">
      <c r="A1226" s="2">
        <f t="shared" si="17"/>
        <v>29</v>
      </c>
      <c r="B1226" s="81" t="s">
        <v>2311</v>
      </c>
      <c r="C1226" s="283">
        <v>2018</v>
      </c>
      <c r="D1226" s="699">
        <v>227</v>
      </c>
    </row>
    <row r="1227" spans="1:6" s="195" customFormat="1">
      <c r="A1227" s="2">
        <f t="shared" si="17"/>
        <v>30</v>
      </c>
      <c r="B1227" s="81" t="s">
        <v>3574</v>
      </c>
      <c r="C1227" s="283">
        <v>2019</v>
      </c>
      <c r="D1227" s="699">
        <v>285.39</v>
      </c>
    </row>
    <row r="1228" spans="1:6" s="195" customFormat="1">
      <c r="A1228" s="2">
        <f t="shared" si="17"/>
        <v>31</v>
      </c>
      <c r="B1228" s="81" t="s">
        <v>3574</v>
      </c>
      <c r="C1228" s="283">
        <v>2020</v>
      </c>
      <c r="D1228" s="699">
        <v>255.58</v>
      </c>
    </row>
    <row r="1229" spans="1:6" s="195" customFormat="1">
      <c r="A1229" s="2">
        <f t="shared" si="17"/>
        <v>32</v>
      </c>
      <c r="B1229" s="81" t="s">
        <v>3575</v>
      </c>
      <c r="C1229" s="283">
        <v>2020</v>
      </c>
      <c r="D1229" s="699">
        <v>1157.28</v>
      </c>
    </row>
    <row r="1230" spans="1:6" s="195" customFormat="1">
      <c r="A1230" s="2">
        <f t="shared" si="17"/>
        <v>33</v>
      </c>
      <c r="B1230" s="81" t="s">
        <v>3575</v>
      </c>
      <c r="C1230" s="283">
        <v>2020</v>
      </c>
      <c r="D1230" s="699">
        <v>1157.27</v>
      </c>
      <c r="F1230" s="700"/>
    </row>
    <row r="1231" spans="1:6" s="195" customFormat="1">
      <c r="A1231" s="2">
        <f t="shared" si="17"/>
        <v>34</v>
      </c>
      <c r="B1231" s="81" t="s">
        <v>3575</v>
      </c>
      <c r="C1231" s="283">
        <v>2020</v>
      </c>
      <c r="D1231" s="699">
        <v>1157.27</v>
      </c>
    </row>
    <row r="1232" spans="1:6" s="195" customFormat="1">
      <c r="A1232" s="2">
        <f t="shared" si="17"/>
        <v>35</v>
      </c>
      <c r="B1232" s="81" t="s">
        <v>3575</v>
      </c>
      <c r="C1232" s="283">
        <v>2020</v>
      </c>
      <c r="D1232" s="699">
        <v>1157.26</v>
      </c>
    </row>
    <row r="1233" spans="1:4" s="195" customFormat="1">
      <c r="A1233" s="2">
        <f t="shared" si="17"/>
        <v>36</v>
      </c>
      <c r="B1233" s="81" t="s">
        <v>3576</v>
      </c>
      <c r="C1233" s="283">
        <v>2020</v>
      </c>
      <c r="D1233" s="699">
        <v>449</v>
      </c>
    </row>
    <row r="1234" spans="1:4" s="195" customFormat="1">
      <c r="A1234" s="2">
        <f t="shared" si="17"/>
        <v>37</v>
      </c>
      <c r="B1234" s="81" t="s">
        <v>3577</v>
      </c>
      <c r="C1234" s="283">
        <v>2020</v>
      </c>
      <c r="D1234" s="699">
        <v>1094</v>
      </c>
    </row>
    <row r="1235" spans="1:4" s="195" customFormat="1">
      <c r="A1235" s="2">
        <f t="shared" si="17"/>
        <v>38</v>
      </c>
      <c r="B1235" s="81" t="s">
        <v>3578</v>
      </c>
      <c r="C1235" s="283">
        <v>2020</v>
      </c>
      <c r="D1235" s="699">
        <v>439</v>
      </c>
    </row>
    <row r="1236" spans="1:4" s="195" customFormat="1">
      <c r="A1236" s="2">
        <f t="shared" si="17"/>
        <v>39</v>
      </c>
      <c r="B1236" s="81" t="s">
        <v>3578</v>
      </c>
      <c r="C1236" s="283">
        <v>2020</v>
      </c>
      <c r="D1236" s="699">
        <v>439</v>
      </c>
    </row>
    <row r="1237" spans="1:4" s="195" customFormat="1">
      <c r="A1237" s="2">
        <f t="shared" si="17"/>
        <v>40</v>
      </c>
      <c r="B1237" s="81" t="s">
        <v>3579</v>
      </c>
      <c r="C1237" s="283">
        <v>2020</v>
      </c>
      <c r="D1237" s="699">
        <v>349.99</v>
      </c>
    </row>
    <row r="1238" spans="1:4" s="195" customFormat="1">
      <c r="A1238" s="2">
        <f t="shared" si="17"/>
        <v>41</v>
      </c>
      <c r="B1238" s="81" t="s">
        <v>3579</v>
      </c>
      <c r="C1238" s="283">
        <v>2020</v>
      </c>
      <c r="D1238" s="699">
        <v>349.99</v>
      </c>
    </row>
    <row r="1239" spans="1:4" s="195" customFormat="1">
      <c r="A1239" s="2">
        <f t="shared" si="17"/>
        <v>42</v>
      </c>
      <c r="B1239" s="81" t="s">
        <v>486</v>
      </c>
      <c r="C1239" s="283">
        <v>2020</v>
      </c>
      <c r="D1239" s="699">
        <v>1121.95</v>
      </c>
    </row>
    <row r="1240" spans="1:4" s="195" customFormat="1">
      <c r="A1240" s="2">
        <f t="shared" si="17"/>
        <v>43</v>
      </c>
      <c r="B1240" s="81" t="s">
        <v>3580</v>
      </c>
      <c r="C1240" s="283">
        <v>2020</v>
      </c>
      <c r="D1240" s="699">
        <v>1050</v>
      </c>
    </row>
    <row r="1241" spans="1:4" s="195" customFormat="1">
      <c r="A1241" s="2">
        <f t="shared" si="17"/>
        <v>44</v>
      </c>
      <c r="B1241" s="81" t="s">
        <v>3581</v>
      </c>
      <c r="C1241" s="283">
        <v>2020</v>
      </c>
      <c r="D1241" s="699">
        <v>319</v>
      </c>
    </row>
    <row r="1242" spans="1:4" s="195" customFormat="1">
      <c r="A1242" s="2">
        <f t="shared" si="17"/>
        <v>45</v>
      </c>
      <c r="B1242" s="81" t="s">
        <v>2030</v>
      </c>
      <c r="C1242" s="283">
        <v>2020</v>
      </c>
      <c r="D1242" s="699">
        <v>119.99</v>
      </c>
    </row>
    <row r="1243" spans="1:4" s="75" customFormat="1">
      <c r="A1243" s="1163" t="s">
        <v>862</v>
      </c>
      <c r="B1243" s="1164"/>
      <c r="C1243" s="1165"/>
      <c r="D1243" s="640">
        <f>SUM(D1198:D1242)</f>
        <v>137190.13</v>
      </c>
    </row>
    <row r="1244" spans="1:4" s="75" customFormat="1">
      <c r="A1244" s="1102" t="s">
        <v>3717</v>
      </c>
      <c r="B1244" s="1103"/>
      <c r="C1244" s="1103"/>
      <c r="D1244" s="1104"/>
    </row>
    <row r="1245" spans="1:4" s="75" customFormat="1">
      <c r="A1245" s="2">
        <v>1</v>
      </c>
      <c r="B1245" s="1" t="s">
        <v>1920</v>
      </c>
      <c r="C1245" s="2">
        <v>2016</v>
      </c>
      <c r="D1245" s="638">
        <v>3204.34</v>
      </c>
    </row>
    <row r="1246" spans="1:4" s="75" customFormat="1">
      <c r="A1246" s="2">
        <v>2</v>
      </c>
      <c r="B1246" s="1" t="s">
        <v>316</v>
      </c>
      <c r="C1246" s="2">
        <v>2017</v>
      </c>
      <c r="D1246" s="638">
        <v>2463.35</v>
      </c>
    </row>
    <row r="1247" spans="1:4" s="75" customFormat="1">
      <c r="A1247" s="1163" t="s">
        <v>862</v>
      </c>
      <c r="B1247" s="1164"/>
      <c r="C1247" s="1165"/>
      <c r="D1247" s="640">
        <f>SUM(D1245:D1246)</f>
        <v>5667.6900000000005</v>
      </c>
    </row>
    <row r="1248" spans="1:4" s="6" customFormat="1" ht="13.5" customHeight="1">
      <c r="A1248" s="1102" t="s">
        <v>3718</v>
      </c>
      <c r="B1248" s="1103"/>
      <c r="C1248" s="1103"/>
      <c r="D1248" s="1104"/>
    </row>
    <row r="1249" spans="1:4" s="246" customFormat="1">
      <c r="A1249" s="2">
        <v>1</v>
      </c>
      <c r="B1249" s="1" t="s">
        <v>1961</v>
      </c>
      <c r="C1249" s="2">
        <v>2016</v>
      </c>
      <c r="D1249" s="642">
        <v>1839</v>
      </c>
    </row>
    <row r="1250" spans="1:4" s="246" customFormat="1" ht="25.5">
      <c r="A1250" s="133">
        <v>2</v>
      </c>
      <c r="B1250" s="1" t="s">
        <v>2016</v>
      </c>
      <c r="C1250" s="2">
        <v>2016</v>
      </c>
      <c r="D1250" s="642">
        <v>12299</v>
      </c>
    </row>
    <row r="1251" spans="1:4" s="246" customFormat="1">
      <c r="A1251" s="133">
        <v>3</v>
      </c>
      <c r="B1251" s="1" t="s">
        <v>2162</v>
      </c>
      <c r="C1251" s="2">
        <v>2017</v>
      </c>
      <c r="D1251" s="365">
        <v>2599</v>
      </c>
    </row>
    <row r="1252" spans="1:4" s="246" customFormat="1">
      <c r="A1252" s="133">
        <v>4</v>
      </c>
      <c r="B1252" s="317" t="s">
        <v>3384</v>
      </c>
      <c r="C1252" s="274">
        <v>2019</v>
      </c>
      <c r="D1252" s="365">
        <v>2530</v>
      </c>
    </row>
    <row r="1253" spans="1:4" s="246" customFormat="1">
      <c r="A1253" s="133">
        <v>5</v>
      </c>
      <c r="B1253" s="317" t="s">
        <v>3385</v>
      </c>
      <c r="C1253" s="274">
        <v>2019</v>
      </c>
      <c r="D1253" s="365">
        <v>9990</v>
      </c>
    </row>
    <row r="1254" spans="1:4" s="246" customFormat="1">
      <c r="A1254" s="133">
        <v>6</v>
      </c>
      <c r="B1254" s="317" t="s">
        <v>3386</v>
      </c>
      <c r="C1254" s="274">
        <v>2019</v>
      </c>
      <c r="D1254" s="365">
        <v>1994</v>
      </c>
    </row>
    <row r="1255" spans="1:4" s="75" customFormat="1">
      <c r="A1255" s="1163" t="s">
        <v>862</v>
      </c>
      <c r="B1255" s="1164"/>
      <c r="C1255" s="1165"/>
      <c r="D1255" s="640">
        <f>SUM(D1249:D1254)</f>
        <v>31251</v>
      </c>
    </row>
    <row r="1256" spans="1:4" s="6" customFormat="1" ht="13.5" customHeight="1">
      <c r="A1256" s="1102" t="s">
        <v>3719</v>
      </c>
      <c r="B1256" s="1103"/>
      <c r="C1256" s="1103"/>
      <c r="D1256" s="1104"/>
    </row>
    <row r="1257" spans="1:4" s="6" customFormat="1">
      <c r="A1257" s="2">
        <v>1</v>
      </c>
      <c r="B1257" s="1" t="s">
        <v>1962</v>
      </c>
      <c r="C1257" s="2">
        <v>2016</v>
      </c>
      <c r="D1257" s="638">
        <v>12299</v>
      </c>
    </row>
    <row r="1258" spans="1:4" s="6" customFormat="1">
      <c r="A1258" s="2">
        <v>2</v>
      </c>
      <c r="B1258" s="1" t="s">
        <v>1962</v>
      </c>
      <c r="C1258" s="2">
        <v>2018</v>
      </c>
      <c r="D1258" s="638">
        <v>9900</v>
      </c>
    </row>
    <row r="1259" spans="1:4" s="6" customFormat="1">
      <c r="A1259" s="2">
        <v>3</v>
      </c>
      <c r="B1259" s="1" t="s">
        <v>1962</v>
      </c>
      <c r="C1259" s="2">
        <v>2017</v>
      </c>
      <c r="D1259" s="410">
        <v>8899</v>
      </c>
    </row>
    <row r="1260" spans="1:4" s="6" customFormat="1">
      <c r="A1260" s="2">
        <v>4</v>
      </c>
      <c r="B1260" s="1" t="s">
        <v>1962</v>
      </c>
      <c r="C1260" s="2">
        <v>2019</v>
      </c>
      <c r="D1260" s="410">
        <v>9500</v>
      </c>
    </row>
    <row r="1261" spans="1:4" s="57" customFormat="1">
      <c r="A1261" s="1163" t="s">
        <v>862</v>
      </c>
      <c r="B1261" s="1164"/>
      <c r="C1261" s="1165"/>
      <c r="D1261" s="640">
        <f>SUM(D1257:D1260)</f>
        <v>40598</v>
      </c>
    </row>
    <row r="1262" spans="1:4" s="57" customFormat="1">
      <c r="A1262" s="1102" t="s">
        <v>3720</v>
      </c>
      <c r="B1262" s="1103"/>
      <c r="C1262" s="1103"/>
      <c r="D1262" s="1104"/>
    </row>
    <row r="1263" spans="1:4" s="57" customFormat="1">
      <c r="A1263" s="2">
        <v>1</v>
      </c>
      <c r="B1263" s="1" t="s">
        <v>3322</v>
      </c>
      <c r="C1263" s="2">
        <v>2019</v>
      </c>
      <c r="D1263" s="642">
        <v>3400</v>
      </c>
    </row>
    <row r="1264" spans="1:4" s="57" customFormat="1">
      <c r="A1264" s="1163" t="s">
        <v>862</v>
      </c>
      <c r="B1264" s="1164"/>
      <c r="C1264" s="1165"/>
      <c r="D1264" s="643">
        <f>SUM(D1263:D1263)</f>
        <v>3400</v>
      </c>
    </row>
    <row r="1265" spans="1:4" s="6" customFormat="1" ht="12.75" customHeight="1">
      <c r="A1265" s="1102" t="s">
        <v>3721</v>
      </c>
      <c r="B1265" s="1103"/>
      <c r="C1265" s="1103"/>
      <c r="D1265" s="1104"/>
    </row>
    <row r="1266" spans="1:4" s="6" customFormat="1">
      <c r="A1266" s="2">
        <v>1</v>
      </c>
      <c r="B1266" s="1" t="s">
        <v>1952</v>
      </c>
      <c r="C1266" s="2">
        <v>2016</v>
      </c>
      <c r="D1266" s="638">
        <v>12299</v>
      </c>
    </row>
    <row r="1267" spans="1:4" s="6" customFormat="1">
      <c r="A1267" s="2">
        <v>2</v>
      </c>
      <c r="B1267" s="1" t="s">
        <v>2006</v>
      </c>
      <c r="C1267" s="2">
        <v>2017</v>
      </c>
      <c r="D1267" s="638">
        <v>3690</v>
      </c>
    </row>
    <row r="1268" spans="1:4" s="6" customFormat="1">
      <c r="A1268" s="133">
        <v>3</v>
      </c>
      <c r="B1268" s="1" t="s">
        <v>1952</v>
      </c>
      <c r="C1268" s="2">
        <v>2018</v>
      </c>
      <c r="D1268" s="638">
        <v>9900</v>
      </c>
    </row>
    <row r="1269" spans="1:4" s="6" customFormat="1">
      <c r="A1269" s="133">
        <v>4</v>
      </c>
      <c r="B1269" s="1" t="s">
        <v>3766</v>
      </c>
      <c r="C1269" s="2">
        <v>2019</v>
      </c>
      <c r="D1269" s="638">
        <v>2164.8000000000002</v>
      </c>
    </row>
    <row r="1270" spans="1:4" s="6" customFormat="1">
      <c r="A1270" s="133">
        <v>5</v>
      </c>
      <c r="B1270" s="1" t="s">
        <v>3766</v>
      </c>
      <c r="C1270" s="2">
        <v>2019</v>
      </c>
      <c r="D1270" s="638">
        <v>2742</v>
      </c>
    </row>
    <row r="1271" spans="1:4" s="6" customFormat="1">
      <c r="A1271" s="133">
        <v>6</v>
      </c>
      <c r="B1271" s="1" t="s">
        <v>3767</v>
      </c>
      <c r="C1271" s="2">
        <v>2019</v>
      </c>
      <c r="D1271" s="638">
        <v>4526.3999999999996</v>
      </c>
    </row>
    <row r="1272" spans="1:4" s="57" customFormat="1">
      <c r="A1272" s="1163" t="s">
        <v>862</v>
      </c>
      <c r="B1272" s="1164"/>
      <c r="C1272" s="1165"/>
      <c r="D1272" s="643">
        <f>SUM(D1266:D1271)</f>
        <v>35322.199999999997</v>
      </c>
    </row>
    <row r="1273" spans="1:4" s="6" customFormat="1" ht="12.75" customHeight="1">
      <c r="A1273" s="1102" t="s">
        <v>3722</v>
      </c>
      <c r="B1273" s="1103"/>
      <c r="C1273" s="1103"/>
      <c r="D1273" s="1104"/>
    </row>
    <row r="1274" spans="1:4" s="6" customFormat="1">
      <c r="A1274" s="2">
        <v>1</v>
      </c>
      <c r="B1274" s="1" t="s">
        <v>2034</v>
      </c>
      <c r="C1274" s="2">
        <v>2018</v>
      </c>
      <c r="D1274" s="663">
        <v>600</v>
      </c>
    </row>
    <row r="1275" spans="1:4" s="6" customFormat="1">
      <c r="A1275" s="2">
        <v>2</v>
      </c>
      <c r="B1275" s="1" t="s">
        <v>2034</v>
      </c>
      <c r="C1275" s="2">
        <v>2018</v>
      </c>
      <c r="D1275" s="663">
        <v>600</v>
      </c>
    </row>
    <row r="1276" spans="1:4" s="6" customFormat="1">
      <c r="A1276" s="2">
        <v>3</v>
      </c>
      <c r="B1276" s="1" t="s">
        <v>2035</v>
      </c>
      <c r="C1276" s="2">
        <v>2018</v>
      </c>
      <c r="D1276" s="663">
        <v>1899</v>
      </c>
    </row>
    <row r="1277" spans="1:4" s="6" customFormat="1">
      <c r="A1277" s="2">
        <v>4</v>
      </c>
      <c r="B1277" s="1" t="s">
        <v>1540</v>
      </c>
      <c r="C1277" s="2">
        <v>2016</v>
      </c>
      <c r="D1277" s="663">
        <v>169</v>
      </c>
    </row>
    <row r="1278" spans="1:4" s="6" customFormat="1">
      <c r="A1278" s="2">
        <v>5</v>
      </c>
      <c r="B1278" s="1" t="s">
        <v>3170</v>
      </c>
      <c r="C1278" s="2">
        <v>2020</v>
      </c>
      <c r="D1278" s="663">
        <v>2652</v>
      </c>
    </row>
    <row r="1279" spans="1:4" s="6" customFormat="1">
      <c r="A1279" s="2">
        <v>6</v>
      </c>
      <c r="B1279" s="1" t="s">
        <v>3171</v>
      </c>
      <c r="C1279" s="2">
        <v>2020</v>
      </c>
      <c r="D1279" s="663">
        <v>16720</v>
      </c>
    </row>
    <row r="1280" spans="1:4" s="6" customFormat="1">
      <c r="A1280" s="2">
        <v>7</v>
      </c>
      <c r="B1280" s="1" t="s">
        <v>3172</v>
      </c>
      <c r="C1280" s="2">
        <v>2019</v>
      </c>
      <c r="D1280" s="663">
        <v>15100</v>
      </c>
    </row>
    <row r="1281" spans="1:4" s="6" customFormat="1">
      <c r="A1281" s="2">
        <v>8</v>
      </c>
      <c r="B1281" s="1" t="s">
        <v>3173</v>
      </c>
      <c r="C1281" s="2">
        <v>2019</v>
      </c>
      <c r="D1281" s="663">
        <v>1647</v>
      </c>
    </row>
    <row r="1282" spans="1:4" s="6" customFormat="1">
      <c r="A1282" s="2">
        <v>9</v>
      </c>
      <c r="B1282" s="1" t="s">
        <v>3174</v>
      </c>
      <c r="C1282" s="2">
        <v>2019</v>
      </c>
      <c r="D1282" s="663">
        <v>773.67</v>
      </c>
    </row>
    <row r="1283" spans="1:4" s="6" customFormat="1">
      <c r="A1283" s="2">
        <v>10</v>
      </c>
      <c r="B1283" s="1" t="s">
        <v>640</v>
      </c>
      <c r="C1283" s="2">
        <v>2019</v>
      </c>
      <c r="D1283" s="663">
        <v>5264.4</v>
      </c>
    </row>
    <row r="1284" spans="1:4" s="57" customFormat="1" ht="11.25" customHeight="1">
      <c r="A1284" s="1163" t="s">
        <v>862</v>
      </c>
      <c r="B1284" s="1164"/>
      <c r="C1284" s="1165"/>
      <c r="D1284" s="644">
        <f>SUM(D1274:D1283)</f>
        <v>45425.07</v>
      </c>
    </row>
    <row r="1285" spans="1:4" s="6" customFormat="1" ht="12.75" customHeight="1">
      <c r="A1285" s="1102" t="s">
        <v>3723</v>
      </c>
      <c r="B1285" s="1103"/>
      <c r="C1285" s="1103"/>
      <c r="D1285" s="1104"/>
    </row>
    <row r="1286" spans="1:4" s="6" customFormat="1" ht="12.75" customHeight="1">
      <c r="A1286" s="2">
        <v>1</v>
      </c>
      <c r="B1286" s="10" t="s">
        <v>1526</v>
      </c>
      <c r="C1286" s="2">
        <v>2017</v>
      </c>
      <c r="D1286" s="208">
        <v>2899</v>
      </c>
    </row>
    <row r="1287" spans="1:4" s="6" customFormat="1">
      <c r="A1287" s="2">
        <v>1</v>
      </c>
      <c r="B1287" s="1" t="s">
        <v>1967</v>
      </c>
      <c r="C1287" s="2">
        <v>2017</v>
      </c>
      <c r="D1287" s="663">
        <v>800</v>
      </c>
    </row>
    <row r="1288" spans="1:4" s="6" customFormat="1">
      <c r="A1288" s="2">
        <f>A1287+1</f>
        <v>2</v>
      </c>
      <c r="B1288" s="1" t="s">
        <v>2396</v>
      </c>
      <c r="C1288" s="2">
        <v>2018</v>
      </c>
      <c r="D1288" s="663">
        <v>950</v>
      </c>
    </row>
    <row r="1289" spans="1:4" s="6" customFormat="1">
      <c r="A1289" s="2">
        <v>3</v>
      </c>
      <c r="B1289" s="1" t="s">
        <v>3448</v>
      </c>
      <c r="C1289" s="2">
        <v>2020</v>
      </c>
      <c r="D1289" s="663">
        <v>3650</v>
      </c>
    </row>
    <row r="1290" spans="1:4" s="6" customFormat="1">
      <c r="A1290" s="2">
        <v>4</v>
      </c>
      <c r="B1290" s="1" t="s">
        <v>3449</v>
      </c>
      <c r="C1290" s="2">
        <v>2020</v>
      </c>
      <c r="D1290" s="663">
        <v>1520</v>
      </c>
    </row>
    <row r="1291" spans="1:4" s="6" customFormat="1">
      <c r="A1291" s="2">
        <v>5</v>
      </c>
      <c r="B1291" s="1" t="s">
        <v>3449</v>
      </c>
      <c r="C1291" s="2">
        <v>2020</v>
      </c>
      <c r="D1291" s="663">
        <v>1520</v>
      </c>
    </row>
    <row r="1292" spans="1:4" s="6" customFormat="1">
      <c r="A1292" s="2">
        <v>6</v>
      </c>
      <c r="B1292" s="1" t="s">
        <v>3449</v>
      </c>
      <c r="C1292" s="2">
        <v>2020</v>
      </c>
      <c r="D1292" s="663">
        <v>1520</v>
      </c>
    </row>
    <row r="1293" spans="1:4" s="6" customFormat="1">
      <c r="A1293" s="2">
        <v>7</v>
      </c>
      <c r="B1293" s="1" t="s">
        <v>3449</v>
      </c>
      <c r="C1293" s="2">
        <v>2020</v>
      </c>
      <c r="D1293" s="663">
        <v>1520</v>
      </c>
    </row>
    <row r="1294" spans="1:4" s="6" customFormat="1">
      <c r="A1294" s="2">
        <v>8</v>
      </c>
      <c r="B1294" s="1" t="s">
        <v>3449</v>
      </c>
      <c r="C1294" s="2">
        <v>2020</v>
      </c>
      <c r="D1294" s="663">
        <v>1520</v>
      </c>
    </row>
    <row r="1295" spans="1:4" s="6" customFormat="1">
      <c r="A1295" s="2">
        <v>9</v>
      </c>
      <c r="B1295" s="1" t="s">
        <v>3449</v>
      </c>
      <c r="C1295" s="2">
        <v>2020</v>
      </c>
      <c r="D1295" s="663">
        <v>1520</v>
      </c>
    </row>
    <row r="1296" spans="1:4" s="6" customFormat="1">
      <c r="A1296" s="2">
        <v>10</v>
      </c>
      <c r="B1296" s="1" t="s">
        <v>3449</v>
      </c>
      <c r="C1296" s="2">
        <v>2020</v>
      </c>
      <c r="D1296" s="663">
        <v>1520</v>
      </c>
    </row>
    <row r="1297" spans="1:4" s="6" customFormat="1">
      <c r="A1297" s="2">
        <v>11</v>
      </c>
      <c r="B1297" s="1" t="s">
        <v>3449</v>
      </c>
      <c r="C1297" s="2">
        <v>2020</v>
      </c>
      <c r="D1297" s="663">
        <v>1520</v>
      </c>
    </row>
    <row r="1298" spans="1:4" s="6" customFormat="1">
      <c r="A1298" s="2">
        <v>12</v>
      </c>
      <c r="B1298" s="1" t="s">
        <v>3449</v>
      </c>
      <c r="C1298" s="2">
        <v>2020</v>
      </c>
      <c r="D1298" s="663">
        <v>1520</v>
      </c>
    </row>
    <row r="1299" spans="1:4" s="57" customFormat="1">
      <c r="A1299" s="1163" t="s">
        <v>862</v>
      </c>
      <c r="B1299" s="1164"/>
      <c r="C1299" s="1165"/>
      <c r="D1299" s="644">
        <f>SUM(D1286:D1298)</f>
        <v>21979</v>
      </c>
    </row>
    <row r="1300" spans="1:4" s="6" customFormat="1" ht="12.75" customHeight="1">
      <c r="A1300" s="1102" t="s">
        <v>3724</v>
      </c>
      <c r="B1300" s="1103"/>
      <c r="C1300" s="1103"/>
      <c r="D1300" s="1104"/>
    </row>
    <row r="1301" spans="1:4" s="266" customFormat="1">
      <c r="A1301" s="2">
        <v>1</v>
      </c>
      <c r="B1301" s="1" t="s">
        <v>1525</v>
      </c>
      <c r="C1301" s="2">
        <v>2016</v>
      </c>
      <c r="D1301" s="642">
        <v>678</v>
      </c>
    </row>
    <row r="1302" spans="1:4" s="266" customFormat="1">
      <c r="A1302" s="2">
        <v>2</v>
      </c>
      <c r="B1302" s="1" t="s">
        <v>1525</v>
      </c>
      <c r="C1302" s="2">
        <v>2016</v>
      </c>
      <c r="D1302" s="642">
        <v>678</v>
      </c>
    </row>
    <row r="1303" spans="1:4" s="266" customFormat="1">
      <c r="A1303" s="2">
        <v>3</v>
      </c>
      <c r="B1303" s="1" t="s">
        <v>1526</v>
      </c>
      <c r="C1303" s="2">
        <v>2016</v>
      </c>
      <c r="D1303" s="642">
        <v>2249.9899999999998</v>
      </c>
    </row>
    <row r="1304" spans="1:4" s="266" customFormat="1">
      <c r="A1304" s="2">
        <v>4</v>
      </c>
      <c r="B1304" s="1" t="s">
        <v>1526</v>
      </c>
      <c r="C1304" s="2">
        <v>2016</v>
      </c>
      <c r="D1304" s="642">
        <v>2249.9899999999998</v>
      </c>
    </row>
    <row r="1305" spans="1:4" s="266" customFormat="1">
      <c r="A1305" s="2">
        <v>5</v>
      </c>
      <c r="B1305" s="1" t="s">
        <v>1527</v>
      </c>
      <c r="C1305" s="2">
        <v>2016</v>
      </c>
      <c r="D1305" s="642">
        <v>259</v>
      </c>
    </row>
    <row r="1306" spans="1:4" s="266" customFormat="1">
      <c r="A1306" s="2">
        <v>6</v>
      </c>
      <c r="B1306" s="1" t="s">
        <v>1527</v>
      </c>
      <c r="C1306" s="2">
        <v>2016</v>
      </c>
      <c r="D1306" s="642">
        <v>259</v>
      </c>
    </row>
    <row r="1307" spans="1:4" s="266" customFormat="1">
      <c r="A1307" s="2">
        <v>7</v>
      </c>
      <c r="B1307" s="1" t="s">
        <v>1905</v>
      </c>
      <c r="C1307" s="2">
        <v>2016</v>
      </c>
      <c r="D1307" s="642">
        <v>2989</v>
      </c>
    </row>
    <row r="1308" spans="1:4" s="266" customFormat="1">
      <c r="A1308" s="2">
        <v>8</v>
      </c>
      <c r="B1308" s="1" t="s">
        <v>1905</v>
      </c>
      <c r="C1308" s="2">
        <v>2016</v>
      </c>
      <c r="D1308" s="642">
        <v>2989</v>
      </c>
    </row>
    <row r="1309" spans="1:4" s="266" customFormat="1" ht="13.5" customHeight="1">
      <c r="A1309" s="2">
        <v>9</v>
      </c>
      <c r="B1309" s="1" t="s">
        <v>3115</v>
      </c>
      <c r="C1309" s="2">
        <v>2019</v>
      </c>
      <c r="D1309" s="638">
        <v>5697</v>
      </c>
    </row>
    <row r="1310" spans="1:4" s="266" customFormat="1" ht="13.5" customHeight="1">
      <c r="A1310" s="2">
        <v>10</v>
      </c>
      <c r="B1310" s="1" t="s">
        <v>3116</v>
      </c>
      <c r="C1310" s="2">
        <v>2019</v>
      </c>
      <c r="D1310" s="638">
        <v>2127.87</v>
      </c>
    </row>
    <row r="1311" spans="1:4" s="614" customFormat="1" ht="12.75" customHeight="1">
      <c r="A1311" s="2">
        <v>11</v>
      </c>
      <c r="B1311" s="209" t="s">
        <v>3110</v>
      </c>
      <c r="C1311" s="2">
        <v>2019</v>
      </c>
      <c r="D1311" s="642">
        <v>3798</v>
      </c>
    </row>
    <row r="1312" spans="1:4" s="614" customFormat="1" ht="12.75" customHeight="1">
      <c r="A1312" s="2">
        <v>12</v>
      </c>
      <c r="B1312" s="209" t="s">
        <v>3101</v>
      </c>
      <c r="C1312" s="2">
        <v>2019</v>
      </c>
      <c r="D1312" s="642">
        <v>2850</v>
      </c>
    </row>
    <row r="1313" spans="1:6" s="614" customFormat="1" ht="12.75" customHeight="1">
      <c r="A1313" s="2">
        <v>13</v>
      </c>
      <c r="B1313" s="209" t="s">
        <v>3102</v>
      </c>
      <c r="C1313" s="2">
        <v>2019</v>
      </c>
      <c r="D1313" s="642">
        <v>1557.18</v>
      </c>
    </row>
    <row r="1314" spans="1:6" s="614" customFormat="1" ht="12.75" customHeight="1">
      <c r="A1314" s="2">
        <v>14</v>
      </c>
      <c r="B1314" s="209" t="s">
        <v>3107</v>
      </c>
      <c r="C1314" s="2">
        <v>2019</v>
      </c>
      <c r="D1314" s="642">
        <v>16720</v>
      </c>
    </row>
    <row r="1315" spans="1:6" s="614" customFormat="1" ht="12.75" customHeight="1">
      <c r="A1315" s="2">
        <v>15</v>
      </c>
      <c r="B1315" s="209" t="s">
        <v>3108</v>
      </c>
      <c r="C1315" s="2">
        <v>2020</v>
      </c>
      <c r="D1315" s="642">
        <v>101002.68</v>
      </c>
    </row>
    <row r="1316" spans="1:6" s="57" customFormat="1" ht="12.75" customHeight="1">
      <c r="A1316" s="1163" t="s">
        <v>862</v>
      </c>
      <c r="B1316" s="1164"/>
      <c r="C1316" s="1165"/>
      <c r="D1316" s="644">
        <f>SUM(D1301:D1315)</f>
        <v>146104.71</v>
      </c>
      <c r="E1316" s="632"/>
      <c r="F1316" s="632"/>
    </row>
    <row r="1317" spans="1:6" s="6" customFormat="1" ht="12.75" customHeight="1">
      <c r="A1317" s="1102" t="s">
        <v>3725</v>
      </c>
      <c r="B1317" s="1103"/>
      <c r="C1317" s="1103"/>
      <c r="D1317" s="1104"/>
    </row>
    <row r="1318" spans="1:6" s="6" customFormat="1" ht="12.75" customHeight="1">
      <c r="A1318" s="2">
        <v>1</v>
      </c>
      <c r="B1318" s="10" t="s">
        <v>3418</v>
      </c>
      <c r="C1318" s="2">
        <v>2016</v>
      </c>
      <c r="D1318" s="651">
        <v>1000</v>
      </c>
    </row>
    <row r="1319" spans="1:6" s="6" customFormat="1" ht="12.75" customHeight="1">
      <c r="A1319" s="2">
        <v>2</v>
      </c>
      <c r="B1319" s="10" t="s">
        <v>3419</v>
      </c>
      <c r="C1319" s="2">
        <v>2016</v>
      </c>
      <c r="D1319" s="651">
        <v>449</v>
      </c>
    </row>
    <row r="1320" spans="1:6" s="6" customFormat="1" ht="12.75" customHeight="1">
      <c r="A1320" s="2">
        <v>3</v>
      </c>
      <c r="B1320" s="10" t="s">
        <v>3419</v>
      </c>
      <c r="C1320" s="2">
        <v>2016</v>
      </c>
      <c r="D1320" s="651">
        <v>449</v>
      </c>
      <c r="F1320" s="617"/>
    </row>
    <row r="1321" spans="1:6" s="6" customFormat="1" ht="12.75" customHeight="1">
      <c r="A1321" s="2">
        <v>4</v>
      </c>
      <c r="B1321" s="10" t="s">
        <v>3420</v>
      </c>
      <c r="C1321" s="2">
        <v>2017</v>
      </c>
      <c r="D1321" s="651">
        <v>1170</v>
      </c>
    </row>
    <row r="1322" spans="1:6" s="6" customFormat="1" ht="12.75" customHeight="1">
      <c r="A1322" s="2">
        <v>5</v>
      </c>
      <c r="B1322" s="10" t="s">
        <v>3421</v>
      </c>
      <c r="C1322" s="2">
        <v>2017</v>
      </c>
      <c r="D1322" s="651">
        <v>8251.26</v>
      </c>
    </row>
    <row r="1323" spans="1:6" s="6" customFormat="1" ht="12.75" customHeight="1">
      <c r="A1323" s="2">
        <v>6</v>
      </c>
      <c r="B1323" s="10" t="s">
        <v>3422</v>
      </c>
      <c r="C1323" s="2">
        <v>2018</v>
      </c>
      <c r="D1323" s="651">
        <v>1599.99</v>
      </c>
    </row>
    <row r="1324" spans="1:6" s="6" customFormat="1" ht="12.75" customHeight="1">
      <c r="A1324" s="2">
        <v>7</v>
      </c>
      <c r="B1324" s="10" t="s">
        <v>3423</v>
      </c>
      <c r="C1324" s="2">
        <v>2018</v>
      </c>
      <c r="D1324" s="651">
        <v>1249</v>
      </c>
    </row>
    <row r="1325" spans="1:6" s="6" customFormat="1" ht="12.75" customHeight="1">
      <c r="A1325" s="2">
        <v>8</v>
      </c>
      <c r="B1325" s="10" t="s">
        <v>3424</v>
      </c>
      <c r="C1325" s="2">
        <v>2018</v>
      </c>
      <c r="D1325" s="651">
        <v>1100</v>
      </c>
    </row>
    <row r="1326" spans="1:6" s="6" customFormat="1" ht="12.75" customHeight="1">
      <c r="A1326" s="2">
        <v>9</v>
      </c>
      <c r="B1326" s="10" t="s">
        <v>3424</v>
      </c>
      <c r="C1326" s="2">
        <v>2018</v>
      </c>
      <c r="D1326" s="651">
        <v>1100</v>
      </c>
    </row>
    <row r="1327" spans="1:6" s="6" customFormat="1" ht="12.75" customHeight="1">
      <c r="A1327" s="2">
        <v>10</v>
      </c>
      <c r="B1327" s="10" t="s">
        <v>3424</v>
      </c>
      <c r="C1327" s="2">
        <v>2018</v>
      </c>
      <c r="D1327" s="651">
        <v>1100</v>
      </c>
    </row>
    <row r="1328" spans="1:6" s="6" customFormat="1" ht="12.75" customHeight="1">
      <c r="A1328" s="2">
        <v>11</v>
      </c>
      <c r="B1328" s="10" t="s">
        <v>3424</v>
      </c>
      <c r="C1328" s="2">
        <v>2018</v>
      </c>
      <c r="D1328" s="651">
        <v>1100</v>
      </c>
    </row>
    <row r="1329" spans="1:4" s="6" customFormat="1" ht="12.75" customHeight="1">
      <c r="A1329" s="2">
        <v>12</v>
      </c>
      <c r="B1329" s="10" t="s">
        <v>3425</v>
      </c>
      <c r="C1329" s="2">
        <v>2018</v>
      </c>
      <c r="D1329" s="651">
        <v>819.18</v>
      </c>
    </row>
    <row r="1330" spans="1:4" s="6" customFormat="1" ht="12.75" customHeight="1">
      <c r="A1330" s="2">
        <v>13</v>
      </c>
      <c r="B1330" s="10" t="s">
        <v>3426</v>
      </c>
      <c r="C1330" s="2">
        <v>2019</v>
      </c>
      <c r="D1330" s="651">
        <v>799</v>
      </c>
    </row>
    <row r="1331" spans="1:4" s="6" customFormat="1" ht="12.75" customHeight="1">
      <c r="A1331" s="2">
        <v>14</v>
      </c>
      <c r="B1331" s="10" t="s">
        <v>3427</v>
      </c>
      <c r="C1331" s="2">
        <v>2019</v>
      </c>
      <c r="D1331" s="651">
        <v>1199</v>
      </c>
    </row>
    <row r="1332" spans="1:4" s="57" customFormat="1">
      <c r="A1332" s="395"/>
      <c r="B1332" s="79" t="s">
        <v>862</v>
      </c>
      <c r="C1332" s="80"/>
      <c r="D1332" s="644">
        <f>SUM(D1318:D1331)</f>
        <v>21385.43</v>
      </c>
    </row>
    <row r="1333" spans="1:4" s="6" customFormat="1" ht="12.75" customHeight="1">
      <c r="A1333" s="1102" t="s">
        <v>3726</v>
      </c>
      <c r="B1333" s="1103"/>
      <c r="C1333" s="1103"/>
      <c r="D1333" s="1104"/>
    </row>
    <row r="1334" spans="1:4" s="6" customFormat="1">
      <c r="A1334" s="2">
        <v>1</v>
      </c>
      <c r="B1334" s="1" t="s">
        <v>2398</v>
      </c>
      <c r="C1334" s="2">
        <v>2016</v>
      </c>
      <c r="D1334" s="642">
        <v>3645</v>
      </c>
    </row>
    <row r="1335" spans="1:4" s="6" customFormat="1">
      <c r="A1335" s="2">
        <v>2</v>
      </c>
      <c r="B1335" s="1" t="s">
        <v>2399</v>
      </c>
      <c r="C1335" s="2">
        <v>2017</v>
      </c>
      <c r="D1335" s="364">
        <v>4500</v>
      </c>
    </row>
    <row r="1336" spans="1:4" s="6" customFormat="1" ht="25.5">
      <c r="A1336" s="2">
        <v>3</v>
      </c>
      <c r="B1336" s="1" t="s">
        <v>2045</v>
      </c>
      <c r="C1336" s="2">
        <v>2017</v>
      </c>
      <c r="D1336" s="364">
        <v>2730</v>
      </c>
    </row>
    <row r="1337" spans="1:4" s="202" customFormat="1">
      <c r="A1337" s="2">
        <v>4</v>
      </c>
      <c r="B1337" s="1" t="s">
        <v>2046</v>
      </c>
      <c r="C1337" s="2">
        <v>2017</v>
      </c>
      <c r="D1337" s="642">
        <v>1479.23</v>
      </c>
    </row>
    <row r="1338" spans="1:4" s="6" customFormat="1">
      <c r="A1338" s="2">
        <v>5</v>
      </c>
      <c r="B1338" s="1" t="s">
        <v>2047</v>
      </c>
      <c r="C1338" s="2">
        <v>2017</v>
      </c>
      <c r="D1338" s="364">
        <v>4740</v>
      </c>
    </row>
    <row r="1339" spans="1:4" s="6" customFormat="1">
      <c r="A1339" s="2">
        <v>6</v>
      </c>
      <c r="B1339" s="1" t="s">
        <v>2048</v>
      </c>
      <c r="C1339" s="2">
        <v>2017</v>
      </c>
      <c r="D1339" s="365">
        <v>1590</v>
      </c>
    </row>
    <row r="1340" spans="1:4" s="6" customFormat="1">
      <c r="A1340" s="2">
        <v>7</v>
      </c>
      <c r="B1340" s="1" t="s">
        <v>2049</v>
      </c>
      <c r="C1340" s="2">
        <v>2017</v>
      </c>
      <c r="D1340" s="365">
        <v>1340</v>
      </c>
    </row>
    <row r="1341" spans="1:4" s="616" customFormat="1">
      <c r="A1341" s="2">
        <v>8</v>
      </c>
      <c r="B1341" s="1" t="s">
        <v>3528</v>
      </c>
      <c r="C1341" s="2">
        <v>2018</v>
      </c>
      <c r="D1341" s="410">
        <v>6000</v>
      </c>
    </row>
    <row r="1342" spans="1:4" s="616" customFormat="1">
      <c r="A1342" s="2">
        <v>9</v>
      </c>
      <c r="B1342" s="1" t="s">
        <v>3529</v>
      </c>
      <c r="C1342" s="2">
        <v>2018</v>
      </c>
      <c r="D1342" s="410">
        <v>41370</v>
      </c>
    </row>
    <row r="1343" spans="1:4" s="616" customFormat="1">
      <c r="A1343" s="2">
        <v>10</v>
      </c>
      <c r="B1343" s="1" t="s">
        <v>3530</v>
      </c>
      <c r="C1343" s="2">
        <v>2018</v>
      </c>
      <c r="D1343" s="410">
        <v>2460</v>
      </c>
    </row>
    <row r="1344" spans="1:4" s="616" customFormat="1">
      <c r="A1344" s="2">
        <v>11</v>
      </c>
      <c r="B1344" s="1" t="s">
        <v>3531</v>
      </c>
      <c r="C1344" s="2">
        <v>2018</v>
      </c>
      <c r="D1344" s="410">
        <v>4089</v>
      </c>
    </row>
    <row r="1345" spans="1:5" s="616" customFormat="1">
      <c r="A1345" s="2">
        <v>12</v>
      </c>
      <c r="B1345" s="1" t="s">
        <v>3532</v>
      </c>
      <c r="C1345" s="2">
        <v>2019</v>
      </c>
      <c r="D1345" s="410">
        <v>17000</v>
      </c>
    </row>
    <row r="1346" spans="1:5" s="616" customFormat="1">
      <c r="A1346" s="2">
        <v>13</v>
      </c>
      <c r="B1346" s="1" t="s">
        <v>3533</v>
      </c>
      <c r="C1346" s="2">
        <v>2019</v>
      </c>
      <c r="D1346" s="410">
        <v>5400</v>
      </c>
    </row>
    <row r="1347" spans="1:5" s="616" customFormat="1">
      <c r="A1347" s="2">
        <v>14</v>
      </c>
      <c r="B1347" s="1" t="s">
        <v>3534</v>
      </c>
      <c r="C1347" s="2">
        <v>2020</v>
      </c>
      <c r="D1347" s="410">
        <v>13680</v>
      </c>
    </row>
    <row r="1348" spans="1:5" s="616" customFormat="1">
      <c r="A1348" s="2">
        <v>15</v>
      </c>
      <c r="B1348" s="1" t="s">
        <v>3535</v>
      </c>
      <c r="C1348" s="2">
        <v>2020</v>
      </c>
      <c r="D1348" s="410">
        <v>10014.66</v>
      </c>
    </row>
    <row r="1349" spans="1:5" s="57" customFormat="1" ht="12.75" customHeight="1">
      <c r="A1349" s="1160" t="s">
        <v>862</v>
      </c>
      <c r="B1349" s="1161"/>
      <c r="C1349" s="1162"/>
      <c r="D1349" s="664">
        <f>SUM(D1334:D1348)</f>
        <v>120037.89</v>
      </c>
      <c r="E1349" s="632"/>
    </row>
    <row r="1350" spans="1:5" s="616" customFormat="1" ht="12.75" customHeight="1">
      <c r="A1350" s="1102" t="s">
        <v>3727</v>
      </c>
      <c r="B1350" s="1103"/>
      <c r="C1350" s="1103"/>
      <c r="D1350" s="1104"/>
    </row>
    <row r="1351" spans="1:5" s="6" customFormat="1">
      <c r="A1351" s="2">
        <v>1</v>
      </c>
      <c r="B1351" s="1" t="s">
        <v>1742</v>
      </c>
      <c r="C1351" s="2">
        <v>2016</v>
      </c>
      <c r="D1351" s="638">
        <v>2799</v>
      </c>
    </row>
    <row r="1352" spans="1:5" s="6" customFormat="1">
      <c r="A1352" s="2">
        <v>2</v>
      </c>
      <c r="B1352" s="1" t="s">
        <v>2277</v>
      </c>
      <c r="C1352" s="2">
        <v>2016</v>
      </c>
      <c r="D1352" s="638">
        <v>36014.400000000001</v>
      </c>
    </row>
    <row r="1353" spans="1:5" s="6" customFormat="1">
      <c r="A1353" s="2">
        <v>3</v>
      </c>
      <c r="B1353" s="1" t="s">
        <v>1977</v>
      </c>
      <c r="C1353" s="2">
        <v>2017</v>
      </c>
      <c r="D1353" s="638">
        <v>2078</v>
      </c>
    </row>
    <row r="1354" spans="1:5" s="6" customFormat="1">
      <c r="A1354" s="2">
        <v>4</v>
      </c>
      <c r="B1354" s="1" t="s">
        <v>1978</v>
      </c>
      <c r="C1354" s="2">
        <v>2017</v>
      </c>
      <c r="D1354" s="638">
        <v>3199</v>
      </c>
    </row>
    <row r="1355" spans="1:5" s="6" customFormat="1">
      <c r="A1355" s="2">
        <v>5</v>
      </c>
      <c r="B1355" s="1" t="s">
        <v>2278</v>
      </c>
      <c r="C1355" s="2">
        <v>2017</v>
      </c>
      <c r="D1355" s="638">
        <v>1899</v>
      </c>
    </row>
    <row r="1356" spans="1:5" s="6" customFormat="1">
      <c r="A1356" s="2">
        <v>6</v>
      </c>
      <c r="B1356" s="1" t="s">
        <v>2279</v>
      </c>
      <c r="C1356" s="2">
        <v>2018</v>
      </c>
      <c r="D1356" s="638">
        <v>1899</v>
      </c>
    </row>
    <row r="1357" spans="1:5" s="6" customFormat="1">
      <c r="A1357" s="2">
        <v>7</v>
      </c>
      <c r="B1357" s="1" t="s">
        <v>2280</v>
      </c>
      <c r="C1357" s="2">
        <v>2018</v>
      </c>
      <c r="D1357" s="638">
        <v>21794.99</v>
      </c>
    </row>
    <row r="1358" spans="1:5" s="6" customFormat="1">
      <c r="A1358" s="2">
        <v>8</v>
      </c>
      <c r="B1358" s="1" t="s">
        <v>2281</v>
      </c>
      <c r="C1358" s="2">
        <v>2018</v>
      </c>
      <c r="D1358" s="638">
        <v>8892</v>
      </c>
    </row>
    <row r="1359" spans="1:5" s="6" customFormat="1">
      <c r="A1359" s="2">
        <v>9</v>
      </c>
      <c r="B1359" s="1" t="s">
        <v>2282</v>
      </c>
      <c r="C1359" s="2">
        <v>2018</v>
      </c>
      <c r="D1359" s="638">
        <v>4268</v>
      </c>
    </row>
    <row r="1360" spans="1:5" s="6" customFormat="1">
      <c r="A1360" s="2">
        <v>10</v>
      </c>
      <c r="B1360" s="1" t="s">
        <v>2283</v>
      </c>
      <c r="C1360" s="2">
        <v>2018</v>
      </c>
      <c r="D1360" s="638">
        <v>4978</v>
      </c>
    </row>
    <row r="1361" spans="1:4" s="6" customFormat="1">
      <c r="A1361" s="2">
        <v>11</v>
      </c>
      <c r="B1361" s="1" t="s">
        <v>3227</v>
      </c>
      <c r="C1361" s="2">
        <v>2019</v>
      </c>
      <c r="D1361" s="638">
        <v>1402.2</v>
      </c>
    </row>
    <row r="1362" spans="1:4" s="6" customFormat="1">
      <c r="A1362" s="2">
        <v>12</v>
      </c>
      <c r="B1362" s="1" t="s">
        <v>3228</v>
      </c>
      <c r="C1362" s="2">
        <v>2019</v>
      </c>
      <c r="D1362" s="638">
        <v>5000</v>
      </c>
    </row>
    <row r="1363" spans="1:4" s="6" customFormat="1">
      <c r="A1363" s="2">
        <v>13</v>
      </c>
      <c r="B1363" s="1" t="s">
        <v>3229</v>
      </c>
      <c r="C1363" s="2">
        <v>2019</v>
      </c>
      <c r="D1363" s="638">
        <v>1400</v>
      </c>
    </row>
    <row r="1364" spans="1:4" s="6" customFormat="1">
      <c r="A1364" s="2">
        <v>14</v>
      </c>
      <c r="B1364" s="1" t="s">
        <v>3230</v>
      </c>
      <c r="C1364" s="2">
        <v>2020</v>
      </c>
      <c r="D1364" s="638">
        <v>10640</v>
      </c>
    </row>
    <row r="1365" spans="1:4" s="6" customFormat="1">
      <c r="A1365" s="2">
        <v>15</v>
      </c>
      <c r="B1365" s="1" t="s">
        <v>3231</v>
      </c>
      <c r="C1365" s="2">
        <v>2020</v>
      </c>
      <c r="D1365" s="638">
        <v>2624</v>
      </c>
    </row>
    <row r="1366" spans="1:4" s="57" customFormat="1" ht="12.75" customHeight="1">
      <c r="A1366" s="1163" t="s">
        <v>862</v>
      </c>
      <c r="B1366" s="1164"/>
      <c r="C1366" s="1165"/>
      <c r="D1366" s="644">
        <f>SUM(D1351:D1365)</f>
        <v>108887.59</v>
      </c>
    </row>
    <row r="1367" spans="1:4" s="57" customFormat="1" ht="13.5" customHeight="1">
      <c r="A1367" s="1168" t="s">
        <v>3728</v>
      </c>
      <c r="B1367" s="1169"/>
      <c r="C1367" s="1169"/>
      <c r="D1367" s="1169"/>
    </row>
    <row r="1368" spans="1:4" s="6" customFormat="1">
      <c r="A1368" s="277">
        <v>1</v>
      </c>
      <c r="B1368" s="10" t="s">
        <v>1741</v>
      </c>
      <c r="C1368" s="2">
        <v>2018</v>
      </c>
      <c r="D1368" s="665">
        <v>902</v>
      </c>
    </row>
    <row r="1369" spans="1:4" s="6" customFormat="1">
      <c r="A1369" s="277">
        <v>3</v>
      </c>
      <c r="B1369" s="284" t="s">
        <v>2255</v>
      </c>
      <c r="C1369" s="204">
        <v>2018</v>
      </c>
      <c r="D1369" s="666">
        <v>3552.6</v>
      </c>
    </row>
    <row r="1370" spans="1:4" s="6" customFormat="1">
      <c r="A1370" s="277">
        <v>5</v>
      </c>
      <c r="B1370" s="324" t="s">
        <v>2256</v>
      </c>
      <c r="C1370" s="204">
        <v>2018</v>
      </c>
      <c r="D1370" s="667">
        <v>6318.01</v>
      </c>
    </row>
    <row r="1371" spans="1:4" s="6" customFormat="1">
      <c r="A1371" s="370">
        <v>6</v>
      </c>
      <c r="B1371" s="284" t="s">
        <v>1963</v>
      </c>
      <c r="C1371" s="204">
        <v>2018</v>
      </c>
      <c r="D1371" s="665">
        <v>2854.97</v>
      </c>
    </row>
    <row r="1372" spans="1:4" s="6" customFormat="1">
      <c r="A1372" s="370">
        <v>8</v>
      </c>
      <c r="B1372" s="324" t="s">
        <v>1963</v>
      </c>
      <c r="C1372" s="204">
        <v>2016</v>
      </c>
      <c r="D1372" s="665">
        <v>3809.97</v>
      </c>
    </row>
    <row r="1373" spans="1:4" s="57" customFormat="1" ht="12.75" customHeight="1">
      <c r="A1373" s="1163" t="s">
        <v>862</v>
      </c>
      <c r="B1373" s="1164"/>
      <c r="C1373" s="1165"/>
      <c r="D1373" s="644">
        <f>SUM(D1368:D1372)</f>
        <v>17437.55</v>
      </c>
    </row>
    <row r="1374" spans="1:4" s="6" customFormat="1" ht="12.75" customHeight="1">
      <c r="A1374" s="1102" t="s">
        <v>3729</v>
      </c>
      <c r="B1374" s="1103"/>
      <c r="C1374" s="1103"/>
      <c r="D1374" s="1104"/>
    </row>
    <row r="1375" spans="1:4" s="6" customFormat="1">
      <c r="A1375" s="2">
        <v>1</v>
      </c>
      <c r="B1375" s="1" t="s">
        <v>2347</v>
      </c>
      <c r="C1375" s="2">
        <v>2016</v>
      </c>
      <c r="D1375" s="638">
        <v>2739</v>
      </c>
    </row>
    <row r="1376" spans="1:4" s="6" customFormat="1">
      <c r="A1376" s="2">
        <f>1+A1375</f>
        <v>2</v>
      </c>
      <c r="B1376" s="1" t="s">
        <v>2348</v>
      </c>
      <c r="C1376" s="2">
        <v>2016</v>
      </c>
      <c r="D1376" s="638">
        <v>2492</v>
      </c>
    </row>
    <row r="1377" spans="1:4" s="6" customFormat="1">
      <c r="A1377" s="2">
        <f t="shared" ref="A1377:A1397" si="18">1+A1376</f>
        <v>3</v>
      </c>
      <c r="B1377" s="1" t="s">
        <v>2349</v>
      </c>
      <c r="C1377" s="2">
        <v>2016</v>
      </c>
      <c r="D1377" s="638">
        <v>3339</v>
      </c>
    </row>
    <row r="1378" spans="1:4" s="6" customFormat="1">
      <c r="A1378" s="2">
        <f t="shared" si="18"/>
        <v>4</v>
      </c>
      <c r="B1378" s="1" t="s">
        <v>2350</v>
      </c>
      <c r="C1378" s="2">
        <v>2016</v>
      </c>
      <c r="D1378" s="638">
        <v>3339</v>
      </c>
    </row>
    <row r="1379" spans="1:4" s="6" customFormat="1">
      <c r="A1379" s="2">
        <f t="shared" si="18"/>
        <v>5</v>
      </c>
      <c r="B1379" s="1" t="s">
        <v>2351</v>
      </c>
      <c r="C1379" s="2">
        <v>2017</v>
      </c>
      <c r="D1379" s="638">
        <v>269</v>
      </c>
    </row>
    <row r="1380" spans="1:4" s="6" customFormat="1">
      <c r="A1380" s="2">
        <f t="shared" si="18"/>
        <v>6</v>
      </c>
      <c r="B1380" s="138" t="s">
        <v>2352</v>
      </c>
      <c r="C1380" s="135">
        <v>2017</v>
      </c>
      <c r="D1380" s="688">
        <v>229</v>
      </c>
    </row>
    <row r="1381" spans="1:4" s="6" customFormat="1">
      <c r="A1381" s="2">
        <f t="shared" si="18"/>
        <v>7</v>
      </c>
      <c r="B1381" s="138" t="s">
        <v>2353</v>
      </c>
      <c r="C1381" s="135">
        <v>2018</v>
      </c>
      <c r="D1381" s="688">
        <v>3369</v>
      </c>
    </row>
    <row r="1382" spans="1:4" s="6" customFormat="1">
      <c r="A1382" s="2">
        <f t="shared" si="18"/>
        <v>8</v>
      </c>
      <c r="B1382" s="1" t="s">
        <v>2351</v>
      </c>
      <c r="C1382" s="2">
        <v>2018</v>
      </c>
      <c r="D1382" s="410">
        <v>329</v>
      </c>
    </row>
    <row r="1383" spans="1:4" s="6" customFormat="1">
      <c r="A1383" s="2">
        <f t="shared" si="18"/>
        <v>9</v>
      </c>
      <c r="B1383" s="1" t="s">
        <v>2354</v>
      </c>
      <c r="C1383" s="2">
        <v>2019</v>
      </c>
      <c r="D1383" s="410">
        <v>3200</v>
      </c>
    </row>
    <row r="1384" spans="1:4" s="6" customFormat="1">
      <c r="A1384" s="2">
        <f t="shared" si="18"/>
        <v>10</v>
      </c>
      <c r="B1384" s="1" t="s">
        <v>2355</v>
      </c>
      <c r="C1384" s="2">
        <v>2019</v>
      </c>
      <c r="D1384" s="410">
        <v>3369</v>
      </c>
    </row>
    <row r="1385" spans="1:4" s="6" customFormat="1">
      <c r="A1385" s="2">
        <f t="shared" si="18"/>
        <v>11</v>
      </c>
      <c r="B1385" s="1" t="s">
        <v>2356</v>
      </c>
      <c r="C1385" s="2">
        <v>2017</v>
      </c>
      <c r="D1385" s="410">
        <v>1999</v>
      </c>
    </row>
    <row r="1386" spans="1:4" s="6" customFormat="1">
      <c r="A1386" s="2">
        <f>1+A1385</f>
        <v>12</v>
      </c>
      <c r="B1386" s="1" t="s">
        <v>3470</v>
      </c>
      <c r="C1386" s="2">
        <v>2019</v>
      </c>
      <c r="D1386" s="410">
        <v>799</v>
      </c>
    </row>
    <row r="1387" spans="1:4" s="6" customFormat="1">
      <c r="A1387" s="2">
        <f t="shared" si="18"/>
        <v>13</v>
      </c>
      <c r="B1387" s="1" t="s">
        <v>3471</v>
      </c>
      <c r="C1387" s="2">
        <v>2020</v>
      </c>
      <c r="D1387" s="410">
        <v>2849</v>
      </c>
    </row>
    <row r="1388" spans="1:4" s="6" customFormat="1">
      <c r="A1388" s="2">
        <f t="shared" si="18"/>
        <v>14</v>
      </c>
      <c r="B1388" s="1" t="s">
        <v>2351</v>
      </c>
      <c r="C1388" s="2">
        <v>2020</v>
      </c>
      <c r="D1388" s="410">
        <v>219</v>
      </c>
    </row>
    <row r="1389" spans="1:4" s="6" customFormat="1">
      <c r="A1389" s="2">
        <f t="shared" si="18"/>
        <v>15</v>
      </c>
      <c r="B1389" s="1" t="s">
        <v>3472</v>
      </c>
      <c r="C1389" s="2">
        <v>2020</v>
      </c>
      <c r="D1389" s="410">
        <v>1116</v>
      </c>
    </row>
    <row r="1390" spans="1:4" s="6" customFormat="1">
      <c r="A1390" s="2">
        <f t="shared" si="18"/>
        <v>16</v>
      </c>
      <c r="B1390" s="1" t="s">
        <v>3473</v>
      </c>
      <c r="C1390" s="2">
        <v>2020</v>
      </c>
      <c r="D1390" s="410">
        <v>1512.9</v>
      </c>
    </row>
    <row r="1391" spans="1:4" s="6" customFormat="1">
      <c r="A1391" s="2">
        <f t="shared" si="18"/>
        <v>17</v>
      </c>
      <c r="B1391" s="1" t="s">
        <v>3474</v>
      </c>
      <c r="C1391" s="2">
        <v>2020</v>
      </c>
      <c r="D1391" s="410">
        <v>2324.6999999999998</v>
      </c>
    </row>
    <row r="1392" spans="1:4" s="6" customFormat="1">
      <c r="A1392" s="2">
        <f t="shared" si="18"/>
        <v>18</v>
      </c>
      <c r="B1392" s="1" t="s">
        <v>3475</v>
      </c>
      <c r="C1392" s="2">
        <v>2020</v>
      </c>
      <c r="D1392" s="410">
        <v>3040</v>
      </c>
    </row>
    <row r="1393" spans="1:4" s="6" customFormat="1">
      <c r="A1393" s="2">
        <f t="shared" si="18"/>
        <v>19</v>
      </c>
      <c r="B1393" s="1" t="s">
        <v>3476</v>
      </c>
      <c r="C1393" s="2">
        <v>2020</v>
      </c>
      <c r="D1393" s="410">
        <v>720.01</v>
      </c>
    </row>
    <row r="1394" spans="1:4" s="6" customFormat="1">
      <c r="A1394" s="2">
        <f t="shared" si="18"/>
        <v>20</v>
      </c>
      <c r="B1394" s="1" t="s">
        <v>3477</v>
      </c>
      <c r="C1394" s="2">
        <v>2020</v>
      </c>
      <c r="D1394" s="410">
        <v>7257</v>
      </c>
    </row>
    <row r="1395" spans="1:4" s="6" customFormat="1">
      <c r="A1395" s="2">
        <f t="shared" si="18"/>
        <v>21</v>
      </c>
      <c r="B1395" s="1" t="s">
        <v>3478</v>
      </c>
      <c r="C1395" s="2">
        <v>2020</v>
      </c>
      <c r="D1395" s="410">
        <v>850</v>
      </c>
    </row>
    <row r="1396" spans="1:4" s="6" customFormat="1">
      <c r="A1396" s="2">
        <f t="shared" si="18"/>
        <v>22</v>
      </c>
      <c r="B1396" s="1" t="s">
        <v>3479</v>
      </c>
      <c r="C1396" s="2">
        <v>2020</v>
      </c>
      <c r="D1396" s="410">
        <v>7198</v>
      </c>
    </row>
    <row r="1397" spans="1:4" s="6" customFormat="1">
      <c r="A1397" s="2">
        <f t="shared" si="18"/>
        <v>23</v>
      </c>
      <c r="B1397" s="1" t="s">
        <v>2357</v>
      </c>
      <c r="C1397" s="2">
        <v>2020</v>
      </c>
      <c r="D1397" s="410">
        <v>749.99</v>
      </c>
    </row>
    <row r="1398" spans="1:4" s="57" customFormat="1" ht="12.75" customHeight="1">
      <c r="A1398" s="1163" t="s">
        <v>862</v>
      </c>
      <c r="B1398" s="1164"/>
      <c r="C1398" s="1165"/>
      <c r="D1398" s="644">
        <f>SUM(D1375:D1397)</f>
        <v>53308.6</v>
      </c>
    </row>
    <row r="1399" spans="1:4" s="6" customFormat="1" ht="12.75" customHeight="1">
      <c r="A1399" s="1102" t="s">
        <v>3730</v>
      </c>
      <c r="B1399" s="1103"/>
      <c r="C1399" s="1103"/>
      <c r="D1399" s="1104"/>
    </row>
    <row r="1400" spans="1:4" s="6" customFormat="1">
      <c r="A1400" s="2">
        <v>1</v>
      </c>
      <c r="B1400" s="1" t="s">
        <v>1924</v>
      </c>
      <c r="C1400" s="2">
        <v>2016</v>
      </c>
      <c r="D1400" s="638">
        <v>3299</v>
      </c>
    </row>
    <row r="1401" spans="1:4" s="6" customFormat="1">
      <c r="A1401" s="2">
        <v>2</v>
      </c>
      <c r="B1401" s="1" t="s">
        <v>2413</v>
      </c>
      <c r="C1401" s="2">
        <v>2019</v>
      </c>
      <c r="D1401" s="638">
        <v>2139</v>
      </c>
    </row>
    <row r="1402" spans="1:4" s="6" customFormat="1">
      <c r="A1402" s="2">
        <v>3</v>
      </c>
      <c r="B1402" s="1" t="s">
        <v>3434</v>
      </c>
      <c r="C1402" s="2">
        <v>2020</v>
      </c>
      <c r="D1402" s="638">
        <v>219</v>
      </c>
    </row>
    <row r="1403" spans="1:4" s="6" customFormat="1">
      <c r="A1403" s="2">
        <v>4</v>
      </c>
      <c r="B1403" s="1" t="s">
        <v>3435</v>
      </c>
      <c r="C1403" s="2">
        <v>2020</v>
      </c>
      <c r="D1403" s="638">
        <v>613.77</v>
      </c>
    </row>
    <row r="1404" spans="1:4" s="6" customFormat="1">
      <c r="A1404" s="2">
        <v>5</v>
      </c>
      <c r="B1404" s="1" t="s">
        <v>3435</v>
      </c>
      <c r="C1404" s="2">
        <v>2020</v>
      </c>
      <c r="D1404" s="638">
        <v>613.77</v>
      </c>
    </row>
    <row r="1405" spans="1:4" s="6" customFormat="1">
      <c r="A1405" s="2">
        <v>6</v>
      </c>
      <c r="B1405" s="1" t="s">
        <v>3436</v>
      </c>
      <c r="C1405" s="2"/>
      <c r="D1405" s="638">
        <v>600</v>
      </c>
    </row>
    <row r="1406" spans="1:4" s="6" customFormat="1">
      <c r="A1406" s="2">
        <v>7</v>
      </c>
      <c r="B1406" s="1" t="s">
        <v>3437</v>
      </c>
      <c r="C1406" s="2"/>
      <c r="D1406" s="638">
        <v>550</v>
      </c>
    </row>
    <row r="1407" spans="1:4" s="57" customFormat="1" ht="12.75" customHeight="1">
      <c r="A1407" s="1163" t="s">
        <v>862</v>
      </c>
      <c r="B1407" s="1164"/>
      <c r="C1407" s="1165"/>
      <c r="D1407" s="644">
        <f>SUM(D1400:D1406)</f>
        <v>8034.5400000000009</v>
      </c>
    </row>
    <row r="1408" spans="1:4" s="6" customFormat="1" ht="12.75" customHeight="1">
      <c r="A1408" s="1168" t="s">
        <v>3731</v>
      </c>
      <c r="B1408" s="1169"/>
      <c r="C1408" s="1169"/>
      <c r="D1408" s="1170"/>
    </row>
    <row r="1409" spans="1:4" s="100" customFormat="1">
      <c r="A1409" s="340">
        <v>2</v>
      </c>
      <c r="B1409" s="324" t="s">
        <v>2021</v>
      </c>
      <c r="C1409" s="340">
        <v>2017</v>
      </c>
      <c r="D1409" s="668">
        <v>2499</v>
      </c>
    </row>
    <row r="1410" spans="1:4" s="57" customFormat="1" ht="12.75" customHeight="1">
      <c r="A1410" s="1178" t="s">
        <v>862</v>
      </c>
      <c r="B1410" s="1179"/>
      <c r="C1410" s="1180"/>
      <c r="D1410" s="644">
        <f>SUM(D1409:D1409)</f>
        <v>2499</v>
      </c>
    </row>
    <row r="1411" spans="1:4" s="6" customFormat="1" ht="12.75" customHeight="1">
      <c r="A1411" s="1102" t="s">
        <v>3732</v>
      </c>
      <c r="B1411" s="1103"/>
      <c r="C1411" s="1103"/>
      <c r="D1411" s="1104"/>
    </row>
    <row r="1412" spans="1:4" s="6" customFormat="1">
      <c r="A1412" s="2">
        <v>1</v>
      </c>
      <c r="B1412" s="118" t="s">
        <v>1861</v>
      </c>
      <c r="C1412" s="117">
        <v>2016</v>
      </c>
      <c r="D1412" s="654">
        <v>1280</v>
      </c>
    </row>
    <row r="1413" spans="1:4" s="6" customFormat="1">
      <c r="A1413" s="2">
        <v>2</v>
      </c>
      <c r="B1413" s="1" t="s">
        <v>1539</v>
      </c>
      <c r="C1413" s="2">
        <v>2016</v>
      </c>
      <c r="D1413" s="365">
        <v>1200</v>
      </c>
    </row>
    <row r="1414" spans="1:4" s="6" customFormat="1">
      <c r="A1414" s="2">
        <v>3</v>
      </c>
      <c r="B1414" s="1" t="s">
        <v>1862</v>
      </c>
      <c r="C1414" s="2">
        <v>2016</v>
      </c>
      <c r="D1414" s="365">
        <v>1305.2</v>
      </c>
    </row>
    <row r="1415" spans="1:4" s="6" customFormat="1" ht="25.5">
      <c r="A1415" s="2">
        <v>4</v>
      </c>
      <c r="B1415" s="1" t="s">
        <v>2001</v>
      </c>
      <c r="C1415" s="2">
        <v>2017</v>
      </c>
      <c r="D1415" s="365">
        <v>324.39</v>
      </c>
    </row>
    <row r="1416" spans="1:4" s="6" customFormat="1">
      <c r="A1416" s="2">
        <v>5</v>
      </c>
      <c r="B1416" s="118" t="s">
        <v>2513</v>
      </c>
      <c r="C1416" s="117">
        <v>2019</v>
      </c>
      <c r="D1416" s="654">
        <v>2804.45</v>
      </c>
    </row>
    <row r="1417" spans="1:4" s="6" customFormat="1">
      <c r="A1417" s="2">
        <v>6</v>
      </c>
      <c r="B1417" s="1" t="s">
        <v>1863</v>
      </c>
      <c r="C1417" s="2">
        <v>2017</v>
      </c>
      <c r="D1417" s="365">
        <v>3666.59</v>
      </c>
    </row>
    <row r="1418" spans="1:4" s="6" customFormat="1">
      <c r="A1418" s="2">
        <v>7</v>
      </c>
      <c r="B1418" s="1" t="s">
        <v>2514</v>
      </c>
      <c r="C1418" s="2">
        <v>2019</v>
      </c>
      <c r="D1418" s="365">
        <v>1017</v>
      </c>
    </row>
    <row r="1419" spans="1:4" s="6" customFormat="1">
      <c r="A1419" s="2">
        <v>8</v>
      </c>
      <c r="B1419" s="1" t="s">
        <v>2002</v>
      </c>
      <c r="C1419" s="2">
        <v>2017</v>
      </c>
      <c r="D1419" s="410">
        <v>486.17</v>
      </c>
    </row>
    <row r="1420" spans="1:4" s="6" customFormat="1" ht="25.5">
      <c r="A1420" s="2">
        <v>9</v>
      </c>
      <c r="B1420" s="1" t="s">
        <v>3353</v>
      </c>
      <c r="C1420" s="2">
        <v>2020</v>
      </c>
      <c r="D1420" s="410">
        <v>442.08</v>
      </c>
    </row>
    <row r="1421" spans="1:4" s="6" customFormat="1">
      <c r="A1421" s="2">
        <v>10</v>
      </c>
      <c r="B1421" s="1" t="s">
        <v>3354</v>
      </c>
      <c r="C1421" s="2">
        <v>2016</v>
      </c>
      <c r="D1421" s="410">
        <v>2460</v>
      </c>
    </row>
    <row r="1422" spans="1:4" s="6" customFormat="1" ht="25.5">
      <c r="A1422" s="2">
        <v>11</v>
      </c>
      <c r="B1422" s="1" t="s">
        <v>3355</v>
      </c>
      <c r="C1422" s="2">
        <v>2019</v>
      </c>
      <c r="D1422" s="410">
        <v>2750</v>
      </c>
    </row>
    <row r="1423" spans="1:4" s="6" customFormat="1">
      <c r="A1423" s="2">
        <v>12</v>
      </c>
      <c r="B1423" s="1" t="s">
        <v>3356</v>
      </c>
      <c r="C1423" s="2">
        <v>2017</v>
      </c>
      <c r="D1423" s="410">
        <v>2321.14</v>
      </c>
    </row>
    <row r="1424" spans="1:4" s="6" customFormat="1">
      <c r="A1424" s="2">
        <v>13</v>
      </c>
      <c r="B1424" s="1" t="s">
        <v>3357</v>
      </c>
      <c r="C1424" s="2">
        <v>2018</v>
      </c>
      <c r="D1424" s="410">
        <v>2357</v>
      </c>
    </row>
    <row r="1425" spans="1:4" s="57" customFormat="1" ht="13.5" customHeight="1">
      <c r="A1425" s="1163" t="s">
        <v>862</v>
      </c>
      <c r="B1425" s="1164"/>
      <c r="C1425" s="1165"/>
      <c r="D1425" s="644">
        <f>SUM(D1412:D1424)</f>
        <v>22414.02</v>
      </c>
    </row>
    <row r="1426" spans="1:4" s="6" customFormat="1" ht="12.75" customHeight="1">
      <c r="A1426" s="1102" t="s">
        <v>3707</v>
      </c>
      <c r="B1426" s="1103"/>
      <c r="C1426" s="1103"/>
      <c r="D1426" s="1104"/>
    </row>
    <row r="1427" spans="1:4" s="213" customFormat="1">
      <c r="A1427" s="2">
        <v>1</v>
      </c>
      <c r="B1427" s="1" t="s">
        <v>1738</v>
      </c>
      <c r="C1427" s="2">
        <v>2015</v>
      </c>
      <c r="D1427" s="669">
        <v>3449</v>
      </c>
    </row>
    <row r="1428" spans="1:4" s="213" customFormat="1">
      <c r="A1428" s="2">
        <v>2</v>
      </c>
      <c r="B1428" s="1" t="s">
        <v>1972</v>
      </c>
      <c r="C1428" s="2">
        <v>2016</v>
      </c>
      <c r="D1428" s="669">
        <v>3499</v>
      </c>
    </row>
    <row r="1429" spans="1:4" s="213" customFormat="1">
      <c r="A1429" s="2">
        <v>3</v>
      </c>
      <c r="B1429" s="1" t="s">
        <v>1972</v>
      </c>
      <c r="C1429" s="2">
        <v>2016</v>
      </c>
      <c r="D1429" s="669">
        <v>3499</v>
      </c>
    </row>
    <row r="1430" spans="1:4" s="213" customFormat="1">
      <c r="A1430" s="2">
        <v>4</v>
      </c>
      <c r="B1430" s="1" t="s">
        <v>1972</v>
      </c>
      <c r="C1430" s="2">
        <v>2016</v>
      </c>
      <c r="D1430" s="669">
        <v>3499</v>
      </c>
    </row>
    <row r="1431" spans="1:4" s="213" customFormat="1">
      <c r="A1431" s="2">
        <v>5</v>
      </c>
      <c r="B1431" s="1" t="s">
        <v>3406</v>
      </c>
      <c r="C1431" s="2">
        <v>2019</v>
      </c>
      <c r="D1431" s="669">
        <v>2698.62</v>
      </c>
    </row>
    <row r="1432" spans="1:4" s="213" customFormat="1">
      <c r="A1432" s="2">
        <v>6</v>
      </c>
      <c r="B1432" s="1" t="s">
        <v>3406</v>
      </c>
      <c r="C1432" s="2">
        <v>2019</v>
      </c>
      <c r="D1432" s="669">
        <v>2698.62</v>
      </c>
    </row>
    <row r="1433" spans="1:4" s="213" customFormat="1">
      <c r="A1433" s="2">
        <v>7</v>
      </c>
      <c r="B1433" s="1" t="s">
        <v>3406</v>
      </c>
      <c r="C1433" s="2">
        <v>2019</v>
      </c>
      <c r="D1433" s="669">
        <v>2698.62</v>
      </c>
    </row>
    <row r="1434" spans="1:4" s="213" customFormat="1">
      <c r="A1434" s="2">
        <v>8</v>
      </c>
      <c r="B1434" s="1" t="s">
        <v>3407</v>
      </c>
      <c r="C1434" s="2">
        <v>2019</v>
      </c>
      <c r="D1434" s="669">
        <v>499</v>
      </c>
    </row>
    <row r="1435" spans="1:4" s="213" customFormat="1">
      <c r="A1435" s="2">
        <v>9</v>
      </c>
      <c r="B1435" s="1" t="s">
        <v>3408</v>
      </c>
      <c r="C1435" s="2">
        <v>2019</v>
      </c>
      <c r="D1435" s="669">
        <v>1388.98</v>
      </c>
    </row>
    <row r="1436" spans="1:4" s="57" customFormat="1" ht="12.75" customHeight="1">
      <c r="A1436" s="1163" t="s">
        <v>862</v>
      </c>
      <c r="B1436" s="1164"/>
      <c r="C1436" s="1165"/>
      <c r="D1436" s="644">
        <f>SUM(D1427:D1435)</f>
        <v>23929.839999999997</v>
      </c>
    </row>
    <row r="1437" spans="1:4" s="6" customFormat="1" ht="12.75" customHeight="1">
      <c r="A1437" s="1102" t="s">
        <v>3708</v>
      </c>
      <c r="B1437" s="1103"/>
      <c r="C1437" s="1103"/>
      <c r="D1437" s="1104"/>
    </row>
    <row r="1438" spans="1:4" s="6" customFormat="1" ht="12.75" customHeight="1">
      <c r="A1438" s="2">
        <v>1</v>
      </c>
      <c r="B1438" s="1" t="s">
        <v>1942</v>
      </c>
      <c r="C1438" s="2">
        <v>2016</v>
      </c>
      <c r="D1438" s="669">
        <v>258.3</v>
      </c>
    </row>
    <row r="1439" spans="1:4" s="6" customFormat="1" ht="12.75" customHeight="1">
      <c r="A1439" s="2">
        <v>2</v>
      </c>
      <c r="B1439" s="1" t="s">
        <v>316</v>
      </c>
      <c r="C1439" s="2">
        <v>2016</v>
      </c>
      <c r="D1439" s="669">
        <v>1500</v>
      </c>
    </row>
    <row r="1440" spans="1:4" s="6" customFormat="1" ht="12.75" customHeight="1">
      <c r="A1440" s="2">
        <v>3</v>
      </c>
      <c r="B1440" s="1" t="s">
        <v>3495</v>
      </c>
      <c r="C1440" s="2">
        <v>2020</v>
      </c>
      <c r="D1440" s="669">
        <v>2029.5</v>
      </c>
    </row>
    <row r="1441" spans="1:4" s="6" customFormat="1" ht="12.75" customHeight="1">
      <c r="A1441" s="2">
        <v>4</v>
      </c>
      <c r="B1441" s="1" t="s">
        <v>3495</v>
      </c>
      <c r="C1441" s="2">
        <v>2020</v>
      </c>
      <c r="D1441" s="669">
        <v>2029.5</v>
      </c>
    </row>
    <row r="1442" spans="1:4" s="6" customFormat="1" ht="12.75" customHeight="1">
      <c r="A1442" s="2">
        <v>5</v>
      </c>
      <c r="B1442" s="1" t="s">
        <v>3496</v>
      </c>
      <c r="C1442" s="2">
        <v>2020</v>
      </c>
      <c r="D1442" s="669">
        <v>4231.2</v>
      </c>
    </row>
    <row r="1443" spans="1:4" s="6" customFormat="1" ht="12.75" customHeight="1">
      <c r="A1443" s="2">
        <v>6</v>
      </c>
      <c r="B1443" s="1" t="s">
        <v>3497</v>
      </c>
      <c r="C1443" s="2">
        <v>2020</v>
      </c>
      <c r="D1443" s="669">
        <v>448</v>
      </c>
    </row>
    <row r="1444" spans="1:4" s="57" customFormat="1" ht="12.75" customHeight="1">
      <c r="A1444" s="1163" t="s">
        <v>862</v>
      </c>
      <c r="B1444" s="1164"/>
      <c r="C1444" s="1165"/>
      <c r="D1444" s="644">
        <f>SUM(D1438:D1443)</f>
        <v>10496.5</v>
      </c>
    </row>
    <row r="1445" spans="1:4" s="6" customFormat="1" ht="12.75" customHeight="1">
      <c r="A1445" s="1102" t="s">
        <v>3709</v>
      </c>
      <c r="B1445" s="1103"/>
      <c r="C1445" s="1103"/>
      <c r="D1445" s="1104"/>
    </row>
    <row r="1446" spans="1:4" s="213" customFormat="1" ht="12.75" customHeight="1">
      <c r="A1446" s="2">
        <v>1</v>
      </c>
      <c r="B1446" s="1" t="s">
        <v>2150</v>
      </c>
      <c r="C1446" s="2">
        <v>2018</v>
      </c>
      <c r="D1446" s="410">
        <v>2720</v>
      </c>
    </row>
    <row r="1447" spans="1:4" s="213" customFormat="1" ht="12.75" customHeight="1">
      <c r="A1447" s="2">
        <v>2</v>
      </c>
      <c r="B1447" s="1" t="s">
        <v>2151</v>
      </c>
      <c r="C1447" s="2">
        <v>2018</v>
      </c>
      <c r="D1447" s="410">
        <v>4690</v>
      </c>
    </row>
    <row r="1448" spans="1:4" s="213" customFormat="1" ht="12.75" customHeight="1">
      <c r="A1448" s="2">
        <v>3</v>
      </c>
      <c r="B1448" s="1" t="s">
        <v>2152</v>
      </c>
      <c r="C1448" s="2">
        <v>2018</v>
      </c>
      <c r="D1448" s="410">
        <v>1580</v>
      </c>
    </row>
    <row r="1449" spans="1:4" s="213" customFormat="1" ht="12.75" customHeight="1">
      <c r="A1449" s="2">
        <v>4</v>
      </c>
      <c r="B1449" s="1" t="s">
        <v>2153</v>
      </c>
      <c r="C1449" s="2">
        <v>2018</v>
      </c>
      <c r="D1449" s="410">
        <v>4260</v>
      </c>
    </row>
    <row r="1450" spans="1:4" s="213" customFormat="1" ht="12.75" customHeight="1">
      <c r="A1450" s="2">
        <v>5</v>
      </c>
      <c r="B1450" s="1" t="s">
        <v>2154</v>
      </c>
      <c r="C1450" s="2">
        <v>2018</v>
      </c>
      <c r="D1450" s="410">
        <v>4260</v>
      </c>
    </row>
    <row r="1451" spans="1:4" s="213" customFormat="1" ht="12.75" customHeight="1">
      <c r="A1451" s="2">
        <v>6</v>
      </c>
      <c r="B1451" s="1" t="s">
        <v>2155</v>
      </c>
      <c r="C1451" s="2">
        <v>2018</v>
      </c>
      <c r="D1451" s="410">
        <v>4260</v>
      </c>
    </row>
    <row r="1452" spans="1:4" s="213" customFormat="1" ht="12.75" customHeight="1">
      <c r="A1452" s="2">
        <v>7</v>
      </c>
      <c r="B1452" s="1" t="s">
        <v>2156</v>
      </c>
      <c r="C1452" s="2">
        <v>2018</v>
      </c>
      <c r="D1452" s="410">
        <v>1950</v>
      </c>
    </row>
    <row r="1453" spans="1:4" s="213" customFormat="1" ht="12.75" customHeight="1">
      <c r="A1453" s="2">
        <v>8</v>
      </c>
      <c r="B1453" s="1" t="s">
        <v>2157</v>
      </c>
      <c r="C1453" s="2">
        <v>2018</v>
      </c>
      <c r="D1453" s="410">
        <v>1950</v>
      </c>
    </row>
    <row r="1454" spans="1:4" s="213" customFormat="1" ht="12.75" customHeight="1">
      <c r="A1454" s="2">
        <v>9</v>
      </c>
      <c r="B1454" s="1" t="s">
        <v>2158</v>
      </c>
      <c r="C1454" s="2">
        <v>2018</v>
      </c>
      <c r="D1454" s="410">
        <v>1950</v>
      </c>
    </row>
    <row r="1455" spans="1:4" s="213" customFormat="1" ht="12.75" customHeight="1">
      <c r="A1455" s="2">
        <v>10</v>
      </c>
      <c r="B1455" s="1" t="s">
        <v>2159</v>
      </c>
      <c r="C1455" s="2">
        <v>2018</v>
      </c>
      <c r="D1455" s="410">
        <v>1959</v>
      </c>
    </row>
    <row r="1456" spans="1:4" s="213" customFormat="1" ht="12.75" customHeight="1">
      <c r="A1456" s="2">
        <v>11</v>
      </c>
      <c r="B1456" s="1" t="s">
        <v>2160</v>
      </c>
      <c r="C1456" s="2">
        <v>2018</v>
      </c>
      <c r="D1456" s="410">
        <v>1950</v>
      </c>
    </row>
    <row r="1457" spans="1:4" s="213" customFormat="1" ht="12.75" customHeight="1">
      <c r="A1457" s="2">
        <v>12</v>
      </c>
      <c r="B1457" s="1" t="s">
        <v>2158</v>
      </c>
      <c r="C1457" s="2">
        <v>2018</v>
      </c>
      <c r="D1457" s="410">
        <v>1950</v>
      </c>
    </row>
    <row r="1458" spans="1:4" s="213" customFormat="1" ht="12.75" customHeight="1">
      <c r="A1458" s="2">
        <v>13</v>
      </c>
      <c r="B1458" s="1" t="s">
        <v>2159</v>
      </c>
      <c r="C1458" s="2">
        <v>2018</v>
      </c>
      <c r="D1458" s="410">
        <v>1959</v>
      </c>
    </row>
    <row r="1459" spans="1:4" s="213" customFormat="1" ht="12.75" customHeight="1">
      <c r="A1459" s="2">
        <v>14</v>
      </c>
      <c r="B1459" s="1" t="s">
        <v>2160</v>
      </c>
      <c r="C1459" s="2">
        <v>2018</v>
      </c>
      <c r="D1459" s="410">
        <v>1950</v>
      </c>
    </row>
    <row r="1460" spans="1:4" s="57" customFormat="1" ht="12.75" customHeight="1">
      <c r="A1460" s="1163" t="s">
        <v>862</v>
      </c>
      <c r="B1460" s="1164"/>
      <c r="C1460" s="1165"/>
      <c r="D1460" s="644">
        <f>SUM(D1446:D1459)</f>
        <v>37388</v>
      </c>
    </row>
    <row r="1461" spans="1:4" s="6" customFormat="1" ht="25.5" customHeight="1">
      <c r="A1461" s="1102" t="s">
        <v>3733</v>
      </c>
      <c r="B1461" s="1103"/>
      <c r="C1461" s="1103"/>
      <c r="D1461" s="1104"/>
    </row>
    <row r="1462" spans="1:4" s="213" customFormat="1">
      <c r="A1462" s="133">
        <v>2</v>
      </c>
      <c r="B1462" s="219" t="s">
        <v>1954</v>
      </c>
      <c r="C1462" s="135">
        <v>2016</v>
      </c>
      <c r="D1462" s="650">
        <v>19926</v>
      </c>
    </row>
    <row r="1463" spans="1:4" s="213" customFormat="1">
      <c r="A1463" s="133">
        <v>4</v>
      </c>
      <c r="B1463" s="138" t="s">
        <v>1955</v>
      </c>
      <c r="C1463" s="135">
        <v>2016</v>
      </c>
      <c r="D1463" s="650">
        <v>3529.84</v>
      </c>
    </row>
    <row r="1464" spans="1:4" s="213" customFormat="1">
      <c r="A1464" s="133">
        <v>5</v>
      </c>
      <c r="B1464" s="138" t="s">
        <v>1956</v>
      </c>
      <c r="C1464" s="135">
        <v>2016</v>
      </c>
      <c r="D1464" s="650">
        <v>3509</v>
      </c>
    </row>
    <row r="1465" spans="1:4" s="213" customFormat="1">
      <c r="A1465" s="133">
        <v>6</v>
      </c>
      <c r="B1465" s="138" t="s">
        <v>1957</v>
      </c>
      <c r="C1465" s="135">
        <v>2016</v>
      </c>
      <c r="D1465" s="650">
        <v>7189.39</v>
      </c>
    </row>
    <row r="1466" spans="1:4" s="213" customFormat="1">
      <c r="A1466" s="133">
        <v>7</v>
      </c>
      <c r="B1466" s="138" t="s">
        <v>1958</v>
      </c>
      <c r="C1466" s="135">
        <v>2016</v>
      </c>
      <c r="D1466" s="650">
        <v>3509.1</v>
      </c>
    </row>
    <row r="1467" spans="1:4" s="213" customFormat="1">
      <c r="A1467" s="133">
        <v>8</v>
      </c>
      <c r="B1467" s="392" t="s">
        <v>2060</v>
      </c>
      <c r="C1467" s="354">
        <v>2017</v>
      </c>
      <c r="D1467" s="670">
        <v>3520.8</v>
      </c>
    </row>
    <row r="1468" spans="1:4" s="57" customFormat="1" ht="12.75" customHeight="1">
      <c r="A1468" s="1163" t="s">
        <v>862</v>
      </c>
      <c r="B1468" s="1164"/>
      <c r="C1468" s="1165"/>
      <c r="D1468" s="644">
        <f>SUM(D1462:D1467)</f>
        <v>41184.130000000005</v>
      </c>
    </row>
    <row r="1469" spans="1:4" s="6" customFormat="1" ht="12.75" customHeight="1">
      <c r="A1469" s="1102" t="s">
        <v>3792</v>
      </c>
      <c r="B1469" s="1103"/>
      <c r="C1469" s="1103"/>
      <c r="D1469" s="1104"/>
    </row>
    <row r="1470" spans="1:4" s="6" customFormat="1" ht="12.75" customHeight="1">
      <c r="A1470" s="2">
        <v>1</v>
      </c>
      <c r="B1470" s="10" t="s">
        <v>2297</v>
      </c>
      <c r="C1470" s="2">
        <v>2018</v>
      </c>
      <c r="D1470" s="671">
        <v>3294</v>
      </c>
    </row>
    <row r="1471" spans="1:4" s="6" customFormat="1" ht="12.75" customHeight="1">
      <c r="A1471" s="2">
        <v>2</v>
      </c>
      <c r="B1471" s="10" t="s">
        <v>2298</v>
      </c>
      <c r="C1471" s="2">
        <v>2018</v>
      </c>
      <c r="D1471" s="671">
        <v>2578</v>
      </c>
    </row>
    <row r="1472" spans="1:4" s="6" customFormat="1" ht="12.75" customHeight="1">
      <c r="A1472" s="2">
        <v>3</v>
      </c>
      <c r="B1472" s="10" t="s">
        <v>2299</v>
      </c>
      <c r="C1472" s="2">
        <v>2018</v>
      </c>
      <c r="D1472" s="671">
        <v>149.58000000000001</v>
      </c>
    </row>
    <row r="1473" spans="1:4" s="6" customFormat="1" ht="12.75" customHeight="1">
      <c r="A1473" s="2">
        <v>4</v>
      </c>
      <c r="B1473" s="10" t="s">
        <v>2300</v>
      </c>
      <c r="C1473" s="2">
        <v>2018</v>
      </c>
      <c r="D1473" s="671">
        <v>405.9</v>
      </c>
    </row>
    <row r="1474" spans="1:4" s="6" customFormat="1" ht="12.75" customHeight="1">
      <c r="A1474" s="2">
        <v>5</v>
      </c>
      <c r="B1474" s="405" t="s">
        <v>2301</v>
      </c>
      <c r="C1474" s="274">
        <v>2018</v>
      </c>
      <c r="D1474" s="671">
        <v>287.82</v>
      </c>
    </row>
    <row r="1475" spans="1:4" s="6" customFormat="1" ht="12.75" customHeight="1">
      <c r="A1475" s="2">
        <v>6</v>
      </c>
      <c r="B1475" s="405" t="s">
        <v>2302</v>
      </c>
      <c r="C1475" s="274">
        <v>2018</v>
      </c>
      <c r="D1475" s="671">
        <v>48.77</v>
      </c>
    </row>
    <row r="1476" spans="1:4" s="57" customFormat="1" ht="12.75" customHeight="1">
      <c r="A1476" s="1163" t="s">
        <v>862</v>
      </c>
      <c r="B1476" s="1164"/>
      <c r="C1476" s="1165"/>
      <c r="D1476" s="644">
        <f>SUM(D1470:D1475)</f>
        <v>6764.07</v>
      </c>
    </row>
    <row r="1477" spans="1:4" s="6" customFormat="1">
      <c r="A1477" s="371"/>
      <c r="B1477" s="32"/>
      <c r="C1477" s="21"/>
      <c r="D1477" s="672"/>
    </row>
    <row r="1478" spans="1:4" s="6" customFormat="1">
      <c r="A1478" s="371"/>
      <c r="B1478" s="32"/>
      <c r="C1478" s="21"/>
      <c r="D1478" s="672"/>
    </row>
    <row r="1479" spans="1:4" s="6" customFormat="1" ht="12.75" customHeight="1">
      <c r="A1479" s="1172" t="s">
        <v>400</v>
      </c>
      <c r="B1479" s="1173"/>
      <c r="C1479" s="1173"/>
      <c r="D1479" s="1174"/>
    </row>
    <row r="1480" spans="1:4" s="6" customFormat="1" ht="25.5">
      <c r="A1480" s="399" t="s">
        <v>370</v>
      </c>
      <c r="B1480" s="54" t="s">
        <v>371</v>
      </c>
      <c r="C1480" s="54" t="s">
        <v>984</v>
      </c>
      <c r="D1480" s="637" t="s">
        <v>1066</v>
      </c>
    </row>
    <row r="1481" spans="1:4" s="6" customFormat="1" ht="12.75" customHeight="1">
      <c r="A1481" s="1102" t="s">
        <v>3734</v>
      </c>
      <c r="B1481" s="1103"/>
      <c r="C1481" s="1103"/>
      <c r="D1481" s="1103"/>
    </row>
    <row r="1482" spans="1:4" s="6" customFormat="1" ht="44.25" customHeight="1">
      <c r="A1482" s="133">
        <v>1</v>
      </c>
      <c r="B1482" s="10" t="s">
        <v>1729</v>
      </c>
      <c r="C1482" s="2">
        <v>2016</v>
      </c>
      <c r="D1482" s="642">
        <v>162902.09</v>
      </c>
    </row>
    <row r="1483" spans="1:4" s="6" customFormat="1" ht="54" customHeight="1">
      <c r="A1483" s="2">
        <v>2</v>
      </c>
      <c r="B1483" s="10" t="s">
        <v>1800</v>
      </c>
      <c r="C1483" s="2">
        <v>2017</v>
      </c>
      <c r="D1483" s="642">
        <v>120701.84</v>
      </c>
    </row>
    <row r="1484" spans="1:4" s="6" customFormat="1" ht="12.75" customHeight="1">
      <c r="A1484" s="1163" t="s">
        <v>862</v>
      </c>
      <c r="B1484" s="1164"/>
      <c r="C1484" s="1165"/>
      <c r="D1484" s="644">
        <f>SUM(D1482:D1483)</f>
        <v>283603.93</v>
      </c>
    </row>
    <row r="1485" spans="1:4" s="57" customFormat="1" ht="12.75" customHeight="1">
      <c r="A1485" s="1175" t="s">
        <v>3485</v>
      </c>
      <c r="B1485" s="1176"/>
      <c r="C1485" s="1176"/>
      <c r="D1485" s="1177"/>
    </row>
    <row r="1486" spans="1:4" s="6" customFormat="1" ht="12.75" customHeight="1">
      <c r="A1486" s="134">
        <v>1</v>
      </c>
      <c r="B1486" s="380" t="s">
        <v>3486</v>
      </c>
      <c r="C1486" s="134" t="s">
        <v>3487</v>
      </c>
      <c r="D1486" s="673">
        <v>40082.01</v>
      </c>
    </row>
    <row r="1487" spans="1:4" s="57" customFormat="1" ht="12.75" customHeight="1">
      <c r="A1487" s="1171" t="s">
        <v>862</v>
      </c>
      <c r="B1487" s="1171"/>
      <c r="C1487" s="1171"/>
      <c r="D1487" s="674">
        <f>SUM(D1486)</f>
        <v>40082.01</v>
      </c>
    </row>
    <row r="1488" spans="1:4" s="75" customFormat="1" ht="12.75" customHeight="1">
      <c r="A1488" s="1102" t="s">
        <v>3735</v>
      </c>
      <c r="B1488" s="1103"/>
      <c r="C1488" s="1103"/>
      <c r="D1488" s="1104"/>
    </row>
    <row r="1489" spans="1:4" s="75" customFormat="1">
      <c r="A1489" s="133">
        <v>1</v>
      </c>
      <c r="B1489" s="1" t="s">
        <v>2224</v>
      </c>
      <c r="C1489" s="2" t="s">
        <v>2009</v>
      </c>
      <c r="D1489" s="642">
        <v>13100.83</v>
      </c>
    </row>
    <row r="1490" spans="1:4" s="75" customFormat="1">
      <c r="A1490" s="1163" t="s">
        <v>862</v>
      </c>
      <c r="B1490" s="1164"/>
      <c r="C1490" s="1165"/>
      <c r="D1490" s="640">
        <f>SUM(D1489:D1489)</f>
        <v>13100.83</v>
      </c>
    </row>
    <row r="1491" spans="1:4" s="57" customFormat="1" ht="12.75" customHeight="1">
      <c r="A1491" s="1175" t="s">
        <v>3736</v>
      </c>
      <c r="B1491" s="1176"/>
      <c r="C1491" s="1176"/>
      <c r="D1491" s="1177"/>
    </row>
    <row r="1492" spans="1:4" s="6" customFormat="1" ht="12.75" customHeight="1">
      <c r="A1492" s="134">
        <v>1</v>
      </c>
      <c r="B1492" s="380" t="s">
        <v>2007</v>
      </c>
      <c r="C1492" s="134">
        <v>2018</v>
      </c>
      <c r="D1492" s="673">
        <v>3595.17</v>
      </c>
    </row>
    <row r="1493" spans="1:4" s="57" customFormat="1" ht="12.75" customHeight="1">
      <c r="A1493" s="1171" t="s">
        <v>862</v>
      </c>
      <c r="B1493" s="1171"/>
      <c r="C1493" s="1171"/>
      <c r="D1493" s="674">
        <f>SUM(D1492)</f>
        <v>3595.17</v>
      </c>
    </row>
    <row r="1494" spans="1:4" s="57" customFormat="1" ht="12.75" customHeight="1">
      <c r="A1494" s="1102" t="s">
        <v>3737</v>
      </c>
      <c r="B1494" s="1103"/>
      <c r="C1494" s="1103"/>
      <c r="D1494" s="1104"/>
    </row>
    <row r="1495" spans="1:4" s="57" customFormat="1" ht="12.75" customHeight="1">
      <c r="A1495" s="2">
        <v>2</v>
      </c>
      <c r="B1495" s="209" t="s">
        <v>1541</v>
      </c>
      <c r="C1495" s="2">
        <v>2016</v>
      </c>
      <c r="D1495" s="642">
        <v>300</v>
      </c>
    </row>
    <row r="1496" spans="1:4" s="57" customFormat="1" ht="12.75" customHeight="1">
      <c r="A1496" s="2">
        <v>3</v>
      </c>
      <c r="B1496" s="209" t="s">
        <v>1542</v>
      </c>
      <c r="C1496" s="2">
        <v>2016</v>
      </c>
      <c r="D1496" s="642">
        <v>861</v>
      </c>
    </row>
    <row r="1497" spans="1:4" s="57" customFormat="1" ht="12.75" customHeight="1">
      <c r="A1497" s="1163" t="s">
        <v>862</v>
      </c>
      <c r="B1497" s="1164"/>
      <c r="C1497" s="1165"/>
      <c r="D1497" s="643">
        <f>SUM(D1495:D1496)</f>
        <v>1161</v>
      </c>
    </row>
    <row r="1498" spans="1:4" s="6" customFormat="1" ht="12.75" customHeight="1">
      <c r="A1498" s="1102" t="s">
        <v>37</v>
      </c>
      <c r="B1498" s="1103"/>
      <c r="C1498" s="1103"/>
      <c r="D1498" s="1104"/>
    </row>
    <row r="1499" spans="1:4" s="6" customFormat="1" ht="25.5">
      <c r="A1499" s="2">
        <v>1</v>
      </c>
      <c r="B1499" s="1" t="s">
        <v>1521</v>
      </c>
      <c r="C1499" s="2">
        <v>2016</v>
      </c>
      <c r="D1499" s="642">
        <v>750</v>
      </c>
    </row>
    <row r="1500" spans="1:4" s="57" customFormat="1" ht="12.75" customHeight="1">
      <c r="A1500" s="1163" t="s">
        <v>862</v>
      </c>
      <c r="B1500" s="1164"/>
      <c r="C1500" s="1165"/>
      <c r="D1500" s="643">
        <f>SUM(D1499:D1499)</f>
        <v>750</v>
      </c>
    </row>
    <row r="1501" spans="1:4" s="6" customFormat="1" ht="12.75" customHeight="1">
      <c r="A1501" s="1102" t="s">
        <v>3738</v>
      </c>
      <c r="B1501" s="1103"/>
      <c r="C1501" s="1103"/>
      <c r="D1501" s="1104"/>
    </row>
    <row r="1502" spans="1:4" s="213" customFormat="1">
      <c r="A1502" s="133">
        <v>1</v>
      </c>
      <c r="B1502" s="1" t="s">
        <v>3232</v>
      </c>
      <c r="C1502" s="2">
        <v>2020</v>
      </c>
      <c r="D1502" s="642">
        <v>36567.26</v>
      </c>
    </row>
    <row r="1503" spans="1:4" s="57" customFormat="1" ht="12.75" customHeight="1">
      <c r="A1503" s="1163" t="s">
        <v>862</v>
      </c>
      <c r="B1503" s="1164"/>
      <c r="C1503" s="1165"/>
      <c r="D1503" s="644">
        <f>SUM(D1502:D1502)</f>
        <v>36567.26</v>
      </c>
    </row>
    <row r="1504" spans="1:4" s="6" customFormat="1" ht="12.75" customHeight="1">
      <c r="A1504" s="1102" t="s">
        <v>3739</v>
      </c>
      <c r="B1504" s="1103"/>
      <c r="C1504" s="1103"/>
      <c r="D1504" s="1104"/>
    </row>
    <row r="1505" spans="1:4" s="6" customFormat="1" ht="25.5">
      <c r="A1505" s="2">
        <v>1</v>
      </c>
      <c r="B1505" s="1" t="s">
        <v>2023</v>
      </c>
      <c r="C1505" s="2">
        <v>2018</v>
      </c>
      <c r="D1505" s="642">
        <v>18976.919999999998</v>
      </c>
    </row>
    <row r="1506" spans="1:4" s="57" customFormat="1" ht="12.75" customHeight="1">
      <c r="A1506" s="1163" t="s">
        <v>862</v>
      </c>
      <c r="B1506" s="1164"/>
      <c r="C1506" s="1165"/>
      <c r="D1506" s="644">
        <f>SUM(D1505:D1505)</f>
        <v>18976.919999999998</v>
      </c>
    </row>
    <row r="1507" spans="1:4" s="57" customFormat="1" ht="12.75" customHeight="1">
      <c r="A1507" s="1175" t="s">
        <v>3740</v>
      </c>
      <c r="B1507" s="1176"/>
      <c r="C1507" s="1176"/>
      <c r="D1507" s="1177"/>
    </row>
    <row r="1508" spans="1:4" s="57" customFormat="1" ht="12.75" customHeight="1">
      <c r="A1508" s="210">
        <v>1</v>
      </c>
      <c r="B1508" s="619" t="s">
        <v>3265</v>
      </c>
      <c r="C1508" s="210">
        <v>2019</v>
      </c>
      <c r="D1508" s="675">
        <v>59000</v>
      </c>
    </row>
    <row r="1509" spans="1:4" s="213" customFormat="1">
      <c r="A1509" s="210">
        <v>2</v>
      </c>
      <c r="B1509" s="619" t="s">
        <v>3266</v>
      </c>
      <c r="C1509" s="210">
        <v>2019</v>
      </c>
      <c r="D1509" s="676">
        <v>1180.8</v>
      </c>
    </row>
    <row r="1510" spans="1:4" s="57" customFormat="1">
      <c r="A1510" s="1181" t="s">
        <v>862</v>
      </c>
      <c r="B1510" s="1182"/>
      <c r="C1510" s="1183"/>
      <c r="D1510" s="644">
        <f>SUM(D1508:D1509)</f>
        <v>60180.800000000003</v>
      </c>
    </row>
    <row r="1511" spans="1:4" s="6" customFormat="1" ht="12.75" customHeight="1">
      <c r="A1511" s="1175" t="s">
        <v>3741</v>
      </c>
      <c r="B1511" s="1176"/>
      <c r="C1511" s="1176"/>
      <c r="D1511" s="1177"/>
    </row>
    <row r="1512" spans="1:4" s="6" customFormat="1" ht="21" customHeight="1">
      <c r="A1512" s="2">
        <v>1</v>
      </c>
      <c r="B1512" s="1" t="s">
        <v>2003</v>
      </c>
      <c r="C1512" s="2">
        <v>2017</v>
      </c>
      <c r="D1512" s="410">
        <v>12480.08</v>
      </c>
    </row>
    <row r="1513" spans="1:4" s="6" customFormat="1">
      <c r="A1513" s="2">
        <v>2</v>
      </c>
      <c r="B1513" s="1" t="s">
        <v>2004</v>
      </c>
      <c r="C1513" s="2">
        <v>2017</v>
      </c>
      <c r="D1513" s="410">
        <v>15630</v>
      </c>
    </row>
    <row r="1514" spans="1:4" s="6" customFormat="1">
      <c r="A1514" s="2">
        <v>3</v>
      </c>
      <c r="B1514" s="1" t="s">
        <v>2005</v>
      </c>
      <c r="C1514" s="2">
        <v>2018</v>
      </c>
      <c r="D1514" s="410">
        <v>193760.29</v>
      </c>
    </row>
    <row r="1515" spans="1:4" s="6" customFormat="1">
      <c r="A1515" s="2">
        <v>4</v>
      </c>
      <c r="B1515" s="1" t="s">
        <v>2519</v>
      </c>
      <c r="C1515" s="2">
        <v>2019</v>
      </c>
      <c r="D1515" s="410">
        <v>153271.76999999999</v>
      </c>
    </row>
    <row r="1516" spans="1:4" s="6" customFormat="1" ht="25.5">
      <c r="A1516" s="2">
        <v>5</v>
      </c>
      <c r="B1516" s="1" t="s">
        <v>3358</v>
      </c>
      <c r="C1516" s="2">
        <v>2020</v>
      </c>
      <c r="D1516" s="410">
        <v>1353</v>
      </c>
    </row>
    <row r="1517" spans="1:4" s="6" customFormat="1">
      <c r="A1517" s="1181" t="s">
        <v>862</v>
      </c>
      <c r="B1517" s="1182"/>
      <c r="C1517" s="1183"/>
      <c r="D1517" s="644">
        <f>SUM(D1512:D1516)</f>
        <v>376495.14</v>
      </c>
    </row>
    <row r="1518" spans="1:4" s="6" customFormat="1">
      <c r="A1518" s="332"/>
      <c r="B1518" s="333"/>
      <c r="C1518" s="334"/>
      <c r="D1518" s="677"/>
    </row>
    <row r="1519" spans="1:4" s="6" customFormat="1" ht="17.25" customHeight="1">
      <c r="A1519" s="372"/>
      <c r="B1519" s="1167" t="s">
        <v>233</v>
      </c>
      <c r="C1519" s="1167"/>
      <c r="D1519" s="678">
        <f>D16+D401+D412+D416+D434+D438+D450+D459+D464+D510+D534+D558+D602+D620+D632+D651+D668+D711+D727+D732+D754+D769+D902+D926+D974+D981+D984</f>
        <v>2669289.2700000014</v>
      </c>
    </row>
    <row r="1520" spans="1:4" s="6" customFormat="1" ht="17.25" customHeight="1">
      <c r="A1520" s="372"/>
      <c r="B1520" s="1167" t="s">
        <v>234</v>
      </c>
      <c r="C1520" s="1167"/>
      <c r="D1520" s="678">
        <f>D1476+D1468+D1460+D1444+D1436+D1425+D1410+D1407+D1398+D1373+D1366+D1349+D1332+D1316+D1299+D1284+D1272+D1264+D1261+D1255+D1247+D1243+D1196+D1192+D1179+D1175+D1160</f>
        <v>1390928.08</v>
      </c>
    </row>
    <row r="1521" spans="1:4" s="6" customFormat="1" ht="17.25" customHeight="1">
      <c r="A1521" s="372"/>
      <c r="B1521" s="1167" t="s">
        <v>396</v>
      </c>
      <c r="C1521" s="1167"/>
      <c r="D1521" s="678">
        <f>D1484+D1487+D1490+D1493+D1497+D1500+D1503+D1506+D1510+D15242</f>
        <v>458017.92</v>
      </c>
    </row>
    <row r="1522" spans="1:4" s="6" customFormat="1" ht="12.75" customHeight="1">
      <c r="A1522" s="372"/>
      <c r="B1522" s="8"/>
      <c r="C1522" s="21"/>
      <c r="D1522" s="679"/>
    </row>
    <row r="1523" spans="1:4" s="6" customFormat="1">
      <c r="A1523" s="372"/>
      <c r="B1523" s="270"/>
      <c r="C1523" s="9"/>
      <c r="D1523" s="680"/>
    </row>
    <row r="1524" spans="1:4" s="6" customFormat="1">
      <c r="A1524" s="372"/>
      <c r="B1524" s="270"/>
      <c r="C1524" s="9"/>
      <c r="D1524" s="680"/>
    </row>
    <row r="1525" spans="1:4" s="6" customFormat="1">
      <c r="A1525" s="372"/>
      <c r="B1525" s="270"/>
      <c r="C1525" s="9"/>
      <c r="D1525" s="680"/>
    </row>
    <row r="1526" spans="1:4" s="6" customFormat="1">
      <c r="A1526" s="372"/>
      <c r="B1526" s="270"/>
      <c r="C1526" s="9"/>
      <c r="D1526" s="680"/>
    </row>
    <row r="1527" spans="1:4" s="6" customFormat="1">
      <c r="A1527" s="372"/>
      <c r="B1527" s="8"/>
      <c r="C1527" s="9"/>
      <c r="D1527" s="680"/>
    </row>
    <row r="1528" spans="1:4" s="6" customFormat="1">
      <c r="A1528" s="372"/>
      <c r="B1528" s="8"/>
      <c r="C1528" s="9"/>
      <c r="D1528" s="680"/>
    </row>
    <row r="1529" spans="1:4" s="6" customFormat="1">
      <c r="A1529" s="372"/>
      <c r="B1529" s="8"/>
      <c r="C1529" s="9"/>
      <c r="D1529" s="680"/>
    </row>
    <row r="1530" spans="1:4" s="6" customFormat="1">
      <c r="A1530" s="372"/>
      <c r="B1530" s="8"/>
      <c r="C1530" s="9"/>
      <c r="D1530" s="680"/>
    </row>
    <row r="1531" spans="1:4" s="6" customFormat="1">
      <c r="A1531" s="372"/>
      <c r="B1531" s="8"/>
      <c r="C1531" s="9"/>
      <c r="D1531" s="680"/>
    </row>
    <row r="1532" spans="1:4">
      <c r="A1532" s="372"/>
      <c r="C1532" s="9"/>
      <c r="D1532" s="680"/>
    </row>
    <row r="1533" spans="1:4">
      <c r="A1533" s="372"/>
      <c r="C1533" s="9"/>
      <c r="D1533" s="680"/>
    </row>
    <row r="1534" spans="1:4">
      <c r="A1534" s="372"/>
      <c r="C1534" s="9"/>
      <c r="D1534" s="680"/>
    </row>
    <row r="1535" spans="1:4">
      <c r="A1535" s="372"/>
      <c r="C1535" s="9"/>
      <c r="D1535" s="680"/>
    </row>
    <row r="1536" spans="1:4">
      <c r="A1536" s="372"/>
      <c r="C1536" s="9"/>
      <c r="D1536" s="680"/>
    </row>
    <row r="1537" spans="1:4">
      <c r="A1537" s="372"/>
      <c r="C1537" s="9"/>
      <c r="D1537" s="680"/>
    </row>
    <row r="1538" spans="1:4">
      <c r="A1538" s="372"/>
      <c r="C1538" s="9"/>
      <c r="D1538" s="680"/>
    </row>
    <row r="1539" spans="1:4">
      <c r="A1539" s="372"/>
      <c r="C1539" s="9"/>
      <c r="D1539" s="680"/>
    </row>
    <row r="1540" spans="1:4">
      <c r="A1540" s="372"/>
      <c r="C1540" s="9"/>
      <c r="D1540" s="680"/>
    </row>
    <row r="1541" spans="1:4">
      <c r="A1541" s="372"/>
      <c r="C1541" s="9"/>
      <c r="D1541" s="680"/>
    </row>
    <row r="1542" spans="1:4">
      <c r="A1542" s="372"/>
      <c r="C1542" s="9"/>
      <c r="D1542" s="680"/>
    </row>
    <row r="1543" spans="1:4">
      <c r="A1543" s="372"/>
      <c r="C1543" s="9"/>
      <c r="D1543" s="680"/>
    </row>
    <row r="1544" spans="1:4" ht="14.25" customHeight="1">
      <c r="A1544" s="372"/>
      <c r="C1544" s="9"/>
      <c r="D1544" s="680"/>
    </row>
    <row r="1545" spans="1:4">
      <c r="A1545" s="372"/>
      <c r="C1545" s="9"/>
      <c r="D1545" s="680"/>
    </row>
    <row r="1546" spans="1:4">
      <c r="A1546" s="372"/>
      <c r="C1546" s="9"/>
      <c r="D1546" s="680"/>
    </row>
    <row r="1547" spans="1:4" ht="14.25" customHeight="1">
      <c r="A1547" s="372"/>
      <c r="C1547" s="9"/>
      <c r="D1547" s="680"/>
    </row>
    <row r="1548" spans="1:4">
      <c r="A1548" s="372"/>
      <c r="C1548" s="9"/>
      <c r="D1548" s="680"/>
    </row>
    <row r="1549" spans="1:4" s="6" customFormat="1">
      <c r="A1549" s="372"/>
      <c r="B1549" s="8"/>
      <c r="C1549" s="9"/>
      <c r="D1549" s="680"/>
    </row>
    <row r="1550" spans="1:4" s="6" customFormat="1">
      <c r="A1550" s="372"/>
      <c r="B1550" s="8"/>
      <c r="C1550" s="9"/>
      <c r="D1550" s="680"/>
    </row>
    <row r="1551" spans="1:4" s="6" customFormat="1">
      <c r="A1551" s="372"/>
      <c r="B1551" s="8"/>
      <c r="C1551" s="9"/>
      <c r="D1551" s="680"/>
    </row>
    <row r="1552" spans="1:4" s="6" customFormat="1">
      <c r="A1552" s="372"/>
      <c r="B1552" s="8"/>
      <c r="C1552" s="9"/>
      <c r="D1552" s="680"/>
    </row>
    <row r="1553" spans="1:4" s="6" customFormat="1">
      <c r="A1553" s="372"/>
      <c r="B1553" s="8"/>
      <c r="C1553" s="9"/>
      <c r="D1553" s="680"/>
    </row>
    <row r="1554" spans="1:4" s="6" customFormat="1">
      <c r="A1554" s="372"/>
      <c r="B1554" s="8"/>
      <c r="C1554" s="9"/>
      <c r="D1554" s="680"/>
    </row>
    <row r="1555" spans="1:4" s="6" customFormat="1">
      <c r="A1555" s="372"/>
      <c r="B1555" s="8"/>
      <c r="C1555" s="9"/>
      <c r="D1555" s="680"/>
    </row>
    <row r="1556" spans="1:4" ht="12.75" customHeight="1">
      <c r="A1556" s="372"/>
      <c r="C1556" s="9"/>
      <c r="D1556" s="680"/>
    </row>
    <row r="1557" spans="1:4" s="6" customFormat="1">
      <c r="A1557" s="372"/>
      <c r="B1557" s="8"/>
      <c r="C1557" s="9"/>
      <c r="D1557" s="680"/>
    </row>
    <row r="1558" spans="1:4" s="6" customFormat="1">
      <c r="A1558" s="372"/>
      <c r="B1558" s="8"/>
      <c r="C1558" s="9"/>
      <c r="D1558" s="680"/>
    </row>
    <row r="1559" spans="1:4" s="6" customFormat="1">
      <c r="A1559" s="372"/>
      <c r="B1559" s="8"/>
      <c r="C1559" s="9"/>
      <c r="D1559" s="680"/>
    </row>
    <row r="1560" spans="1:4" s="6" customFormat="1">
      <c r="A1560" s="372"/>
      <c r="B1560" s="8"/>
      <c r="C1560" s="9"/>
      <c r="D1560" s="680"/>
    </row>
    <row r="1561" spans="1:4" s="6" customFormat="1">
      <c r="A1561" s="372"/>
      <c r="B1561" s="8"/>
      <c r="C1561" s="9"/>
      <c r="D1561" s="680"/>
    </row>
    <row r="1562" spans="1:4" s="6" customFormat="1">
      <c r="A1562" s="372"/>
      <c r="B1562" s="8"/>
      <c r="C1562" s="9"/>
      <c r="D1562" s="680"/>
    </row>
    <row r="1563" spans="1:4" s="6" customFormat="1">
      <c r="A1563" s="372"/>
      <c r="B1563" s="8"/>
      <c r="C1563" s="9"/>
      <c r="D1563" s="680"/>
    </row>
    <row r="1564" spans="1:4" s="6" customFormat="1" ht="18" customHeight="1">
      <c r="A1564" s="372"/>
      <c r="B1564" s="8"/>
      <c r="C1564" s="9"/>
      <c r="D1564" s="680"/>
    </row>
    <row r="1565" spans="1:4">
      <c r="A1565" s="372"/>
      <c r="C1565" s="9"/>
      <c r="D1565" s="680"/>
    </row>
    <row r="1566" spans="1:4" s="6" customFormat="1">
      <c r="A1566" s="372"/>
      <c r="B1566" s="8"/>
      <c r="C1566" s="9"/>
      <c r="D1566" s="680"/>
    </row>
    <row r="1567" spans="1:4" s="6" customFormat="1">
      <c r="A1567" s="372"/>
      <c r="B1567" s="8"/>
      <c r="C1567" s="9"/>
      <c r="D1567" s="680"/>
    </row>
    <row r="1568" spans="1:4" s="6" customFormat="1">
      <c r="A1568" s="372"/>
      <c r="B1568" s="8"/>
      <c r="C1568" s="9"/>
      <c r="D1568" s="680"/>
    </row>
    <row r="1569" spans="1:4" ht="12.75" customHeight="1">
      <c r="A1569" s="372"/>
      <c r="C1569" s="9"/>
      <c r="D1569" s="680"/>
    </row>
    <row r="1570" spans="1:4" s="6" customFormat="1">
      <c r="A1570" s="372"/>
      <c r="B1570" s="8"/>
      <c r="C1570" s="9"/>
      <c r="D1570" s="680"/>
    </row>
    <row r="1571" spans="1:4" s="6" customFormat="1">
      <c r="A1571" s="372"/>
      <c r="B1571" s="8"/>
      <c r="C1571" s="9"/>
      <c r="D1571" s="680"/>
    </row>
    <row r="1572" spans="1:4" s="6" customFormat="1">
      <c r="A1572" s="372"/>
      <c r="B1572" s="8"/>
      <c r="C1572" s="9"/>
      <c r="D1572" s="680"/>
    </row>
    <row r="1573" spans="1:4" s="6" customFormat="1">
      <c r="A1573" s="372"/>
      <c r="B1573" s="8"/>
      <c r="C1573" s="9"/>
      <c r="D1573" s="680"/>
    </row>
    <row r="1574" spans="1:4" s="6" customFormat="1">
      <c r="A1574" s="372"/>
      <c r="B1574" s="8"/>
      <c r="C1574" s="9"/>
      <c r="D1574" s="680"/>
    </row>
    <row r="1575" spans="1:4" s="6" customFormat="1">
      <c r="A1575" s="372"/>
      <c r="B1575" s="8"/>
      <c r="C1575" s="9"/>
      <c r="D1575" s="680"/>
    </row>
    <row r="1576" spans="1:4">
      <c r="A1576" s="372"/>
      <c r="C1576" s="9"/>
      <c r="D1576" s="680"/>
    </row>
    <row r="1577" spans="1:4">
      <c r="A1577" s="372"/>
      <c r="C1577" s="9"/>
      <c r="D1577" s="680"/>
    </row>
    <row r="1578" spans="1:4">
      <c r="A1578" s="372"/>
      <c r="C1578" s="9"/>
      <c r="D1578" s="680"/>
    </row>
    <row r="1579" spans="1:4" ht="14.25" customHeight="1">
      <c r="A1579" s="372"/>
      <c r="C1579" s="9"/>
      <c r="D1579" s="680"/>
    </row>
    <row r="1580" spans="1:4">
      <c r="A1580" s="372"/>
      <c r="C1580" s="9"/>
      <c r="D1580" s="680"/>
    </row>
    <row r="1581" spans="1:4">
      <c r="A1581" s="372"/>
      <c r="C1581" s="9"/>
      <c r="D1581" s="680"/>
    </row>
    <row r="1582" spans="1:4">
      <c r="A1582" s="372"/>
      <c r="C1582" s="9"/>
      <c r="D1582" s="680"/>
    </row>
    <row r="1583" spans="1:4">
      <c r="A1583" s="372"/>
      <c r="C1583" s="9"/>
      <c r="D1583" s="680"/>
    </row>
    <row r="1584" spans="1:4">
      <c r="A1584" s="372"/>
      <c r="C1584" s="9"/>
      <c r="D1584" s="680"/>
    </row>
    <row r="1585" spans="1:4">
      <c r="A1585" s="372"/>
      <c r="C1585" s="9"/>
      <c r="D1585" s="680"/>
    </row>
    <row r="1586" spans="1:4">
      <c r="A1586" s="372"/>
      <c r="C1586" s="9"/>
      <c r="D1586" s="680"/>
    </row>
    <row r="1587" spans="1:4">
      <c r="A1587" s="372"/>
      <c r="C1587" s="9"/>
      <c r="D1587" s="680"/>
    </row>
    <row r="1588" spans="1:4">
      <c r="A1588" s="372"/>
      <c r="C1588" s="9"/>
      <c r="D1588" s="680"/>
    </row>
    <row r="1589" spans="1:4">
      <c r="A1589" s="372"/>
      <c r="C1589" s="9"/>
      <c r="D1589" s="680"/>
    </row>
    <row r="1590" spans="1:4">
      <c r="A1590" s="372"/>
      <c r="C1590" s="9"/>
      <c r="D1590" s="680"/>
    </row>
    <row r="1591" spans="1:4">
      <c r="A1591" s="372"/>
      <c r="C1591" s="9"/>
      <c r="D1591" s="680"/>
    </row>
    <row r="1592" spans="1:4">
      <c r="A1592" s="372"/>
      <c r="C1592" s="9"/>
      <c r="D1592" s="680"/>
    </row>
    <row r="1593" spans="1:4">
      <c r="A1593" s="372"/>
      <c r="C1593" s="9"/>
      <c r="D1593" s="680"/>
    </row>
    <row r="1594" spans="1:4">
      <c r="A1594" s="372"/>
      <c r="C1594" s="9"/>
      <c r="D1594" s="680"/>
    </row>
    <row r="1595" spans="1:4">
      <c r="A1595" s="372"/>
      <c r="C1595" s="9"/>
      <c r="D1595" s="680"/>
    </row>
    <row r="1596" spans="1:4">
      <c r="A1596" s="372"/>
      <c r="C1596" s="9"/>
      <c r="D1596" s="680"/>
    </row>
    <row r="1597" spans="1:4">
      <c r="A1597" s="372"/>
      <c r="C1597" s="9"/>
      <c r="D1597" s="680"/>
    </row>
    <row r="1598" spans="1:4">
      <c r="A1598" s="372"/>
      <c r="C1598" s="9"/>
      <c r="D1598" s="680"/>
    </row>
    <row r="1599" spans="1:4">
      <c r="A1599" s="372"/>
      <c r="C1599" s="9"/>
      <c r="D1599" s="680"/>
    </row>
    <row r="1600" spans="1:4">
      <c r="A1600" s="372"/>
      <c r="C1600" s="9"/>
      <c r="D1600" s="680"/>
    </row>
    <row r="1601" spans="1:4">
      <c r="A1601" s="372"/>
      <c r="C1601" s="9"/>
      <c r="D1601" s="680"/>
    </row>
    <row r="1602" spans="1:4">
      <c r="A1602" s="372"/>
      <c r="C1602" s="9"/>
      <c r="D1602" s="680"/>
    </row>
    <row r="1603" spans="1:4">
      <c r="A1603" s="372"/>
      <c r="C1603" s="9"/>
      <c r="D1603" s="680"/>
    </row>
    <row r="1604" spans="1:4">
      <c r="A1604" s="372"/>
      <c r="C1604" s="9"/>
      <c r="D1604" s="680"/>
    </row>
    <row r="1605" spans="1:4">
      <c r="A1605" s="372"/>
      <c r="C1605" s="9"/>
      <c r="D1605" s="680"/>
    </row>
    <row r="1606" spans="1:4">
      <c r="A1606" s="372"/>
      <c r="C1606" s="9"/>
      <c r="D1606" s="680"/>
    </row>
    <row r="1607" spans="1:4">
      <c r="A1607" s="372"/>
      <c r="C1607" s="9"/>
      <c r="D1607" s="680"/>
    </row>
    <row r="1608" spans="1:4">
      <c r="A1608" s="372"/>
      <c r="C1608" s="9"/>
      <c r="D1608" s="680"/>
    </row>
    <row r="1609" spans="1:4">
      <c r="A1609" s="372"/>
      <c r="C1609" s="9"/>
      <c r="D1609" s="680"/>
    </row>
    <row r="1610" spans="1:4">
      <c r="A1610" s="372"/>
      <c r="C1610" s="9"/>
      <c r="D1610" s="680"/>
    </row>
    <row r="1611" spans="1:4">
      <c r="A1611" s="372"/>
      <c r="C1611" s="9"/>
      <c r="D1611" s="680"/>
    </row>
    <row r="1612" spans="1:4" s="6" customFormat="1">
      <c r="A1612" s="372"/>
      <c r="B1612" s="8"/>
      <c r="C1612" s="9"/>
      <c r="D1612" s="680"/>
    </row>
    <row r="1613" spans="1:4" s="6" customFormat="1">
      <c r="A1613" s="372"/>
      <c r="B1613" s="8"/>
      <c r="C1613" s="9"/>
      <c r="D1613" s="680"/>
    </row>
    <row r="1614" spans="1:4" s="6" customFormat="1">
      <c r="A1614" s="372"/>
      <c r="B1614" s="8"/>
      <c r="C1614" s="9"/>
      <c r="D1614" s="680"/>
    </row>
    <row r="1615" spans="1:4" s="6" customFormat="1">
      <c r="A1615" s="372"/>
      <c r="B1615" s="8"/>
      <c r="C1615" s="9"/>
      <c r="D1615" s="680"/>
    </row>
    <row r="1616" spans="1:4" s="6" customFormat="1">
      <c r="A1616" s="372"/>
      <c r="B1616" s="8"/>
      <c r="C1616" s="9"/>
      <c r="D1616" s="680"/>
    </row>
    <row r="1617" spans="1:4" s="6" customFormat="1">
      <c r="A1617" s="372"/>
      <c r="B1617" s="8"/>
      <c r="C1617" s="9"/>
      <c r="D1617" s="680"/>
    </row>
    <row r="1618" spans="1:4" s="6" customFormat="1">
      <c r="A1618" s="372"/>
      <c r="B1618" s="8"/>
      <c r="C1618" s="9"/>
      <c r="D1618" s="680"/>
    </row>
    <row r="1619" spans="1:4" s="6" customFormat="1">
      <c r="A1619" s="372"/>
      <c r="B1619" s="8"/>
      <c r="C1619" s="9"/>
      <c r="D1619" s="680"/>
    </row>
    <row r="1620" spans="1:4" s="6" customFormat="1">
      <c r="A1620" s="372"/>
      <c r="B1620" s="8"/>
      <c r="C1620" s="9"/>
      <c r="D1620" s="680"/>
    </row>
    <row r="1621" spans="1:4" s="6" customFormat="1">
      <c r="A1621" s="372"/>
      <c r="B1621" s="8"/>
      <c r="C1621" s="9"/>
      <c r="D1621" s="680"/>
    </row>
    <row r="1622" spans="1:4" s="6" customFormat="1">
      <c r="A1622" s="372"/>
      <c r="B1622" s="8"/>
      <c r="C1622" s="9"/>
      <c r="D1622" s="680"/>
    </row>
    <row r="1623" spans="1:4" s="6" customFormat="1">
      <c r="A1623" s="372"/>
      <c r="B1623" s="8"/>
      <c r="C1623" s="9"/>
      <c r="D1623" s="680"/>
    </row>
    <row r="1624" spans="1:4" s="6" customFormat="1">
      <c r="A1624" s="372"/>
      <c r="B1624" s="8"/>
      <c r="C1624" s="9"/>
      <c r="D1624" s="680"/>
    </row>
    <row r="1625" spans="1:4" s="6" customFormat="1">
      <c r="A1625" s="372"/>
      <c r="B1625" s="8"/>
      <c r="C1625" s="9"/>
      <c r="D1625" s="680"/>
    </row>
    <row r="1626" spans="1:4" s="6" customFormat="1">
      <c r="A1626" s="372"/>
      <c r="B1626" s="8"/>
      <c r="C1626" s="9"/>
      <c r="D1626" s="680"/>
    </row>
    <row r="1627" spans="1:4" s="6" customFormat="1">
      <c r="A1627" s="372"/>
      <c r="B1627" s="8"/>
      <c r="C1627" s="9"/>
      <c r="D1627" s="680"/>
    </row>
    <row r="1628" spans="1:4" s="6" customFormat="1">
      <c r="A1628" s="372"/>
      <c r="B1628" s="8"/>
      <c r="C1628" s="9"/>
      <c r="D1628" s="680"/>
    </row>
    <row r="1629" spans="1:4" s="6" customFormat="1">
      <c r="A1629" s="372"/>
      <c r="B1629" s="8"/>
      <c r="C1629" s="9"/>
      <c r="D1629" s="680"/>
    </row>
    <row r="1630" spans="1:4" s="6" customFormat="1">
      <c r="A1630" s="372"/>
      <c r="B1630" s="8"/>
      <c r="C1630" s="9"/>
      <c r="D1630" s="680"/>
    </row>
    <row r="1631" spans="1:4" s="6" customFormat="1">
      <c r="A1631" s="372"/>
      <c r="B1631" s="8"/>
      <c r="C1631" s="9"/>
      <c r="D1631" s="680"/>
    </row>
    <row r="1632" spans="1:4" s="6" customFormat="1">
      <c r="A1632" s="372"/>
      <c r="B1632" s="8"/>
      <c r="C1632" s="9"/>
      <c r="D1632" s="680"/>
    </row>
    <row r="1633" spans="1:4" s="6" customFormat="1">
      <c r="A1633" s="372"/>
      <c r="B1633" s="8"/>
      <c r="C1633" s="9"/>
      <c r="D1633" s="680"/>
    </row>
    <row r="1634" spans="1:4" s="6" customFormat="1">
      <c r="A1634" s="372"/>
      <c r="B1634" s="8"/>
      <c r="C1634" s="9"/>
      <c r="D1634" s="680"/>
    </row>
    <row r="1635" spans="1:4" s="6" customFormat="1">
      <c r="A1635" s="372"/>
      <c r="B1635" s="8"/>
      <c r="C1635" s="9"/>
      <c r="D1635" s="680"/>
    </row>
    <row r="1636" spans="1:4" s="6" customFormat="1">
      <c r="A1636" s="372"/>
      <c r="B1636" s="8"/>
      <c r="C1636" s="9"/>
      <c r="D1636" s="680"/>
    </row>
    <row r="1637" spans="1:4" s="6" customFormat="1">
      <c r="A1637" s="372"/>
      <c r="B1637" s="8"/>
      <c r="C1637" s="9"/>
      <c r="D1637" s="680"/>
    </row>
    <row r="1638" spans="1:4" s="6" customFormat="1">
      <c r="A1638" s="372"/>
      <c r="B1638" s="8"/>
      <c r="C1638" s="9"/>
      <c r="D1638" s="680"/>
    </row>
    <row r="1639" spans="1:4" s="6" customFormat="1">
      <c r="A1639" s="372"/>
      <c r="B1639" s="8"/>
      <c r="C1639" s="9"/>
      <c r="D1639" s="680"/>
    </row>
    <row r="1640" spans="1:4" s="6" customFormat="1" ht="18" customHeight="1">
      <c r="A1640" s="372"/>
      <c r="B1640" s="8"/>
      <c r="C1640" s="9"/>
      <c r="D1640" s="680"/>
    </row>
    <row r="1641" spans="1:4">
      <c r="A1641" s="372"/>
      <c r="C1641" s="9"/>
      <c r="D1641" s="680"/>
    </row>
    <row r="1642" spans="1:4" s="6" customFormat="1">
      <c r="A1642" s="372"/>
      <c r="B1642" s="8"/>
      <c r="C1642" s="9"/>
      <c r="D1642" s="680"/>
    </row>
    <row r="1643" spans="1:4" s="6" customFormat="1">
      <c r="A1643" s="372"/>
      <c r="B1643" s="8"/>
      <c r="C1643" s="9"/>
      <c r="D1643" s="680"/>
    </row>
    <row r="1644" spans="1:4" s="6" customFormat="1">
      <c r="A1644" s="372"/>
      <c r="B1644" s="8"/>
      <c r="C1644" s="9"/>
      <c r="D1644" s="680"/>
    </row>
    <row r="1645" spans="1:4" s="6" customFormat="1" ht="18" customHeight="1">
      <c r="A1645" s="372"/>
      <c r="B1645" s="8"/>
      <c r="C1645" s="9"/>
      <c r="D1645" s="680"/>
    </row>
    <row r="1646" spans="1:4">
      <c r="A1646" s="372"/>
      <c r="C1646" s="9"/>
      <c r="D1646" s="680"/>
    </row>
    <row r="1647" spans="1:4" ht="14.25" customHeight="1">
      <c r="A1647" s="372"/>
      <c r="C1647" s="9"/>
      <c r="D1647" s="680"/>
    </row>
    <row r="1648" spans="1:4" ht="14.25" customHeight="1">
      <c r="A1648" s="372"/>
      <c r="C1648" s="9"/>
      <c r="D1648" s="680"/>
    </row>
    <row r="1649" spans="1:4" ht="14.25" customHeight="1">
      <c r="A1649" s="372"/>
      <c r="C1649" s="9"/>
      <c r="D1649" s="680"/>
    </row>
    <row r="1650" spans="1:4">
      <c r="A1650" s="372"/>
      <c r="C1650" s="9"/>
      <c r="D1650" s="680"/>
    </row>
    <row r="1651" spans="1:4" ht="14.25" customHeight="1">
      <c r="A1651" s="372"/>
      <c r="C1651" s="9"/>
      <c r="D1651" s="680"/>
    </row>
    <row r="1652" spans="1:4">
      <c r="A1652" s="372"/>
      <c r="C1652" s="9"/>
      <c r="D1652" s="680"/>
    </row>
    <row r="1653" spans="1:4" ht="14.25" customHeight="1">
      <c r="A1653" s="372"/>
      <c r="C1653" s="9"/>
      <c r="D1653" s="680"/>
    </row>
    <row r="1654" spans="1:4">
      <c r="A1654" s="372"/>
      <c r="C1654" s="9"/>
      <c r="D1654" s="680"/>
    </row>
    <row r="1655" spans="1:4" s="6" customFormat="1" ht="30" customHeight="1">
      <c r="A1655" s="372"/>
      <c r="B1655" s="8"/>
      <c r="C1655" s="9"/>
      <c r="D1655" s="680"/>
    </row>
    <row r="1656" spans="1:4" s="6" customFormat="1">
      <c r="A1656" s="372"/>
      <c r="B1656" s="8"/>
      <c r="C1656" s="9"/>
      <c r="D1656" s="680"/>
    </row>
    <row r="1657" spans="1:4" s="6" customFormat="1">
      <c r="A1657" s="372"/>
      <c r="B1657" s="8"/>
      <c r="C1657" s="9"/>
      <c r="D1657" s="680"/>
    </row>
    <row r="1658" spans="1:4" s="6" customFormat="1">
      <c r="A1658" s="372"/>
      <c r="B1658" s="8"/>
      <c r="C1658" s="9"/>
      <c r="D1658" s="680"/>
    </row>
    <row r="1659" spans="1:4" s="6" customFormat="1">
      <c r="A1659" s="372"/>
      <c r="B1659" s="8"/>
      <c r="C1659" s="9"/>
      <c r="D1659" s="680"/>
    </row>
    <row r="1660" spans="1:4" s="6" customFormat="1">
      <c r="A1660" s="372"/>
      <c r="B1660" s="8"/>
      <c r="C1660" s="9"/>
      <c r="D1660" s="680"/>
    </row>
    <row r="1661" spans="1:4" s="6" customFormat="1">
      <c r="A1661" s="372"/>
      <c r="B1661" s="8"/>
      <c r="C1661" s="9"/>
      <c r="D1661" s="680"/>
    </row>
    <row r="1662" spans="1:4" s="6" customFormat="1">
      <c r="A1662" s="372"/>
      <c r="B1662" s="8"/>
      <c r="C1662" s="9"/>
      <c r="D1662" s="680"/>
    </row>
    <row r="1663" spans="1:4" s="6" customFormat="1">
      <c r="A1663" s="372"/>
      <c r="B1663" s="8"/>
      <c r="C1663" s="9"/>
      <c r="D1663" s="680"/>
    </row>
    <row r="1664" spans="1:4" s="6" customFormat="1">
      <c r="A1664" s="372"/>
      <c r="B1664" s="8"/>
      <c r="C1664" s="9"/>
      <c r="D1664" s="680"/>
    </row>
    <row r="1665" spans="1:4" s="6" customFormat="1">
      <c r="A1665" s="372"/>
      <c r="B1665" s="8"/>
      <c r="C1665" s="9"/>
      <c r="D1665" s="680"/>
    </row>
    <row r="1666" spans="1:4" s="6" customFormat="1">
      <c r="A1666" s="372"/>
      <c r="B1666" s="8"/>
      <c r="C1666" s="9"/>
      <c r="D1666" s="680"/>
    </row>
    <row r="1667" spans="1:4" s="6" customFormat="1">
      <c r="A1667" s="372"/>
      <c r="B1667" s="8"/>
      <c r="C1667" s="9"/>
      <c r="D1667" s="680"/>
    </row>
    <row r="1668" spans="1:4" s="6" customFormat="1">
      <c r="A1668" s="372"/>
      <c r="B1668" s="8"/>
      <c r="C1668" s="9"/>
      <c r="D1668" s="680"/>
    </row>
    <row r="1669" spans="1:4" s="6" customFormat="1">
      <c r="A1669" s="372"/>
      <c r="B1669" s="8"/>
      <c r="C1669" s="9"/>
      <c r="D1669" s="680"/>
    </row>
    <row r="1670" spans="1:4">
      <c r="A1670" s="372"/>
      <c r="C1670" s="9"/>
      <c r="D1670" s="680"/>
    </row>
    <row r="1671" spans="1:4">
      <c r="A1671" s="372"/>
      <c r="C1671" s="9"/>
      <c r="D1671" s="680"/>
    </row>
    <row r="1672" spans="1:4" ht="18" customHeight="1">
      <c r="A1672" s="372"/>
      <c r="C1672" s="9"/>
      <c r="D1672" s="680"/>
    </row>
    <row r="1673" spans="1:4" ht="20.25" customHeight="1">
      <c r="A1673" s="372"/>
      <c r="C1673" s="9"/>
      <c r="D1673" s="680"/>
    </row>
    <row r="1674" spans="1:4">
      <c r="A1674" s="372"/>
      <c r="C1674" s="9"/>
      <c r="D1674" s="680"/>
    </row>
    <row r="1675" spans="1:4">
      <c r="A1675" s="372"/>
      <c r="C1675" s="9"/>
      <c r="D1675" s="680"/>
    </row>
    <row r="1676" spans="1:4">
      <c r="A1676" s="372"/>
      <c r="C1676" s="9"/>
      <c r="D1676" s="680"/>
    </row>
    <row r="1677" spans="1:4">
      <c r="A1677" s="372"/>
      <c r="C1677" s="9"/>
      <c r="D1677" s="680"/>
    </row>
    <row r="1678" spans="1:4">
      <c r="A1678" s="372"/>
      <c r="C1678" s="9"/>
      <c r="D1678" s="680"/>
    </row>
    <row r="1679" spans="1:4">
      <c r="A1679" s="372"/>
      <c r="C1679" s="9"/>
      <c r="D1679" s="680"/>
    </row>
    <row r="1680" spans="1:4">
      <c r="A1680" s="372"/>
      <c r="C1680" s="9"/>
      <c r="D1680" s="680"/>
    </row>
    <row r="1681" spans="1:4">
      <c r="A1681" s="372"/>
      <c r="C1681" s="9"/>
      <c r="D1681" s="680"/>
    </row>
    <row r="1682" spans="1:4">
      <c r="A1682" s="372"/>
      <c r="C1682" s="9"/>
      <c r="D1682" s="680"/>
    </row>
    <row r="1683" spans="1:4">
      <c r="A1683" s="372"/>
      <c r="C1683" s="9"/>
      <c r="D1683" s="680"/>
    </row>
    <row r="1684" spans="1:4">
      <c r="A1684" s="372"/>
      <c r="C1684" s="9"/>
      <c r="D1684" s="680"/>
    </row>
    <row r="1685" spans="1:4">
      <c r="A1685" s="372"/>
      <c r="C1685" s="9"/>
      <c r="D1685" s="680"/>
    </row>
    <row r="1686" spans="1:4">
      <c r="A1686" s="372"/>
      <c r="C1686" s="9"/>
      <c r="D1686" s="680"/>
    </row>
    <row r="1687" spans="1:4">
      <c r="A1687" s="372"/>
      <c r="C1687" s="9"/>
      <c r="D1687" s="680"/>
    </row>
    <row r="1688" spans="1:4">
      <c r="A1688" s="372"/>
      <c r="C1688" s="9"/>
      <c r="D1688" s="680"/>
    </row>
    <row r="1689" spans="1:4">
      <c r="A1689" s="372"/>
      <c r="C1689" s="9"/>
      <c r="D1689" s="680"/>
    </row>
    <row r="1690" spans="1:4">
      <c r="A1690" s="372"/>
      <c r="C1690" s="9"/>
      <c r="D1690" s="680"/>
    </row>
    <row r="1691" spans="1:4">
      <c r="A1691" s="372"/>
      <c r="C1691" s="9"/>
      <c r="D1691" s="680"/>
    </row>
    <row r="1692" spans="1:4">
      <c r="A1692" s="372"/>
      <c r="C1692" s="9"/>
      <c r="D1692" s="680"/>
    </row>
    <row r="1693" spans="1:4">
      <c r="A1693" s="372"/>
      <c r="C1693" s="9"/>
      <c r="D1693" s="680"/>
    </row>
    <row r="1694" spans="1:4">
      <c r="A1694" s="372"/>
      <c r="C1694" s="9"/>
      <c r="D1694" s="680"/>
    </row>
    <row r="1695" spans="1:4">
      <c r="A1695" s="372"/>
      <c r="C1695" s="9"/>
      <c r="D1695" s="680"/>
    </row>
    <row r="1696" spans="1:4">
      <c r="A1696" s="372"/>
      <c r="C1696" s="9"/>
      <c r="D1696" s="680"/>
    </row>
    <row r="1697" spans="1:4">
      <c r="A1697" s="372"/>
      <c r="C1697" s="9"/>
      <c r="D1697" s="680"/>
    </row>
    <row r="1698" spans="1:4">
      <c r="A1698" s="372"/>
      <c r="C1698" s="9"/>
      <c r="D1698" s="680"/>
    </row>
    <row r="1699" spans="1:4">
      <c r="A1699" s="372"/>
      <c r="C1699" s="9"/>
      <c r="D1699" s="680"/>
    </row>
    <row r="1700" spans="1:4">
      <c r="A1700" s="372"/>
      <c r="C1700" s="9"/>
      <c r="D1700" s="680"/>
    </row>
    <row r="1701" spans="1:4">
      <c r="A1701" s="372"/>
      <c r="C1701" s="9"/>
      <c r="D1701" s="680"/>
    </row>
    <row r="1702" spans="1:4">
      <c r="A1702" s="372"/>
      <c r="C1702" s="9"/>
      <c r="D1702" s="680"/>
    </row>
    <row r="1703" spans="1:4">
      <c r="A1703" s="372"/>
      <c r="C1703" s="9"/>
      <c r="D1703" s="680"/>
    </row>
    <row r="1704" spans="1:4">
      <c r="A1704" s="372"/>
      <c r="C1704" s="9"/>
      <c r="D1704" s="680"/>
    </row>
    <row r="1705" spans="1:4">
      <c r="A1705" s="372"/>
      <c r="C1705" s="9"/>
      <c r="D1705" s="680"/>
    </row>
    <row r="1706" spans="1:4">
      <c r="A1706" s="372"/>
      <c r="C1706" s="9"/>
      <c r="D1706" s="680"/>
    </row>
    <row r="1707" spans="1:4">
      <c r="A1707" s="372"/>
      <c r="C1707" s="9"/>
      <c r="D1707" s="680"/>
    </row>
    <row r="1708" spans="1:4">
      <c r="A1708" s="372"/>
      <c r="C1708" s="9"/>
      <c r="D1708" s="680"/>
    </row>
    <row r="1709" spans="1:4">
      <c r="A1709" s="372"/>
      <c r="C1709" s="9"/>
      <c r="D1709" s="680"/>
    </row>
    <row r="1710" spans="1:4">
      <c r="A1710" s="372"/>
      <c r="C1710" s="9"/>
      <c r="D1710" s="680"/>
    </row>
    <row r="1711" spans="1:4">
      <c r="A1711" s="372"/>
      <c r="C1711" s="9"/>
      <c r="D1711" s="680"/>
    </row>
    <row r="1712" spans="1:4">
      <c r="A1712" s="372"/>
      <c r="C1712" s="9"/>
      <c r="D1712" s="680"/>
    </row>
    <row r="1713" spans="1:4">
      <c r="A1713" s="372"/>
      <c r="C1713" s="9"/>
      <c r="D1713" s="680"/>
    </row>
    <row r="1714" spans="1:4">
      <c r="A1714" s="372"/>
      <c r="C1714" s="9"/>
      <c r="D1714" s="680"/>
    </row>
    <row r="1715" spans="1:4">
      <c r="A1715" s="372"/>
      <c r="C1715" s="9"/>
      <c r="D1715" s="680"/>
    </row>
    <row r="1716" spans="1:4">
      <c r="A1716" s="372"/>
      <c r="C1716" s="9"/>
      <c r="D1716" s="680"/>
    </row>
    <row r="1717" spans="1:4">
      <c r="A1717" s="372"/>
      <c r="C1717" s="9"/>
      <c r="D1717" s="680"/>
    </row>
    <row r="1718" spans="1:4">
      <c r="A1718" s="372"/>
      <c r="C1718" s="9"/>
      <c r="D1718" s="680"/>
    </row>
    <row r="1719" spans="1:4">
      <c r="A1719" s="372"/>
      <c r="C1719" s="9"/>
      <c r="D1719" s="680"/>
    </row>
    <row r="1720" spans="1:4">
      <c r="A1720" s="372"/>
      <c r="C1720" s="9"/>
      <c r="D1720" s="680"/>
    </row>
    <row r="1721" spans="1:4">
      <c r="A1721" s="372"/>
      <c r="C1721" s="9"/>
      <c r="D1721" s="680"/>
    </row>
    <row r="1722" spans="1:4">
      <c r="A1722" s="372"/>
      <c r="C1722" s="9"/>
      <c r="D1722" s="680"/>
    </row>
    <row r="1723" spans="1:4">
      <c r="A1723" s="372"/>
      <c r="C1723" s="9"/>
      <c r="D1723" s="680"/>
    </row>
    <row r="1724" spans="1:4">
      <c r="A1724" s="372"/>
      <c r="C1724" s="9"/>
      <c r="D1724" s="680"/>
    </row>
    <row r="1725" spans="1:4">
      <c r="A1725" s="372"/>
      <c r="C1725" s="9"/>
      <c r="D1725" s="680"/>
    </row>
    <row r="1726" spans="1:4">
      <c r="A1726" s="372"/>
      <c r="C1726" s="9"/>
      <c r="D1726" s="680"/>
    </row>
    <row r="1727" spans="1:4">
      <c r="A1727" s="372"/>
      <c r="C1727" s="9"/>
      <c r="D1727" s="680"/>
    </row>
    <row r="1728" spans="1:4">
      <c r="A1728" s="372"/>
      <c r="C1728" s="9"/>
      <c r="D1728" s="680"/>
    </row>
    <row r="1729" spans="1:4">
      <c r="A1729" s="372"/>
      <c r="C1729" s="9"/>
      <c r="D1729" s="680"/>
    </row>
    <row r="1730" spans="1:4">
      <c r="A1730" s="372"/>
      <c r="C1730" s="9"/>
      <c r="D1730" s="680"/>
    </row>
    <row r="1731" spans="1:4">
      <c r="A1731" s="372"/>
      <c r="C1731" s="9"/>
      <c r="D1731" s="680"/>
    </row>
    <row r="1732" spans="1:4">
      <c r="A1732" s="372"/>
      <c r="C1732" s="9"/>
      <c r="D1732" s="680"/>
    </row>
    <row r="1733" spans="1:4">
      <c r="A1733" s="372"/>
      <c r="C1733" s="9"/>
      <c r="D1733" s="680"/>
    </row>
    <row r="1734" spans="1:4">
      <c r="A1734" s="372"/>
      <c r="C1734" s="9"/>
      <c r="D1734" s="680"/>
    </row>
    <row r="1735" spans="1:4">
      <c r="A1735" s="372"/>
      <c r="C1735" s="9"/>
      <c r="D1735" s="680"/>
    </row>
    <row r="1736" spans="1:4">
      <c r="A1736" s="372"/>
      <c r="C1736" s="9"/>
      <c r="D1736" s="680"/>
    </row>
    <row r="1737" spans="1:4">
      <c r="A1737" s="372"/>
      <c r="C1737" s="9"/>
      <c r="D1737" s="680"/>
    </row>
    <row r="1738" spans="1:4">
      <c r="A1738" s="372"/>
      <c r="C1738" s="9"/>
      <c r="D1738" s="680"/>
    </row>
    <row r="1739" spans="1:4">
      <c r="A1739" s="372"/>
      <c r="C1739" s="9"/>
      <c r="D1739" s="680"/>
    </row>
    <row r="1740" spans="1:4">
      <c r="A1740" s="372"/>
      <c r="C1740" s="9"/>
      <c r="D1740" s="680"/>
    </row>
    <row r="1741" spans="1:4">
      <c r="A1741" s="372"/>
      <c r="C1741" s="9"/>
      <c r="D1741" s="680"/>
    </row>
    <row r="1742" spans="1:4">
      <c r="A1742" s="372"/>
      <c r="C1742" s="9"/>
      <c r="D1742" s="680"/>
    </row>
    <row r="1743" spans="1:4">
      <c r="A1743" s="372"/>
      <c r="C1743" s="9"/>
      <c r="D1743" s="680"/>
    </row>
    <row r="1744" spans="1:4">
      <c r="A1744" s="372"/>
      <c r="C1744" s="9"/>
      <c r="D1744" s="680"/>
    </row>
    <row r="1745" spans="1:4">
      <c r="A1745" s="372"/>
      <c r="C1745" s="9"/>
      <c r="D1745" s="680"/>
    </row>
    <row r="1746" spans="1:4">
      <c r="A1746" s="372"/>
      <c r="C1746" s="9"/>
      <c r="D1746" s="680"/>
    </row>
    <row r="1747" spans="1:4">
      <c r="A1747" s="372"/>
      <c r="C1747" s="9"/>
      <c r="D1747" s="680"/>
    </row>
    <row r="1748" spans="1:4">
      <c r="A1748" s="372"/>
      <c r="C1748" s="9"/>
      <c r="D1748" s="680"/>
    </row>
    <row r="1749" spans="1:4">
      <c r="A1749" s="372"/>
      <c r="C1749" s="9"/>
      <c r="D1749" s="680"/>
    </row>
    <row r="1750" spans="1:4">
      <c r="A1750" s="372"/>
      <c r="C1750" s="9"/>
      <c r="D1750" s="680"/>
    </row>
    <row r="1751" spans="1:4">
      <c r="A1751" s="372"/>
      <c r="C1751" s="9"/>
      <c r="D1751" s="680"/>
    </row>
    <row r="1752" spans="1:4">
      <c r="A1752" s="372"/>
      <c r="C1752" s="9"/>
      <c r="D1752" s="680"/>
    </row>
    <row r="1753" spans="1:4">
      <c r="A1753" s="372"/>
      <c r="C1753" s="9"/>
      <c r="D1753" s="680"/>
    </row>
    <row r="1754" spans="1:4">
      <c r="A1754" s="372"/>
      <c r="C1754" s="9"/>
      <c r="D1754" s="680"/>
    </row>
    <row r="1755" spans="1:4">
      <c r="A1755" s="372"/>
      <c r="C1755" s="9"/>
      <c r="D1755" s="680"/>
    </row>
    <row r="1756" spans="1:4">
      <c r="A1756" s="372"/>
      <c r="C1756" s="9"/>
      <c r="D1756" s="680"/>
    </row>
    <row r="1757" spans="1:4">
      <c r="A1757" s="372"/>
      <c r="C1757" s="9"/>
      <c r="D1757" s="680"/>
    </row>
    <row r="1758" spans="1:4">
      <c r="A1758" s="372"/>
      <c r="C1758" s="9"/>
      <c r="D1758" s="680"/>
    </row>
    <row r="1759" spans="1:4">
      <c r="A1759" s="372"/>
      <c r="C1759" s="9"/>
      <c r="D1759" s="680"/>
    </row>
    <row r="1760" spans="1:4">
      <c r="A1760" s="372"/>
      <c r="C1760" s="9"/>
      <c r="D1760" s="680"/>
    </row>
    <row r="1761" spans="1:4">
      <c r="A1761" s="372"/>
      <c r="C1761" s="9"/>
      <c r="D1761" s="680"/>
    </row>
    <row r="1762" spans="1:4">
      <c r="A1762" s="372"/>
      <c r="C1762" s="9"/>
      <c r="D1762" s="680"/>
    </row>
    <row r="1763" spans="1:4">
      <c r="A1763" s="372"/>
      <c r="C1763" s="9"/>
      <c r="D1763" s="680"/>
    </row>
    <row r="1764" spans="1:4">
      <c r="A1764" s="372"/>
      <c r="C1764" s="9"/>
      <c r="D1764" s="680"/>
    </row>
    <row r="1765" spans="1:4">
      <c r="A1765" s="372"/>
      <c r="C1765" s="9"/>
      <c r="D1765" s="680"/>
    </row>
    <row r="1766" spans="1:4">
      <c r="A1766" s="372"/>
      <c r="C1766" s="9"/>
      <c r="D1766" s="680"/>
    </row>
    <row r="1767" spans="1:4">
      <c r="A1767" s="372"/>
      <c r="C1767" s="9"/>
      <c r="D1767" s="680"/>
    </row>
    <row r="1768" spans="1:4">
      <c r="A1768" s="372"/>
      <c r="C1768" s="9"/>
      <c r="D1768" s="680"/>
    </row>
    <row r="1769" spans="1:4">
      <c r="A1769" s="372"/>
      <c r="C1769" s="9"/>
      <c r="D1769" s="680"/>
    </row>
    <row r="1770" spans="1:4">
      <c r="A1770" s="372"/>
      <c r="C1770" s="9"/>
      <c r="D1770" s="680"/>
    </row>
    <row r="1771" spans="1:4">
      <c r="A1771" s="372"/>
      <c r="C1771" s="9"/>
      <c r="D1771" s="680"/>
    </row>
    <row r="1772" spans="1:4">
      <c r="A1772" s="372"/>
      <c r="C1772" s="9"/>
      <c r="D1772" s="680"/>
    </row>
    <row r="1773" spans="1:4">
      <c r="A1773" s="372"/>
      <c r="C1773" s="9"/>
      <c r="D1773" s="680"/>
    </row>
    <row r="1774" spans="1:4">
      <c r="A1774" s="372"/>
      <c r="C1774" s="9"/>
      <c r="D1774" s="680"/>
    </row>
    <row r="1775" spans="1:4">
      <c r="A1775" s="372"/>
      <c r="C1775" s="9"/>
      <c r="D1775" s="680"/>
    </row>
    <row r="1776" spans="1:4">
      <c r="A1776" s="372"/>
      <c r="C1776" s="9"/>
      <c r="D1776" s="680"/>
    </row>
    <row r="1777" spans="1:4">
      <c r="A1777" s="372"/>
      <c r="C1777" s="9"/>
      <c r="D1777" s="680"/>
    </row>
    <row r="1778" spans="1:4">
      <c r="A1778" s="372"/>
      <c r="C1778" s="9"/>
      <c r="D1778" s="680"/>
    </row>
    <row r="1779" spans="1:4">
      <c r="A1779" s="372"/>
      <c r="C1779" s="9"/>
      <c r="D1779" s="680"/>
    </row>
    <row r="1780" spans="1:4">
      <c r="A1780" s="372"/>
      <c r="C1780" s="9"/>
      <c r="D1780" s="680"/>
    </row>
    <row r="1781" spans="1:4">
      <c r="A1781" s="372"/>
      <c r="C1781" s="9"/>
      <c r="D1781" s="680"/>
    </row>
    <row r="1782" spans="1:4">
      <c r="A1782" s="372"/>
      <c r="C1782" s="9"/>
      <c r="D1782" s="680"/>
    </row>
    <row r="1783" spans="1:4">
      <c r="A1783" s="372"/>
      <c r="C1783" s="9"/>
      <c r="D1783" s="680"/>
    </row>
    <row r="1784" spans="1:4">
      <c r="A1784" s="372"/>
      <c r="C1784" s="9"/>
      <c r="D1784" s="680"/>
    </row>
    <row r="1785" spans="1:4">
      <c r="A1785" s="372"/>
      <c r="C1785" s="9"/>
      <c r="D1785" s="680"/>
    </row>
    <row r="1786" spans="1:4">
      <c r="A1786" s="372"/>
      <c r="C1786" s="9"/>
      <c r="D1786" s="680"/>
    </row>
    <row r="1787" spans="1:4">
      <c r="A1787" s="372"/>
      <c r="C1787" s="9"/>
      <c r="D1787" s="680"/>
    </row>
    <row r="1788" spans="1:4">
      <c r="A1788" s="372"/>
      <c r="C1788" s="9"/>
      <c r="D1788" s="680"/>
    </row>
    <row r="1789" spans="1:4">
      <c r="A1789" s="372"/>
      <c r="C1789" s="9"/>
      <c r="D1789" s="680"/>
    </row>
    <row r="1790" spans="1:4">
      <c r="A1790" s="372"/>
      <c r="C1790" s="9"/>
      <c r="D1790" s="680"/>
    </row>
    <row r="1791" spans="1:4">
      <c r="A1791" s="372"/>
      <c r="C1791" s="9"/>
      <c r="D1791" s="680"/>
    </row>
    <row r="1792" spans="1:4">
      <c r="A1792" s="372"/>
      <c r="C1792" s="9"/>
      <c r="D1792" s="680"/>
    </row>
    <row r="1793" spans="1:4">
      <c r="A1793" s="372"/>
      <c r="C1793" s="9"/>
      <c r="D1793" s="680"/>
    </row>
    <row r="1794" spans="1:4">
      <c r="A1794" s="372"/>
      <c r="C1794" s="9"/>
      <c r="D1794" s="680"/>
    </row>
    <row r="1795" spans="1:4">
      <c r="A1795" s="372"/>
      <c r="C1795" s="9"/>
      <c r="D1795" s="680"/>
    </row>
    <row r="1796" spans="1:4">
      <c r="A1796" s="372"/>
      <c r="C1796" s="9"/>
      <c r="D1796" s="680"/>
    </row>
    <row r="1797" spans="1:4">
      <c r="A1797" s="372"/>
      <c r="C1797" s="9"/>
      <c r="D1797" s="680"/>
    </row>
    <row r="1798" spans="1:4">
      <c r="A1798" s="372"/>
      <c r="C1798" s="9"/>
      <c r="D1798" s="680"/>
    </row>
    <row r="1799" spans="1:4">
      <c r="A1799" s="372"/>
      <c r="C1799" s="9"/>
      <c r="D1799" s="680"/>
    </row>
    <row r="1800" spans="1:4">
      <c r="A1800" s="372"/>
      <c r="C1800" s="9"/>
      <c r="D1800" s="680"/>
    </row>
    <row r="1801" spans="1:4">
      <c r="A1801" s="372"/>
      <c r="C1801" s="9"/>
      <c r="D1801" s="680"/>
    </row>
    <row r="1802" spans="1:4">
      <c r="A1802" s="372"/>
      <c r="C1802" s="9"/>
      <c r="D1802" s="680"/>
    </row>
    <row r="1803" spans="1:4">
      <c r="A1803" s="372"/>
      <c r="C1803" s="9"/>
      <c r="D1803" s="680"/>
    </row>
    <row r="1804" spans="1:4">
      <c r="A1804" s="372"/>
      <c r="C1804" s="9"/>
      <c r="D1804" s="680"/>
    </row>
    <row r="1805" spans="1:4">
      <c r="A1805" s="372"/>
      <c r="C1805" s="9"/>
      <c r="D1805" s="680"/>
    </row>
    <row r="1806" spans="1:4">
      <c r="A1806" s="372"/>
      <c r="C1806" s="9"/>
      <c r="D1806" s="680"/>
    </row>
    <row r="1807" spans="1:4">
      <c r="A1807" s="372"/>
      <c r="C1807" s="9"/>
      <c r="D1807" s="680"/>
    </row>
    <row r="1808" spans="1:4">
      <c r="A1808" s="372"/>
      <c r="C1808" s="9"/>
      <c r="D1808" s="680"/>
    </row>
    <row r="1809" spans="1:4">
      <c r="A1809" s="372"/>
      <c r="C1809" s="9"/>
      <c r="D1809" s="680"/>
    </row>
    <row r="1810" spans="1:4">
      <c r="A1810" s="372"/>
      <c r="C1810" s="9"/>
      <c r="D1810" s="680"/>
    </row>
    <row r="1811" spans="1:4">
      <c r="A1811" s="372"/>
      <c r="C1811" s="9"/>
      <c r="D1811" s="680"/>
    </row>
    <row r="1812" spans="1:4">
      <c r="A1812" s="372"/>
      <c r="C1812" s="9"/>
      <c r="D1812" s="680"/>
    </row>
    <row r="1813" spans="1:4">
      <c r="A1813" s="372"/>
      <c r="C1813" s="9"/>
      <c r="D1813" s="680"/>
    </row>
    <row r="1814" spans="1:4">
      <c r="A1814" s="372"/>
      <c r="C1814" s="9"/>
      <c r="D1814" s="680"/>
    </row>
    <row r="1815" spans="1:4">
      <c r="A1815" s="372"/>
      <c r="C1815" s="9"/>
      <c r="D1815" s="680"/>
    </row>
    <row r="1816" spans="1:4">
      <c r="A1816" s="372"/>
      <c r="C1816" s="9"/>
      <c r="D1816" s="680"/>
    </row>
    <row r="1817" spans="1:4">
      <c r="A1817" s="372"/>
      <c r="C1817" s="9"/>
      <c r="D1817" s="680"/>
    </row>
    <row r="1818" spans="1:4">
      <c r="A1818" s="372"/>
      <c r="C1818" s="9"/>
      <c r="D1818" s="680"/>
    </row>
    <row r="1819" spans="1:4">
      <c r="A1819" s="372"/>
      <c r="C1819" s="9"/>
      <c r="D1819" s="680"/>
    </row>
    <row r="1820" spans="1:4">
      <c r="A1820" s="372"/>
      <c r="C1820" s="9"/>
      <c r="D1820" s="680"/>
    </row>
    <row r="1821" spans="1:4">
      <c r="A1821" s="372"/>
      <c r="C1821" s="9"/>
      <c r="D1821" s="680"/>
    </row>
    <row r="1822" spans="1:4">
      <c r="A1822" s="372"/>
      <c r="C1822" s="9"/>
      <c r="D1822" s="680"/>
    </row>
    <row r="1823" spans="1:4">
      <c r="A1823" s="372"/>
      <c r="C1823" s="9"/>
      <c r="D1823" s="680"/>
    </row>
    <row r="1824" spans="1:4">
      <c r="A1824" s="372"/>
      <c r="C1824" s="9"/>
      <c r="D1824" s="680"/>
    </row>
    <row r="1825" spans="1:4">
      <c r="A1825" s="372"/>
      <c r="C1825" s="9"/>
      <c r="D1825" s="680"/>
    </row>
    <row r="1826" spans="1:4">
      <c r="A1826" s="372"/>
      <c r="C1826" s="9"/>
      <c r="D1826" s="680"/>
    </row>
    <row r="1827" spans="1:4">
      <c r="A1827" s="372"/>
      <c r="C1827" s="9"/>
      <c r="D1827" s="680"/>
    </row>
    <row r="1828" spans="1:4">
      <c r="A1828" s="372"/>
      <c r="C1828" s="9"/>
      <c r="D1828" s="680"/>
    </row>
    <row r="1829" spans="1:4">
      <c r="A1829" s="372"/>
      <c r="C1829" s="9"/>
      <c r="D1829" s="680"/>
    </row>
    <row r="1830" spans="1:4">
      <c r="A1830" s="372"/>
      <c r="C1830" s="9"/>
      <c r="D1830" s="680"/>
    </row>
    <row r="1831" spans="1:4">
      <c r="A1831" s="372"/>
      <c r="C1831" s="9"/>
      <c r="D1831" s="680"/>
    </row>
    <row r="1832" spans="1:4">
      <c r="A1832" s="372"/>
      <c r="C1832" s="9"/>
      <c r="D1832" s="680"/>
    </row>
    <row r="1833" spans="1:4">
      <c r="A1833" s="372"/>
      <c r="C1833" s="9"/>
      <c r="D1833" s="680"/>
    </row>
    <row r="1834" spans="1:4">
      <c r="A1834" s="372"/>
      <c r="C1834" s="9"/>
      <c r="D1834" s="680"/>
    </row>
    <row r="1835" spans="1:4">
      <c r="A1835" s="372"/>
      <c r="C1835" s="9"/>
      <c r="D1835" s="680"/>
    </row>
    <row r="1836" spans="1:4">
      <c r="A1836" s="372"/>
      <c r="C1836" s="9"/>
      <c r="D1836" s="680"/>
    </row>
    <row r="1837" spans="1:4">
      <c r="A1837" s="372"/>
      <c r="C1837" s="9"/>
      <c r="D1837" s="680"/>
    </row>
    <row r="1838" spans="1:4">
      <c r="A1838" s="372"/>
      <c r="C1838" s="9"/>
      <c r="D1838" s="680"/>
    </row>
    <row r="1839" spans="1:4">
      <c r="A1839" s="372"/>
      <c r="C1839" s="9"/>
      <c r="D1839" s="680"/>
    </row>
    <row r="1840" spans="1:4">
      <c r="A1840" s="372"/>
      <c r="C1840" s="9"/>
      <c r="D1840" s="680"/>
    </row>
    <row r="1841" spans="1:4">
      <c r="A1841" s="372"/>
      <c r="C1841" s="9"/>
      <c r="D1841" s="680"/>
    </row>
    <row r="1842" spans="1:4">
      <c r="A1842" s="372"/>
      <c r="C1842" s="9"/>
      <c r="D1842" s="680"/>
    </row>
    <row r="1843" spans="1:4">
      <c r="A1843" s="372"/>
      <c r="C1843" s="9"/>
      <c r="D1843" s="680"/>
    </row>
    <row r="1844" spans="1:4">
      <c r="A1844" s="372"/>
      <c r="C1844" s="9"/>
      <c r="D1844" s="680"/>
    </row>
    <row r="1845" spans="1:4">
      <c r="A1845" s="372"/>
      <c r="C1845" s="9"/>
      <c r="D1845" s="680"/>
    </row>
    <row r="1846" spans="1:4">
      <c r="A1846" s="372"/>
      <c r="C1846" s="9"/>
      <c r="D1846" s="680"/>
    </row>
    <row r="1847" spans="1:4">
      <c r="A1847" s="372"/>
      <c r="C1847" s="9"/>
      <c r="D1847" s="680"/>
    </row>
    <row r="1848" spans="1:4">
      <c r="A1848" s="372"/>
      <c r="C1848" s="9"/>
      <c r="D1848" s="680"/>
    </row>
    <row r="1849" spans="1:4">
      <c r="A1849" s="372"/>
      <c r="C1849" s="9"/>
      <c r="D1849" s="680"/>
    </row>
    <row r="1850" spans="1:4">
      <c r="A1850" s="372"/>
      <c r="C1850" s="9"/>
      <c r="D1850" s="680"/>
    </row>
    <row r="1851" spans="1:4">
      <c r="A1851" s="372"/>
      <c r="C1851" s="9"/>
      <c r="D1851" s="680"/>
    </row>
    <row r="1852" spans="1:4">
      <c r="A1852" s="372"/>
      <c r="C1852" s="9"/>
      <c r="D1852" s="680"/>
    </row>
    <row r="1853" spans="1:4">
      <c r="A1853" s="372"/>
      <c r="C1853" s="9"/>
      <c r="D1853" s="680"/>
    </row>
    <row r="1854" spans="1:4">
      <c r="A1854" s="372"/>
      <c r="C1854" s="9"/>
      <c r="D1854" s="680"/>
    </row>
    <row r="1855" spans="1:4">
      <c r="A1855" s="372"/>
      <c r="C1855" s="9"/>
      <c r="D1855" s="680"/>
    </row>
    <row r="1856" spans="1:4">
      <c r="A1856" s="372"/>
      <c r="C1856" s="9"/>
      <c r="D1856" s="680"/>
    </row>
    <row r="1857" spans="1:4">
      <c r="A1857" s="372"/>
      <c r="C1857" s="9"/>
      <c r="D1857" s="680"/>
    </row>
    <row r="1858" spans="1:4">
      <c r="A1858" s="372"/>
      <c r="C1858" s="9"/>
      <c r="D1858" s="680"/>
    </row>
    <row r="1859" spans="1:4">
      <c r="A1859" s="372"/>
      <c r="C1859" s="9"/>
      <c r="D1859" s="680"/>
    </row>
    <row r="1860" spans="1:4">
      <c r="A1860" s="372"/>
      <c r="C1860" s="9"/>
      <c r="D1860" s="680"/>
    </row>
    <row r="1861" spans="1:4">
      <c r="A1861" s="372"/>
      <c r="C1861" s="9"/>
      <c r="D1861" s="680"/>
    </row>
    <row r="1862" spans="1:4">
      <c r="A1862" s="372"/>
      <c r="C1862" s="9"/>
      <c r="D1862" s="680"/>
    </row>
    <row r="1863" spans="1:4">
      <c r="A1863" s="372"/>
      <c r="C1863" s="9"/>
      <c r="D1863" s="680"/>
    </row>
    <row r="1864" spans="1:4">
      <c r="A1864" s="372"/>
      <c r="C1864" s="9"/>
      <c r="D1864" s="680"/>
    </row>
    <row r="1865" spans="1:4">
      <c r="A1865" s="372"/>
      <c r="C1865" s="9"/>
      <c r="D1865" s="680"/>
    </row>
    <row r="1866" spans="1:4">
      <c r="A1866" s="372"/>
      <c r="C1866" s="9"/>
      <c r="D1866" s="680"/>
    </row>
    <row r="1867" spans="1:4">
      <c r="A1867" s="372"/>
      <c r="C1867" s="9"/>
      <c r="D1867" s="680"/>
    </row>
    <row r="1868" spans="1:4">
      <c r="A1868" s="372"/>
      <c r="C1868" s="9"/>
      <c r="D1868" s="680"/>
    </row>
    <row r="1869" spans="1:4">
      <c r="A1869" s="372"/>
      <c r="C1869" s="9"/>
      <c r="D1869" s="680"/>
    </row>
    <row r="1870" spans="1:4">
      <c r="A1870" s="372"/>
      <c r="C1870" s="9"/>
      <c r="D1870" s="680"/>
    </row>
    <row r="1871" spans="1:4">
      <c r="A1871" s="372"/>
      <c r="C1871" s="9"/>
      <c r="D1871" s="680"/>
    </row>
    <row r="1872" spans="1:4">
      <c r="A1872" s="372"/>
      <c r="C1872" s="9"/>
      <c r="D1872" s="680"/>
    </row>
    <row r="1873" spans="1:4">
      <c r="A1873" s="372"/>
      <c r="C1873" s="9"/>
      <c r="D1873" s="680"/>
    </row>
    <row r="1874" spans="1:4">
      <c r="A1874" s="372"/>
      <c r="C1874" s="9"/>
      <c r="D1874" s="680"/>
    </row>
    <row r="1875" spans="1:4">
      <c r="A1875" s="372"/>
      <c r="C1875" s="9"/>
      <c r="D1875" s="680"/>
    </row>
    <row r="1876" spans="1:4">
      <c r="A1876" s="372"/>
      <c r="C1876" s="9"/>
      <c r="D1876" s="680"/>
    </row>
    <row r="1877" spans="1:4">
      <c r="A1877" s="372"/>
      <c r="C1877" s="9"/>
      <c r="D1877" s="680"/>
    </row>
    <row r="1878" spans="1:4">
      <c r="A1878" s="372"/>
      <c r="C1878" s="9"/>
      <c r="D1878" s="680"/>
    </row>
    <row r="1879" spans="1:4">
      <c r="A1879" s="372"/>
      <c r="C1879" s="9"/>
      <c r="D1879" s="680"/>
    </row>
    <row r="1880" spans="1:4">
      <c r="A1880" s="372"/>
      <c r="C1880" s="9"/>
      <c r="D1880" s="680"/>
    </row>
    <row r="1881" spans="1:4">
      <c r="A1881" s="372"/>
      <c r="C1881" s="9"/>
      <c r="D1881" s="680"/>
    </row>
    <row r="1882" spans="1:4">
      <c r="A1882" s="372"/>
      <c r="C1882" s="9"/>
      <c r="D1882" s="680"/>
    </row>
    <row r="1883" spans="1:4">
      <c r="A1883" s="372"/>
      <c r="C1883" s="9"/>
      <c r="D1883" s="680"/>
    </row>
    <row r="1884" spans="1:4">
      <c r="A1884" s="372"/>
      <c r="C1884" s="9"/>
      <c r="D1884" s="680"/>
    </row>
    <row r="1885" spans="1:4">
      <c r="A1885" s="372"/>
      <c r="C1885" s="9"/>
      <c r="D1885" s="680"/>
    </row>
    <row r="1886" spans="1:4">
      <c r="A1886" s="372"/>
      <c r="C1886" s="9"/>
      <c r="D1886" s="680"/>
    </row>
    <row r="1887" spans="1:4">
      <c r="A1887" s="372"/>
      <c r="C1887" s="9"/>
      <c r="D1887" s="680"/>
    </row>
    <row r="1888" spans="1:4">
      <c r="A1888" s="372"/>
      <c r="C1888" s="9"/>
      <c r="D1888" s="680"/>
    </row>
    <row r="1889" spans="1:4">
      <c r="A1889" s="372"/>
      <c r="C1889" s="9"/>
      <c r="D1889" s="680"/>
    </row>
    <row r="1890" spans="1:4">
      <c r="A1890" s="372"/>
      <c r="C1890" s="9"/>
      <c r="D1890" s="680"/>
    </row>
    <row r="1891" spans="1:4">
      <c r="A1891" s="372"/>
      <c r="C1891" s="9"/>
      <c r="D1891" s="680"/>
    </row>
    <row r="1892" spans="1:4">
      <c r="A1892" s="372"/>
      <c r="C1892" s="9"/>
      <c r="D1892" s="680"/>
    </row>
    <row r="1893" spans="1:4">
      <c r="A1893" s="372"/>
      <c r="C1893" s="9"/>
      <c r="D1893" s="680"/>
    </row>
    <row r="1894" spans="1:4">
      <c r="A1894" s="372"/>
      <c r="C1894" s="9"/>
      <c r="D1894" s="680"/>
    </row>
    <row r="1895" spans="1:4">
      <c r="A1895" s="372"/>
      <c r="C1895" s="9"/>
      <c r="D1895" s="680"/>
    </row>
    <row r="1896" spans="1:4">
      <c r="A1896" s="372"/>
      <c r="C1896" s="9"/>
      <c r="D1896" s="680"/>
    </row>
    <row r="1897" spans="1:4">
      <c r="A1897" s="372"/>
      <c r="C1897" s="9"/>
      <c r="D1897" s="680"/>
    </row>
    <row r="1898" spans="1:4">
      <c r="A1898" s="372"/>
      <c r="C1898" s="9"/>
      <c r="D1898" s="680"/>
    </row>
    <row r="1899" spans="1:4">
      <c r="A1899" s="372"/>
      <c r="C1899" s="9"/>
      <c r="D1899" s="680"/>
    </row>
    <row r="1900" spans="1:4">
      <c r="A1900" s="372"/>
      <c r="C1900" s="9"/>
      <c r="D1900" s="680"/>
    </row>
    <row r="1901" spans="1:4">
      <c r="A1901" s="372"/>
      <c r="C1901" s="9"/>
      <c r="D1901" s="680"/>
    </row>
    <row r="1902" spans="1:4">
      <c r="A1902" s="372"/>
      <c r="C1902" s="9"/>
      <c r="D1902" s="680"/>
    </row>
    <row r="1903" spans="1:4">
      <c r="A1903" s="372"/>
      <c r="C1903" s="9"/>
      <c r="D1903" s="680"/>
    </row>
    <row r="1904" spans="1:4">
      <c r="A1904" s="372"/>
      <c r="C1904" s="9"/>
      <c r="D1904" s="680"/>
    </row>
    <row r="1905" spans="1:4">
      <c r="A1905" s="372"/>
      <c r="C1905" s="9"/>
      <c r="D1905" s="680"/>
    </row>
    <row r="1906" spans="1:4">
      <c r="A1906" s="372"/>
      <c r="C1906" s="9"/>
      <c r="D1906" s="680"/>
    </row>
    <row r="1907" spans="1:4">
      <c r="A1907" s="372"/>
      <c r="C1907" s="9"/>
      <c r="D1907" s="680"/>
    </row>
    <row r="1908" spans="1:4">
      <c r="A1908" s="372"/>
      <c r="C1908" s="9"/>
      <c r="D1908" s="680"/>
    </row>
    <row r="1909" spans="1:4">
      <c r="A1909" s="372"/>
      <c r="C1909" s="9"/>
      <c r="D1909" s="680"/>
    </row>
    <row r="1910" spans="1:4">
      <c r="A1910" s="372"/>
      <c r="C1910" s="9"/>
      <c r="D1910" s="680"/>
    </row>
    <row r="1911" spans="1:4">
      <c r="A1911" s="372"/>
      <c r="C1911" s="9"/>
      <c r="D1911" s="680"/>
    </row>
    <row r="1912" spans="1:4">
      <c r="A1912" s="372"/>
      <c r="C1912" s="9"/>
      <c r="D1912" s="680"/>
    </row>
    <row r="1913" spans="1:4">
      <c r="A1913" s="372"/>
      <c r="C1913" s="9"/>
      <c r="D1913" s="680"/>
    </row>
    <row r="1914" spans="1:4">
      <c r="A1914" s="372"/>
      <c r="C1914" s="9"/>
      <c r="D1914" s="680"/>
    </row>
    <row r="1915" spans="1:4">
      <c r="A1915" s="372"/>
      <c r="C1915" s="9"/>
      <c r="D1915" s="680"/>
    </row>
    <row r="1916" spans="1:4">
      <c r="A1916" s="372"/>
      <c r="C1916" s="9"/>
      <c r="D1916" s="680"/>
    </row>
    <row r="1917" spans="1:4">
      <c r="A1917" s="372"/>
      <c r="C1917" s="9"/>
      <c r="D1917" s="680"/>
    </row>
    <row r="1918" spans="1:4">
      <c r="A1918" s="372"/>
      <c r="C1918" s="9"/>
      <c r="D1918" s="680"/>
    </row>
    <row r="1919" spans="1:4">
      <c r="A1919" s="372"/>
      <c r="C1919" s="9"/>
      <c r="D1919" s="680"/>
    </row>
    <row r="1920" spans="1:4">
      <c r="A1920" s="372"/>
      <c r="C1920" s="9"/>
      <c r="D1920" s="680"/>
    </row>
    <row r="1921" spans="1:4">
      <c r="A1921" s="372"/>
      <c r="C1921" s="9"/>
      <c r="D1921" s="680"/>
    </row>
    <row r="1922" spans="1:4">
      <c r="A1922" s="372"/>
      <c r="C1922" s="9"/>
      <c r="D1922" s="680"/>
    </row>
    <row r="1923" spans="1:4">
      <c r="A1923" s="372"/>
      <c r="C1923" s="9"/>
      <c r="D1923" s="680"/>
    </row>
    <row r="1924" spans="1:4">
      <c r="A1924" s="372"/>
      <c r="C1924" s="9"/>
      <c r="D1924" s="680"/>
    </row>
    <row r="1925" spans="1:4">
      <c r="A1925" s="372"/>
      <c r="C1925" s="9"/>
      <c r="D1925" s="680"/>
    </row>
    <row r="1926" spans="1:4">
      <c r="A1926" s="372"/>
      <c r="C1926" s="9"/>
      <c r="D1926" s="680"/>
    </row>
    <row r="1927" spans="1:4">
      <c r="A1927" s="372"/>
      <c r="C1927" s="9"/>
      <c r="D1927" s="680"/>
    </row>
    <row r="1928" spans="1:4">
      <c r="A1928" s="372"/>
      <c r="C1928" s="9"/>
      <c r="D1928" s="680"/>
    </row>
    <row r="1929" spans="1:4">
      <c r="A1929" s="372"/>
      <c r="C1929" s="9"/>
      <c r="D1929" s="680"/>
    </row>
    <row r="1930" spans="1:4">
      <c r="A1930" s="372"/>
      <c r="C1930" s="9"/>
      <c r="D1930" s="680"/>
    </row>
    <row r="1931" spans="1:4">
      <c r="A1931" s="372"/>
      <c r="C1931" s="9"/>
      <c r="D1931" s="680"/>
    </row>
    <row r="1932" spans="1:4">
      <c r="A1932" s="372"/>
      <c r="C1932" s="9"/>
      <c r="D1932" s="680"/>
    </row>
    <row r="1933" spans="1:4">
      <c r="A1933" s="372"/>
      <c r="C1933" s="9"/>
      <c r="D1933" s="680"/>
    </row>
    <row r="1934" spans="1:4">
      <c r="A1934" s="372"/>
      <c r="C1934" s="9"/>
      <c r="D1934" s="680"/>
    </row>
    <row r="1935" spans="1:4">
      <c r="A1935" s="372"/>
      <c r="C1935" s="9"/>
      <c r="D1935" s="680"/>
    </row>
    <row r="1936" spans="1:4">
      <c r="A1936" s="372"/>
      <c r="C1936" s="9"/>
      <c r="D1936" s="680"/>
    </row>
    <row r="1937" spans="1:4">
      <c r="A1937" s="372"/>
      <c r="C1937" s="9"/>
      <c r="D1937" s="680"/>
    </row>
    <row r="1938" spans="1:4">
      <c r="A1938" s="372"/>
      <c r="C1938" s="9"/>
      <c r="D1938" s="680"/>
    </row>
    <row r="1939" spans="1:4">
      <c r="A1939" s="372"/>
      <c r="C1939" s="9"/>
      <c r="D1939" s="680"/>
    </row>
    <row r="1940" spans="1:4">
      <c r="A1940" s="372"/>
      <c r="C1940" s="9"/>
      <c r="D1940" s="680"/>
    </row>
    <row r="1941" spans="1:4">
      <c r="A1941" s="372"/>
      <c r="C1941" s="9"/>
      <c r="D1941" s="680"/>
    </row>
    <row r="1942" spans="1:4">
      <c r="A1942" s="372"/>
      <c r="C1942" s="9"/>
      <c r="D1942" s="680"/>
    </row>
    <row r="1943" spans="1:4">
      <c r="A1943" s="372"/>
      <c r="C1943" s="9"/>
      <c r="D1943" s="680"/>
    </row>
    <row r="1944" spans="1:4">
      <c r="A1944" s="372"/>
      <c r="C1944" s="9"/>
      <c r="D1944" s="680"/>
    </row>
    <row r="1945" spans="1:4">
      <c r="A1945" s="372"/>
      <c r="C1945" s="9"/>
      <c r="D1945" s="680"/>
    </row>
    <row r="1946" spans="1:4">
      <c r="A1946" s="372"/>
      <c r="C1946" s="9"/>
      <c r="D1946" s="680"/>
    </row>
    <row r="1947" spans="1:4">
      <c r="A1947" s="372"/>
      <c r="C1947" s="9"/>
      <c r="D1947" s="680"/>
    </row>
    <row r="1948" spans="1:4">
      <c r="A1948" s="372"/>
      <c r="C1948" s="9"/>
      <c r="D1948" s="680"/>
    </row>
    <row r="1949" spans="1:4">
      <c r="A1949" s="372"/>
      <c r="C1949" s="9"/>
      <c r="D1949" s="680"/>
    </row>
    <row r="1950" spans="1:4">
      <c r="A1950" s="372"/>
      <c r="C1950" s="9"/>
      <c r="D1950" s="680"/>
    </row>
    <row r="1951" spans="1:4">
      <c r="A1951" s="372"/>
      <c r="C1951" s="9"/>
      <c r="D1951" s="680"/>
    </row>
    <row r="1952" spans="1:4">
      <c r="A1952" s="372"/>
      <c r="C1952" s="9"/>
      <c r="D1952" s="680"/>
    </row>
    <row r="1953" spans="1:4">
      <c r="A1953" s="372"/>
      <c r="C1953" s="9"/>
      <c r="D1953" s="680"/>
    </row>
    <row r="1954" spans="1:4">
      <c r="A1954" s="372"/>
      <c r="C1954" s="9"/>
      <c r="D1954" s="680"/>
    </row>
    <row r="1955" spans="1:4">
      <c r="A1955" s="372"/>
      <c r="C1955" s="9"/>
      <c r="D1955" s="680"/>
    </row>
    <row r="1956" spans="1:4">
      <c r="A1956" s="372"/>
      <c r="C1956" s="9"/>
      <c r="D1956" s="680"/>
    </row>
    <row r="1957" spans="1:4">
      <c r="A1957" s="372"/>
      <c r="C1957" s="9"/>
      <c r="D1957" s="680"/>
    </row>
    <row r="1958" spans="1:4">
      <c r="A1958" s="372"/>
      <c r="C1958" s="9"/>
      <c r="D1958" s="680"/>
    </row>
    <row r="1959" spans="1:4">
      <c r="A1959" s="372"/>
      <c r="C1959" s="9"/>
      <c r="D1959" s="680"/>
    </row>
    <row r="1960" spans="1:4">
      <c r="A1960" s="372"/>
      <c r="C1960" s="9"/>
      <c r="D1960" s="680"/>
    </row>
    <row r="1961" spans="1:4">
      <c r="A1961" s="372"/>
      <c r="C1961" s="9"/>
      <c r="D1961" s="680"/>
    </row>
    <row r="1962" spans="1:4">
      <c r="A1962" s="372"/>
      <c r="C1962" s="9"/>
      <c r="D1962" s="680"/>
    </row>
    <row r="1963" spans="1:4">
      <c r="A1963" s="372"/>
      <c r="C1963" s="9"/>
      <c r="D1963" s="680"/>
    </row>
    <row r="1964" spans="1:4">
      <c r="A1964" s="372"/>
      <c r="C1964" s="9"/>
      <c r="D1964" s="680"/>
    </row>
    <row r="1965" spans="1:4">
      <c r="A1965" s="372"/>
      <c r="C1965" s="9"/>
      <c r="D1965" s="680"/>
    </row>
    <row r="1966" spans="1:4">
      <c r="A1966" s="372"/>
      <c r="C1966" s="9"/>
      <c r="D1966" s="680"/>
    </row>
    <row r="1967" spans="1:4">
      <c r="A1967" s="372"/>
      <c r="C1967" s="9"/>
      <c r="D1967" s="680"/>
    </row>
    <row r="1968" spans="1:4">
      <c r="A1968" s="372"/>
      <c r="C1968" s="9"/>
      <c r="D1968" s="680"/>
    </row>
    <row r="1969" spans="1:4">
      <c r="A1969" s="372"/>
      <c r="C1969" s="9"/>
      <c r="D1969" s="680"/>
    </row>
    <row r="1970" spans="1:4">
      <c r="A1970" s="372"/>
      <c r="C1970" s="9"/>
      <c r="D1970" s="680"/>
    </row>
    <row r="1971" spans="1:4">
      <c r="A1971" s="372"/>
      <c r="C1971" s="9"/>
      <c r="D1971" s="680"/>
    </row>
    <row r="1972" spans="1:4">
      <c r="A1972" s="372"/>
      <c r="C1972" s="9"/>
      <c r="D1972" s="680"/>
    </row>
    <row r="1973" spans="1:4">
      <c r="A1973" s="372"/>
      <c r="C1973" s="9"/>
      <c r="D1973" s="680"/>
    </row>
    <row r="1974" spans="1:4">
      <c r="A1974" s="372"/>
      <c r="C1974" s="9"/>
      <c r="D1974" s="680"/>
    </row>
    <row r="1975" spans="1:4">
      <c r="A1975" s="372"/>
      <c r="C1975" s="9"/>
      <c r="D1975" s="680"/>
    </row>
    <row r="1976" spans="1:4">
      <c r="A1976" s="372"/>
      <c r="C1976" s="9"/>
      <c r="D1976" s="680"/>
    </row>
    <row r="1977" spans="1:4">
      <c r="A1977" s="372"/>
      <c r="C1977" s="9"/>
      <c r="D1977" s="680"/>
    </row>
    <row r="1978" spans="1:4">
      <c r="A1978" s="372"/>
      <c r="C1978" s="9"/>
      <c r="D1978" s="680"/>
    </row>
    <row r="1979" spans="1:4">
      <c r="A1979" s="372"/>
      <c r="C1979" s="9"/>
      <c r="D1979" s="680"/>
    </row>
    <row r="1980" spans="1:4">
      <c r="A1980" s="372"/>
      <c r="C1980" s="9"/>
      <c r="D1980" s="680"/>
    </row>
    <row r="1981" spans="1:4">
      <c r="A1981" s="372"/>
      <c r="C1981" s="9"/>
      <c r="D1981" s="680"/>
    </row>
    <row r="1982" spans="1:4">
      <c r="A1982" s="372"/>
      <c r="C1982" s="9"/>
      <c r="D1982" s="680"/>
    </row>
    <row r="1983" spans="1:4">
      <c r="A1983" s="372"/>
      <c r="C1983" s="9"/>
      <c r="D1983" s="680"/>
    </row>
    <row r="1984" spans="1:4">
      <c r="A1984" s="372"/>
      <c r="C1984" s="9"/>
      <c r="D1984" s="680"/>
    </row>
    <row r="1985" spans="1:4">
      <c r="A1985" s="372"/>
      <c r="C1985" s="9"/>
      <c r="D1985" s="680"/>
    </row>
    <row r="1986" spans="1:4">
      <c r="A1986" s="372"/>
      <c r="C1986" s="9"/>
      <c r="D1986" s="680"/>
    </row>
    <row r="1987" spans="1:4">
      <c r="A1987" s="372"/>
      <c r="C1987" s="9"/>
      <c r="D1987" s="680"/>
    </row>
    <row r="1988" spans="1:4">
      <c r="A1988" s="372"/>
      <c r="C1988" s="9"/>
      <c r="D1988" s="680"/>
    </row>
    <row r="1989" spans="1:4">
      <c r="A1989" s="372"/>
      <c r="C1989" s="9"/>
      <c r="D1989" s="680"/>
    </row>
    <row r="1990" spans="1:4">
      <c r="A1990" s="372"/>
      <c r="C1990" s="9"/>
      <c r="D1990" s="680"/>
    </row>
    <row r="1991" spans="1:4">
      <c r="A1991" s="372"/>
      <c r="C1991" s="9"/>
      <c r="D1991" s="680"/>
    </row>
    <row r="1992" spans="1:4">
      <c r="A1992" s="372"/>
      <c r="C1992" s="9"/>
      <c r="D1992" s="680"/>
    </row>
    <row r="1993" spans="1:4">
      <c r="A1993" s="372"/>
      <c r="C1993" s="9"/>
      <c r="D1993" s="680"/>
    </row>
    <row r="1994" spans="1:4">
      <c r="A1994" s="372"/>
      <c r="C1994" s="9"/>
      <c r="D1994" s="680"/>
    </row>
    <row r="1995" spans="1:4">
      <c r="A1995" s="372"/>
      <c r="C1995" s="9"/>
      <c r="D1995" s="680"/>
    </row>
    <row r="1996" spans="1:4">
      <c r="A1996" s="372"/>
      <c r="C1996" s="9"/>
      <c r="D1996" s="680"/>
    </row>
    <row r="1997" spans="1:4">
      <c r="A1997" s="372"/>
      <c r="C1997" s="9"/>
      <c r="D1997" s="680"/>
    </row>
    <row r="1998" spans="1:4">
      <c r="A1998" s="372"/>
      <c r="C1998" s="9"/>
      <c r="D1998" s="680"/>
    </row>
    <row r="1999" spans="1:4">
      <c r="A1999" s="372"/>
      <c r="C1999" s="9"/>
      <c r="D1999" s="680"/>
    </row>
    <row r="2000" spans="1:4">
      <c r="A2000" s="372"/>
      <c r="C2000" s="9"/>
      <c r="D2000" s="680"/>
    </row>
    <row r="2001" spans="1:4">
      <c r="A2001" s="372"/>
      <c r="C2001" s="9"/>
      <c r="D2001" s="680"/>
    </row>
    <row r="2002" spans="1:4">
      <c r="A2002" s="372"/>
      <c r="C2002" s="9"/>
      <c r="D2002" s="680"/>
    </row>
    <row r="2003" spans="1:4">
      <c r="A2003" s="372"/>
      <c r="C2003" s="9"/>
      <c r="D2003" s="680"/>
    </row>
    <row r="2004" spans="1:4">
      <c r="A2004" s="372"/>
      <c r="C2004" s="9"/>
      <c r="D2004" s="680"/>
    </row>
    <row r="2005" spans="1:4">
      <c r="A2005" s="372"/>
      <c r="C2005" s="9"/>
      <c r="D2005" s="680"/>
    </row>
    <row r="2006" spans="1:4">
      <c r="A2006" s="372"/>
      <c r="C2006" s="9"/>
      <c r="D2006" s="680"/>
    </row>
    <row r="2007" spans="1:4">
      <c r="A2007" s="372"/>
      <c r="C2007" s="9"/>
      <c r="D2007" s="680"/>
    </row>
    <row r="2008" spans="1:4">
      <c r="A2008" s="372"/>
      <c r="C2008" s="9"/>
      <c r="D2008" s="680"/>
    </row>
    <row r="2009" spans="1:4">
      <c r="A2009" s="372"/>
      <c r="C2009" s="9"/>
      <c r="D2009" s="680"/>
    </row>
    <row r="2010" spans="1:4">
      <c r="A2010" s="372"/>
      <c r="C2010" s="9"/>
      <c r="D2010" s="680"/>
    </row>
    <row r="2011" spans="1:4">
      <c r="A2011" s="372"/>
      <c r="C2011" s="9"/>
      <c r="D2011" s="680"/>
    </row>
    <row r="2012" spans="1:4">
      <c r="A2012" s="372"/>
      <c r="C2012" s="9"/>
      <c r="D2012" s="680"/>
    </row>
    <row r="2013" spans="1:4">
      <c r="A2013" s="372"/>
      <c r="C2013" s="9"/>
      <c r="D2013" s="680"/>
    </row>
    <row r="2014" spans="1:4">
      <c r="A2014" s="372"/>
      <c r="C2014" s="9"/>
      <c r="D2014" s="680"/>
    </row>
    <row r="2015" spans="1:4">
      <c r="A2015" s="372"/>
      <c r="C2015" s="9"/>
      <c r="D2015" s="680"/>
    </row>
    <row r="2016" spans="1:4">
      <c r="A2016" s="372"/>
      <c r="C2016" s="9"/>
      <c r="D2016" s="680"/>
    </row>
    <row r="2017" spans="1:4">
      <c r="A2017" s="372"/>
      <c r="C2017" s="9"/>
      <c r="D2017" s="680"/>
    </row>
  </sheetData>
  <mergeCells count="132">
    <mergeCell ref="A1501:D1501"/>
    <mergeCell ref="A1262:D1262"/>
    <mergeCell ref="A1264:C1264"/>
    <mergeCell ref="A1517:C1517"/>
    <mergeCell ref="A1497:C1497"/>
    <mergeCell ref="A1507:D1507"/>
    <mergeCell ref="A1469:D1469"/>
    <mergeCell ref="A1476:C1476"/>
    <mergeCell ref="A1367:D1367"/>
    <mergeCell ref="A1488:D1488"/>
    <mergeCell ref="A1490:C1490"/>
    <mergeCell ref="A984:C984"/>
    <mergeCell ref="A1161:D1161"/>
    <mergeCell ref="A1176:D1176"/>
    <mergeCell ref="A1160:C1160"/>
    <mergeCell ref="A1265:D1265"/>
    <mergeCell ref="A1284:C1284"/>
    <mergeCell ref="A1504:D1504"/>
    <mergeCell ref="A1493:C1493"/>
    <mergeCell ref="A1479:D1479"/>
    <mergeCell ref="A1445:D1445"/>
    <mergeCell ref="A1436:C1436"/>
    <mergeCell ref="A1399:D1399"/>
    <mergeCell ref="A1426:D1426"/>
    <mergeCell ref="A1468:C1468"/>
    <mergeCell ref="A1444:C1444"/>
    <mergeCell ref="A1437:D1437"/>
    <mergeCell ref="A1500:C1500"/>
    <mergeCell ref="A1487:C1487"/>
    <mergeCell ref="A1491:D1491"/>
    <mergeCell ref="A1461:D1461"/>
    <mergeCell ref="A1460:C1460"/>
    <mergeCell ref="A1398:C1398"/>
    <mergeCell ref="A1407:C1407"/>
    <mergeCell ref="A1425:C1425"/>
    <mergeCell ref="A732:C732"/>
    <mergeCell ref="A754:C754"/>
    <mergeCell ref="A981:C981"/>
    <mergeCell ref="A3:D3"/>
    <mergeCell ref="A5:D5"/>
    <mergeCell ref="A17:D17"/>
    <mergeCell ref="A621:D621"/>
    <mergeCell ref="A632:C632"/>
    <mergeCell ref="A633:D633"/>
    <mergeCell ref="A439:D439"/>
    <mergeCell ref="A401:C401"/>
    <mergeCell ref="A16:C16"/>
    <mergeCell ref="A460:D460"/>
    <mergeCell ref="A451:D451"/>
    <mergeCell ref="A464:C464"/>
    <mergeCell ref="A511:D511"/>
    <mergeCell ref="A459:C459"/>
    <mergeCell ref="A534:C534"/>
    <mergeCell ref="A558:C558"/>
    <mergeCell ref="A535:D535"/>
    <mergeCell ref="A727:C727"/>
    <mergeCell ref="B1521:C1521"/>
    <mergeCell ref="B1519:C1519"/>
    <mergeCell ref="B1520:C1520"/>
    <mergeCell ref="A1197:D1197"/>
    <mergeCell ref="A1243:C1243"/>
    <mergeCell ref="A1498:D1498"/>
    <mergeCell ref="A1481:D1481"/>
    <mergeCell ref="A1350:D1350"/>
    <mergeCell ref="A1411:D1411"/>
    <mergeCell ref="A1261:C1261"/>
    <mergeCell ref="A1316:C1316"/>
    <mergeCell ref="A1272:C1272"/>
    <mergeCell ref="A1300:D1300"/>
    <mergeCell ref="A1317:D1317"/>
    <mergeCell ref="A1410:C1410"/>
    <mergeCell ref="A1511:D1511"/>
    <mergeCell ref="A1485:D1485"/>
    <mergeCell ref="A1408:D1408"/>
    <mergeCell ref="A1374:D1374"/>
    <mergeCell ref="A1510:C1510"/>
    <mergeCell ref="A1494:D1494"/>
    <mergeCell ref="A1484:C1484"/>
    <mergeCell ref="A1506:C1506"/>
    <mergeCell ref="A1503:C1503"/>
    <mergeCell ref="A402:D402"/>
    <mergeCell ref="A417:D417"/>
    <mergeCell ref="A434:C434"/>
    <mergeCell ref="A438:C438"/>
    <mergeCell ref="A669:D669"/>
    <mergeCell ref="A652:D652"/>
    <mergeCell ref="A510:C510"/>
    <mergeCell ref="A559:D559"/>
    <mergeCell ref="A603:D603"/>
    <mergeCell ref="A651:C651"/>
    <mergeCell ref="A435:D435"/>
    <mergeCell ref="A416:C416"/>
    <mergeCell ref="A412:C412"/>
    <mergeCell ref="A413:D413"/>
    <mergeCell ref="A620:C620"/>
    <mergeCell ref="A465:D465"/>
    <mergeCell ref="A602:C602"/>
    <mergeCell ref="A450:C450"/>
    <mergeCell ref="A1192:C1192"/>
    <mergeCell ref="A1180:D1180"/>
    <mergeCell ref="A1175:C1175"/>
    <mergeCell ref="A1196:C1196"/>
    <mergeCell ref="A1193:D1193"/>
    <mergeCell ref="A1255:C1255"/>
    <mergeCell ref="A1333:D1333"/>
    <mergeCell ref="A988:D988"/>
    <mergeCell ref="A668:C668"/>
    <mergeCell ref="A902:C902"/>
    <mergeCell ref="A986:D986"/>
    <mergeCell ref="A975:D975"/>
    <mergeCell ref="A926:C926"/>
    <mergeCell ref="A982:D982"/>
    <mergeCell ref="A733:D733"/>
    <mergeCell ref="A711:C711"/>
    <mergeCell ref="A927:D927"/>
    <mergeCell ref="A755:D755"/>
    <mergeCell ref="A712:D712"/>
    <mergeCell ref="A974:C974"/>
    <mergeCell ref="A770:D770"/>
    <mergeCell ref="A728:D728"/>
    <mergeCell ref="A903:D903"/>
    <mergeCell ref="A769:C769"/>
    <mergeCell ref="A1349:C1349"/>
    <mergeCell ref="A1244:D1244"/>
    <mergeCell ref="A1285:D1285"/>
    <mergeCell ref="A1373:C1373"/>
    <mergeCell ref="A1273:D1273"/>
    <mergeCell ref="A1248:D1248"/>
    <mergeCell ref="A1256:D1256"/>
    <mergeCell ref="A1247:C1247"/>
    <mergeCell ref="A1366:C1366"/>
    <mergeCell ref="A1299:C1299"/>
  </mergeCells>
  <phoneticPr fontId="0" type="noConversion"/>
  <printOptions horizontalCentered="1"/>
  <pageMargins left="0.59055118110236227" right="0" top="0.39370078740157483" bottom="0" header="0.70866141732283472" footer="0"/>
  <pageSetup paperSize="9" scale="45" fitToHeight="27" orientation="portrait" r:id="rId1"/>
  <headerFooter alignWithMargins="0">
    <oddFooter>Strona &amp;P z &amp;N</oddFooter>
  </headerFooter>
  <rowBreaks count="15" manualBreakCount="15">
    <brk id="19" max="5" man="1"/>
    <brk id="401" max="5" man="1"/>
    <brk id="510" max="5" man="1"/>
    <brk id="602" max="5" man="1"/>
    <brk id="619" max="5" man="1"/>
    <brk id="651" max="5" man="1"/>
    <brk id="711" max="5" man="1"/>
    <brk id="754" max="5" man="1"/>
    <brk id="769" max="3" man="1"/>
    <brk id="902" max="5" man="1"/>
    <brk id="1175" max="3" man="1"/>
    <brk id="1196" max="5" man="1"/>
    <brk id="1299" max="5" man="1"/>
    <brk id="1349" max="5" man="1"/>
    <brk id="1478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view="pageBreakPreview" topLeftCell="A22" zoomScale="80" zoomScaleNormal="100" zoomScaleSheetLayoutView="80" workbookViewId="0">
      <selection activeCell="C37" sqref="C37:D37"/>
    </sheetView>
  </sheetViews>
  <sheetFormatPr defaultRowHeight="12.75"/>
  <cols>
    <col min="1" max="1" width="4" style="28" bestFit="1" customWidth="1"/>
    <col min="2" max="2" width="40.42578125" style="23" customWidth="1"/>
    <col min="3" max="3" width="19.7109375" style="23" customWidth="1"/>
    <col min="4" max="4" width="17.85546875" style="23" customWidth="1"/>
    <col min="5" max="5" width="55.85546875" style="23" customWidth="1"/>
    <col min="6" max="6" width="9.140625" style="23"/>
    <col min="7" max="7" width="14.5703125" style="23" bestFit="1" customWidth="1"/>
    <col min="8" max="16384" width="9.140625" style="23"/>
  </cols>
  <sheetData>
    <row r="1" spans="1:5">
      <c r="A1" s="52" t="s">
        <v>260</v>
      </c>
      <c r="B1" s="7"/>
    </row>
    <row r="2" spans="1:5">
      <c r="B2" s="7"/>
    </row>
    <row r="3" spans="1:5" ht="16.5" customHeight="1">
      <c r="A3" s="1184" t="s">
        <v>1067</v>
      </c>
      <c r="B3" s="1184"/>
      <c r="C3" s="1184"/>
      <c r="D3" s="1185"/>
      <c r="E3" s="141"/>
    </row>
    <row r="4" spans="1:5" ht="25.5">
      <c r="A4" s="96" t="s">
        <v>370</v>
      </c>
      <c r="B4" s="94" t="s">
        <v>368</v>
      </c>
      <c r="C4" s="94" t="s">
        <v>399</v>
      </c>
      <c r="D4" s="207" t="s">
        <v>395</v>
      </c>
      <c r="E4" s="259" t="s">
        <v>1419</v>
      </c>
    </row>
    <row r="5" spans="1:5" s="19" customFormat="1" ht="39.75" customHeight="1">
      <c r="A5" s="329">
        <v>1</v>
      </c>
      <c r="B5" s="943" t="s">
        <v>409</v>
      </c>
      <c r="C5" s="602">
        <f>17617195.83+150+199+599+504+504.3+637+199+762.6+2639.21+499.59</f>
        <v>17623889.530000001</v>
      </c>
      <c r="D5" s="133" t="s">
        <v>1496</v>
      </c>
      <c r="E5" s="133" t="s">
        <v>1496</v>
      </c>
    </row>
    <row r="6" spans="1:5" s="19" customFormat="1" ht="32.25" customHeight="1">
      <c r="A6" s="329">
        <v>2</v>
      </c>
      <c r="B6" s="209" t="s">
        <v>2216</v>
      </c>
      <c r="C6" s="604">
        <f>91000+456123.84</f>
        <v>547123.84000000008</v>
      </c>
      <c r="D6" s="133" t="s">
        <v>1496</v>
      </c>
      <c r="E6" s="133" t="s">
        <v>3556</v>
      </c>
    </row>
    <row r="7" spans="1:5" s="19" customFormat="1" ht="75" customHeight="1">
      <c r="A7" s="329">
        <v>3</v>
      </c>
      <c r="B7" s="943" t="s">
        <v>523</v>
      </c>
      <c r="C7" s="603">
        <f>168609.58+48392.65+619</f>
        <v>217621.22999999998</v>
      </c>
      <c r="D7" s="133" t="s">
        <v>1496</v>
      </c>
      <c r="E7" s="133" t="s">
        <v>3270</v>
      </c>
    </row>
    <row r="8" spans="1:5" s="19" customFormat="1" ht="25.5">
      <c r="A8" s="329">
        <v>4</v>
      </c>
      <c r="B8" s="209" t="s">
        <v>1335</v>
      </c>
      <c r="C8" s="605">
        <f>3148.63+267824.45+12915</f>
        <v>283888.08</v>
      </c>
      <c r="D8" s="601"/>
      <c r="E8" s="133" t="s">
        <v>2448</v>
      </c>
    </row>
    <row r="9" spans="1:5" s="19" customFormat="1" ht="25.5">
      <c r="A9" s="329">
        <v>5</v>
      </c>
      <c r="B9" s="944" t="s">
        <v>496</v>
      </c>
      <c r="C9" s="589">
        <v>2527151.9700000002</v>
      </c>
      <c r="D9" s="590">
        <v>2016838.73</v>
      </c>
      <c r="E9" s="133" t="s">
        <v>1496</v>
      </c>
    </row>
    <row r="10" spans="1:5" s="19" customFormat="1">
      <c r="A10" s="1188">
        <v>6</v>
      </c>
      <c r="B10" s="1190" t="s">
        <v>414</v>
      </c>
      <c r="C10" s="1192">
        <v>939329.57</v>
      </c>
      <c r="D10" s="1194" t="s">
        <v>1496</v>
      </c>
      <c r="E10" s="133" t="s">
        <v>3488</v>
      </c>
    </row>
    <row r="11" spans="1:5" s="19" customFormat="1" ht="42.75" customHeight="1">
      <c r="A11" s="1189"/>
      <c r="B11" s="1191"/>
      <c r="C11" s="1193"/>
      <c r="D11" s="1195"/>
      <c r="E11" s="596" t="s">
        <v>3799</v>
      </c>
    </row>
    <row r="12" spans="1:5" s="19" customFormat="1" ht="73.5" customHeight="1">
      <c r="A12" s="329">
        <v>7</v>
      </c>
      <c r="B12" s="944" t="s">
        <v>416</v>
      </c>
      <c r="C12" s="208">
        <f>2237608.59+5683.25</f>
        <v>2243291.84</v>
      </c>
      <c r="D12" s="594" t="s">
        <v>1496</v>
      </c>
      <c r="E12" s="2" t="s">
        <v>1433</v>
      </c>
    </row>
    <row r="13" spans="1:5" s="19" customFormat="1" ht="21" customHeight="1">
      <c r="A13" s="329">
        <v>8</v>
      </c>
      <c r="B13" s="209" t="s">
        <v>119</v>
      </c>
      <c r="C13" s="589">
        <v>648908.18999999994</v>
      </c>
      <c r="D13" s="133" t="s">
        <v>1496</v>
      </c>
      <c r="E13" s="2" t="s">
        <v>1496</v>
      </c>
    </row>
    <row r="14" spans="1:5" s="19" customFormat="1" ht="20.25" customHeight="1">
      <c r="A14" s="329">
        <v>9</v>
      </c>
      <c r="B14" s="944" t="s">
        <v>418</v>
      </c>
      <c r="C14" s="598">
        <v>514711.28</v>
      </c>
      <c r="D14" s="133" t="s">
        <v>1496</v>
      </c>
      <c r="E14" s="2" t="s">
        <v>1496</v>
      </c>
    </row>
    <row r="15" spans="1:5" s="19" customFormat="1" ht="18.75" customHeight="1">
      <c r="A15" s="329">
        <v>10</v>
      </c>
      <c r="B15" s="944" t="s">
        <v>685</v>
      </c>
      <c r="C15" s="589">
        <f>375450.48+1199.99+776.62+4073+9898.43</f>
        <v>391398.51999999996</v>
      </c>
      <c r="D15" s="133" t="s">
        <v>1496</v>
      </c>
      <c r="E15" s="2" t="s">
        <v>1496</v>
      </c>
    </row>
    <row r="16" spans="1:5" s="19" customFormat="1" ht="21" customHeight="1">
      <c r="A16" s="329">
        <v>11</v>
      </c>
      <c r="B16" s="944" t="s">
        <v>419</v>
      </c>
      <c r="C16" s="589">
        <v>492510.05</v>
      </c>
      <c r="D16" s="133" t="s">
        <v>1496</v>
      </c>
      <c r="E16" s="2" t="s">
        <v>1496</v>
      </c>
    </row>
    <row r="17" spans="1:7" s="19" customFormat="1" ht="24" customHeight="1">
      <c r="A17" s="329">
        <v>12</v>
      </c>
      <c r="B17" s="209" t="s">
        <v>3769</v>
      </c>
      <c r="C17" s="607">
        <v>321550.40000000002</v>
      </c>
      <c r="D17" s="133" t="s">
        <v>1496</v>
      </c>
      <c r="E17" s="2" t="s">
        <v>1496</v>
      </c>
    </row>
    <row r="18" spans="1:7" s="19" customFormat="1" ht="25.5" customHeight="1">
      <c r="A18" s="329">
        <v>13</v>
      </c>
      <c r="B18" s="944" t="s">
        <v>420</v>
      </c>
      <c r="C18" s="589">
        <v>444023.01</v>
      </c>
      <c r="D18" s="133" t="s">
        <v>1496</v>
      </c>
      <c r="E18" s="2" t="s">
        <v>1496</v>
      </c>
    </row>
    <row r="19" spans="1:7" s="19" customFormat="1" ht="25.5">
      <c r="A19" s="329">
        <v>14</v>
      </c>
      <c r="B19" s="944" t="s">
        <v>422</v>
      </c>
      <c r="C19" s="208">
        <f>1120421.66+218318.57</f>
        <v>1338740.23</v>
      </c>
      <c r="D19" s="133" t="s">
        <v>1496</v>
      </c>
      <c r="E19" s="2" t="s">
        <v>1496</v>
      </c>
    </row>
    <row r="20" spans="1:7" s="19" customFormat="1" ht="20.25" customHeight="1">
      <c r="A20" s="329">
        <v>15</v>
      </c>
      <c r="B20" s="944" t="s">
        <v>543</v>
      </c>
      <c r="C20" s="589">
        <f>2046119.16+2095.5</f>
        <v>2048214.66</v>
      </c>
      <c r="D20" s="600">
        <v>325708.52</v>
      </c>
      <c r="E20" s="2" t="s">
        <v>1496</v>
      </c>
    </row>
    <row r="21" spans="1:7" s="19" customFormat="1" ht="30.75" customHeight="1">
      <c r="A21" s="329">
        <v>16</v>
      </c>
      <c r="B21" s="945" t="s">
        <v>578</v>
      </c>
      <c r="C21" s="589">
        <v>933900.6</v>
      </c>
      <c r="D21" s="590">
        <v>78796.5</v>
      </c>
      <c r="E21" s="2" t="s">
        <v>1496</v>
      </c>
    </row>
    <row r="22" spans="1:7" s="19" customFormat="1" ht="21.75" customHeight="1">
      <c r="A22" s="329">
        <v>17</v>
      </c>
      <c r="B22" s="944" t="s">
        <v>425</v>
      </c>
      <c r="C22" s="589">
        <f>1317518.72+1036138.14+598.99+438+795+342+698.02</f>
        <v>2356528.87</v>
      </c>
      <c r="D22" s="590">
        <f>343344.05+133936.34</f>
        <v>477280.39</v>
      </c>
      <c r="E22" s="2" t="s">
        <v>1496</v>
      </c>
    </row>
    <row r="23" spans="1:7" s="19" customFormat="1" ht="27.75" customHeight="1">
      <c r="A23" s="329">
        <v>18</v>
      </c>
      <c r="B23" s="209" t="s">
        <v>719</v>
      </c>
      <c r="C23" s="589">
        <f>1034496.41+25398.41</f>
        <v>1059894.82</v>
      </c>
      <c r="D23" s="590">
        <v>72932.320000000007</v>
      </c>
      <c r="E23" s="2" t="s">
        <v>1496</v>
      </c>
    </row>
    <row r="24" spans="1:7" s="19" customFormat="1" ht="28.5" customHeight="1">
      <c r="A24" s="329">
        <v>19</v>
      </c>
      <c r="B24" s="887" t="s">
        <v>1790</v>
      </c>
      <c r="C24" s="589">
        <f>1754332.22+1459.99+11590+52800</f>
        <v>1820182.21</v>
      </c>
      <c r="D24" s="590">
        <v>259707.44</v>
      </c>
      <c r="E24" s="2"/>
    </row>
    <row r="25" spans="1:7" s="19" customFormat="1" ht="32.25" customHeight="1">
      <c r="A25" s="329">
        <v>20</v>
      </c>
      <c r="B25" s="944" t="s">
        <v>142</v>
      </c>
      <c r="C25" s="589">
        <v>1158717.93</v>
      </c>
      <c r="D25" s="590">
        <v>130089.8</v>
      </c>
      <c r="E25" s="2" t="s">
        <v>1363</v>
      </c>
    </row>
    <row r="26" spans="1:7" s="29" customFormat="1" ht="25.5">
      <c r="A26" s="329">
        <v>21</v>
      </c>
      <c r="B26" s="944" t="s">
        <v>430</v>
      </c>
      <c r="C26" s="591">
        <v>253499.42</v>
      </c>
      <c r="D26" s="592">
        <v>41161.550000000003</v>
      </c>
      <c r="E26" s="593"/>
    </row>
    <row r="27" spans="1:7" s="19" customFormat="1" ht="23.25" customHeight="1">
      <c r="A27" s="329">
        <v>22</v>
      </c>
      <c r="B27" s="944" t="s">
        <v>136</v>
      </c>
      <c r="C27" s="589">
        <v>1180621.18</v>
      </c>
      <c r="D27" s="590">
        <v>17434.04</v>
      </c>
      <c r="E27" s="2" t="s">
        <v>1496</v>
      </c>
    </row>
    <row r="28" spans="1:7" s="19" customFormat="1" ht="25.5">
      <c r="A28" s="329">
        <v>23</v>
      </c>
      <c r="B28" s="209" t="s">
        <v>154</v>
      </c>
      <c r="C28" s="606">
        <v>114008.84</v>
      </c>
      <c r="D28" s="133" t="s">
        <v>1496</v>
      </c>
      <c r="E28" s="2" t="s">
        <v>1496</v>
      </c>
    </row>
    <row r="29" spans="1:7" s="19" customFormat="1" ht="20.100000000000001" customHeight="1">
      <c r="A29" s="329">
        <v>24</v>
      </c>
      <c r="B29" s="944" t="s">
        <v>139</v>
      </c>
      <c r="C29" s="597">
        <v>221320</v>
      </c>
      <c r="D29" s="133" t="s">
        <v>1496</v>
      </c>
      <c r="E29" s="2" t="s">
        <v>1496</v>
      </c>
    </row>
    <row r="30" spans="1:7" s="19" customFormat="1" ht="49.5" customHeight="1">
      <c r="A30" s="329">
        <v>25</v>
      </c>
      <c r="B30" s="944" t="s">
        <v>1361</v>
      </c>
      <c r="C30" s="208">
        <v>5188878.0599999996</v>
      </c>
      <c r="D30" s="133" t="s">
        <v>1496</v>
      </c>
      <c r="E30" s="612"/>
      <c r="G30" s="6"/>
    </row>
    <row r="31" spans="1:7" s="19" customFormat="1" ht="26.25" customHeight="1">
      <c r="A31" s="329">
        <v>26</v>
      </c>
      <c r="B31" s="209" t="s">
        <v>3793</v>
      </c>
      <c r="C31" s="589">
        <f>13337.25+137785.71+143431.34+2140.67+140131.34+378936.48+7862.78+19391.3</f>
        <v>843016.87</v>
      </c>
      <c r="D31" s="133" t="s">
        <v>1976</v>
      </c>
      <c r="E31" s="2" t="s">
        <v>1496</v>
      </c>
      <c r="F31" s="6"/>
    </row>
    <row r="32" spans="1:7" s="19" customFormat="1" ht="32.25" customHeight="1">
      <c r="A32" s="329">
        <v>27</v>
      </c>
      <c r="B32" s="944" t="s">
        <v>870</v>
      </c>
      <c r="C32" s="595">
        <v>1072558.4099999999</v>
      </c>
      <c r="D32" s="133" t="s">
        <v>1496</v>
      </c>
      <c r="E32" s="2" t="s">
        <v>1496</v>
      </c>
    </row>
    <row r="33" spans="1:7" s="19" customFormat="1" ht="108.75" customHeight="1">
      <c r="A33" s="329">
        <v>28</v>
      </c>
      <c r="B33" s="944" t="s">
        <v>1225</v>
      </c>
      <c r="C33" s="589">
        <v>429609.77</v>
      </c>
      <c r="D33" s="133" t="s">
        <v>1496</v>
      </c>
      <c r="E33" s="599" t="s">
        <v>2225</v>
      </c>
    </row>
    <row r="34" spans="1:7" s="19" customFormat="1" ht="24" customHeight="1">
      <c r="A34" s="329">
        <v>29</v>
      </c>
      <c r="B34" s="944" t="s">
        <v>1281</v>
      </c>
      <c r="C34" s="208">
        <f>59411884.93+35416+48393.15</f>
        <v>59495694.079999998</v>
      </c>
      <c r="D34" s="133" t="s">
        <v>1496</v>
      </c>
      <c r="E34" s="2" t="s">
        <v>1496</v>
      </c>
    </row>
    <row r="35" spans="1:7" s="19" customFormat="1" ht="21" customHeight="1">
      <c r="A35" s="329">
        <v>30</v>
      </c>
      <c r="B35" s="209" t="s">
        <v>1837</v>
      </c>
      <c r="C35" s="208">
        <v>1146812.82</v>
      </c>
      <c r="D35" s="133" t="s">
        <v>1976</v>
      </c>
      <c r="E35" s="2" t="s">
        <v>1976</v>
      </c>
      <c r="G35" s="620"/>
    </row>
    <row r="36" spans="1:7" s="19" customFormat="1" ht="38.25">
      <c r="A36" s="329">
        <v>31</v>
      </c>
      <c r="B36" s="944" t="s">
        <v>1229</v>
      </c>
      <c r="C36" s="589">
        <f>624779.21+23336.08+55780+54735+2681.4+13711.68</f>
        <v>775023.37</v>
      </c>
      <c r="D36" s="601"/>
      <c r="E36" s="2" t="s">
        <v>1976</v>
      </c>
    </row>
    <row r="37" spans="1:7" ht="16.5" customHeight="1" thickBot="1">
      <c r="A37" s="312"/>
      <c r="B37" s="271" t="s">
        <v>369</v>
      </c>
      <c r="C37" s="1186">
        <f>SUM(C5:C36)</f>
        <v>108632619.65000001</v>
      </c>
      <c r="D37" s="1187"/>
      <c r="E37" s="347"/>
    </row>
    <row r="38" spans="1:7">
      <c r="B38" s="19"/>
    </row>
    <row r="39" spans="1:7">
      <c r="B39" s="267"/>
    </row>
    <row r="40" spans="1:7">
      <c r="B40" s="268"/>
    </row>
    <row r="41" spans="1:7">
      <c r="B41" s="19"/>
    </row>
    <row r="42" spans="1:7">
      <c r="B42" s="19"/>
    </row>
    <row r="43" spans="1:7">
      <c r="B43" s="19"/>
    </row>
    <row r="44" spans="1:7">
      <c r="B44" s="19"/>
    </row>
    <row r="45" spans="1:7">
      <c r="B45" s="19"/>
    </row>
    <row r="46" spans="1:7">
      <c r="B46" s="19"/>
    </row>
    <row r="47" spans="1:7">
      <c r="B47" s="19"/>
    </row>
  </sheetData>
  <mergeCells count="6">
    <mergeCell ref="A3:D3"/>
    <mergeCell ref="C37:D37"/>
    <mergeCell ref="A10:A11"/>
    <mergeCell ref="B10:B11"/>
    <mergeCell ref="C10:C11"/>
    <mergeCell ref="D10:D11"/>
  </mergeCells>
  <phoneticPr fontId="1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6"/>
  <sheetViews>
    <sheetView view="pageBreakPreview" topLeftCell="A2" zoomScaleNormal="100" workbookViewId="0">
      <selection activeCell="O10" sqref="O10"/>
    </sheetView>
  </sheetViews>
  <sheetFormatPr defaultRowHeight="12.75"/>
  <cols>
    <col min="1" max="1" width="3.85546875" bestFit="1" customWidth="1"/>
    <col min="2" max="2" width="23.5703125" customWidth="1"/>
    <col min="3" max="3" width="14.5703125" style="14" customWidth="1"/>
    <col min="4" max="4" width="14" style="14" customWidth="1"/>
    <col min="5" max="5" width="11.42578125" style="14" bestFit="1" customWidth="1"/>
    <col min="6" max="6" width="15.42578125" style="14" customWidth="1"/>
    <col min="7" max="7" width="15.140625" style="34" bestFit="1" customWidth="1"/>
    <col min="8" max="8" width="24.7109375" style="14" customWidth="1"/>
    <col min="9" max="9" width="19" style="14" bestFit="1" customWidth="1"/>
    <col min="10" max="10" width="29.140625" style="14" customWidth="1"/>
  </cols>
  <sheetData>
    <row r="2" spans="1:10">
      <c r="A2" s="52" t="s">
        <v>1344</v>
      </c>
      <c r="B2" s="4"/>
      <c r="C2" s="5"/>
      <c r="D2" s="5"/>
      <c r="E2" s="5"/>
      <c r="F2" s="5"/>
      <c r="G2" s="26"/>
      <c r="H2" s="5"/>
      <c r="J2" s="13"/>
    </row>
    <row r="3" spans="1:10">
      <c r="A3" s="1196" t="s">
        <v>774</v>
      </c>
      <c r="B3" s="1197"/>
      <c r="C3" s="1197"/>
      <c r="D3" s="1197"/>
      <c r="E3" s="1197"/>
      <c r="F3" s="1197"/>
      <c r="G3" s="1197"/>
      <c r="H3" s="1197"/>
      <c r="I3" s="1197"/>
      <c r="J3" s="1197"/>
    </row>
    <row r="4" spans="1:10" ht="63.75">
      <c r="A4" s="35" t="s">
        <v>370</v>
      </c>
      <c r="B4" s="36" t="s">
        <v>401</v>
      </c>
      <c r="C4" s="37" t="s">
        <v>402</v>
      </c>
      <c r="D4" s="37" t="s">
        <v>403</v>
      </c>
      <c r="E4" s="37" t="s">
        <v>984</v>
      </c>
      <c r="F4" s="37" t="s">
        <v>404</v>
      </c>
      <c r="G4" s="37" t="s">
        <v>405</v>
      </c>
      <c r="H4" s="37" t="s">
        <v>406</v>
      </c>
      <c r="I4" s="37" t="s">
        <v>407</v>
      </c>
      <c r="J4" s="37" t="s">
        <v>408</v>
      </c>
    </row>
    <row r="5" spans="1:10">
      <c r="A5" s="1201" t="s">
        <v>432</v>
      </c>
      <c r="B5" s="1202"/>
      <c r="C5" s="1202"/>
      <c r="D5" s="1202"/>
      <c r="E5" s="1202"/>
      <c r="F5" s="1202"/>
      <c r="G5" s="1202"/>
      <c r="H5" s="1202"/>
      <c r="I5" s="1202"/>
      <c r="J5" s="1203"/>
    </row>
    <row r="6" spans="1:10" s="93" customFormat="1" ht="51">
      <c r="A6" s="400">
        <v>1</v>
      </c>
      <c r="B6" s="293" t="s">
        <v>433</v>
      </c>
      <c r="C6" s="286"/>
      <c r="D6" s="287" t="s">
        <v>434</v>
      </c>
      <c r="E6" s="294">
        <v>1988</v>
      </c>
      <c r="F6" s="295" t="s">
        <v>435</v>
      </c>
      <c r="G6" s="296">
        <v>30501.119999999999</v>
      </c>
      <c r="H6" s="287"/>
      <c r="I6" s="287" t="s">
        <v>733</v>
      </c>
      <c r="J6" s="301" t="s">
        <v>436</v>
      </c>
    </row>
    <row r="7" spans="1:10" s="93" customFormat="1" ht="51">
      <c r="A7" s="400">
        <v>2</v>
      </c>
      <c r="B7" s="412" t="s">
        <v>437</v>
      </c>
      <c r="C7" s="297" t="s">
        <v>438</v>
      </c>
      <c r="D7" s="137" t="s">
        <v>439</v>
      </c>
      <c r="E7" s="298">
        <v>1988</v>
      </c>
      <c r="F7" s="299" t="s">
        <v>435</v>
      </c>
      <c r="G7" s="300">
        <v>9328.85</v>
      </c>
      <c r="H7" s="299"/>
      <c r="I7" s="299" t="s">
        <v>733</v>
      </c>
      <c r="J7" s="308" t="s">
        <v>436</v>
      </c>
    </row>
    <row r="8" spans="1:10">
      <c r="A8" s="35"/>
      <c r="B8" s="121" t="s">
        <v>862</v>
      </c>
      <c r="C8" s="122"/>
      <c r="D8" s="122"/>
      <c r="E8" s="122"/>
      <c r="F8" s="122"/>
      <c r="G8" s="123">
        <f>SUM(G6:G7)</f>
        <v>39829.97</v>
      </c>
      <c r="H8" s="37"/>
      <c r="I8" s="37"/>
      <c r="J8" s="37"/>
    </row>
    <row r="9" spans="1:10">
      <c r="A9" s="1097" t="s">
        <v>3742</v>
      </c>
      <c r="B9" s="1097"/>
      <c r="C9" s="1097"/>
      <c r="D9" s="1097"/>
      <c r="E9" s="1097"/>
      <c r="F9" s="1097"/>
      <c r="G9" s="1097"/>
      <c r="H9" s="1097"/>
      <c r="I9" s="1097"/>
      <c r="J9" s="1097"/>
    </row>
    <row r="10" spans="1:10" ht="29.25" customHeight="1">
      <c r="A10" s="341">
        <v>1</v>
      </c>
      <c r="B10" s="285" t="s">
        <v>841</v>
      </c>
      <c r="C10" s="286" t="s">
        <v>842</v>
      </c>
      <c r="D10" s="287" t="s">
        <v>843</v>
      </c>
      <c r="E10" s="288">
        <v>2007</v>
      </c>
      <c r="F10" s="384" t="s">
        <v>844</v>
      </c>
      <c r="G10" s="383">
        <v>25000</v>
      </c>
      <c r="H10" s="289"/>
      <c r="I10" s="290" t="s">
        <v>733</v>
      </c>
      <c r="J10" s="290" t="s">
        <v>153</v>
      </c>
    </row>
    <row r="11" spans="1:10">
      <c r="A11" s="120"/>
      <c r="B11" s="121" t="s">
        <v>862</v>
      </c>
      <c r="C11" s="122"/>
      <c r="D11" s="122"/>
      <c r="E11" s="122"/>
      <c r="F11" s="122"/>
      <c r="G11" s="123">
        <f>SUM(G10)</f>
        <v>25000</v>
      </c>
      <c r="H11" s="122"/>
      <c r="I11" s="124"/>
      <c r="J11" s="122"/>
    </row>
    <row r="12" spans="1:10" ht="12.75" customHeight="1">
      <c r="A12" s="1201" t="s">
        <v>3743</v>
      </c>
      <c r="B12" s="1202"/>
      <c r="C12" s="1202"/>
      <c r="D12" s="1202"/>
      <c r="E12" s="1202"/>
      <c r="F12" s="1203"/>
      <c r="G12" s="320"/>
      <c r="H12" s="318"/>
      <c r="I12" s="319"/>
      <c r="J12" s="318"/>
    </row>
    <row r="13" spans="1:10" ht="38.25">
      <c r="A13" s="400">
        <v>1</v>
      </c>
      <c r="B13" s="351" t="s">
        <v>1514</v>
      </c>
      <c r="C13" s="305" t="s">
        <v>1515</v>
      </c>
      <c r="D13" s="305" t="s">
        <v>1516</v>
      </c>
      <c r="E13" s="305" t="s">
        <v>1517</v>
      </c>
      <c r="F13" s="305" t="s">
        <v>1518</v>
      </c>
      <c r="G13" s="321">
        <v>12828.9</v>
      </c>
      <c r="H13" s="305"/>
      <c r="I13" s="295" t="s">
        <v>733</v>
      </c>
      <c r="J13" s="305" t="s">
        <v>1519</v>
      </c>
    </row>
    <row r="14" spans="1:10">
      <c r="A14" s="353"/>
      <c r="B14" s="352"/>
      <c r="C14" s="682"/>
      <c r="D14" s="682"/>
      <c r="E14" s="682"/>
      <c r="F14" s="682"/>
      <c r="G14" s="409">
        <f>SUM(G13:G13)</f>
        <v>12828.9</v>
      </c>
      <c r="H14" s="682"/>
      <c r="I14" s="683"/>
      <c r="J14" s="682"/>
    </row>
    <row r="15" spans="1:10" ht="12.75" customHeight="1">
      <c r="A15" s="1198" t="s">
        <v>3744</v>
      </c>
      <c r="B15" s="1199"/>
      <c r="C15" s="1199"/>
      <c r="D15" s="1199"/>
      <c r="E15" s="1199"/>
      <c r="F15" s="1199"/>
      <c r="G15" s="1199"/>
      <c r="H15" s="1199"/>
      <c r="I15" s="1199"/>
      <c r="J15" s="1200"/>
    </row>
    <row r="16" spans="1:10" s="93" customFormat="1" ht="25.5">
      <c r="A16" s="400">
        <v>1</v>
      </c>
      <c r="B16" s="414" t="s">
        <v>2050</v>
      </c>
      <c r="C16" s="415"/>
      <c r="D16" s="411"/>
      <c r="E16" s="416">
        <v>2017</v>
      </c>
      <c r="F16" s="417"/>
      <c r="G16" s="406">
        <v>21286.38</v>
      </c>
      <c r="H16" s="308"/>
      <c r="I16" s="306" t="s">
        <v>733</v>
      </c>
      <c r="J16" s="1205" t="s">
        <v>141</v>
      </c>
    </row>
    <row r="17" spans="1:10" s="93" customFormat="1" ht="38.25">
      <c r="A17" s="400">
        <v>2</v>
      </c>
      <c r="B17" s="418" t="s">
        <v>2400</v>
      </c>
      <c r="C17" s="311"/>
      <c r="D17" s="308"/>
      <c r="E17" s="309">
        <v>2016</v>
      </c>
      <c r="F17" s="310"/>
      <c r="G17" s="407">
        <v>8695.44</v>
      </c>
      <c r="H17" s="308"/>
      <c r="I17" s="306" t="s">
        <v>733</v>
      </c>
      <c r="J17" s="1206"/>
    </row>
    <row r="18" spans="1:10" s="93" customFormat="1" ht="25.5">
      <c r="A18" s="400">
        <v>3</v>
      </c>
      <c r="B18" s="418" t="s">
        <v>2409</v>
      </c>
      <c r="C18" s="311"/>
      <c r="D18" s="308"/>
      <c r="E18" s="309">
        <v>2018</v>
      </c>
      <c r="F18" s="310"/>
      <c r="G18" s="407">
        <v>11814.15</v>
      </c>
      <c r="H18" s="308"/>
      <c r="I18" s="306" t="s">
        <v>733</v>
      </c>
      <c r="J18" s="1206"/>
    </row>
    <row r="19" spans="1:10" s="93" customFormat="1" ht="25.5">
      <c r="A19" s="400">
        <v>4</v>
      </c>
      <c r="B19" s="418" t="s">
        <v>3542</v>
      </c>
      <c r="C19" s="311"/>
      <c r="D19" s="308"/>
      <c r="E19" s="309">
        <v>2018</v>
      </c>
      <c r="F19" s="310"/>
      <c r="G19" s="407">
        <v>11057.7</v>
      </c>
      <c r="H19" s="308"/>
      <c r="I19" s="306" t="s">
        <v>733</v>
      </c>
      <c r="J19" s="1206"/>
    </row>
    <row r="20" spans="1:10" s="93" customFormat="1">
      <c r="A20" s="400">
        <v>5</v>
      </c>
      <c r="B20" s="418" t="s">
        <v>3543</v>
      </c>
      <c r="C20" s="311"/>
      <c r="D20" s="308"/>
      <c r="E20" s="309">
        <v>2019</v>
      </c>
      <c r="F20" s="310"/>
      <c r="G20" s="407">
        <v>44564.51</v>
      </c>
      <c r="H20" s="308"/>
      <c r="I20" s="306"/>
      <c r="J20" s="1206"/>
    </row>
    <row r="21" spans="1:10" s="93" customFormat="1" ht="25.5">
      <c r="A21" s="400">
        <v>6</v>
      </c>
      <c r="B21" s="418" t="s">
        <v>3544</v>
      </c>
      <c r="C21" s="311"/>
      <c r="D21" s="308"/>
      <c r="E21" s="309">
        <v>2019</v>
      </c>
      <c r="F21" s="310"/>
      <c r="G21" s="407">
        <v>10720.36</v>
      </c>
      <c r="H21" s="308"/>
      <c r="I21" s="306"/>
      <c r="J21" s="1207"/>
    </row>
    <row r="22" spans="1:10" s="108" customFormat="1">
      <c r="A22" s="120"/>
      <c r="B22" s="121" t="s">
        <v>862</v>
      </c>
      <c r="C22" s="122"/>
      <c r="D22" s="122"/>
      <c r="E22" s="122"/>
      <c r="F22" s="122"/>
      <c r="G22" s="123">
        <f>SUM(G16:G21)</f>
        <v>108138.54</v>
      </c>
      <c r="H22" s="122"/>
      <c r="I22" s="124"/>
      <c r="J22" s="122"/>
    </row>
    <row r="23" spans="1:10" ht="21" customHeight="1">
      <c r="A23" s="196"/>
      <c r="B23" s="1204" t="s">
        <v>1307</v>
      </c>
      <c r="C23" s="1204"/>
      <c r="D23" s="1204"/>
      <c r="E23" s="1204"/>
      <c r="F23" s="1204"/>
      <c r="G23" s="198">
        <f>G22+G14+G11+G8</f>
        <v>185797.41</v>
      </c>
      <c r="H23" s="197"/>
      <c r="I23" s="197"/>
      <c r="J23" s="197"/>
    </row>
    <row r="25" spans="1:10">
      <c r="G25" s="1029"/>
    </row>
    <row r="26" spans="1:10">
      <c r="F26" s="1028"/>
    </row>
  </sheetData>
  <mergeCells count="7">
    <mergeCell ref="A3:J3"/>
    <mergeCell ref="A15:J15"/>
    <mergeCell ref="A9:J9"/>
    <mergeCell ref="A5:J5"/>
    <mergeCell ref="B23:F23"/>
    <mergeCell ref="A12:F12"/>
    <mergeCell ref="J16:J21"/>
  </mergeCells>
  <phoneticPr fontId="11" type="noConversion"/>
  <pageMargins left="0.7" right="0.7" top="0.75" bottom="0.75" header="0.3" footer="0.3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9"/>
  <sheetViews>
    <sheetView view="pageBreakPreview" topLeftCell="A121" zoomScaleNormal="100" zoomScaleSheetLayoutView="100" workbookViewId="0">
      <selection activeCell="B240" sqref="B240"/>
    </sheetView>
  </sheetViews>
  <sheetFormatPr defaultRowHeight="12.75"/>
  <cols>
    <col min="1" max="1" width="4.140625" style="390" customWidth="1"/>
    <col min="2" max="2" width="57.7109375" style="31" customWidth="1"/>
    <col min="3" max="3" width="57.140625" style="92" customWidth="1"/>
    <col min="4" max="16384" width="9.140625" style="31"/>
  </cols>
  <sheetData>
    <row r="1" spans="1:4">
      <c r="A1" s="331" t="s">
        <v>1345</v>
      </c>
    </row>
    <row r="2" spans="1:4" s="30" customFormat="1" ht="15" customHeight="1" thickBot="1">
      <c r="A2" s="388"/>
      <c r="B2" s="11"/>
      <c r="C2" s="91"/>
    </row>
    <row r="3" spans="1:4" ht="41.25" customHeight="1" thickBot="1">
      <c r="A3" s="1208" t="s">
        <v>263</v>
      </c>
      <c r="B3" s="1209"/>
      <c r="C3" s="1210"/>
    </row>
    <row r="5" spans="1:4" ht="25.5">
      <c r="A5" s="1003" t="s">
        <v>370</v>
      </c>
      <c r="B5" s="53" t="s">
        <v>397</v>
      </c>
      <c r="C5" s="54" t="s">
        <v>398</v>
      </c>
    </row>
    <row r="6" spans="1:4">
      <c r="A6" s="1211" t="s">
        <v>1743</v>
      </c>
      <c r="B6" s="1211"/>
      <c r="C6" s="1211"/>
    </row>
    <row r="7" spans="1:4">
      <c r="A7" s="12">
        <v>1</v>
      </c>
      <c r="B7" s="83" t="s">
        <v>1744</v>
      </c>
      <c r="C7" s="141"/>
      <c r="D7" s="4"/>
    </row>
    <row r="8" spans="1:4" s="633" customFormat="1" ht="25.5">
      <c r="A8" s="2">
        <v>2</v>
      </c>
      <c r="B8" s="10" t="s">
        <v>3374</v>
      </c>
      <c r="C8" s="141"/>
    </row>
    <row r="9" spans="1:4" s="633" customFormat="1" ht="25.5">
      <c r="A9" s="2">
        <v>3</v>
      </c>
      <c r="B9" s="10" t="s">
        <v>3375</v>
      </c>
      <c r="C9" s="141"/>
    </row>
    <row r="10" spans="1:4" ht="10.5" customHeight="1">
      <c r="A10" s="1211" t="s">
        <v>1745</v>
      </c>
      <c r="B10" s="1211"/>
      <c r="C10" s="1211"/>
    </row>
    <row r="11" spans="1:4" s="367" customFormat="1" ht="25.5" customHeight="1">
      <c r="A11" s="12">
        <v>1</v>
      </c>
      <c r="B11" s="1" t="s">
        <v>1393</v>
      </c>
      <c r="C11" s="2" t="s">
        <v>839</v>
      </c>
    </row>
    <row r="12" spans="1:4" s="367" customFormat="1" ht="25.5" customHeight="1">
      <c r="A12" s="12">
        <v>2</v>
      </c>
      <c r="B12" s="1" t="s">
        <v>1418</v>
      </c>
      <c r="C12" s="2"/>
    </row>
    <row r="13" spans="1:4" ht="13.5" customHeight="1">
      <c r="A13" s="1102" t="s">
        <v>3745</v>
      </c>
      <c r="B13" s="1103"/>
      <c r="C13" s="1104"/>
    </row>
    <row r="14" spans="1:4" s="367" customFormat="1" ht="25.5" customHeight="1">
      <c r="A14" s="12">
        <v>1</v>
      </c>
      <c r="B14" s="1" t="s">
        <v>1532</v>
      </c>
      <c r="C14" s="2"/>
    </row>
    <row r="15" spans="1:4" ht="13.5" customHeight="1">
      <c r="A15" s="1211" t="s">
        <v>3746</v>
      </c>
      <c r="B15" s="1211"/>
      <c r="C15" s="1211"/>
    </row>
    <row r="16" spans="1:4" ht="25.5" customHeight="1">
      <c r="A16" s="12">
        <v>1</v>
      </c>
      <c r="B16" s="1" t="s">
        <v>1418</v>
      </c>
      <c r="C16" s="2"/>
      <c r="D16" s="4"/>
    </row>
    <row r="17" spans="1:3">
      <c r="A17" s="1211" t="s">
        <v>3747</v>
      </c>
      <c r="B17" s="1211"/>
      <c r="C17" s="1211"/>
    </row>
    <row r="18" spans="1:3" s="355" customFormat="1">
      <c r="A18" s="12">
        <v>1</v>
      </c>
      <c r="B18" s="209" t="s">
        <v>474</v>
      </c>
      <c r="C18" s="954"/>
    </row>
    <row r="19" spans="1:3" s="355" customFormat="1">
      <c r="A19" s="12">
        <v>2</v>
      </c>
      <c r="B19" s="209" t="s">
        <v>538</v>
      </c>
      <c r="C19" s="954" t="s">
        <v>697</v>
      </c>
    </row>
    <row r="20" spans="1:3" s="82" customFormat="1">
      <c r="A20" s="12">
        <v>3</v>
      </c>
      <c r="B20" s="1" t="s">
        <v>494</v>
      </c>
      <c r="C20" s="12"/>
    </row>
    <row r="21" spans="1:3">
      <c r="A21" s="1211" t="s">
        <v>3748</v>
      </c>
      <c r="B21" s="1211"/>
      <c r="C21" s="1211"/>
    </row>
    <row r="22" spans="1:3" s="187" customFormat="1" ht="25.5">
      <c r="A22" s="12">
        <v>1</v>
      </c>
      <c r="B22" s="174" t="s">
        <v>387</v>
      </c>
      <c r="C22" s="145" t="s">
        <v>112</v>
      </c>
    </row>
    <row r="23" spans="1:3" ht="14.25" customHeight="1">
      <c r="A23" s="1211" t="s">
        <v>2217</v>
      </c>
      <c r="B23" s="1211"/>
      <c r="C23" s="1211"/>
    </row>
    <row r="24" spans="1:3" s="82" customFormat="1">
      <c r="A24" s="12">
        <v>1</v>
      </c>
      <c r="B24" s="174" t="s">
        <v>379</v>
      </c>
      <c r="C24" s="946"/>
    </row>
    <row r="25" spans="1:3" s="82" customFormat="1">
      <c r="A25" s="12">
        <f>A24+1</f>
        <v>2</v>
      </c>
      <c r="B25" s="174" t="s">
        <v>380</v>
      </c>
      <c r="C25" s="946"/>
    </row>
    <row r="26" spans="1:3" s="82" customFormat="1" ht="25.5">
      <c r="A26" s="12">
        <f t="shared" ref="A26:A36" si="0">A25+1</f>
        <v>3</v>
      </c>
      <c r="B26" s="174" t="s">
        <v>111</v>
      </c>
      <c r="C26" s="946"/>
    </row>
    <row r="27" spans="1:3" s="82" customFormat="1">
      <c r="A27" s="12">
        <f t="shared" si="0"/>
        <v>4</v>
      </c>
      <c r="B27" s="174" t="s">
        <v>381</v>
      </c>
      <c r="C27" s="946"/>
    </row>
    <row r="28" spans="1:3" s="82" customFormat="1">
      <c r="A28" s="12">
        <f t="shared" si="0"/>
        <v>5</v>
      </c>
      <c r="B28" s="174" t="s">
        <v>382</v>
      </c>
      <c r="C28" s="946"/>
    </row>
    <row r="29" spans="1:3" s="82" customFormat="1">
      <c r="A29" s="12">
        <f t="shared" si="0"/>
        <v>6</v>
      </c>
      <c r="B29" s="174" t="s">
        <v>383</v>
      </c>
      <c r="C29" s="946"/>
    </row>
    <row r="30" spans="1:3" s="82" customFormat="1">
      <c r="A30" s="12">
        <f t="shared" si="0"/>
        <v>7</v>
      </c>
      <c r="B30" s="151" t="s">
        <v>1282</v>
      </c>
      <c r="C30" s="946"/>
    </row>
    <row r="31" spans="1:3" s="82" customFormat="1">
      <c r="A31" s="12">
        <f t="shared" si="0"/>
        <v>8</v>
      </c>
      <c r="B31" s="151" t="s">
        <v>1283</v>
      </c>
      <c r="C31" s="692"/>
    </row>
    <row r="32" spans="1:3" s="82" customFormat="1" ht="25.5">
      <c r="A32" s="12">
        <f t="shared" si="0"/>
        <v>9</v>
      </c>
      <c r="B32" s="151" t="s">
        <v>110</v>
      </c>
      <c r="C32" s="692"/>
    </row>
    <row r="33" spans="1:3" s="82" customFormat="1">
      <c r="A33" s="12">
        <f t="shared" si="0"/>
        <v>10</v>
      </c>
      <c r="B33" s="118" t="s">
        <v>495</v>
      </c>
      <c r="C33" s="612"/>
    </row>
    <row r="34" spans="1:3" s="82" customFormat="1">
      <c r="A34" s="12">
        <f t="shared" si="0"/>
        <v>11</v>
      </c>
      <c r="B34" s="118" t="s">
        <v>495</v>
      </c>
      <c r="C34" s="612"/>
    </row>
    <row r="35" spans="1:3" s="82" customFormat="1">
      <c r="A35" s="12">
        <f t="shared" si="0"/>
        <v>12</v>
      </c>
      <c r="B35" s="1" t="s">
        <v>1364</v>
      </c>
      <c r="C35" s="612"/>
    </row>
    <row r="36" spans="1:3" s="82" customFormat="1">
      <c r="A36" s="12">
        <f t="shared" si="0"/>
        <v>13</v>
      </c>
      <c r="B36" s="1" t="s">
        <v>1365</v>
      </c>
      <c r="C36" s="612"/>
    </row>
    <row r="37" spans="1:3">
      <c r="A37" s="1211" t="s">
        <v>3749</v>
      </c>
      <c r="B37" s="1211"/>
      <c r="C37" s="1211"/>
    </row>
    <row r="38" spans="1:3">
      <c r="A38" s="12">
        <v>1</v>
      </c>
      <c r="B38" s="149" t="s">
        <v>109</v>
      </c>
      <c r="C38" s="947"/>
    </row>
    <row r="39" spans="1:3" s="82" customFormat="1">
      <c r="A39" s="12">
        <v>2</v>
      </c>
      <c r="B39" s="151" t="s">
        <v>363</v>
      </c>
      <c r="C39" s="948"/>
    </row>
    <row r="40" spans="1:3" s="82" customFormat="1">
      <c r="A40" s="12">
        <v>3</v>
      </c>
      <c r="B40" s="151" t="s">
        <v>363</v>
      </c>
      <c r="C40" s="948"/>
    </row>
    <row r="41" spans="1:3" s="82" customFormat="1">
      <c r="A41" s="12">
        <v>4</v>
      </c>
      <c r="B41" s="151" t="s">
        <v>364</v>
      </c>
      <c r="C41" s="948"/>
    </row>
    <row r="42" spans="1:3" s="82" customFormat="1">
      <c r="A42" s="12">
        <v>5</v>
      </c>
      <c r="B42" s="151" t="s">
        <v>365</v>
      </c>
      <c r="C42" s="948"/>
    </row>
    <row r="43" spans="1:3" s="82" customFormat="1">
      <c r="A43" s="12">
        <v>6</v>
      </c>
      <c r="B43" s="151" t="s">
        <v>215</v>
      </c>
      <c r="C43" s="948"/>
    </row>
    <row r="44" spans="1:3" s="82" customFormat="1">
      <c r="A44" s="12">
        <v>7</v>
      </c>
      <c r="B44" s="151" t="s">
        <v>215</v>
      </c>
      <c r="C44" s="948"/>
    </row>
    <row r="45" spans="1:3" s="82" customFormat="1">
      <c r="A45" s="12">
        <v>8</v>
      </c>
      <c r="B45" s="151" t="s">
        <v>216</v>
      </c>
      <c r="C45" s="948"/>
    </row>
    <row r="46" spans="1:3" s="82" customFormat="1">
      <c r="A46" s="12">
        <v>9</v>
      </c>
      <c r="B46" s="151" t="s">
        <v>217</v>
      </c>
      <c r="C46" s="948"/>
    </row>
    <row r="47" spans="1:3">
      <c r="A47" s="1211" t="s">
        <v>1389</v>
      </c>
      <c r="B47" s="1211"/>
      <c r="C47" s="1211"/>
    </row>
    <row r="48" spans="1:3" s="82" customFormat="1" ht="25.5">
      <c r="A48" s="12">
        <v>1</v>
      </c>
      <c r="B48" s="236" t="s">
        <v>985</v>
      </c>
      <c r="C48" s="210" t="s">
        <v>1421</v>
      </c>
    </row>
    <row r="49" spans="1:4" s="82" customFormat="1" ht="25.5">
      <c r="A49" s="12">
        <v>2</v>
      </c>
      <c r="B49" s="236" t="s">
        <v>1951</v>
      </c>
      <c r="C49" s="210" t="s">
        <v>1300</v>
      </c>
    </row>
    <row r="50" spans="1:4" s="82" customFormat="1" ht="25.5">
      <c r="A50" s="12">
        <v>3</v>
      </c>
      <c r="B50" s="362" t="s">
        <v>338</v>
      </c>
      <c r="C50" s="210" t="s">
        <v>1300</v>
      </c>
    </row>
    <row r="51" spans="1:4" s="82" customFormat="1" ht="25.5">
      <c r="A51" s="12">
        <v>4</v>
      </c>
      <c r="B51" s="236" t="s">
        <v>778</v>
      </c>
      <c r="C51" s="210" t="s">
        <v>1422</v>
      </c>
    </row>
    <row r="52" spans="1:4" s="82" customFormat="1" ht="25.5">
      <c r="A52" s="12">
        <v>5</v>
      </c>
      <c r="B52" s="236" t="s">
        <v>779</v>
      </c>
      <c r="C52" s="210" t="s">
        <v>1423</v>
      </c>
    </row>
    <row r="53" spans="1:4" s="82" customFormat="1">
      <c r="A53" s="1212" t="s">
        <v>3750</v>
      </c>
      <c r="B53" s="1212"/>
      <c r="C53" s="1212"/>
    </row>
    <row r="54" spans="1:4" s="82" customFormat="1">
      <c r="A54" s="12">
        <v>1</v>
      </c>
      <c r="B54" s="685" t="s">
        <v>1224</v>
      </c>
      <c r="C54" s="210" t="s">
        <v>3458</v>
      </c>
    </row>
    <row r="55" spans="1:4" s="82" customFormat="1">
      <c r="A55" s="12">
        <v>2</v>
      </c>
      <c r="B55" s="685" t="s">
        <v>2408</v>
      </c>
      <c r="C55" s="210" t="s">
        <v>3458</v>
      </c>
    </row>
    <row r="56" spans="1:4">
      <c r="A56" s="1211" t="s">
        <v>3751</v>
      </c>
      <c r="B56" s="1211"/>
      <c r="C56" s="1211"/>
    </row>
    <row r="57" spans="1:4" s="355" customFormat="1" ht="19.5" customHeight="1">
      <c r="A57" s="12">
        <v>1</v>
      </c>
      <c r="B57" s="362" t="s">
        <v>519</v>
      </c>
      <c r="C57" s="393" t="s">
        <v>672</v>
      </c>
    </row>
    <row r="58" spans="1:4" s="355" customFormat="1" ht="12" customHeight="1">
      <c r="A58" s="382" t="s">
        <v>3752</v>
      </c>
      <c r="B58" s="242" t="s">
        <v>2018</v>
      </c>
      <c r="C58" s="243"/>
    </row>
    <row r="59" spans="1:4" s="82" customFormat="1" ht="19.5" customHeight="1">
      <c r="A59" s="385" t="s">
        <v>773</v>
      </c>
      <c r="B59" s="386" t="s">
        <v>2019</v>
      </c>
      <c r="C59" s="387" t="s">
        <v>2020</v>
      </c>
    </row>
    <row r="60" spans="1:4" s="82" customFormat="1" ht="12.75" customHeight="1">
      <c r="A60" s="576" t="s">
        <v>3753</v>
      </c>
      <c r="B60" s="242" t="s">
        <v>3089</v>
      </c>
      <c r="C60" s="949"/>
    </row>
    <row r="61" spans="1:4" s="82" customFormat="1" ht="19.5" customHeight="1">
      <c r="A61" s="957" t="s">
        <v>773</v>
      </c>
      <c r="B61" s="324" t="s">
        <v>3090</v>
      </c>
      <c r="C61" s="958" t="s">
        <v>2020</v>
      </c>
      <c r="D61" s="6"/>
    </row>
    <row r="62" spans="1:4">
      <c r="A62" s="1211" t="s">
        <v>3754</v>
      </c>
      <c r="B62" s="1211"/>
      <c r="C62" s="1211"/>
    </row>
    <row r="63" spans="1:4" s="82" customFormat="1">
      <c r="A63" s="12">
        <v>1</v>
      </c>
      <c r="B63" s="10" t="s">
        <v>225</v>
      </c>
      <c r="C63" s="12"/>
    </row>
    <row r="64" spans="1:4" s="82" customFormat="1" ht="25.5">
      <c r="A64" s="12">
        <v>2</v>
      </c>
      <c r="B64" s="10" t="s">
        <v>226</v>
      </c>
      <c r="C64" s="12"/>
    </row>
    <row r="65" spans="1:3" s="82" customFormat="1">
      <c r="A65" s="12">
        <v>4</v>
      </c>
      <c r="B65" s="10" t="s">
        <v>227</v>
      </c>
      <c r="C65" s="12"/>
    </row>
    <row r="66" spans="1:3" s="82" customFormat="1">
      <c r="A66" s="12">
        <v>5</v>
      </c>
      <c r="B66" s="10" t="s">
        <v>228</v>
      </c>
      <c r="C66" s="12"/>
    </row>
    <row r="67" spans="1:3" s="82" customFormat="1">
      <c r="A67" s="12">
        <v>6</v>
      </c>
      <c r="B67" s="10" t="s">
        <v>229</v>
      </c>
      <c r="C67" s="12"/>
    </row>
    <row r="68" spans="1:3">
      <c r="A68" s="1211" t="s">
        <v>3755</v>
      </c>
      <c r="B68" s="1211"/>
      <c r="C68" s="1211"/>
    </row>
    <row r="69" spans="1:3" s="82" customFormat="1" ht="15.75" customHeight="1">
      <c r="A69" s="12">
        <v>1</v>
      </c>
      <c r="B69" s="335" t="s">
        <v>1969</v>
      </c>
      <c r="C69" s="12"/>
    </row>
    <row r="70" spans="1:3" s="82" customFormat="1" ht="17.25" customHeight="1">
      <c r="A70" s="1211" t="s">
        <v>3794</v>
      </c>
      <c r="B70" s="1211"/>
      <c r="C70" s="1211"/>
    </row>
    <row r="71" spans="1:3" s="82" customFormat="1" ht="19.5" customHeight="1">
      <c r="A71" s="12">
        <v>1</v>
      </c>
      <c r="B71" s="10" t="s">
        <v>1879</v>
      </c>
      <c r="C71" s="2" t="s">
        <v>0</v>
      </c>
    </row>
    <row r="72" spans="1:3" s="82" customFormat="1" ht="19.5" customHeight="1">
      <c r="A72" s="12">
        <f>1+A71</f>
        <v>2</v>
      </c>
      <c r="B72" s="10" t="s">
        <v>298</v>
      </c>
      <c r="C72" s="2" t="s">
        <v>0</v>
      </c>
    </row>
    <row r="73" spans="1:3" s="82" customFormat="1" ht="19.5" customHeight="1">
      <c r="A73" s="12">
        <f t="shared" ref="A73:A123" si="1">1+A72</f>
        <v>3</v>
      </c>
      <c r="B73" s="10" t="s">
        <v>265</v>
      </c>
      <c r="C73" s="2" t="s">
        <v>0</v>
      </c>
    </row>
    <row r="74" spans="1:3" s="82" customFormat="1" ht="19.5" customHeight="1">
      <c r="A74" s="12">
        <f t="shared" si="1"/>
        <v>4</v>
      </c>
      <c r="B74" s="10" t="s">
        <v>266</v>
      </c>
      <c r="C74" s="2" t="s">
        <v>0</v>
      </c>
    </row>
    <row r="75" spans="1:3" s="82" customFormat="1" ht="19.5" customHeight="1">
      <c r="A75" s="12">
        <f t="shared" si="1"/>
        <v>5</v>
      </c>
      <c r="B75" s="10" t="s">
        <v>3656</v>
      </c>
      <c r="C75" s="2" t="s">
        <v>3657</v>
      </c>
    </row>
    <row r="76" spans="1:3" s="82" customFormat="1" ht="19.5" customHeight="1">
      <c r="A76" s="12">
        <f t="shared" si="1"/>
        <v>6</v>
      </c>
      <c r="B76" s="10" t="s">
        <v>299</v>
      </c>
      <c r="C76" s="2" t="s">
        <v>3657</v>
      </c>
    </row>
    <row r="77" spans="1:3" s="82" customFormat="1" ht="19.5" customHeight="1">
      <c r="A77" s="12">
        <f t="shared" si="1"/>
        <v>7</v>
      </c>
      <c r="B77" s="10" t="s">
        <v>3658</v>
      </c>
      <c r="C77" s="2" t="s">
        <v>3657</v>
      </c>
    </row>
    <row r="78" spans="1:3" s="82" customFormat="1" ht="19.5" customHeight="1">
      <c r="A78" s="12">
        <f t="shared" si="1"/>
        <v>8</v>
      </c>
      <c r="B78" s="10" t="s">
        <v>3659</v>
      </c>
      <c r="C78" s="2" t="s">
        <v>3657</v>
      </c>
    </row>
    <row r="79" spans="1:3" s="82" customFormat="1" ht="19.5" customHeight="1">
      <c r="A79" s="12">
        <f t="shared" si="1"/>
        <v>9</v>
      </c>
      <c r="B79" s="10" t="s">
        <v>3660</v>
      </c>
      <c r="C79" s="2" t="s">
        <v>3657</v>
      </c>
    </row>
    <row r="80" spans="1:3" s="82" customFormat="1" ht="19.5" customHeight="1">
      <c r="A80" s="12">
        <f t="shared" si="1"/>
        <v>10</v>
      </c>
      <c r="B80" s="10" t="s">
        <v>3661</v>
      </c>
      <c r="C80" s="2" t="s">
        <v>3657</v>
      </c>
    </row>
    <row r="81" spans="1:3" s="82" customFormat="1" ht="19.5" customHeight="1">
      <c r="A81" s="12">
        <f t="shared" si="1"/>
        <v>11</v>
      </c>
      <c r="B81" s="10" t="s">
        <v>3662</v>
      </c>
      <c r="C81" s="2" t="s">
        <v>3657</v>
      </c>
    </row>
    <row r="82" spans="1:3" s="82" customFormat="1" ht="19.5" customHeight="1">
      <c r="A82" s="12">
        <f t="shared" si="1"/>
        <v>12</v>
      </c>
      <c r="B82" s="10" t="s">
        <v>3663</v>
      </c>
      <c r="C82" s="2" t="s">
        <v>3657</v>
      </c>
    </row>
    <row r="83" spans="1:3" s="82" customFormat="1" ht="19.5" customHeight="1">
      <c r="A83" s="12">
        <f t="shared" si="1"/>
        <v>13</v>
      </c>
      <c r="B83" s="10" t="s">
        <v>3664</v>
      </c>
      <c r="C83" s="2" t="s">
        <v>3665</v>
      </c>
    </row>
    <row r="84" spans="1:3" s="82" customFormat="1" ht="19.5" customHeight="1">
      <c r="A84" s="12">
        <f t="shared" si="1"/>
        <v>14</v>
      </c>
      <c r="B84" s="10" t="s">
        <v>347</v>
      </c>
      <c r="C84" s="2" t="s">
        <v>3665</v>
      </c>
    </row>
    <row r="85" spans="1:3" s="82" customFormat="1" ht="19.5" customHeight="1">
      <c r="A85" s="12">
        <f t="shared" si="1"/>
        <v>15</v>
      </c>
      <c r="B85" s="10" t="s">
        <v>301</v>
      </c>
      <c r="C85" s="2" t="s">
        <v>302</v>
      </c>
    </row>
    <row r="86" spans="1:3" s="82" customFormat="1" ht="19.5" customHeight="1">
      <c r="A86" s="12">
        <f t="shared" si="1"/>
        <v>16</v>
      </c>
      <c r="B86" s="10" t="s">
        <v>264</v>
      </c>
      <c r="C86" s="2" t="s">
        <v>589</v>
      </c>
    </row>
    <row r="87" spans="1:3" s="82" customFormat="1" ht="19.5" customHeight="1">
      <c r="A87" s="12">
        <f t="shared" si="1"/>
        <v>17</v>
      </c>
      <c r="B87" s="10" t="s">
        <v>311</v>
      </c>
      <c r="C87" s="2" t="s">
        <v>312</v>
      </c>
    </row>
    <row r="88" spans="1:3" s="82" customFormat="1" ht="19.5" customHeight="1">
      <c r="A88" s="12">
        <f t="shared" si="1"/>
        <v>18</v>
      </c>
      <c r="B88" s="10" t="s">
        <v>1387</v>
      </c>
      <c r="C88" s="2" t="s">
        <v>312</v>
      </c>
    </row>
    <row r="89" spans="1:3" s="82" customFormat="1" ht="19.5" customHeight="1">
      <c r="A89" s="12">
        <f t="shared" si="1"/>
        <v>19</v>
      </c>
      <c r="B89" s="10" t="s">
        <v>313</v>
      </c>
      <c r="C89" s="2" t="s">
        <v>312</v>
      </c>
    </row>
    <row r="90" spans="1:3" s="82" customFormat="1" ht="19.5" customHeight="1">
      <c r="A90" s="12">
        <f t="shared" si="1"/>
        <v>20</v>
      </c>
      <c r="B90" s="10" t="s">
        <v>314</v>
      </c>
      <c r="C90" s="2" t="s">
        <v>453</v>
      </c>
    </row>
    <row r="91" spans="1:3" s="82" customFormat="1" ht="19.5" customHeight="1">
      <c r="A91" s="12">
        <f t="shared" si="1"/>
        <v>21</v>
      </c>
      <c r="B91" s="10" t="s">
        <v>1880</v>
      </c>
      <c r="C91" s="2" t="s">
        <v>1467</v>
      </c>
    </row>
    <row r="92" spans="1:3" s="82" customFormat="1" ht="19.5" customHeight="1">
      <c r="A92" s="12">
        <f t="shared" si="1"/>
        <v>22</v>
      </c>
      <c r="B92" s="10" t="s">
        <v>1472</v>
      </c>
      <c r="C92" s="2" t="s">
        <v>1467</v>
      </c>
    </row>
    <row r="93" spans="1:3" s="82" customFormat="1" ht="19.5" customHeight="1">
      <c r="A93" s="12">
        <f t="shared" si="1"/>
        <v>23</v>
      </c>
      <c r="B93" s="10" t="s">
        <v>1473</v>
      </c>
      <c r="C93" s="2" t="s">
        <v>1467</v>
      </c>
    </row>
    <row r="94" spans="1:3" s="82" customFormat="1" ht="19.5" customHeight="1">
      <c r="A94" s="12">
        <f t="shared" si="1"/>
        <v>24</v>
      </c>
      <c r="B94" s="10" t="s">
        <v>1474</v>
      </c>
      <c r="C94" s="2" t="s">
        <v>1467</v>
      </c>
    </row>
    <row r="95" spans="1:3" s="82" customFormat="1" ht="19.5" customHeight="1">
      <c r="A95" s="12">
        <f t="shared" si="1"/>
        <v>25</v>
      </c>
      <c r="B95" s="10" t="s">
        <v>300</v>
      </c>
      <c r="C95" s="2" t="s">
        <v>1467</v>
      </c>
    </row>
    <row r="96" spans="1:3" s="82" customFormat="1" ht="19.5" customHeight="1">
      <c r="A96" s="12">
        <f t="shared" si="1"/>
        <v>26</v>
      </c>
      <c r="B96" s="10" t="s">
        <v>1765</v>
      </c>
      <c r="C96" s="2" t="s">
        <v>1767</v>
      </c>
    </row>
    <row r="97" spans="1:3" s="82" customFormat="1" ht="19.5" customHeight="1">
      <c r="A97" s="12">
        <f t="shared" si="1"/>
        <v>27</v>
      </c>
      <c r="B97" s="10" t="s">
        <v>1882</v>
      </c>
      <c r="C97" s="2" t="s">
        <v>310</v>
      </c>
    </row>
    <row r="98" spans="1:3" s="82" customFormat="1" ht="19.5" customHeight="1">
      <c r="A98" s="12">
        <f t="shared" si="1"/>
        <v>28</v>
      </c>
      <c r="B98" s="10" t="s">
        <v>1880</v>
      </c>
      <c r="C98" s="2" t="s">
        <v>1110</v>
      </c>
    </row>
    <row r="99" spans="1:3" s="82" customFormat="1" ht="19.5" customHeight="1">
      <c r="A99" s="12">
        <f t="shared" si="1"/>
        <v>29</v>
      </c>
      <c r="B99" s="10" t="s">
        <v>1885</v>
      </c>
      <c r="C99" s="2" t="s">
        <v>589</v>
      </c>
    </row>
    <row r="100" spans="1:3" s="82" customFormat="1" ht="19.5" customHeight="1">
      <c r="A100" s="12">
        <f t="shared" si="1"/>
        <v>30</v>
      </c>
      <c r="B100" s="942" t="s">
        <v>299</v>
      </c>
      <c r="C100" s="2" t="s">
        <v>452</v>
      </c>
    </row>
    <row r="101" spans="1:3" s="82" customFormat="1" ht="19.5" customHeight="1">
      <c r="A101" s="12">
        <f t="shared" si="1"/>
        <v>31</v>
      </c>
      <c r="B101" s="942" t="s">
        <v>299</v>
      </c>
      <c r="C101" s="2" t="s">
        <v>454</v>
      </c>
    </row>
    <row r="102" spans="1:3" s="82" customFormat="1" ht="19.5" customHeight="1">
      <c r="A102" s="12">
        <f t="shared" si="1"/>
        <v>32</v>
      </c>
      <c r="B102" s="942" t="s">
        <v>303</v>
      </c>
      <c r="C102" s="2" t="s">
        <v>454</v>
      </c>
    </row>
    <row r="103" spans="1:3" s="82" customFormat="1" ht="19.5" customHeight="1">
      <c r="A103" s="12">
        <f t="shared" si="1"/>
        <v>33</v>
      </c>
      <c r="B103" s="942" t="s">
        <v>304</v>
      </c>
      <c r="C103" s="2" t="s">
        <v>824</v>
      </c>
    </row>
    <row r="104" spans="1:3" s="82" customFormat="1" ht="19.5" customHeight="1">
      <c r="A104" s="12">
        <f t="shared" si="1"/>
        <v>34</v>
      </c>
      <c r="B104" s="942" t="s">
        <v>304</v>
      </c>
      <c r="C104" s="2" t="s">
        <v>824</v>
      </c>
    </row>
    <row r="105" spans="1:3" s="82" customFormat="1" ht="19.5" customHeight="1">
      <c r="A105" s="12">
        <f t="shared" si="1"/>
        <v>35</v>
      </c>
      <c r="B105" s="942" t="s">
        <v>267</v>
      </c>
      <c r="C105" s="2" t="s">
        <v>824</v>
      </c>
    </row>
    <row r="106" spans="1:3" s="82" customFormat="1" ht="19.5" customHeight="1">
      <c r="A106" s="12">
        <f t="shared" si="1"/>
        <v>36</v>
      </c>
      <c r="B106" s="942" t="s">
        <v>268</v>
      </c>
      <c r="C106" s="2" t="s">
        <v>269</v>
      </c>
    </row>
    <row r="107" spans="1:3" s="82" customFormat="1" ht="19.5" customHeight="1">
      <c r="A107" s="12">
        <f t="shared" si="1"/>
        <v>37</v>
      </c>
      <c r="B107" s="942" t="s">
        <v>268</v>
      </c>
      <c r="C107" s="2" t="s">
        <v>824</v>
      </c>
    </row>
    <row r="108" spans="1:3" s="82" customFormat="1" ht="19.5" customHeight="1">
      <c r="A108" s="12">
        <f t="shared" si="1"/>
        <v>38</v>
      </c>
      <c r="B108" s="942" t="s">
        <v>305</v>
      </c>
      <c r="C108" s="2" t="s">
        <v>306</v>
      </c>
    </row>
    <row r="109" spans="1:3" s="82" customFormat="1" ht="19.5" customHeight="1">
      <c r="A109" s="12">
        <f t="shared" si="1"/>
        <v>39</v>
      </c>
      <c r="B109" s="942" t="s">
        <v>307</v>
      </c>
      <c r="C109" s="2" t="s">
        <v>306</v>
      </c>
    </row>
    <row r="110" spans="1:3" s="82" customFormat="1" ht="19.5" customHeight="1">
      <c r="A110" s="12">
        <f t="shared" si="1"/>
        <v>40</v>
      </c>
      <c r="B110" s="942" t="s">
        <v>308</v>
      </c>
      <c r="C110" s="2" t="s">
        <v>306</v>
      </c>
    </row>
    <row r="111" spans="1:3" s="82" customFormat="1" ht="19.5" customHeight="1">
      <c r="A111" s="12">
        <f t="shared" si="1"/>
        <v>41</v>
      </c>
      <c r="B111" s="942" t="s">
        <v>1880</v>
      </c>
      <c r="C111" s="2" t="s">
        <v>306</v>
      </c>
    </row>
    <row r="112" spans="1:3" s="82" customFormat="1" ht="19.5" customHeight="1">
      <c r="A112" s="12">
        <f t="shared" si="1"/>
        <v>42</v>
      </c>
      <c r="B112" s="942" t="s">
        <v>309</v>
      </c>
      <c r="C112" s="2" t="s">
        <v>822</v>
      </c>
    </row>
    <row r="113" spans="1:4" s="82" customFormat="1" ht="19.5" customHeight="1">
      <c r="A113" s="12">
        <f t="shared" si="1"/>
        <v>43</v>
      </c>
      <c r="B113" s="942" t="s">
        <v>309</v>
      </c>
      <c r="C113" s="2" t="s">
        <v>822</v>
      </c>
    </row>
    <row r="114" spans="1:4" s="82" customFormat="1" ht="19.5" customHeight="1">
      <c r="A114" s="12">
        <f t="shared" si="1"/>
        <v>44</v>
      </c>
      <c r="B114" s="942" t="s">
        <v>314</v>
      </c>
      <c r="C114" s="2" t="s">
        <v>1113</v>
      </c>
    </row>
    <row r="115" spans="1:4" s="82" customFormat="1" ht="19.5" customHeight="1">
      <c r="A115" s="12">
        <f t="shared" si="1"/>
        <v>45</v>
      </c>
      <c r="B115" s="942" t="s">
        <v>1766</v>
      </c>
      <c r="C115" s="2" t="s">
        <v>306</v>
      </c>
    </row>
    <row r="116" spans="1:4" s="82" customFormat="1" ht="19.5" customHeight="1">
      <c r="A116" s="12">
        <f t="shared" si="1"/>
        <v>46</v>
      </c>
      <c r="B116" s="942" t="s">
        <v>1881</v>
      </c>
      <c r="C116" s="2" t="s">
        <v>822</v>
      </c>
    </row>
    <row r="117" spans="1:4" s="82" customFormat="1" ht="19.5" customHeight="1">
      <c r="A117" s="12">
        <f t="shared" si="1"/>
        <v>47</v>
      </c>
      <c r="B117" s="942" t="s">
        <v>1883</v>
      </c>
      <c r="C117" s="2" t="s">
        <v>1884</v>
      </c>
    </row>
    <row r="118" spans="1:4" s="82" customFormat="1" ht="19.5" customHeight="1">
      <c r="A118" s="12">
        <f t="shared" si="1"/>
        <v>48</v>
      </c>
      <c r="B118" s="942" t="s">
        <v>3795</v>
      </c>
      <c r="C118" s="2"/>
    </row>
    <row r="119" spans="1:4" s="82" customFormat="1" ht="19.5" customHeight="1">
      <c r="A119" s="12">
        <f t="shared" si="1"/>
        <v>49</v>
      </c>
      <c r="B119" s="942" t="s">
        <v>3796</v>
      </c>
      <c r="C119" s="2"/>
    </row>
    <row r="120" spans="1:4" s="82" customFormat="1" ht="19.5" customHeight="1">
      <c r="A120" s="12">
        <f t="shared" si="1"/>
        <v>50</v>
      </c>
      <c r="B120" s="942" t="s">
        <v>3797</v>
      </c>
      <c r="C120" s="2"/>
    </row>
    <row r="121" spans="1:4" s="82" customFormat="1" ht="19.5" customHeight="1">
      <c r="A121" s="12">
        <f t="shared" si="1"/>
        <v>51</v>
      </c>
      <c r="B121" s="942" t="s">
        <v>3798</v>
      </c>
      <c r="C121" s="2"/>
    </row>
    <row r="122" spans="1:4" s="82" customFormat="1" ht="21.75" customHeight="1">
      <c r="A122" s="12">
        <f t="shared" si="1"/>
        <v>52</v>
      </c>
      <c r="B122" s="1002" t="s">
        <v>1960</v>
      </c>
      <c r="C122" s="623"/>
      <c r="D122" s="6"/>
    </row>
    <row r="123" spans="1:4" s="625" customFormat="1" ht="36" customHeight="1">
      <c r="A123" s="12">
        <f t="shared" si="1"/>
        <v>53</v>
      </c>
      <c r="B123" s="83" t="s">
        <v>3272</v>
      </c>
      <c r="C123" s="624" t="s">
        <v>3271</v>
      </c>
    </row>
    <row r="124" spans="1:4" s="616" customFormat="1" ht="15.75" customHeight="1">
      <c r="A124" s="950" t="s">
        <v>3756</v>
      </c>
      <c r="B124" s="1102" t="s">
        <v>1508</v>
      </c>
      <c r="C124" s="1227"/>
    </row>
    <row r="125" spans="1:4" s="82" customFormat="1" ht="19.5" customHeight="1">
      <c r="A125" s="12">
        <v>1</v>
      </c>
      <c r="B125" s="10" t="s">
        <v>2228</v>
      </c>
      <c r="C125" s="2"/>
      <c r="D125" s="6"/>
    </row>
    <row r="126" spans="1:4">
      <c r="A126" s="1211" t="s">
        <v>3757</v>
      </c>
      <c r="B126" s="1211"/>
      <c r="C126" s="1211"/>
    </row>
    <row r="127" spans="1:4" s="82" customFormat="1" ht="25.5">
      <c r="A127" s="1224">
        <v>1</v>
      </c>
      <c r="B127" s="1216" t="s">
        <v>222</v>
      </c>
      <c r="C127" s="134" t="s">
        <v>3409</v>
      </c>
    </row>
    <row r="128" spans="1:4" s="82" customFormat="1" ht="25.5">
      <c r="A128" s="1226"/>
      <c r="B128" s="1217"/>
      <c r="C128" s="134" t="s">
        <v>3410</v>
      </c>
    </row>
    <row r="129" spans="1:3" s="82" customFormat="1" ht="28.5" customHeight="1">
      <c r="A129" s="1224">
        <v>2</v>
      </c>
      <c r="B129" s="1216" t="s">
        <v>223</v>
      </c>
      <c r="C129" s="134" t="s">
        <v>735</v>
      </c>
    </row>
    <row r="130" spans="1:3" s="82" customFormat="1" ht="18" customHeight="1">
      <c r="A130" s="1226"/>
      <c r="B130" s="1217"/>
      <c r="C130" s="135" t="s">
        <v>736</v>
      </c>
    </row>
    <row r="131" spans="1:3">
      <c r="A131" s="1211" t="s">
        <v>3758</v>
      </c>
      <c r="B131" s="1211"/>
      <c r="C131" s="1211"/>
    </row>
    <row r="132" spans="1:3" s="82" customFormat="1">
      <c r="A132" s="1218">
        <v>1</v>
      </c>
      <c r="B132" s="1219" t="s">
        <v>224</v>
      </c>
      <c r="C132" s="145" t="s">
        <v>3498</v>
      </c>
    </row>
    <row r="133" spans="1:3" s="82" customFormat="1">
      <c r="A133" s="1218"/>
      <c r="B133" s="1220"/>
      <c r="C133" s="145" t="s">
        <v>740</v>
      </c>
    </row>
    <row r="134" spans="1:3" s="82" customFormat="1">
      <c r="A134" s="1218"/>
      <c r="B134" s="1220"/>
      <c r="C134" s="145" t="s">
        <v>741</v>
      </c>
    </row>
    <row r="135" spans="1:3" s="82" customFormat="1">
      <c r="A135" s="1218"/>
      <c r="B135" s="1220"/>
      <c r="C135" s="145" t="s">
        <v>742</v>
      </c>
    </row>
    <row r="136" spans="1:3" s="82" customFormat="1">
      <c r="A136" s="1218"/>
      <c r="B136" s="1220"/>
      <c r="C136" s="145" t="s">
        <v>3500</v>
      </c>
    </row>
    <row r="137" spans="1:3" s="82" customFormat="1">
      <c r="A137" s="1218"/>
      <c r="B137" s="1220"/>
      <c r="C137" s="145" t="s">
        <v>743</v>
      </c>
    </row>
    <row r="138" spans="1:3" s="82" customFormat="1">
      <c r="A138" s="1218"/>
      <c r="B138" s="1220"/>
      <c r="C138" s="145" t="s">
        <v>744</v>
      </c>
    </row>
    <row r="139" spans="1:3" s="82" customFormat="1">
      <c r="A139" s="1218"/>
      <c r="B139" s="1220"/>
      <c r="C139" s="145" t="s">
        <v>745</v>
      </c>
    </row>
    <row r="140" spans="1:3" s="82" customFormat="1" ht="15.75" customHeight="1">
      <c r="A140" s="1218"/>
      <c r="B140" s="1221"/>
      <c r="C140" s="145" t="s">
        <v>3499</v>
      </c>
    </row>
    <row r="141" spans="1:3" s="82" customFormat="1" ht="17.25" customHeight="1">
      <c r="A141" s="1218">
        <v>2</v>
      </c>
      <c r="B141" s="1228" t="s">
        <v>1943</v>
      </c>
      <c r="C141" s="145" t="s">
        <v>3501</v>
      </c>
    </row>
    <row r="142" spans="1:3" s="82" customFormat="1">
      <c r="A142" s="1218"/>
      <c r="B142" s="1228"/>
      <c r="C142" s="145" t="s">
        <v>1944</v>
      </c>
    </row>
    <row r="143" spans="1:3" s="82" customFormat="1">
      <c r="A143" s="89"/>
      <c r="B143" s="693"/>
      <c r="C143" s="413"/>
    </row>
    <row r="144" spans="1:3">
      <c r="A144" s="1213" t="s">
        <v>3759</v>
      </c>
      <c r="B144" s="1214"/>
      <c r="C144" s="1215"/>
    </row>
    <row r="145" spans="1:3" s="82" customFormat="1" ht="25.5">
      <c r="A145" s="89">
        <v>1</v>
      </c>
      <c r="B145" s="1" t="s">
        <v>23</v>
      </c>
      <c r="C145" s="88" t="s">
        <v>127</v>
      </c>
    </row>
    <row r="146" spans="1:3" s="82" customFormat="1" ht="25.5">
      <c r="A146" s="89">
        <v>2</v>
      </c>
      <c r="B146" s="1" t="s">
        <v>661</v>
      </c>
      <c r="C146" s="88" t="s">
        <v>660</v>
      </c>
    </row>
    <row r="147" spans="1:3" s="82" customFormat="1" ht="38.25">
      <c r="A147" s="89">
        <v>3</v>
      </c>
      <c r="B147" s="1" t="s">
        <v>318</v>
      </c>
      <c r="C147" s="88" t="s">
        <v>317</v>
      </c>
    </row>
    <row r="148" spans="1:3" s="82" customFormat="1" ht="25.5">
      <c r="A148" s="89">
        <v>4</v>
      </c>
      <c r="B148" s="1" t="s">
        <v>320</v>
      </c>
      <c r="C148" s="88" t="s">
        <v>319</v>
      </c>
    </row>
    <row r="149" spans="1:3" s="82" customFormat="1" ht="25.5">
      <c r="A149" s="89">
        <v>5</v>
      </c>
      <c r="B149" s="1" t="s">
        <v>322</v>
      </c>
      <c r="C149" s="88" t="s">
        <v>321</v>
      </c>
    </row>
    <row r="150" spans="1:3" s="82" customFormat="1" ht="25.5">
      <c r="A150" s="89">
        <v>6</v>
      </c>
      <c r="B150" s="1" t="s">
        <v>134</v>
      </c>
      <c r="C150" s="88" t="s">
        <v>133</v>
      </c>
    </row>
    <row r="151" spans="1:3" s="82" customFormat="1" ht="25.5">
      <c r="A151" s="89">
        <v>7</v>
      </c>
      <c r="B151" s="1" t="s">
        <v>1125</v>
      </c>
      <c r="C151" s="88" t="s">
        <v>787</v>
      </c>
    </row>
    <row r="152" spans="1:3" s="82" customFormat="1" ht="25.5">
      <c r="A152" s="89">
        <v>8</v>
      </c>
      <c r="B152" s="90" t="s">
        <v>1126</v>
      </c>
      <c r="C152" s="88" t="s">
        <v>323</v>
      </c>
    </row>
    <row r="153" spans="1:3" s="82" customFormat="1" ht="25.5">
      <c r="A153" s="89">
        <v>9</v>
      </c>
      <c r="B153" s="1" t="s">
        <v>1127</v>
      </c>
      <c r="C153" s="88" t="s">
        <v>1128</v>
      </c>
    </row>
    <row r="154" spans="1:3" s="82" customFormat="1" ht="25.5">
      <c r="A154" s="89">
        <v>10</v>
      </c>
      <c r="B154" s="1" t="s">
        <v>130</v>
      </c>
      <c r="C154" s="88" t="s">
        <v>129</v>
      </c>
    </row>
    <row r="155" spans="1:3" s="82" customFormat="1" ht="25.5">
      <c r="A155" s="89">
        <v>11</v>
      </c>
      <c r="B155" s="1" t="s">
        <v>132</v>
      </c>
      <c r="C155" s="88" t="s">
        <v>131</v>
      </c>
    </row>
    <row r="156" spans="1:3" s="82" customFormat="1" ht="25.5">
      <c r="A156" s="89">
        <v>12</v>
      </c>
      <c r="B156" s="1" t="s">
        <v>1129</v>
      </c>
      <c r="C156" s="88" t="s">
        <v>1128</v>
      </c>
    </row>
    <row r="157" spans="1:3" s="82" customFormat="1" ht="19.5" customHeight="1">
      <c r="A157" s="89">
        <v>13</v>
      </c>
      <c r="B157" s="1" t="s">
        <v>1130</v>
      </c>
      <c r="C157" s="88" t="s">
        <v>1131</v>
      </c>
    </row>
    <row r="158" spans="1:3" s="82" customFormat="1" ht="25.5">
      <c r="A158" s="89">
        <v>14</v>
      </c>
      <c r="B158" s="1" t="s">
        <v>659</v>
      </c>
      <c r="C158" s="88" t="s">
        <v>1132</v>
      </c>
    </row>
    <row r="159" spans="1:3" s="82" customFormat="1">
      <c r="A159" s="89">
        <v>15</v>
      </c>
      <c r="B159" s="1" t="s">
        <v>1133</v>
      </c>
      <c r="C159" s="88" t="s">
        <v>1131</v>
      </c>
    </row>
    <row r="160" spans="1:3" s="82" customFormat="1">
      <c r="A160" s="89">
        <v>16</v>
      </c>
      <c r="B160" s="1" t="s">
        <v>1134</v>
      </c>
      <c r="C160" s="88" t="s">
        <v>1131</v>
      </c>
    </row>
    <row r="161" spans="1:3">
      <c r="A161" s="1213" t="s">
        <v>3760</v>
      </c>
      <c r="B161" s="1214"/>
      <c r="C161" s="1215"/>
    </row>
    <row r="162" spans="1:3" s="82" customFormat="1">
      <c r="A162" s="12">
        <v>1</v>
      </c>
      <c r="B162" s="149" t="s">
        <v>1426</v>
      </c>
      <c r="C162" s="145" t="s">
        <v>1427</v>
      </c>
    </row>
    <row r="163" spans="1:3" s="82" customFormat="1" ht="25.5">
      <c r="A163" s="12">
        <v>2</v>
      </c>
      <c r="B163" s="149" t="s">
        <v>1428</v>
      </c>
      <c r="C163" s="145" t="s">
        <v>1429</v>
      </c>
    </row>
    <row r="164" spans="1:3" s="82" customFormat="1">
      <c r="A164" s="1224">
        <v>3</v>
      </c>
      <c r="B164" s="1222" t="s">
        <v>2179</v>
      </c>
      <c r="C164" s="1093" t="s">
        <v>1430</v>
      </c>
    </row>
    <row r="165" spans="1:3" s="82" customFormat="1">
      <c r="A165" s="1225"/>
      <c r="B165" s="1223"/>
      <c r="C165" s="1111"/>
    </row>
    <row r="166" spans="1:3" s="82" customFormat="1">
      <c r="A166" s="1225"/>
      <c r="B166" s="357" t="s">
        <v>2163</v>
      </c>
      <c r="C166" s="1111"/>
    </row>
    <row r="167" spans="1:3" s="82" customFormat="1">
      <c r="A167" s="1225"/>
      <c r="B167" s="358" t="s">
        <v>2164</v>
      </c>
      <c r="C167" s="1111"/>
    </row>
    <row r="168" spans="1:3" s="82" customFormat="1">
      <c r="A168" s="1225"/>
      <c r="B168" s="358" t="s">
        <v>2165</v>
      </c>
      <c r="C168" s="1111"/>
    </row>
    <row r="169" spans="1:3" s="82" customFormat="1">
      <c r="A169" s="1225"/>
      <c r="B169" s="356" t="s">
        <v>2166</v>
      </c>
      <c r="C169" s="1111"/>
    </row>
    <row r="170" spans="1:3" s="82" customFormat="1">
      <c r="A170" s="1225"/>
      <c r="B170" s="356" t="s">
        <v>2167</v>
      </c>
      <c r="C170" s="1111"/>
    </row>
    <row r="171" spans="1:3" s="82" customFormat="1">
      <c r="A171" s="1225"/>
      <c r="B171" s="356" t="s">
        <v>2168</v>
      </c>
      <c r="C171" s="1111"/>
    </row>
    <row r="172" spans="1:3" s="82" customFormat="1">
      <c r="A172" s="1225"/>
      <c r="B172" s="356" t="s">
        <v>2169</v>
      </c>
      <c r="C172" s="1111"/>
    </row>
    <row r="173" spans="1:3" s="82" customFormat="1">
      <c r="A173" s="1225"/>
      <c r="B173" s="356" t="s">
        <v>3185</v>
      </c>
      <c r="C173" s="1111"/>
    </row>
    <row r="174" spans="1:3" s="82" customFormat="1">
      <c r="A174" s="1225"/>
      <c r="B174" s="356" t="s">
        <v>3186</v>
      </c>
      <c r="C174" s="1111"/>
    </row>
    <row r="175" spans="1:3" s="82" customFormat="1">
      <c r="A175" s="1225"/>
      <c r="B175" s="356" t="s">
        <v>3187</v>
      </c>
      <c r="C175" s="1111"/>
    </row>
    <row r="176" spans="1:3" s="82" customFormat="1">
      <c r="A176" s="1225"/>
      <c r="B176" s="356" t="s">
        <v>3188</v>
      </c>
      <c r="C176" s="1111"/>
    </row>
    <row r="177" spans="1:3" s="82" customFormat="1">
      <c r="A177" s="1225"/>
      <c r="B177" s="356" t="s">
        <v>3189</v>
      </c>
      <c r="C177" s="1111"/>
    </row>
    <row r="178" spans="1:3" s="82" customFormat="1">
      <c r="A178" s="1225"/>
      <c r="B178" s="358" t="s">
        <v>3190</v>
      </c>
      <c r="C178" s="1111"/>
    </row>
    <row r="179" spans="1:3" s="82" customFormat="1">
      <c r="A179" s="1225"/>
      <c r="B179" s="358" t="s">
        <v>3191</v>
      </c>
      <c r="C179" s="1111"/>
    </row>
    <row r="180" spans="1:3" s="82" customFormat="1">
      <c r="A180" s="1225"/>
      <c r="B180" s="358" t="s">
        <v>3192</v>
      </c>
      <c r="C180" s="1111"/>
    </row>
    <row r="181" spans="1:3" s="82" customFormat="1">
      <c r="A181" s="1225"/>
      <c r="B181" s="358" t="s">
        <v>3193</v>
      </c>
      <c r="C181" s="1111"/>
    </row>
    <row r="182" spans="1:3" s="82" customFormat="1">
      <c r="A182" s="1225"/>
      <c r="B182" s="358" t="s">
        <v>3194</v>
      </c>
      <c r="C182" s="1111"/>
    </row>
    <row r="183" spans="1:3" s="82" customFormat="1">
      <c r="A183" s="1225"/>
      <c r="B183" s="358" t="s">
        <v>3195</v>
      </c>
      <c r="C183" s="1111"/>
    </row>
    <row r="184" spans="1:3" s="82" customFormat="1">
      <c r="A184" s="1225"/>
      <c r="B184" s="358" t="s">
        <v>3196</v>
      </c>
      <c r="C184" s="1111"/>
    </row>
    <row r="185" spans="1:3" s="82" customFormat="1">
      <c r="A185" s="1225"/>
      <c r="B185" s="358" t="s">
        <v>3197</v>
      </c>
      <c r="C185" s="1111"/>
    </row>
    <row r="186" spans="1:3" s="82" customFormat="1">
      <c r="A186" s="1225"/>
      <c r="B186" s="358" t="s">
        <v>3198</v>
      </c>
      <c r="C186" s="1111"/>
    </row>
    <row r="187" spans="1:3" s="82" customFormat="1">
      <c r="A187" s="1225"/>
      <c r="B187" s="358" t="s">
        <v>3199</v>
      </c>
      <c r="C187" s="1111"/>
    </row>
    <row r="188" spans="1:3" s="82" customFormat="1">
      <c r="A188" s="1225"/>
      <c r="B188" s="358" t="s">
        <v>3200</v>
      </c>
      <c r="C188" s="1111"/>
    </row>
    <row r="189" spans="1:3" s="82" customFormat="1">
      <c r="A189" s="1225"/>
      <c r="B189" s="358" t="s">
        <v>3201</v>
      </c>
      <c r="C189" s="1111"/>
    </row>
    <row r="190" spans="1:3" s="82" customFormat="1">
      <c r="A190" s="1225"/>
      <c r="B190" s="358" t="s">
        <v>3202</v>
      </c>
      <c r="C190" s="1111"/>
    </row>
    <row r="191" spans="1:3" s="82" customFormat="1">
      <c r="A191" s="1225"/>
      <c r="B191" s="358" t="s">
        <v>3203</v>
      </c>
      <c r="C191" s="1111"/>
    </row>
    <row r="192" spans="1:3" s="82" customFormat="1">
      <c r="A192" s="1225"/>
      <c r="B192" s="358" t="s">
        <v>3204</v>
      </c>
      <c r="C192" s="1111"/>
    </row>
    <row r="193" spans="1:3" s="82" customFormat="1">
      <c r="A193" s="1225"/>
      <c r="B193" s="358" t="s">
        <v>3205</v>
      </c>
      <c r="C193" s="1111"/>
    </row>
    <row r="194" spans="1:3" s="82" customFormat="1">
      <c r="A194" s="1225"/>
      <c r="B194" s="358" t="s">
        <v>3206</v>
      </c>
      <c r="C194" s="1111"/>
    </row>
    <row r="195" spans="1:3" s="82" customFormat="1">
      <c r="A195" s="1225"/>
      <c r="B195" s="358" t="s">
        <v>3207</v>
      </c>
      <c r="C195" s="1111"/>
    </row>
    <row r="196" spans="1:3" s="82" customFormat="1">
      <c r="A196" s="1225"/>
      <c r="B196" s="358" t="s">
        <v>3208</v>
      </c>
      <c r="C196" s="1111"/>
    </row>
    <row r="197" spans="1:3" s="82" customFormat="1">
      <c r="A197" s="1225"/>
      <c r="B197" s="358" t="s">
        <v>2170</v>
      </c>
      <c r="C197" s="1111"/>
    </row>
    <row r="198" spans="1:3" s="82" customFormat="1">
      <c r="A198" s="1225"/>
      <c r="B198" s="358" t="s">
        <v>3209</v>
      </c>
      <c r="C198" s="1111"/>
    </row>
    <row r="199" spans="1:3" s="82" customFormat="1">
      <c r="A199" s="1225"/>
      <c r="B199" s="358" t="s">
        <v>3210</v>
      </c>
      <c r="C199" s="1111"/>
    </row>
    <row r="200" spans="1:3" s="82" customFormat="1">
      <c r="A200" s="1225"/>
      <c r="B200" s="358" t="s">
        <v>3211</v>
      </c>
      <c r="C200" s="1111"/>
    </row>
    <row r="201" spans="1:3" s="82" customFormat="1">
      <c r="A201" s="1225"/>
      <c r="B201" s="358" t="s">
        <v>3212</v>
      </c>
      <c r="C201" s="1111"/>
    </row>
    <row r="202" spans="1:3" s="82" customFormat="1">
      <c r="A202" s="1225"/>
      <c r="B202" s="358" t="s">
        <v>3213</v>
      </c>
      <c r="C202" s="1111"/>
    </row>
    <row r="203" spans="1:3" s="82" customFormat="1">
      <c r="A203" s="1225"/>
      <c r="B203" s="358" t="s">
        <v>3214</v>
      </c>
      <c r="C203" s="1111"/>
    </row>
    <row r="204" spans="1:3" s="82" customFormat="1">
      <c r="A204" s="1225"/>
      <c r="B204" s="358" t="s">
        <v>3215</v>
      </c>
      <c r="C204" s="1111"/>
    </row>
    <row r="205" spans="1:3" s="82" customFormat="1">
      <c r="A205" s="1225"/>
      <c r="B205" s="358" t="s">
        <v>3216</v>
      </c>
      <c r="C205" s="1111"/>
    </row>
    <row r="206" spans="1:3" s="82" customFormat="1">
      <c r="A206" s="1225"/>
      <c r="B206" s="358" t="s">
        <v>3217</v>
      </c>
      <c r="C206" s="1111"/>
    </row>
    <row r="207" spans="1:3" s="82" customFormat="1">
      <c r="A207" s="1225"/>
      <c r="B207" s="358" t="s">
        <v>2171</v>
      </c>
      <c r="C207" s="1111"/>
    </row>
    <row r="208" spans="1:3" s="82" customFormat="1">
      <c r="A208" s="1225"/>
      <c r="B208" s="358" t="s">
        <v>2172</v>
      </c>
      <c r="C208" s="1111"/>
    </row>
    <row r="209" spans="1:3" s="82" customFormat="1">
      <c r="A209" s="1225"/>
      <c r="B209" s="358" t="s">
        <v>2173</v>
      </c>
      <c r="C209" s="1111"/>
    </row>
    <row r="210" spans="1:3" s="82" customFormat="1">
      <c r="A210" s="1225"/>
      <c r="B210" s="358" t="s">
        <v>2174</v>
      </c>
      <c r="C210" s="1111"/>
    </row>
    <row r="211" spans="1:3" s="82" customFormat="1">
      <c r="A211" s="1225"/>
      <c r="B211" s="358" t="s">
        <v>2175</v>
      </c>
      <c r="C211" s="1111"/>
    </row>
    <row r="212" spans="1:3" s="82" customFormat="1">
      <c r="A212" s="1225"/>
      <c r="B212" s="358" t="s">
        <v>2176</v>
      </c>
      <c r="C212" s="1111"/>
    </row>
    <row r="213" spans="1:3" s="82" customFormat="1">
      <c r="A213" s="1225"/>
      <c r="B213" s="358" t="s">
        <v>2177</v>
      </c>
      <c r="C213" s="1111"/>
    </row>
    <row r="214" spans="1:3" s="82" customFormat="1">
      <c r="A214" s="1226"/>
      <c r="B214" s="358" t="s">
        <v>2178</v>
      </c>
      <c r="C214" s="1094"/>
    </row>
    <row r="215" spans="1:3">
      <c r="A215" s="1213" t="s">
        <v>3761</v>
      </c>
      <c r="B215" s="1214"/>
      <c r="C215" s="1215"/>
    </row>
    <row r="216" spans="1:3" s="82" customFormat="1" ht="51.75" customHeight="1">
      <c r="A216" s="2">
        <v>1</v>
      </c>
      <c r="B216" s="10" t="s">
        <v>1415</v>
      </c>
      <c r="C216" s="2" t="s">
        <v>18</v>
      </c>
    </row>
    <row r="217" spans="1:3" s="82" customFormat="1" ht="28.5" customHeight="1">
      <c r="A217" s="125">
        <v>2</v>
      </c>
      <c r="B217" s="10" t="s">
        <v>1416</v>
      </c>
      <c r="C217" s="125" t="s">
        <v>15</v>
      </c>
    </row>
    <row r="218" spans="1:3" s="82" customFormat="1" ht="51" customHeight="1">
      <c r="A218" s="125">
        <v>3</v>
      </c>
      <c r="B218" s="10" t="s">
        <v>1420</v>
      </c>
      <c r="C218" s="125" t="s">
        <v>16</v>
      </c>
    </row>
    <row r="219" spans="1:3" s="82" customFormat="1" ht="28.5" customHeight="1">
      <c r="A219" s="125">
        <v>4</v>
      </c>
      <c r="B219" s="10" t="s">
        <v>1417</v>
      </c>
      <c r="C219" s="125" t="s">
        <v>17</v>
      </c>
    </row>
    <row r="220" spans="1:3" s="82" customFormat="1" ht="68.25" customHeight="1">
      <c r="A220" s="125">
        <v>5</v>
      </c>
      <c r="B220" s="330" t="s">
        <v>1775</v>
      </c>
      <c r="C220" s="330" t="s">
        <v>1776</v>
      </c>
    </row>
    <row r="221" spans="1:3">
      <c r="A221" s="394" t="s">
        <v>3762</v>
      </c>
      <c r="B221" s="242" t="s">
        <v>1232</v>
      </c>
      <c r="C221" s="243"/>
    </row>
    <row r="222" spans="1:3">
      <c r="A222" s="389">
        <v>1</v>
      </c>
      <c r="B222" s="244" t="s">
        <v>1394</v>
      </c>
      <c r="C222" s="245" t="s">
        <v>1405</v>
      </c>
    </row>
    <row r="223" spans="1:3">
      <c r="A223" s="389">
        <v>2</v>
      </c>
      <c r="B223" s="244" t="s">
        <v>1395</v>
      </c>
      <c r="C223" s="245" t="s">
        <v>1406</v>
      </c>
    </row>
    <row r="224" spans="1:3">
      <c r="A224" s="389">
        <v>3</v>
      </c>
      <c r="B224" s="244" t="s">
        <v>1396</v>
      </c>
      <c r="C224" s="245" t="s">
        <v>1407</v>
      </c>
    </row>
    <row r="225" spans="1:3">
      <c r="A225" s="389">
        <v>4</v>
      </c>
      <c r="B225" s="244" t="s">
        <v>1396</v>
      </c>
      <c r="C225" s="245" t="s">
        <v>1408</v>
      </c>
    </row>
    <row r="226" spans="1:3">
      <c r="A226" s="389">
        <v>5</v>
      </c>
      <c r="B226" s="244" t="s">
        <v>1397</v>
      </c>
      <c r="C226" s="245" t="s">
        <v>1409</v>
      </c>
    </row>
    <row r="227" spans="1:3">
      <c r="A227" s="389">
        <v>6</v>
      </c>
      <c r="B227" s="244" t="s">
        <v>1398</v>
      </c>
      <c r="C227" s="245" t="s">
        <v>1410</v>
      </c>
    </row>
    <row r="228" spans="1:3">
      <c r="A228" s="389">
        <v>7</v>
      </c>
      <c r="B228" s="244" t="s">
        <v>1401</v>
      </c>
      <c r="C228" s="245"/>
    </row>
    <row r="229" spans="1:3">
      <c r="A229" s="389">
        <v>8</v>
      </c>
      <c r="B229" s="244" t="s">
        <v>1402</v>
      </c>
      <c r="C229" s="245"/>
    </row>
    <row r="230" spans="1:3">
      <c r="A230" s="389">
        <v>9</v>
      </c>
      <c r="B230" s="244" t="s">
        <v>1404</v>
      </c>
      <c r="C230" s="245"/>
    </row>
    <row r="231" spans="1:3">
      <c r="A231" s="389">
        <v>10</v>
      </c>
      <c r="B231" s="244" t="s">
        <v>1403</v>
      </c>
      <c r="C231" s="245" t="s">
        <v>1411</v>
      </c>
    </row>
    <row r="232" spans="1:3">
      <c r="A232" s="389">
        <v>11</v>
      </c>
      <c r="B232" s="244" t="s">
        <v>1400</v>
      </c>
      <c r="C232" s="245" t="s">
        <v>1411</v>
      </c>
    </row>
    <row r="233" spans="1:3">
      <c r="A233" s="389">
        <v>12</v>
      </c>
      <c r="B233" s="244" t="s">
        <v>1399</v>
      </c>
      <c r="C233" s="245"/>
    </row>
    <row r="234" spans="1:3">
      <c r="A234" s="390">
        <v>13</v>
      </c>
      <c r="B234" s="138" t="s">
        <v>1412</v>
      </c>
      <c r="C234" s="245"/>
    </row>
    <row r="235" spans="1:3">
      <c r="A235" s="390">
        <v>14</v>
      </c>
      <c r="B235" s="138" t="s">
        <v>1413</v>
      </c>
      <c r="C235" s="245"/>
    </row>
    <row r="236" spans="1:3">
      <c r="A236" s="82"/>
      <c r="C236" s="31"/>
    </row>
    <row r="237" spans="1:3">
      <c r="A237" s="82"/>
      <c r="C237" s="31"/>
    </row>
    <row r="238" spans="1:3">
      <c r="A238" s="82"/>
      <c r="C238" s="31"/>
    </row>
    <row r="239" spans="1:3">
      <c r="A239" s="82"/>
      <c r="C239" s="31"/>
    </row>
    <row r="240" spans="1:3">
      <c r="A240" s="82"/>
      <c r="C240" s="31"/>
    </row>
    <row r="241" spans="1:3" ht="37.5" customHeight="1">
      <c r="A241" s="82"/>
      <c r="C241" s="31"/>
    </row>
    <row r="242" spans="1:3">
      <c r="A242" s="82"/>
      <c r="C242" s="31"/>
    </row>
    <row r="243" spans="1:3">
      <c r="A243" s="82"/>
      <c r="C243" s="31"/>
    </row>
    <row r="244" spans="1:3">
      <c r="A244" s="82"/>
      <c r="C244" s="31"/>
    </row>
    <row r="245" spans="1:3">
      <c r="A245" s="82"/>
      <c r="C245" s="31"/>
    </row>
    <row r="246" spans="1:3">
      <c r="A246" s="82"/>
      <c r="C246" s="31"/>
    </row>
    <row r="247" spans="1:3">
      <c r="A247" s="82"/>
      <c r="C247" s="31"/>
    </row>
    <row r="248" spans="1:3">
      <c r="A248" s="82"/>
      <c r="C248" s="31"/>
    </row>
    <row r="249" spans="1:3">
      <c r="A249" s="82"/>
      <c r="C249" s="31"/>
    </row>
    <row r="250" spans="1:3">
      <c r="A250" s="82"/>
      <c r="C250" s="31"/>
    </row>
    <row r="251" spans="1:3">
      <c r="A251" s="82"/>
      <c r="C251" s="31"/>
    </row>
    <row r="252" spans="1:3">
      <c r="A252" s="82"/>
      <c r="C252" s="31"/>
    </row>
    <row r="253" spans="1:3">
      <c r="A253" s="82"/>
      <c r="C253" s="31"/>
    </row>
    <row r="254" spans="1:3">
      <c r="A254" s="82"/>
      <c r="C254" s="31"/>
    </row>
    <row r="255" spans="1:3">
      <c r="A255" s="82"/>
      <c r="C255" s="31"/>
    </row>
    <row r="256" spans="1:3">
      <c r="A256" s="82"/>
      <c r="C256" s="31"/>
    </row>
    <row r="257" spans="1:3">
      <c r="A257" s="82"/>
      <c r="C257" s="31"/>
    </row>
    <row r="258" spans="1:3">
      <c r="A258" s="82"/>
      <c r="C258" s="31"/>
    </row>
    <row r="259" spans="1:3">
      <c r="A259" s="82"/>
      <c r="C259" s="31"/>
    </row>
    <row r="260" spans="1:3">
      <c r="A260" s="82"/>
      <c r="C260" s="31"/>
    </row>
    <row r="261" spans="1:3">
      <c r="A261" s="82"/>
      <c r="C261" s="31"/>
    </row>
    <row r="262" spans="1:3">
      <c r="A262" s="82"/>
      <c r="C262" s="31"/>
    </row>
    <row r="263" spans="1:3">
      <c r="A263" s="82"/>
      <c r="C263" s="31"/>
    </row>
    <row r="264" spans="1:3">
      <c r="A264" s="82"/>
      <c r="C264" s="31"/>
    </row>
    <row r="265" spans="1:3">
      <c r="A265" s="82"/>
      <c r="C265" s="31"/>
    </row>
    <row r="266" spans="1:3">
      <c r="A266" s="82"/>
      <c r="C266" s="31"/>
    </row>
    <row r="267" spans="1:3">
      <c r="A267" s="82"/>
      <c r="C267" s="31"/>
    </row>
    <row r="268" spans="1:3">
      <c r="A268" s="82"/>
      <c r="C268" s="31"/>
    </row>
    <row r="269" spans="1:3">
      <c r="A269" s="82"/>
      <c r="C269" s="31"/>
    </row>
    <row r="270" spans="1:3">
      <c r="A270" s="82"/>
      <c r="C270" s="31"/>
    </row>
    <row r="271" spans="1:3">
      <c r="A271" s="82"/>
      <c r="C271" s="31"/>
    </row>
    <row r="272" spans="1:3">
      <c r="A272" s="82"/>
      <c r="C272" s="31"/>
    </row>
    <row r="273" spans="1:3">
      <c r="A273" s="82"/>
      <c r="C273" s="31"/>
    </row>
    <row r="274" spans="1:3">
      <c r="A274" s="82"/>
      <c r="C274" s="31"/>
    </row>
    <row r="275" spans="1:3">
      <c r="A275" s="82"/>
      <c r="C275" s="31"/>
    </row>
    <row r="276" spans="1:3">
      <c r="A276" s="82"/>
      <c r="C276" s="31"/>
    </row>
    <row r="277" spans="1:3">
      <c r="A277" s="82"/>
      <c r="C277" s="31"/>
    </row>
    <row r="278" spans="1:3">
      <c r="A278" s="82"/>
      <c r="C278" s="31"/>
    </row>
    <row r="279" spans="1:3">
      <c r="A279" s="82"/>
      <c r="C279" s="31"/>
    </row>
  </sheetData>
  <mergeCells count="32">
    <mergeCell ref="A215:C215"/>
    <mergeCell ref="B164:B165"/>
    <mergeCell ref="A141:A142"/>
    <mergeCell ref="A144:C144"/>
    <mergeCell ref="A164:A214"/>
    <mergeCell ref="C164:C214"/>
    <mergeCell ref="B141:B142"/>
    <mergeCell ref="A161:C161"/>
    <mergeCell ref="B127:B128"/>
    <mergeCell ref="A132:A140"/>
    <mergeCell ref="B129:B130"/>
    <mergeCell ref="B132:B140"/>
    <mergeCell ref="A129:A130"/>
    <mergeCell ref="A127:A128"/>
    <mergeCell ref="A47:C47"/>
    <mergeCell ref="A56:C56"/>
    <mergeCell ref="A53:C53"/>
    <mergeCell ref="A62:C62"/>
    <mergeCell ref="A131:C131"/>
    <mergeCell ref="A70:C70"/>
    <mergeCell ref="A68:C68"/>
    <mergeCell ref="A126:C126"/>
    <mergeCell ref="B124:C124"/>
    <mergeCell ref="A3:C3"/>
    <mergeCell ref="A17:C17"/>
    <mergeCell ref="A23:C23"/>
    <mergeCell ref="A37:C37"/>
    <mergeCell ref="A21:C21"/>
    <mergeCell ref="A6:C6"/>
    <mergeCell ref="A10:C10"/>
    <mergeCell ref="A13:C13"/>
    <mergeCell ref="A15:C15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56" fitToHeight="3" orientation="portrait" r:id="rId1"/>
  <headerFooter alignWithMargins="0"/>
  <rowBreaks count="2" manualBreakCount="2">
    <brk id="69" max="2" man="1"/>
    <brk id="130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6"/>
  <sheetViews>
    <sheetView view="pageBreakPreview" zoomScaleNormal="100" zoomScaleSheetLayoutView="100" workbookViewId="0">
      <selection activeCell="N571" sqref="N571"/>
    </sheetView>
  </sheetViews>
  <sheetFormatPr defaultRowHeight="12.75"/>
  <cols>
    <col min="1" max="1" width="4.28515625" style="533" customWidth="1"/>
    <col min="2" max="2" width="7.5703125" style="423" customWidth="1"/>
    <col min="3" max="3" width="13.5703125" style="423" customWidth="1"/>
    <col min="4" max="4" width="29.85546875" style="423" customWidth="1"/>
    <col min="5" max="5" width="19.140625" style="533" customWidth="1"/>
    <col min="6" max="6" width="14.42578125" style="548" customWidth="1"/>
    <col min="7" max="7" width="14.5703125" style="423" customWidth="1"/>
    <col min="8" max="8" width="16.28515625" style="423" customWidth="1"/>
    <col min="9" max="9" width="20.5703125" style="737" customWidth="1"/>
    <col min="10" max="10" width="17.85546875" style="535" customWidth="1"/>
    <col min="12" max="16384" width="9.140625" style="423"/>
  </cols>
  <sheetData>
    <row r="1" spans="1:11" ht="15" customHeight="1">
      <c r="A1" s="1270" t="s">
        <v>3607</v>
      </c>
      <c r="B1" s="1271"/>
      <c r="C1" s="1271"/>
      <c r="D1" s="1271"/>
      <c r="E1" s="1271"/>
      <c r="F1" s="1271"/>
      <c r="G1" s="1271"/>
      <c r="H1" s="1271"/>
      <c r="I1" s="1271"/>
      <c r="J1" s="1271"/>
    </row>
    <row r="2" spans="1:11" ht="20.25" customHeight="1">
      <c r="A2" s="1274" t="s">
        <v>3617</v>
      </c>
      <c r="B2" s="1275"/>
      <c r="C2" s="1275"/>
      <c r="D2" s="1275"/>
      <c r="E2" s="1275"/>
      <c r="F2" s="1275"/>
      <c r="G2" s="1275"/>
      <c r="H2" s="1275"/>
      <c r="I2" s="1275"/>
      <c r="J2" s="1275"/>
    </row>
    <row r="3" spans="1:11" ht="31.5" customHeight="1" thickBot="1">
      <c r="A3" s="1274"/>
      <c r="B3" s="1275"/>
      <c r="C3" s="1275"/>
      <c r="D3" s="1275"/>
      <c r="E3" s="1275"/>
      <c r="F3" s="1275"/>
      <c r="G3" s="1275"/>
      <c r="H3" s="1275"/>
      <c r="I3" s="1275"/>
      <c r="J3" s="1275"/>
    </row>
    <row r="4" spans="1:11" ht="48.75" thickBot="1">
      <c r="A4" s="419" t="s">
        <v>2549</v>
      </c>
      <c r="B4" s="420" t="s">
        <v>2550</v>
      </c>
      <c r="C4" s="420" t="s">
        <v>2551</v>
      </c>
      <c r="D4" s="421" t="s">
        <v>2552</v>
      </c>
      <c r="E4" s="421" t="s">
        <v>2553</v>
      </c>
      <c r="F4" s="565" t="s">
        <v>2554</v>
      </c>
      <c r="G4" s="420" t="s">
        <v>2555</v>
      </c>
      <c r="H4" s="730" t="s">
        <v>2554</v>
      </c>
      <c r="I4" s="869" t="s">
        <v>3587</v>
      </c>
      <c r="J4" s="422" t="s">
        <v>2556</v>
      </c>
    </row>
    <row r="5" spans="1:11" ht="13.5" thickBot="1">
      <c r="A5" s="884">
        <v>1</v>
      </c>
      <c r="B5" s="441" t="s">
        <v>2557</v>
      </c>
      <c r="C5" s="441" t="s">
        <v>1352</v>
      </c>
      <c r="D5" s="442" t="s">
        <v>2562</v>
      </c>
      <c r="E5" s="500">
        <v>1</v>
      </c>
      <c r="F5" s="550">
        <v>118.8</v>
      </c>
      <c r="G5" s="443">
        <v>1985</v>
      </c>
      <c r="H5" s="712">
        <f t="shared" ref="H5:H59" si="0">F5</f>
        <v>118.8</v>
      </c>
      <c r="I5" s="1229">
        <v>2435463.2599999998</v>
      </c>
      <c r="J5" s="1238">
        <f>SUM(H5:H7)</f>
        <v>369.40999999999997</v>
      </c>
    </row>
    <row r="6" spans="1:11" ht="13.5" thickBot="1">
      <c r="A6" s="884">
        <f>1+A5</f>
        <v>2</v>
      </c>
      <c r="B6" s="424" t="s">
        <v>2557</v>
      </c>
      <c r="C6" s="425" t="s">
        <v>1352</v>
      </c>
      <c r="D6" s="439" t="s">
        <v>2562</v>
      </c>
      <c r="E6" s="501">
        <v>2</v>
      </c>
      <c r="F6" s="455">
        <v>123.11</v>
      </c>
      <c r="G6" s="428"/>
      <c r="H6" s="713">
        <f t="shared" si="0"/>
        <v>123.11</v>
      </c>
      <c r="I6" s="1230"/>
      <c r="J6" s="1258"/>
    </row>
    <row r="7" spans="1:11" ht="13.5" thickBot="1">
      <c r="A7" s="884">
        <f t="shared" ref="A7:A70" si="1">1+A6</f>
        <v>3</v>
      </c>
      <c r="B7" s="429" t="s">
        <v>2559</v>
      </c>
      <c r="C7" s="429" t="s">
        <v>2560</v>
      </c>
      <c r="D7" s="440" t="s">
        <v>2562</v>
      </c>
      <c r="E7" s="502"/>
      <c r="F7" s="536">
        <v>127.5</v>
      </c>
      <c r="G7" s="537"/>
      <c r="H7" s="710">
        <f t="shared" si="0"/>
        <v>127.5</v>
      </c>
      <c r="I7" s="1231"/>
      <c r="J7" s="1267"/>
    </row>
    <row r="8" spans="1:11">
      <c r="A8" s="961">
        <f t="shared" si="1"/>
        <v>4</v>
      </c>
      <c r="B8" s="965" t="s">
        <v>2557</v>
      </c>
      <c r="C8" s="965" t="s">
        <v>1352</v>
      </c>
      <c r="D8" s="966" t="s">
        <v>2563</v>
      </c>
      <c r="E8" s="967">
        <v>1</v>
      </c>
      <c r="F8" s="968">
        <v>95.12</v>
      </c>
      <c r="G8" s="969">
        <v>1895</v>
      </c>
      <c r="H8" s="970">
        <f t="shared" si="0"/>
        <v>95.12</v>
      </c>
      <c r="I8" s="1229">
        <v>1233201.6499999999</v>
      </c>
      <c r="J8" s="1276">
        <f>SUM(H8:H9)</f>
        <v>189.65</v>
      </c>
    </row>
    <row r="9" spans="1:11">
      <c r="A9" s="495">
        <f t="shared" si="1"/>
        <v>5</v>
      </c>
      <c r="B9" s="495" t="s">
        <v>2557</v>
      </c>
      <c r="C9" s="495" t="s">
        <v>1352</v>
      </c>
      <c r="D9" s="498" t="s">
        <v>2563</v>
      </c>
      <c r="E9" s="971" t="s">
        <v>2564</v>
      </c>
      <c r="F9" s="554">
        <v>94.53</v>
      </c>
      <c r="G9" s="499"/>
      <c r="H9" s="972">
        <f t="shared" si="0"/>
        <v>94.53</v>
      </c>
      <c r="I9" s="1230"/>
      <c r="J9" s="1276"/>
    </row>
    <row r="10" spans="1:11" s="964" customFormat="1" ht="13.5" thickBot="1">
      <c r="A10" s="495">
        <f t="shared" si="1"/>
        <v>6</v>
      </c>
      <c r="B10" s="495" t="s">
        <v>3588</v>
      </c>
      <c r="C10" s="495" t="s">
        <v>1352</v>
      </c>
      <c r="D10" s="498" t="s">
        <v>3589</v>
      </c>
      <c r="E10" s="971"/>
      <c r="F10" s="554">
        <v>0</v>
      </c>
      <c r="G10" s="499"/>
      <c r="H10" s="972">
        <f t="shared" si="0"/>
        <v>0</v>
      </c>
      <c r="I10" s="1231"/>
      <c r="J10" s="956"/>
      <c r="K10" s="963"/>
    </row>
    <row r="11" spans="1:11" ht="13.5" thickBot="1">
      <c r="A11" s="962">
        <f t="shared" si="1"/>
        <v>7</v>
      </c>
      <c r="B11" s="432" t="s">
        <v>2559</v>
      </c>
      <c r="C11" s="432" t="s">
        <v>2560</v>
      </c>
      <c r="D11" s="433" t="s">
        <v>2565</v>
      </c>
      <c r="E11" s="529"/>
      <c r="F11" s="548">
        <v>30</v>
      </c>
      <c r="G11" s="549">
        <v>1899</v>
      </c>
      <c r="H11" s="711">
        <f t="shared" si="0"/>
        <v>30</v>
      </c>
      <c r="I11" s="872">
        <v>206516.73</v>
      </c>
      <c r="J11" s="547">
        <f>H11</f>
        <v>30</v>
      </c>
    </row>
    <row r="12" spans="1:11" ht="13.5" thickBot="1">
      <c r="A12" s="884">
        <f t="shared" si="1"/>
        <v>8</v>
      </c>
      <c r="B12" s="470" t="s">
        <v>2557</v>
      </c>
      <c r="C12" s="441" t="s">
        <v>1352</v>
      </c>
      <c r="D12" s="442" t="s">
        <v>2566</v>
      </c>
      <c r="E12" s="509" t="s">
        <v>2567</v>
      </c>
      <c r="F12" s="550">
        <v>59.17</v>
      </c>
      <c r="G12" s="443">
        <v>1895</v>
      </c>
      <c r="H12" s="712">
        <f t="shared" si="0"/>
        <v>59.17</v>
      </c>
      <c r="I12" s="1229">
        <v>1895530.47</v>
      </c>
      <c r="J12" s="1240">
        <f>SUM(H12:H15)</f>
        <v>282.45</v>
      </c>
    </row>
    <row r="13" spans="1:11" ht="13.5" thickBot="1">
      <c r="A13" s="884">
        <f t="shared" si="1"/>
        <v>9</v>
      </c>
      <c r="B13" s="424" t="s">
        <v>2557</v>
      </c>
      <c r="C13" s="425" t="s">
        <v>1352</v>
      </c>
      <c r="D13" s="439" t="s">
        <v>2566</v>
      </c>
      <c r="E13" s="507" t="s">
        <v>2568</v>
      </c>
      <c r="F13" s="455">
        <v>69.58</v>
      </c>
      <c r="G13" s="428"/>
      <c r="H13" s="713">
        <f t="shared" si="0"/>
        <v>69.58</v>
      </c>
      <c r="I13" s="1230"/>
      <c r="J13" s="1241"/>
    </row>
    <row r="14" spans="1:11" ht="13.5" thickBot="1">
      <c r="A14" s="884">
        <f t="shared" si="1"/>
        <v>10</v>
      </c>
      <c r="B14" s="424" t="s">
        <v>2557</v>
      </c>
      <c r="C14" s="425" t="s">
        <v>1352</v>
      </c>
      <c r="D14" s="439" t="s">
        <v>2566</v>
      </c>
      <c r="E14" s="507" t="s">
        <v>2569</v>
      </c>
      <c r="F14" s="455">
        <v>64.44</v>
      </c>
      <c r="G14" s="428"/>
      <c r="H14" s="713">
        <f t="shared" si="0"/>
        <v>64.44</v>
      </c>
      <c r="I14" s="1230"/>
      <c r="J14" s="1241"/>
    </row>
    <row r="15" spans="1:11" ht="13.5" thickBot="1">
      <c r="A15" s="884">
        <f t="shared" si="1"/>
        <v>11</v>
      </c>
      <c r="B15" s="429" t="s">
        <v>2557</v>
      </c>
      <c r="C15" s="429" t="s">
        <v>1352</v>
      </c>
      <c r="D15" s="440" t="s">
        <v>2566</v>
      </c>
      <c r="E15" s="508" t="s">
        <v>2570</v>
      </c>
      <c r="F15" s="536">
        <v>89.26</v>
      </c>
      <c r="G15" s="431"/>
      <c r="H15" s="710">
        <f t="shared" si="0"/>
        <v>89.26</v>
      </c>
      <c r="I15" s="1231"/>
      <c r="J15" s="1242"/>
    </row>
    <row r="16" spans="1:11" ht="13.5" thickBot="1">
      <c r="A16" s="884">
        <f t="shared" si="1"/>
        <v>12</v>
      </c>
      <c r="B16" s="445" t="s">
        <v>2557</v>
      </c>
      <c r="C16" s="441" t="s">
        <v>1352</v>
      </c>
      <c r="D16" s="442" t="s">
        <v>2571</v>
      </c>
      <c r="E16" s="509" t="s">
        <v>2572</v>
      </c>
      <c r="F16" s="550">
        <v>69.53</v>
      </c>
      <c r="G16" s="551">
        <v>1895</v>
      </c>
      <c r="H16" s="712">
        <f t="shared" si="0"/>
        <v>69.53</v>
      </c>
      <c r="I16" s="1229">
        <v>4613702.84</v>
      </c>
      <c r="J16" s="1238">
        <f>SUM(H16:H27)</f>
        <v>684.13999999999987</v>
      </c>
    </row>
    <row r="17" spans="1:10" ht="13.5" thickBot="1">
      <c r="A17" s="884">
        <f t="shared" si="1"/>
        <v>13</v>
      </c>
      <c r="B17" s="446" t="s">
        <v>2557</v>
      </c>
      <c r="C17" s="425" t="s">
        <v>1352</v>
      </c>
      <c r="D17" s="439" t="s">
        <v>2571</v>
      </c>
      <c r="E17" s="507" t="s">
        <v>2573</v>
      </c>
      <c r="F17" s="455">
        <v>58.55</v>
      </c>
      <c r="G17" s="553"/>
      <c r="H17" s="713">
        <f t="shared" si="0"/>
        <v>58.55</v>
      </c>
      <c r="I17" s="1230"/>
      <c r="J17" s="1258"/>
    </row>
    <row r="18" spans="1:10" ht="13.5" thickBot="1">
      <c r="A18" s="884">
        <f t="shared" si="1"/>
        <v>14</v>
      </c>
      <c r="B18" s="446" t="s">
        <v>2557</v>
      </c>
      <c r="C18" s="425" t="s">
        <v>1352</v>
      </c>
      <c r="D18" s="439" t="s">
        <v>2571</v>
      </c>
      <c r="E18" s="507" t="s">
        <v>2574</v>
      </c>
      <c r="F18" s="455">
        <v>30.9</v>
      </c>
      <c r="G18" s="553"/>
      <c r="H18" s="713">
        <f t="shared" si="0"/>
        <v>30.9</v>
      </c>
      <c r="I18" s="1230"/>
      <c r="J18" s="1258"/>
    </row>
    <row r="19" spans="1:10" ht="13.5" thickBot="1">
      <c r="A19" s="884">
        <f t="shared" si="1"/>
        <v>15</v>
      </c>
      <c r="B19" s="446" t="s">
        <v>2557</v>
      </c>
      <c r="C19" s="425" t="s">
        <v>1352</v>
      </c>
      <c r="D19" s="439" t="s">
        <v>2571</v>
      </c>
      <c r="E19" s="507" t="s">
        <v>2575</v>
      </c>
      <c r="F19" s="455">
        <v>42.91</v>
      </c>
      <c r="G19" s="553"/>
      <c r="H19" s="713">
        <f t="shared" si="0"/>
        <v>42.91</v>
      </c>
      <c r="I19" s="1230"/>
      <c r="J19" s="1258"/>
    </row>
    <row r="20" spans="1:10" ht="13.5" thickBot="1">
      <c r="A20" s="884">
        <f t="shared" si="1"/>
        <v>16</v>
      </c>
      <c r="B20" s="446" t="s">
        <v>2557</v>
      </c>
      <c r="C20" s="425" t="s">
        <v>1352</v>
      </c>
      <c r="D20" s="439" t="s">
        <v>2571</v>
      </c>
      <c r="E20" s="507" t="s">
        <v>2576</v>
      </c>
      <c r="F20" s="455">
        <v>29.6</v>
      </c>
      <c r="G20" s="553"/>
      <c r="H20" s="713">
        <f t="shared" si="0"/>
        <v>29.6</v>
      </c>
      <c r="I20" s="1230"/>
      <c r="J20" s="1258"/>
    </row>
    <row r="21" spans="1:10" ht="13.5" thickBot="1">
      <c r="A21" s="884">
        <f t="shared" si="1"/>
        <v>17</v>
      </c>
      <c r="B21" s="446" t="s">
        <v>2557</v>
      </c>
      <c r="C21" s="425" t="s">
        <v>1352</v>
      </c>
      <c r="D21" s="439" t="s">
        <v>2571</v>
      </c>
      <c r="E21" s="507" t="s">
        <v>2577</v>
      </c>
      <c r="F21" s="455">
        <v>35.81</v>
      </c>
      <c r="G21" s="553"/>
      <c r="H21" s="713">
        <f t="shared" si="0"/>
        <v>35.81</v>
      </c>
      <c r="I21" s="1230"/>
      <c r="J21" s="1258"/>
    </row>
    <row r="22" spans="1:10" ht="13.5" thickBot="1">
      <c r="A22" s="884">
        <f t="shared" si="1"/>
        <v>18</v>
      </c>
      <c r="B22" s="446" t="s">
        <v>2557</v>
      </c>
      <c r="C22" s="425" t="s">
        <v>1352</v>
      </c>
      <c r="D22" s="439" t="s">
        <v>2571</v>
      </c>
      <c r="E22" s="507" t="s">
        <v>2578</v>
      </c>
      <c r="F22" s="455">
        <v>33.61</v>
      </c>
      <c r="G22" s="555"/>
      <c r="H22" s="713">
        <f t="shared" si="0"/>
        <v>33.61</v>
      </c>
      <c r="I22" s="1230"/>
      <c r="J22" s="1258"/>
    </row>
    <row r="23" spans="1:10" ht="13.5" thickBot="1">
      <c r="A23" s="884">
        <f t="shared" si="1"/>
        <v>19</v>
      </c>
      <c r="B23" s="446" t="s">
        <v>2557</v>
      </c>
      <c r="C23" s="425" t="s">
        <v>1352</v>
      </c>
      <c r="D23" s="439" t="s">
        <v>2571</v>
      </c>
      <c r="E23" s="507" t="s">
        <v>2579</v>
      </c>
      <c r="F23" s="455">
        <v>55.06</v>
      </c>
      <c r="G23" s="553"/>
      <c r="H23" s="713">
        <f t="shared" si="0"/>
        <v>55.06</v>
      </c>
      <c r="I23" s="1230"/>
      <c r="J23" s="1258"/>
    </row>
    <row r="24" spans="1:10" ht="13.5" thickBot="1">
      <c r="A24" s="884">
        <f t="shared" si="1"/>
        <v>20</v>
      </c>
      <c r="B24" s="446" t="s">
        <v>2557</v>
      </c>
      <c r="C24" s="425" t="s">
        <v>1352</v>
      </c>
      <c r="D24" s="439" t="s">
        <v>2571</v>
      </c>
      <c r="E24" s="507" t="s">
        <v>2580</v>
      </c>
      <c r="F24" s="455">
        <v>59.22</v>
      </c>
      <c r="G24" s="553"/>
      <c r="H24" s="713">
        <f t="shared" si="0"/>
        <v>59.22</v>
      </c>
      <c r="I24" s="1230"/>
      <c r="J24" s="1258"/>
    </row>
    <row r="25" spans="1:10" ht="13.5" thickBot="1">
      <c r="A25" s="884">
        <f t="shared" si="1"/>
        <v>21</v>
      </c>
      <c r="B25" s="446" t="s">
        <v>2557</v>
      </c>
      <c r="C25" s="425" t="s">
        <v>1352</v>
      </c>
      <c r="D25" s="439" t="s">
        <v>2571</v>
      </c>
      <c r="E25" s="507" t="s">
        <v>2581</v>
      </c>
      <c r="F25" s="455">
        <v>33.659999999999997</v>
      </c>
      <c r="G25" s="553"/>
      <c r="H25" s="713">
        <f t="shared" si="0"/>
        <v>33.659999999999997</v>
      </c>
      <c r="I25" s="1230"/>
      <c r="J25" s="1258"/>
    </row>
    <row r="26" spans="1:10" ht="13.5" thickBot="1">
      <c r="A26" s="884">
        <f t="shared" si="1"/>
        <v>22</v>
      </c>
      <c r="B26" s="446" t="s">
        <v>2557</v>
      </c>
      <c r="C26" s="425" t="s">
        <v>1352</v>
      </c>
      <c r="D26" s="439" t="s">
        <v>2571</v>
      </c>
      <c r="E26" s="507" t="s">
        <v>2582</v>
      </c>
      <c r="F26" s="455">
        <v>26.47</v>
      </c>
      <c r="G26" s="553"/>
      <c r="H26" s="713">
        <f t="shared" si="0"/>
        <v>26.47</v>
      </c>
      <c r="I26" s="1230"/>
      <c r="J26" s="1258"/>
    </row>
    <row r="27" spans="1:10" ht="13.5" thickBot="1">
      <c r="A27" s="884">
        <f t="shared" si="1"/>
        <v>23</v>
      </c>
      <c r="B27" s="448" t="s">
        <v>2559</v>
      </c>
      <c r="C27" s="429" t="s">
        <v>2560</v>
      </c>
      <c r="D27" s="440" t="s">
        <v>2571</v>
      </c>
      <c r="E27" s="508"/>
      <c r="F27" s="536">
        <v>208.82</v>
      </c>
      <c r="G27" s="537"/>
      <c r="H27" s="710">
        <f t="shared" si="0"/>
        <v>208.82</v>
      </c>
      <c r="I27" s="1231"/>
      <c r="J27" s="1239"/>
    </row>
    <row r="28" spans="1:10" ht="13.5" thickBot="1">
      <c r="A28" s="884">
        <f t="shared" si="1"/>
        <v>24</v>
      </c>
      <c r="B28" s="436" t="s">
        <v>2557</v>
      </c>
      <c r="C28" s="436" t="s">
        <v>1352</v>
      </c>
      <c r="D28" s="556" t="s">
        <v>2583</v>
      </c>
      <c r="E28" s="557" t="s">
        <v>2584</v>
      </c>
      <c r="F28" s="486">
        <f>53.38+38.88</f>
        <v>92.26</v>
      </c>
      <c r="G28" s="438">
        <v>1927</v>
      </c>
      <c r="H28" s="714">
        <f t="shared" si="0"/>
        <v>92.26</v>
      </c>
      <c r="I28" s="873">
        <v>440913.25</v>
      </c>
      <c r="J28" s="558">
        <f>SUM(H28)</f>
        <v>92.26</v>
      </c>
    </row>
    <row r="29" spans="1:10" ht="13.5" thickBot="1">
      <c r="A29" s="884">
        <f t="shared" si="1"/>
        <v>25</v>
      </c>
      <c r="B29" s="441" t="s">
        <v>2557</v>
      </c>
      <c r="C29" s="441" t="s">
        <v>1352</v>
      </c>
      <c r="D29" s="442" t="s">
        <v>2588</v>
      </c>
      <c r="E29" s="509" t="s">
        <v>2589</v>
      </c>
      <c r="F29" s="550">
        <v>53.28</v>
      </c>
      <c r="G29" s="443"/>
      <c r="H29" s="712">
        <f t="shared" si="0"/>
        <v>53.28</v>
      </c>
      <c r="I29" s="1229">
        <v>502796.63</v>
      </c>
      <c r="J29" s="1268">
        <f>H29+H30</f>
        <v>107.77000000000001</v>
      </c>
    </row>
    <row r="30" spans="1:10" ht="13.5" thickBot="1">
      <c r="A30" s="884">
        <f t="shared" si="1"/>
        <v>26</v>
      </c>
      <c r="B30" s="429" t="s">
        <v>2557</v>
      </c>
      <c r="C30" s="429" t="s">
        <v>1352</v>
      </c>
      <c r="D30" s="440" t="s">
        <v>2588</v>
      </c>
      <c r="E30" s="508" t="s">
        <v>2590</v>
      </c>
      <c r="F30" s="536">
        <v>54.49</v>
      </c>
      <c r="G30" s="431"/>
      <c r="H30" s="710">
        <f t="shared" si="0"/>
        <v>54.49</v>
      </c>
      <c r="I30" s="1231"/>
      <c r="J30" s="1269"/>
    </row>
    <row r="31" spans="1:10" ht="13.5" thickBot="1">
      <c r="A31" s="884">
        <f t="shared" si="1"/>
        <v>27</v>
      </c>
      <c r="B31" s="441" t="s">
        <v>2557</v>
      </c>
      <c r="C31" s="441" t="s">
        <v>1352</v>
      </c>
      <c r="D31" s="442" t="s">
        <v>2591</v>
      </c>
      <c r="E31" s="509">
        <v>17</v>
      </c>
      <c r="F31" s="550">
        <v>33.700000000000003</v>
      </c>
      <c r="G31" s="443">
        <v>1965</v>
      </c>
      <c r="H31" s="712">
        <f t="shared" si="0"/>
        <v>33.700000000000003</v>
      </c>
      <c r="I31" s="1229">
        <v>820914.02</v>
      </c>
      <c r="J31" s="1232">
        <f>SUM(H31:H34)</f>
        <v>126.44</v>
      </c>
    </row>
    <row r="32" spans="1:10" ht="13.5" thickBot="1">
      <c r="A32" s="884">
        <f t="shared" si="1"/>
        <v>28</v>
      </c>
      <c r="B32" s="424" t="s">
        <v>2557</v>
      </c>
      <c r="C32" s="425" t="s">
        <v>1352</v>
      </c>
      <c r="D32" s="439" t="s">
        <v>2591</v>
      </c>
      <c r="E32" s="507">
        <v>2</v>
      </c>
      <c r="F32" s="455">
        <v>33.9</v>
      </c>
      <c r="G32" s="428"/>
      <c r="H32" s="713">
        <f t="shared" si="0"/>
        <v>33.9</v>
      </c>
      <c r="I32" s="1230"/>
      <c r="J32" s="1233"/>
    </row>
    <row r="33" spans="1:10" ht="13.5" thickBot="1">
      <c r="A33" s="884">
        <f t="shared" si="1"/>
        <v>29</v>
      </c>
      <c r="B33" s="424" t="s">
        <v>2557</v>
      </c>
      <c r="C33" s="425" t="s">
        <v>1352</v>
      </c>
      <c r="D33" s="439" t="s">
        <v>2591</v>
      </c>
      <c r="E33" s="507">
        <v>20</v>
      </c>
      <c r="F33" s="455">
        <v>24.94</v>
      </c>
      <c r="G33" s="428"/>
      <c r="H33" s="713">
        <f t="shared" si="0"/>
        <v>24.94</v>
      </c>
      <c r="I33" s="1230"/>
      <c r="J33" s="1233"/>
    </row>
    <row r="34" spans="1:10" ht="13.5" thickBot="1">
      <c r="A34" s="884">
        <f t="shared" si="1"/>
        <v>30</v>
      </c>
      <c r="B34" s="429" t="s">
        <v>2557</v>
      </c>
      <c r="C34" s="429" t="s">
        <v>1352</v>
      </c>
      <c r="D34" s="440" t="s">
        <v>2591</v>
      </c>
      <c r="E34" s="508">
        <v>9</v>
      </c>
      <c r="F34" s="536">
        <v>33.9</v>
      </c>
      <c r="G34" s="431"/>
      <c r="H34" s="710">
        <f t="shared" si="0"/>
        <v>33.9</v>
      </c>
      <c r="I34" s="1231"/>
      <c r="J34" s="1234"/>
    </row>
    <row r="35" spans="1:10" ht="13.5" thickBot="1">
      <c r="A35" s="884">
        <f t="shared" si="1"/>
        <v>31</v>
      </c>
      <c r="B35" s="425" t="s">
        <v>2557</v>
      </c>
      <c r="C35" s="425" t="s">
        <v>1352</v>
      </c>
      <c r="D35" s="426" t="s">
        <v>2592</v>
      </c>
      <c r="E35" s="506" t="s">
        <v>2593</v>
      </c>
      <c r="F35" s="561">
        <v>56.22</v>
      </c>
      <c r="G35" s="427">
        <v>1959</v>
      </c>
      <c r="H35" s="713">
        <f t="shared" si="0"/>
        <v>56.22</v>
      </c>
      <c r="I35" s="1229">
        <v>2138090.02</v>
      </c>
      <c r="J35" s="1249">
        <f>SUM(H35:H40)</f>
        <v>318.83</v>
      </c>
    </row>
    <row r="36" spans="1:10" ht="13.5" thickBot="1">
      <c r="A36" s="884">
        <f t="shared" si="1"/>
        <v>32</v>
      </c>
      <c r="B36" s="424" t="s">
        <v>2557</v>
      </c>
      <c r="C36" s="425" t="s">
        <v>1352</v>
      </c>
      <c r="D36" s="439" t="s">
        <v>2592</v>
      </c>
      <c r="E36" s="507" t="s">
        <v>2594</v>
      </c>
      <c r="F36" s="455">
        <v>58.68</v>
      </c>
      <c r="G36" s="428"/>
      <c r="H36" s="713">
        <f t="shared" si="0"/>
        <v>58.68</v>
      </c>
      <c r="I36" s="1230"/>
      <c r="J36" s="1241"/>
    </row>
    <row r="37" spans="1:10" ht="13.5" thickBot="1">
      <c r="A37" s="884">
        <f t="shared" si="1"/>
        <v>33</v>
      </c>
      <c r="B37" s="424" t="s">
        <v>2557</v>
      </c>
      <c r="C37" s="425" t="s">
        <v>1352</v>
      </c>
      <c r="D37" s="439" t="s">
        <v>2592</v>
      </c>
      <c r="E37" s="507" t="s">
        <v>2595</v>
      </c>
      <c r="F37" s="455">
        <v>51.14</v>
      </c>
      <c r="G37" s="428"/>
      <c r="H37" s="713">
        <f t="shared" si="0"/>
        <v>51.14</v>
      </c>
      <c r="I37" s="1230"/>
      <c r="J37" s="1241"/>
    </row>
    <row r="38" spans="1:10" ht="13.5" thickBot="1">
      <c r="A38" s="884">
        <f t="shared" si="1"/>
        <v>34</v>
      </c>
      <c r="B38" s="424" t="s">
        <v>2557</v>
      </c>
      <c r="C38" s="425" t="s">
        <v>1352</v>
      </c>
      <c r="D38" s="439" t="s">
        <v>2592</v>
      </c>
      <c r="E38" s="507" t="s">
        <v>2596</v>
      </c>
      <c r="F38" s="455">
        <v>51.14</v>
      </c>
      <c r="G38" s="428"/>
      <c r="H38" s="713">
        <f t="shared" si="0"/>
        <v>51.14</v>
      </c>
      <c r="I38" s="1230"/>
      <c r="J38" s="1241"/>
    </row>
    <row r="39" spans="1:10" ht="13.5" thickBot="1">
      <c r="A39" s="884">
        <f t="shared" si="1"/>
        <v>35</v>
      </c>
      <c r="B39" s="424" t="s">
        <v>2557</v>
      </c>
      <c r="C39" s="425" t="s">
        <v>1352</v>
      </c>
      <c r="D39" s="439" t="s">
        <v>2592</v>
      </c>
      <c r="E39" s="507" t="s">
        <v>2597</v>
      </c>
      <c r="F39" s="455">
        <v>51.14</v>
      </c>
      <c r="G39" s="428"/>
      <c r="H39" s="713">
        <f t="shared" si="0"/>
        <v>51.14</v>
      </c>
      <c r="I39" s="1230"/>
      <c r="J39" s="1241"/>
    </row>
    <row r="40" spans="1:10" ht="13.5" thickBot="1">
      <c r="A40" s="884">
        <f t="shared" si="1"/>
        <v>36</v>
      </c>
      <c r="B40" s="432" t="s">
        <v>2557</v>
      </c>
      <c r="C40" s="432" t="s">
        <v>1352</v>
      </c>
      <c r="D40" s="450" t="s">
        <v>2592</v>
      </c>
      <c r="E40" s="511" t="s">
        <v>2598</v>
      </c>
      <c r="F40" s="545">
        <v>50.51</v>
      </c>
      <c r="G40" s="451"/>
      <c r="H40" s="709">
        <f t="shared" si="0"/>
        <v>50.51</v>
      </c>
      <c r="I40" s="1231"/>
      <c r="J40" s="1250"/>
    </row>
    <row r="41" spans="1:10" ht="13.5" thickBot="1">
      <c r="A41" s="884">
        <f t="shared" si="1"/>
        <v>37</v>
      </c>
      <c r="B41" s="441" t="s">
        <v>2557</v>
      </c>
      <c r="C41" s="441" t="s">
        <v>1352</v>
      </c>
      <c r="D41" s="442" t="s">
        <v>2599</v>
      </c>
      <c r="E41" s="509" t="s">
        <v>2600</v>
      </c>
      <c r="F41" s="550">
        <v>47.52</v>
      </c>
      <c r="G41" s="443">
        <v>1959</v>
      </c>
      <c r="H41" s="712">
        <f t="shared" si="0"/>
        <v>47.52</v>
      </c>
      <c r="I41" s="1229">
        <v>1008044</v>
      </c>
      <c r="J41" s="1240">
        <f>SUM(H41:H43)</f>
        <v>150.45999999999998</v>
      </c>
    </row>
    <row r="42" spans="1:10" ht="13.5" thickBot="1">
      <c r="A42" s="884">
        <f t="shared" si="1"/>
        <v>38</v>
      </c>
      <c r="B42" s="424" t="s">
        <v>2557</v>
      </c>
      <c r="C42" s="425" t="s">
        <v>1352</v>
      </c>
      <c r="D42" s="439" t="s">
        <v>2599</v>
      </c>
      <c r="E42" s="507" t="s">
        <v>2601</v>
      </c>
      <c r="F42" s="455">
        <v>64.739999999999995</v>
      </c>
      <c r="G42" s="428"/>
      <c r="H42" s="713">
        <f t="shared" si="0"/>
        <v>64.739999999999995</v>
      </c>
      <c r="I42" s="1230"/>
      <c r="J42" s="1241"/>
    </row>
    <row r="43" spans="1:10" ht="13.5" thickBot="1">
      <c r="A43" s="884">
        <f t="shared" si="1"/>
        <v>39</v>
      </c>
      <c r="B43" s="429" t="s">
        <v>2557</v>
      </c>
      <c r="C43" s="429" t="s">
        <v>1352</v>
      </c>
      <c r="D43" s="440" t="s">
        <v>2599</v>
      </c>
      <c r="E43" s="508" t="s">
        <v>2602</v>
      </c>
      <c r="F43" s="536">
        <v>38.200000000000003</v>
      </c>
      <c r="G43" s="431"/>
      <c r="H43" s="710">
        <f t="shared" si="0"/>
        <v>38.200000000000003</v>
      </c>
      <c r="I43" s="1231"/>
      <c r="J43" s="1242"/>
    </row>
    <row r="44" spans="1:10" ht="13.5" thickBot="1">
      <c r="A44" s="884">
        <f t="shared" si="1"/>
        <v>40</v>
      </c>
      <c r="B44" s="452" t="s">
        <v>2557</v>
      </c>
      <c r="C44" s="452" t="s">
        <v>1352</v>
      </c>
      <c r="D44" s="453" t="s">
        <v>2603</v>
      </c>
      <c r="E44" s="512" t="s">
        <v>2604</v>
      </c>
      <c r="F44" s="552">
        <v>43.88</v>
      </c>
      <c r="G44" s="449">
        <v>1895</v>
      </c>
      <c r="H44" s="731">
        <f t="shared" si="0"/>
        <v>43.88</v>
      </c>
      <c r="I44" s="1229">
        <v>476608.78</v>
      </c>
      <c r="J44" s="1246">
        <f>SUM(H44:H45)</f>
        <v>69.58</v>
      </c>
    </row>
    <row r="45" spans="1:10" ht="13.5" thickBot="1">
      <c r="A45" s="884">
        <f t="shared" si="1"/>
        <v>41</v>
      </c>
      <c r="B45" s="429" t="s">
        <v>2557</v>
      </c>
      <c r="C45" s="429" t="s">
        <v>2560</v>
      </c>
      <c r="D45" s="430" t="s">
        <v>2603</v>
      </c>
      <c r="E45" s="513"/>
      <c r="F45" s="560">
        <v>25.7</v>
      </c>
      <c r="G45" s="454"/>
      <c r="H45" s="710">
        <f t="shared" si="0"/>
        <v>25.7</v>
      </c>
      <c r="I45" s="1231"/>
      <c r="J45" s="1248"/>
    </row>
    <row r="46" spans="1:10" ht="13.5" thickBot="1">
      <c r="A46" s="884">
        <f t="shared" si="1"/>
        <v>42</v>
      </c>
      <c r="B46" s="425" t="s">
        <v>2557</v>
      </c>
      <c r="C46" s="425" t="s">
        <v>1352</v>
      </c>
      <c r="D46" s="426" t="s">
        <v>2605</v>
      </c>
      <c r="E46" s="506">
        <v>1</v>
      </c>
      <c r="F46" s="561">
        <v>74.56</v>
      </c>
      <c r="G46" s="427">
        <v>1895</v>
      </c>
      <c r="H46" s="713">
        <f t="shared" si="0"/>
        <v>74.56</v>
      </c>
      <c r="I46" s="1229">
        <v>3085455.93</v>
      </c>
      <c r="J46" s="1249">
        <f>SUM(H46:H53)</f>
        <v>456.07</v>
      </c>
    </row>
    <row r="47" spans="1:10" ht="13.5" thickBot="1">
      <c r="A47" s="884">
        <f t="shared" si="1"/>
        <v>43</v>
      </c>
      <c r="B47" s="424" t="s">
        <v>2557</v>
      </c>
      <c r="C47" s="425" t="s">
        <v>1352</v>
      </c>
      <c r="D47" s="439" t="s">
        <v>2605</v>
      </c>
      <c r="E47" s="507">
        <v>10</v>
      </c>
      <c r="F47" s="455">
        <v>73.319999999999993</v>
      </c>
      <c r="G47" s="428"/>
      <c r="H47" s="713">
        <f t="shared" si="0"/>
        <v>73.319999999999993</v>
      </c>
      <c r="I47" s="1230"/>
      <c r="J47" s="1241"/>
    </row>
    <row r="48" spans="1:10" ht="13.5" thickBot="1">
      <c r="A48" s="884">
        <f t="shared" si="1"/>
        <v>44</v>
      </c>
      <c r="B48" s="424" t="s">
        <v>2557</v>
      </c>
      <c r="C48" s="425" t="s">
        <v>1352</v>
      </c>
      <c r="D48" s="439" t="s">
        <v>2605</v>
      </c>
      <c r="E48" s="507">
        <v>12</v>
      </c>
      <c r="F48" s="455">
        <v>54.65</v>
      </c>
      <c r="G48" s="428"/>
      <c r="H48" s="713">
        <f t="shared" si="0"/>
        <v>54.65</v>
      </c>
      <c r="I48" s="1230"/>
      <c r="J48" s="1241"/>
    </row>
    <row r="49" spans="1:10" ht="13.5" thickBot="1">
      <c r="A49" s="884">
        <f t="shared" si="1"/>
        <v>45</v>
      </c>
      <c r="B49" s="424" t="s">
        <v>2557</v>
      </c>
      <c r="C49" s="425" t="s">
        <v>1352</v>
      </c>
      <c r="D49" s="439" t="s">
        <v>2605</v>
      </c>
      <c r="E49" s="507">
        <v>13</v>
      </c>
      <c r="F49" s="455">
        <v>49.75</v>
      </c>
      <c r="G49" s="428"/>
      <c r="H49" s="713">
        <f t="shared" si="0"/>
        <v>49.75</v>
      </c>
      <c r="I49" s="1230"/>
      <c r="J49" s="1241"/>
    </row>
    <row r="50" spans="1:10" ht="13.5" thickBot="1">
      <c r="A50" s="884">
        <f t="shared" si="1"/>
        <v>46</v>
      </c>
      <c r="B50" s="424" t="s">
        <v>2557</v>
      </c>
      <c r="C50" s="425" t="s">
        <v>1352</v>
      </c>
      <c r="D50" s="439" t="s">
        <v>2605</v>
      </c>
      <c r="E50" s="507">
        <v>14</v>
      </c>
      <c r="F50" s="455">
        <v>54.65</v>
      </c>
      <c r="G50" s="428"/>
      <c r="H50" s="713">
        <f t="shared" si="0"/>
        <v>54.65</v>
      </c>
      <c r="I50" s="1230"/>
      <c r="J50" s="1241"/>
    </row>
    <row r="51" spans="1:10" ht="13.5" thickBot="1">
      <c r="A51" s="884">
        <f t="shared" si="1"/>
        <v>47</v>
      </c>
      <c r="B51" s="424" t="s">
        <v>2557</v>
      </c>
      <c r="C51" s="425" t="s">
        <v>1352</v>
      </c>
      <c r="D51" s="439" t="s">
        <v>2605</v>
      </c>
      <c r="E51" s="507">
        <v>18</v>
      </c>
      <c r="F51" s="455">
        <v>52.82</v>
      </c>
      <c r="G51" s="428"/>
      <c r="H51" s="713">
        <f t="shared" si="0"/>
        <v>52.82</v>
      </c>
      <c r="I51" s="1230"/>
      <c r="J51" s="1241"/>
    </row>
    <row r="52" spans="1:10" ht="13.5" thickBot="1">
      <c r="A52" s="884">
        <f t="shared" si="1"/>
        <v>48</v>
      </c>
      <c r="B52" s="424" t="s">
        <v>2557</v>
      </c>
      <c r="C52" s="425" t="s">
        <v>1352</v>
      </c>
      <c r="D52" s="439" t="s">
        <v>2605</v>
      </c>
      <c r="E52" s="507">
        <v>2</v>
      </c>
      <c r="F52" s="455">
        <v>30.82</v>
      </c>
      <c r="G52" s="428"/>
      <c r="H52" s="713">
        <f t="shared" si="0"/>
        <v>30.82</v>
      </c>
      <c r="I52" s="1230"/>
      <c r="J52" s="1241"/>
    </row>
    <row r="53" spans="1:10" ht="13.5" thickBot="1">
      <c r="A53" s="884">
        <f t="shared" si="1"/>
        <v>49</v>
      </c>
      <c r="B53" s="432" t="s">
        <v>2557</v>
      </c>
      <c r="C53" s="432" t="s">
        <v>1352</v>
      </c>
      <c r="D53" s="450" t="s">
        <v>2605</v>
      </c>
      <c r="E53" s="511">
        <v>7</v>
      </c>
      <c r="F53" s="545">
        <v>65.5</v>
      </c>
      <c r="G53" s="451"/>
      <c r="H53" s="709">
        <f t="shared" si="0"/>
        <v>65.5</v>
      </c>
      <c r="I53" s="1231"/>
      <c r="J53" s="1250"/>
    </row>
    <row r="54" spans="1:10" ht="13.5" thickBot="1">
      <c r="A54" s="884">
        <f t="shared" si="1"/>
        <v>50</v>
      </c>
      <c r="B54" s="441" t="s">
        <v>2557</v>
      </c>
      <c r="C54" s="441" t="s">
        <v>1352</v>
      </c>
      <c r="D54" s="442" t="s">
        <v>2606</v>
      </c>
      <c r="E54" s="509" t="s">
        <v>2607</v>
      </c>
      <c r="F54" s="550">
        <v>66.27</v>
      </c>
      <c r="G54" s="443">
        <v>1895</v>
      </c>
      <c r="H54" s="712">
        <f t="shared" si="0"/>
        <v>66.27</v>
      </c>
      <c r="I54" s="1229">
        <v>2639281.6</v>
      </c>
      <c r="J54" s="1246">
        <f>SUM(H54:H60)</f>
        <v>393.73999999999995</v>
      </c>
    </row>
    <row r="55" spans="1:10" ht="13.5" thickBot="1">
      <c r="A55" s="884">
        <f t="shared" si="1"/>
        <v>51</v>
      </c>
      <c r="B55" s="424" t="s">
        <v>2557</v>
      </c>
      <c r="C55" s="425" t="s">
        <v>1352</v>
      </c>
      <c r="D55" s="439" t="s">
        <v>2606</v>
      </c>
      <c r="E55" s="507" t="s">
        <v>2608</v>
      </c>
      <c r="F55" s="455">
        <v>62.77</v>
      </c>
      <c r="G55" s="428"/>
      <c r="H55" s="713">
        <f t="shared" si="0"/>
        <v>62.77</v>
      </c>
      <c r="I55" s="1230"/>
      <c r="J55" s="1247"/>
    </row>
    <row r="56" spans="1:10" ht="13.5" thickBot="1">
      <c r="A56" s="884">
        <f t="shared" si="1"/>
        <v>52</v>
      </c>
      <c r="B56" s="424" t="s">
        <v>2557</v>
      </c>
      <c r="C56" s="425" t="s">
        <v>1352</v>
      </c>
      <c r="D56" s="439" t="s">
        <v>2606</v>
      </c>
      <c r="E56" s="507" t="s">
        <v>2609</v>
      </c>
      <c r="F56" s="455">
        <v>54.25</v>
      </c>
      <c r="G56" s="428"/>
      <c r="H56" s="713">
        <f t="shared" si="0"/>
        <v>54.25</v>
      </c>
      <c r="I56" s="1230"/>
      <c r="J56" s="1247"/>
    </row>
    <row r="57" spans="1:10" ht="13.5" thickBot="1">
      <c r="A57" s="884">
        <f t="shared" si="1"/>
        <v>53</v>
      </c>
      <c r="B57" s="424" t="s">
        <v>2557</v>
      </c>
      <c r="C57" s="425" t="s">
        <v>1352</v>
      </c>
      <c r="D57" s="439" t="s">
        <v>2606</v>
      </c>
      <c r="E57" s="507" t="s">
        <v>2610</v>
      </c>
      <c r="F57" s="455">
        <v>38.619999999999997</v>
      </c>
      <c r="G57" s="428"/>
      <c r="H57" s="713">
        <f t="shared" si="0"/>
        <v>38.619999999999997</v>
      </c>
      <c r="I57" s="1230"/>
      <c r="J57" s="1247"/>
    </row>
    <row r="58" spans="1:10" ht="13.5" thickBot="1">
      <c r="A58" s="884">
        <f t="shared" si="1"/>
        <v>54</v>
      </c>
      <c r="B58" s="424" t="s">
        <v>2557</v>
      </c>
      <c r="C58" s="425" t="s">
        <v>1352</v>
      </c>
      <c r="D58" s="439" t="s">
        <v>2606</v>
      </c>
      <c r="E58" s="507" t="s">
        <v>2611</v>
      </c>
      <c r="F58" s="455">
        <v>62.6</v>
      </c>
      <c r="G58" s="428"/>
      <c r="H58" s="713">
        <f t="shared" si="0"/>
        <v>62.6</v>
      </c>
      <c r="I58" s="1230"/>
      <c r="J58" s="1247"/>
    </row>
    <row r="59" spans="1:10" ht="13.5" thickBot="1">
      <c r="A59" s="884">
        <f t="shared" si="1"/>
        <v>55</v>
      </c>
      <c r="B59" s="424" t="s">
        <v>2557</v>
      </c>
      <c r="C59" s="425" t="s">
        <v>1352</v>
      </c>
      <c r="D59" s="439" t="s">
        <v>2606</v>
      </c>
      <c r="E59" s="507" t="s">
        <v>2612</v>
      </c>
      <c r="F59" s="455">
        <v>65.959999999999994</v>
      </c>
      <c r="G59" s="428"/>
      <c r="H59" s="713">
        <f t="shared" si="0"/>
        <v>65.959999999999994</v>
      </c>
      <c r="I59" s="1230"/>
      <c r="J59" s="1247"/>
    </row>
    <row r="60" spans="1:10" ht="13.5" thickBot="1">
      <c r="A60" s="884">
        <f t="shared" si="1"/>
        <v>56</v>
      </c>
      <c r="B60" s="429" t="s">
        <v>2557</v>
      </c>
      <c r="C60" s="429" t="s">
        <v>1352</v>
      </c>
      <c r="D60" s="440" t="s">
        <v>2606</v>
      </c>
      <c r="E60" s="508" t="s">
        <v>2613</v>
      </c>
      <c r="F60" s="536">
        <v>43.27</v>
      </c>
      <c r="G60" s="431"/>
      <c r="H60" s="710">
        <f t="shared" ref="H60:H105" si="2">F60</f>
        <v>43.27</v>
      </c>
      <c r="I60" s="1231"/>
      <c r="J60" s="1248"/>
    </row>
    <row r="61" spans="1:10" ht="13.5" thickBot="1">
      <c r="A61" s="884">
        <f t="shared" si="1"/>
        <v>57</v>
      </c>
      <c r="B61" s="436" t="s">
        <v>2559</v>
      </c>
      <c r="C61" s="436" t="s">
        <v>2560</v>
      </c>
      <c r="D61" s="456" t="s">
        <v>2615</v>
      </c>
      <c r="E61" s="514"/>
      <c r="F61" s="486">
        <v>130.49</v>
      </c>
      <c r="G61" s="438"/>
      <c r="H61" s="715">
        <f t="shared" si="2"/>
        <v>130.49</v>
      </c>
      <c r="I61" s="874">
        <v>852140.46</v>
      </c>
      <c r="J61" s="539">
        <f>H61</f>
        <v>130.49</v>
      </c>
    </row>
    <row r="62" spans="1:10" ht="13.5" thickBot="1">
      <c r="A62" s="884">
        <f t="shared" si="1"/>
        <v>58</v>
      </c>
      <c r="B62" s="441" t="s">
        <v>2557</v>
      </c>
      <c r="C62" s="441" t="s">
        <v>1352</v>
      </c>
      <c r="D62" s="457" t="s">
        <v>2616</v>
      </c>
      <c r="E62" s="515">
        <v>5</v>
      </c>
      <c r="F62" s="550">
        <v>60.75</v>
      </c>
      <c r="G62" s="458">
        <v>1937</v>
      </c>
      <c r="H62" s="716">
        <f t="shared" si="2"/>
        <v>60.75</v>
      </c>
      <c r="I62" s="1272">
        <v>287726.93</v>
      </c>
      <c r="J62" s="1240">
        <f>SUM(H62:H63)</f>
        <v>114.78999999999999</v>
      </c>
    </row>
    <row r="63" spans="1:10" ht="13.5" thickBot="1">
      <c r="A63" s="884">
        <f t="shared" si="1"/>
        <v>59</v>
      </c>
      <c r="B63" s="429" t="s">
        <v>2557</v>
      </c>
      <c r="C63" s="429" t="s">
        <v>1352</v>
      </c>
      <c r="D63" s="440" t="s">
        <v>2616</v>
      </c>
      <c r="E63" s="508">
        <v>7</v>
      </c>
      <c r="F63" s="536">
        <v>54.04</v>
      </c>
      <c r="G63" s="431"/>
      <c r="H63" s="710">
        <f t="shared" si="2"/>
        <v>54.04</v>
      </c>
      <c r="I63" s="1273"/>
      <c r="J63" s="1242"/>
    </row>
    <row r="64" spans="1:10" ht="13.5" thickBot="1">
      <c r="A64" s="884">
        <f t="shared" si="1"/>
        <v>60</v>
      </c>
      <c r="B64" s="432" t="s">
        <v>2557</v>
      </c>
      <c r="C64" s="432" t="s">
        <v>1352</v>
      </c>
      <c r="D64" s="433" t="s">
        <v>2617</v>
      </c>
      <c r="E64" s="510" t="s">
        <v>2618</v>
      </c>
      <c r="F64" s="559">
        <v>57.98</v>
      </c>
      <c r="G64" s="434">
        <v>1961</v>
      </c>
      <c r="H64" s="709">
        <f t="shared" si="2"/>
        <v>57.98</v>
      </c>
      <c r="I64" s="871">
        <v>395390.89</v>
      </c>
      <c r="J64" s="541">
        <f>F64</f>
        <v>57.98</v>
      </c>
    </row>
    <row r="65" spans="1:10" ht="13.5" thickBot="1">
      <c r="A65" s="884">
        <f t="shared" si="1"/>
        <v>61</v>
      </c>
      <c r="B65" s="441" t="s">
        <v>2557</v>
      </c>
      <c r="C65" s="441" t="s">
        <v>1352</v>
      </c>
      <c r="D65" s="442" t="s">
        <v>2625</v>
      </c>
      <c r="E65" s="509">
        <v>2</v>
      </c>
      <c r="F65" s="550">
        <v>77.36</v>
      </c>
      <c r="G65" s="443">
        <v>1911</v>
      </c>
      <c r="H65" s="712">
        <f t="shared" si="2"/>
        <v>77.36</v>
      </c>
      <c r="I65" s="1229">
        <v>762687.68</v>
      </c>
      <c r="J65" s="1240">
        <f>SUM(H65:H66)</f>
        <v>111.74000000000001</v>
      </c>
    </row>
    <row r="66" spans="1:10" ht="13.5" thickBot="1">
      <c r="A66" s="884">
        <f t="shared" si="1"/>
        <v>62</v>
      </c>
      <c r="B66" s="429" t="s">
        <v>2557</v>
      </c>
      <c r="C66" s="429" t="s">
        <v>1352</v>
      </c>
      <c r="D66" s="440" t="s">
        <v>2625</v>
      </c>
      <c r="E66" s="508" t="s">
        <v>2586</v>
      </c>
      <c r="F66" s="536">
        <v>34.380000000000003</v>
      </c>
      <c r="G66" s="431"/>
      <c r="H66" s="710">
        <f t="shared" si="2"/>
        <v>34.380000000000003</v>
      </c>
      <c r="I66" s="1231"/>
      <c r="J66" s="1242"/>
    </row>
    <row r="67" spans="1:10" ht="13.5" thickBot="1">
      <c r="A67" s="884">
        <f t="shared" si="1"/>
        <v>63</v>
      </c>
      <c r="B67" s="563" t="s">
        <v>2557</v>
      </c>
      <c r="C67" s="562" t="s">
        <v>1352</v>
      </c>
      <c r="D67" s="456" t="s">
        <v>2626</v>
      </c>
      <c r="E67" s="514">
        <v>5</v>
      </c>
      <c r="F67" s="486">
        <v>74.16</v>
      </c>
      <c r="G67" s="438">
        <v>1911</v>
      </c>
      <c r="H67" s="715">
        <f t="shared" si="2"/>
        <v>74.16</v>
      </c>
      <c r="I67" s="874">
        <v>501745.11</v>
      </c>
      <c r="J67" s="539">
        <f>SUM(H67)</f>
        <v>74.16</v>
      </c>
    </row>
    <row r="68" spans="1:10" ht="13.5" thickBot="1">
      <c r="A68" s="884">
        <f t="shared" si="1"/>
        <v>64</v>
      </c>
      <c r="B68" s="432" t="s">
        <v>2557</v>
      </c>
      <c r="C68" s="432" t="s">
        <v>1352</v>
      </c>
      <c r="D68" s="433" t="s">
        <v>2627</v>
      </c>
      <c r="E68" s="510">
        <v>1</v>
      </c>
      <c r="F68" s="559">
        <v>88.3</v>
      </c>
      <c r="G68" s="564">
        <v>1911</v>
      </c>
      <c r="H68" s="732">
        <f t="shared" si="2"/>
        <v>88.3</v>
      </c>
      <c r="I68" s="870">
        <v>603840.34</v>
      </c>
      <c r="J68" s="540">
        <f>SUM(H68)</f>
        <v>88.3</v>
      </c>
    </row>
    <row r="69" spans="1:10" ht="13.5" thickBot="1">
      <c r="A69" s="884">
        <f t="shared" si="1"/>
        <v>65</v>
      </c>
      <c r="B69" s="441" t="s">
        <v>2557</v>
      </c>
      <c r="C69" s="441" t="s">
        <v>1352</v>
      </c>
      <c r="D69" s="442" t="s">
        <v>2628</v>
      </c>
      <c r="E69" s="509">
        <v>3</v>
      </c>
      <c r="F69" s="550">
        <v>73.239999999999995</v>
      </c>
      <c r="G69" s="443">
        <v>1911</v>
      </c>
      <c r="H69" s="712">
        <f t="shared" si="2"/>
        <v>73.239999999999995</v>
      </c>
      <c r="I69" s="1229">
        <v>1016282.57</v>
      </c>
      <c r="J69" s="1240">
        <f>SUM(H69:H70)</f>
        <v>150.63</v>
      </c>
    </row>
    <row r="70" spans="1:10" ht="13.5" thickBot="1">
      <c r="A70" s="884">
        <f t="shared" si="1"/>
        <v>66</v>
      </c>
      <c r="B70" s="494" t="s">
        <v>2557</v>
      </c>
      <c r="C70" s="429" t="s">
        <v>1352</v>
      </c>
      <c r="D70" s="440" t="s">
        <v>2628</v>
      </c>
      <c r="E70" s="508">
        <v>6</v>
      </c>
      <c r="F70" s="536">
        <v>77.39</v>
      </c>
      <c r="G70" s="431"/>
      <c r="H70" s="710">
        <f t="shared" si="2"/>
        <v>77.39</v>
      </c>
      <c r="I70" s="1231"/>
      <c r="J70" s="1242"/>
    </row>
    <row r="71" spans="1:10" ht="13.5" thickBot="1">
      <c r="A71" s="884">
        <f t="shared" ref="A71:A134" si="3">1+A70</f>
        <v>67</v>
      </c>
      <c r="B71" s="432" t="s">
        <v>2557</v>
      </c>
      <c r="C71" s="432" t="s">
        <v>1352</v>
      </c>
      <c r="D71" s="459" t="s">
        <v>2629</v>
      </c>
      <c r="E71" s="516">
        <v>1</v>
      </c>
      <c r="F71" s="559">
        <v>31.66</v>
      </c>
      <c r="G71" s="460">
        <v>1912</v>
      </c>
      <c r="H71" s="717">
        <f t="shared" si="2"/>
        <v>31.66</v>
      </c>
      <c r="I71" s="875">
        <v>215496.99</v>
      </c>
      <c r="J71" s="542">
        <f>SUM(H71)</f>
        <v>31.66</v>
      </c>
    </row>
    <row r="72" spans="1:10" ht="13.5" thickBot="1">
      <c r="A72" s="884">
        <f t="shared" si="3"/>
        <v>68</v>
      </c>
      <c r="B72" s="441" t="s">
        <v>2557</v>
      </c>
      <c r="C72" s="441" t="s">
        <v>1352</v>
      </c>
      <c r="D72" s="442" t="s">
        <v>2631</v>
      </c>
      <c r="E72" s="509">
        <v>1</v>
      </c>
      <c r="F72" s="550">
        <v>44.96</v>
      </c>
      <c r="G72" s="443">
        <v>1976</v>
      </c>
      <c r="H72" s="712">
        <f t="shared" si="2"/>
        <v>44.96</v>
      </c>
      <c r="I72" s="1229">
        <v>1529243</v>
      </c>
      <c r="J72" s="1240">
        <f>SUM(H72:H77)</f>
        <v>268.23</v>
      </c>
    </row>
    <row r="73" spans="1:10" ht="13.5" thickBot="1">
      <c r="A73" s="884">
        <f t="shared" si="3"/>
        <v>69</v>
      </c>
      <c r="B73" s="424" t="s">
        <v>2557</v>
      </c>
      <c r="C73" s="425" t="s">
        <v>1352</v>
      </c>
      <c r="D73" s="461" t="s">
        <v>2631</v>
      </c>
      <c r="E73" s="517">
        <v>10</v>
      </c>
      <c r="F73" s="455">
        <v>44.96</v>
      </c>
      <c r="G73" s="428"/>
      <c r="H73" s="713">
        <f t="shared" si="2"/>
        <v>44.96</v>
      </c>
      <c r="I73" s="1230"/>
      <c r="J73" s="1241"/>
    </row>
    <row r="74" spans="1:10" ht="13.5" thickBot="1">
      <c r="A74" s="884">
        <f t="shared" si="3"/>
        <v>70</v>
      </c>
      <c r="B74" s="424" t="s">
        <v>2557</v>
      </c>
      <c r="C74" s="425" t="s">
        <v>1352</v>
      </c>
      <c r="D74" s="439" t="s">
        <v>2631</v>
      </c>
      <c r="E74" s="507">
        <v>11</v>
      </c>
      <c r="F74" s="455">
        <v>44.45</v>
      </c>
      <c r="G74" s="428"/>
      <c r="H74" s="713">
        <f t="shared" si="2"/>
        <v>44.45</v>
      </c>
      <c r="I74" s="1230"/>
      <c r="J74" s="1241"/>
    </row>
    <row r="75" spans="1:10" ht="13.5" thickBot="1">
      <c r="A75" s="884">
        <f t="shared" si="3"/>
        <v>71</v>
      </c>
      <c r="B75" s="424" t="s">
        <v>2557</v>
      </c>
      <c r="C75" s="425" t="s">
        <v>1352</v>
      </c>
      <c r="D75" s="439" t="s">
        <v>2631</v>
      </c>
      <c r="E75" s="507">
        <v>14</v>
      </c>
      <c r="F75" s="455">
        <v>44.96</v>
      </c>
      <c r="G75" s="428"/>
      <c r="H75" s="713">
        <f t="shared" si="2"/>
        <v>44.96</v>
      </c>
      <c r="I75" s="1230"/>
      <c r="J75" s="1241"/>
    </row>
    <row r="76" spans="1:10" ht="13.5" thickBot="1">
      <c r="A76" s="884">
        <f t="shared" si="3"/>
        <v>72</v>
      </c>
      <c r="B76" s="424" t="s">
        <v>2557</v>
      </c>
      <c r="C76" s="425" t="s">
        <v>1352</v>
      </c>
      <c r="D76" s="439" t="s">
        <v>2631</v>
      </c>
      <c r="E76" s="507">
        <v>3</v>
      </c>
      <c r="F76" s="455">
        <v>44.45</v>
      </c>
      <c r="G76" s="428"/>
      <c r="H76" s="713">
        <f t="shared" si="2"/>
        <v>44.45</v>
      </c>
      <c r="I76" s="1230"/>
      <c r="J76" s="1241"/>
    </row>
    <row r="77" spans="1:10" ht="13.5" thickBot="1">
      <c r="A77" s="884">
        <f t="shared" si="3"/>
        <v>73</v>
      </c>
      <c r="B77" s="429" t="s">
        <v>2557</v>
      </c>
      <c r="C77" s="429" t="s">
        <v>1352</v>
      </c>
      <c r="D77" s="440" t="s">
        <v>2631</v>
      </c>
      <c r="E77" s="508">
        <v>7</v>
      </c>
      <c r="F77" s="536">
        <v>44.45</v>
      </c>
      <c r="G77" s="431"/>
      <c r="H77" s="710">
        <f t="shared" si="2"/>
        <v>44.45</v>
      </c>
      <c r="I77" s="1231"/>
      <c r="J77" s="1242"/>
    </row>
    <row r="78" spans="1:10" ht="13.5" thickBot="1">
      <c r="A78" s="884">
        <f t="shared" si="3"/>
        <v>74</v>
      </c>
      <c r="B78" s="441" t="s">
        <v>2557</v>
      </c>
      <c r="C78" s="441" t="s">
        <v>1352</v>
      </c>
      <c r="D78" s="442" t="s">
        <v>2632</v>
      </c>
      <c r="E78" s="509">
        <v>1</v>
      </c>
      <c r="F78" s="550">
        <v>40.1</v>
      </c>
      <c r="G78" s="443">
        <v>1930</v>
      </c>
      <c r="H78" s="712">
        <f t="shared" si="2"/>
        <v>40.1</v>
      </c>
      <c r="I78" s="1229">
        <v>821566.32</v>
      </c>
      <c r="J78" s="1240">
        <f>SUM(H78:H80)</f>
        <v>120.30000000000001</v>
      </c>
    </row>
    <row r="79" spans="1:10" ht="13.5" thickBot="1">
      <c r="A79" s="884">
        <f t="shared" si="3"/>
        <v>75</v>
      </c>
      <c r="B79" s="424" t="s">
        <v>2557</v>
      </c>
      <c r="C79" s="425" t="s">
        <v>1352</v>
      </c>
      <c r="D79" s="439" t="s">
        <v>2632</v>
      </c>
      <c r="E79" s="507">
        <v>2</v>
      </c>
      <c r="F79" s="455">
        <v>40.1</v>
      </c>
      <c r="G79" s="428"/>
      <c r="H79" s="713">
        <f t="shared" si="2"/>
        <v>40.1</v>
      </c>
      <c r="I79" s="1230"/>
      <c r="J79" s="1241"/>
    </row>
    <row r="80" spans="1:10" ht="13.5" thickBot="1">
      <c r="A80" s="884">
        <f t="shared" si="3"/>
        <v>76</v>
      </c>
      <c r="B80" s="429" t="s">
        <v>2557</v>
      </c>
      <c r="C80" s="429" t="s">
        <v>1352</v>
      </c>
      <c r="D80" s="440" t="s">
        <v>2632</v>
      </c>
      <c r="E80" s="508">
        <v>4</v>
      </c>
      <c r="F80" s="536">
        <v>40.1</v>
      </c>
      <c r="G80" s="431"/>
      <c r="H80" s="710">
        <f t="shared" si="2"/>
        <v>40.1</v>
      </c>
      <c r="I80" s="1231"/>
      <c r="J80" s="1242"/>
    </row>
    <row r="81" spans="1:10" ht="13.5" thickBot="1">
      <c r="A81" s="884">
        <f t="shared" si="3"/>
        <v>77</v>
      </c>
      <c r="B81" s="441" t="s">
        <v>2557</v>
      </c>
      <c r="C81" s="441" t="s">
        <v>1352</v>
      </c>
      <c r="D81" s="442" t="s">
        <v>2633</v>
      </c>
      <c r="E81" s="509">
        <v>4</v>
      </c>
      <c r="F81" s="550">
        <v>76.42</v>
      </c>
      <c r="G81" s="443">
        <v>1938</v>
      </c>
      <c r="H81" s="712">
        <f t="shared" si="2"/>
        <v>76.42</v>
      </c>
      <c r="I81" s="1229">
        <v>692871.7</v>
      </c>
      <c r="J81" s="1240">
        <f>SUM(H81:H82)</f>
        <v>124.73</v>
      </c>
    </row>
    <row r="82" spans="1:10" ht="13.5" thickBot="1">
      <c r="A82" s="884">
        <f t="shared" si="3"/>
        <v>78</v>
      </c>
      <c r="B82" s="429" t="s">
        <v>2557</v>
      </c>
      <c r="C82" s="429" t="s">
        <v>1352</v>
      </c>
      <c r="D82" s="440" t="s">
        <v>2633</v>
      </c>
      <c r="E82" s="508">
        <v>5</v>
      </c>
      <c r="F82" s="536">
        <v>48.31</v>
      </c>
      <c r="G82" s="431"/>
      <c r="H82" s="710">
        <f t="shared" si="2"/>
        <v>48.31</v>
      </c>
      <c r="I82" s="1231"/>
      <c r="J82" s="1242"/>
    </row>
    <row r="83" spans="1:10" ht="13.5" thickBot="1">
      <c r="A83" s="884">
        <f t="shared" si="3"/>
        <v>79</v>
      </c>
      <c r="B83" s="441" t="s">
        <v>2557</v>
      </c>
      <c r="C83" s="441" t="s">
        <v>1352</v>
      </c>
      <c r="D83" s="442" t="s">
        <v>2634</v>
      </c>
      <c r="E83" s="509">
        <v>1</v>
      </c>
      <c r="F83" s="550">
        <v>52.41</v>
      </c>
      <c r="G83" s="443">
        <v>1937</v>
      </c>
      <c r="H83" s="712">
        <f t="shared" si="2"/>
        <v>52.41</v>
      </c>
      <c r="I83" s="1229">
        <v>743975.12</v>
      </c>
      <c r="J83" s="1240">
        <f>SUM(H83:H84)</f>
        <v>108.88</v>
      </c>
    </row>
    <row r="84" spans="1:10" ht="13.5" thickBot="1">
      <c r="A84" s="884">
        <f t="shared" si="3"/>
        <v>80</v>
      </c>
      <c r="B84" s="429" t="s">
        <v>2557</v>
      </c>
      <c r="C84" s="429" t="s">
        <v>1352</v>
      </c>
      <c r="D84" s="440" t="s">
        <v>2634</v>
      </c>
      <c r="E84" s="508">
        <v>5</v>
      </c>
      <c r="F84" s="536">
        <v>56.47</v>
      </c>
      <c r="G84" s="431"/>
      <c r="H84" s="710">
        <f t="shared" si="2"/>
        <v>56.47</v>
      </c>
      <c r="I84" s="1231"/>
      <c r="J84" s="1242"/>
    </row>
    <row r="85" spans="1:10" ht="13.5" thickBot="1">
      <c r="A85" s="884">
        <f t="shared" si="3"/>
        <v>81</v>
      </c>
      <c r="B85" s="436" t="s">
        <v>2557</v>
      </c>
      <c r="C85" s="436" t="s">
        <v>1352</v>
      </c>
      <c r="D85" s="456" t="s">
        <v>2635</v>
      </c>
      <c r="E85" s="514" t="s">
        <v>2636</v>
      </c>
      <c r="F85" s="486">
        <v>39.67</v>
      </c>
      <c r="G85" s="438">
        <v>1930</v>
      </c>
      <c r="H85" s="715">
        <f t="shared" si="2"/>
        <v>39.67</v>
      </c>
      <c r="I85" s="874">
        <v>246196.86</v>
      </c>
      <c r="J85" s="539">
        <f>SUM(H85)</f>
        <v>39.67</v>
      </c>
    </row>
    <row r="86" spans="1:10" ht="13.5" thickBot="1">
      <c r="A86" s="884">
        <f t="shared" si="3"/>
        <v>82</v>
      </c>
      <c r="B86" s="441" t="s">
        <v>2557</v>
      </c>
      <c r="C86" s="441" t="s">
        <v>1352</v>
      </c>
      <c r="D86" s="442" t="s">
        <v>2637</v>
      </c>
      <c r="E86" s="509" t="s">
        <v>2638</v>
      </c>
      <c r="F86" s="550">
        <v>39.619999999999997</v>
      </c>
      <c r="G86" s="443"/>
      <c r="H86" s="712">
        <f t="shared" si="2"/>
        <v>39.619999999999997</v>
      </c>
      <c r="I86" s="1229">
        <v>919651.11</v>
      </c>
      <c r="J86" s="1240">
        <f>H86+H87+H88</f>
        <v>149.46</v>
      </c>
    </row>
    <row r="87" spans="1:10" ht="13.5" thickBot="1">
      <c r="A87" s="884">
        <f t="shared" si="3"/>
        <v>83</v>
      </c>
      <c r="B87" s="424" t="s">
        <v>2557</v>
      </c>
      <c r="C87" s="425" t="s">
        <v>1352</v>
      </c>
      <c r="D87" s="439" t="s">
        <v>2637</v>
      </c>
      <c r="E87" s="507" t="s">
        <v>2639</v>
      </c>
      <c r="F87" s="455">
        <v>70.22</v>
      </c>
      <c r="G87" s="428"/>
      <c r="H87" s="713">
        <f t="shared" si="2"/>
        <v>70.22</v>
      </c>
      <c r="I87" s="1230"/>
      <c r="J87" s="1241"/>
    </row>
    <row r="88" spans="1:10" ht="13.5" thickBot="1">
      <c r="A88" s="884">
        <f t="shared" si="3"/>
        <v>84</v>
      </c>
      <c r="B88" s="429" t="s">
        <v>2557</v>
      </c>
      <c r="C88" s="429" t="s">
        <v>1352</v>
      </c>
      <c r="D88" s="440" t="s">
        <v>2637</v>
      </c>
      <c r="E88" s="508" t="s">
        <v>2640</v>
      </c>
      <c r="F88" s="536">
        <v>39.619999999999997</v>
      </c>
      <c r="G88" s="431"/>
      <c r="H88" s="710">
        <f t="shared" si="2"/>
        <v>39.619999999999997</v>
      </c>
      <c r="I88" s="1231"/>
      <c r="J88" s="1242"/>
    </row>
    <row r="89" spans="1:10" ht="13.5" thickBot="1">
      <c r="A89" s="884">
        <f t="shared" si="3"/>
        <v>85</v>
      </c>
      <c r="B89" s="425" t="s">
        <v>2557</v>
      </c>
      <c r="C89" s="425" t="s">
        <v>1352</v>
      </c>
      <c r="D89" s="426" t="s">
        <v>2641</v>
      </c>
      <c r="E89" s="506">
        <v>10</v>
      </c>
      <c r="F89" s="561">
        <v>37.76</v>
      </c>
      <c r="G89" s="427">
        <v>1969</v>
      </c>
      <c r="H89" s="713">
        <f t="shared" si="2"/>
        <v>37.76</v>
      </c>
      <c r="I89" s="1229">
        <v>3335708.84</v>
      </c>
      <c r="J89" s="1258">
        <f>SUM(H89:H99)</f>
        <v>481.28999999999996</v>
      </c>
    </row>
    <row r="90" spans="1:10" ht="13.5" thickBot="1">
      <c r="A90" s="884">
        <f t="shared" si="3"/>
        <v>86</v>
      </c>
      <c r="B90" s="424" t="s">
        <v>2557</v>
      </c>
      <c r="C90" s="425" t="s">
        <v>1352</v>
      </c>
      <c r="D90" s="439" t="s">
        <v>2641</v>
      </c>
      <c r="E90" s="507">
        <v>14</v>
      </c>
      <c r="F90" s="455">
        <v>26.45</v>
      </c>
      <c r="G90" s="428"/>
      <c r="H90" s="713">
        <f t="shared" si="2"/>
        <v>26.45</v>
      </c>
      <c r="I90" s="1230"/>
      <c r="J90" s="1258"/>
    </row>
    <row r="91" spans="1:10" ht="13.5" thickBot="1">
      <c r="A91" s="884">
        <f t="shared" si="3"/>
        <v>87</v>
      </c>
      <c r="B91" s="424" t="s">
        <v>2557</v>
      </c>
      <c r="C91" s="425" t="s">
        <v>1352</v>
      </c>
      <c r="D91" s="439" t="s">
        <v>2641</v>
      </c>
      <c r="E91" s="507">
        <v>3</v>
      </c>
      <c r="F91" s="455">
        <v>38.24</v>
      </c>
      <c r="G91" s="428"/>
      <c r="H91" s="713">
        <f t="shared" si="2"/>
        <v>38.24</v>
      </c>
      <c r="I91" s="1230"/>
      <c r="J91" s="1258"/>
    </row>
    <row r="92" spans="1:10" ht="13.5" thickBot="1">
      <c r="A92" s="884">
        <f t="shared" si="3"/>
        <v>88</v>
      </c>
      <c r="B92" s="424" t="s">
        <v>2557</v>
      </c>
      <c r="C92" s="425" t="s">
        <v>1352</v>
      </c>
      <c r="D92" s="439" t="s">
        <v>2641</v>
      </c>
      <c r="E92" s="507">
        <v>31</v>
      </c>
      <c r="F92" s="455">
        <v>49.65</v>
      </c>
      <c r="G92" s="428"/>
      <c r="H92" s="713">
        <f t="shared" si="2"/>
        <v>49.65</v>
      </c>
      <c r="I92" s="1230"/>
      <c r="J92" s="1258"/>
    </row>
    <row r="93" spans="1:10" ht="13.5" thickBot="1">
      <c r="A93" s="884">
        <f t="shared" si="3"/>
        <v>89</v>
      </c>
      <c r="B93" s="424" t="s">
        <v>2557</v>
      </c>
      <c r="C93" s="425" t="s">
        <v>1352</v>
      </c>
      <c r="D93" s="439" t="s">
        <v>2641</v>
      </c>
      <c r="E93" s="507">
        <v>33</v>
      </c>
      <c r="F93" s="455">
        <v>35.299999999999997</v>
      </c>
      <c r="G93" s="428"/>
      <c r="H93" s="713">
        <f t="shared" si="2"/>
        <v>35.299999999999997</v>
      </c>
      <c r="I93" s="1230"/>
      <c r="J93" s="1258"/>
    </row>
    <row r="94" spans="1:10" ht="13.5" thickBot="1">
      <c r="A94" s="884">
        <f t="shared" si="3"/>
        <v>90</v>
      </c>
      <c r="B94" s="424" t="s">
        <v>2557</v>
      </c>
      <c r="C94" s="425" t="s">
        <v>1352</v>
      </c>
      <c r="D94" s="439" t="s">
        <v>2641</v>
      </c>
      <c r="E94" s="507">
        <v>34</v>
      </c>
      <c r="F94" s="455">
        <v>26.45</v>
      </c>
      <c r="G94" s="428"/>
      <c r="H94" s="713">
        <f t="shared" si="2"/>
        <v>26.45</v>
      </c>
      <c r="I94" s="1230"/>
      <c r="J94" s="1258"/>
    </row>
    <row r="95" spans="1:10" ht="13.5" thickBot="1">
      <c r="A95" s="884">
        <f t="shared" si="3"/>
        <v>91</v>
      </c>
      <c r="B95" s="424" t="s">
        <v>2557</v>
      </c>
      <c r="C95" s="425" t="s">
        <v>1352</v>
      </c>
      <c r="D95" s="439" t="s">
        <v>2641</v>
      </c>
      <c r="E95" s="507">
        <v>35</v>
      </c>
      <c r="F95" s="455">
        <v>37.76</v>
      </c>
      <c r="G95" s="428"/>
      <c r="H95" s="713">
        <f t="shared" si="2"/>
        <v>37.76</v>
      </c>
      <c r="I95" s="1230"/>
      <c r="J95" s="1258"/>
    </row>
    <row r="96" spans="1:10" ht="13.5" thickBot="1">
      <c r="A96" s="884">
        <f t="shared" si="3"/>
        <v>92</v>
      </c>
      <c r="B96" s="424" t="s">
        <v>2557</v>
      </c>
      <c r="C96" s="425" t="s">
        <v>1352</v>
      </c>
      <c r="D96" s="439" t="s">
        <v>2641</v>
      </c>
      <c r="E96" s="507">
        <v>43</v>
      </c>
      <c r="F96" s="455">
        <v>38.24</v>
      </c>
      <c r="G96" s="428"/>
      <c r="H96" s="713">
        <f t="shared" si="2"/>
        <v>38.24</v>
      </c>
      <c r="I96" s="1230"/>
      <c r="J96" s="1258"/>
    </row>
    <row r="97" spans="1:10" ht="13.5" thickBot="1">
      <c r="A97" s="884">
        <f t="shared" si="3"/>
        <v>93</v>
      </c>
      <c r="B97" s="424" t="s">
        <v>2557</v>
      </c>
      <c r="C97" s="425" t="s">
        <v>1352</v>
      </c>
      <c r="D97" s="439" t="s">
        <v>2641</v>
      </c>
      <c r="E97" s="507">
        <v>47</v>
      </c>
      <c r="F97" s="455">
        <v>49.23</v>
      </c>
      <c r="G97" s="428"/>
      <c r="H97" s="713">
        <f t="shared" si="2"/>
        <v>49.23</v>
      </c>
      <c r="I97" s="1230"/>
      <c r="J97" s="1258"/>
    </row>
    <row r="98" spans="1:10" ht="13.5" thickBot="1">
      <c r="A98" s="884">
        <f t="shared" si="3"/>
        <v>94</v>
      </c>
      <c r="B98" s="424" t="s">
        <v>2557</v>
      </c>
      <c r="C98" s="425" t="s">
        <v>1352</v>
      </c>
      <c r="D98" s="439" t="s">
        <v>2641</v>
      </c>
      <c r="E98" s="507">
        <v>7</v>
      </c>
      <c r="F98" s="455">
        <v>46.01</v>
      </c>
      <c r="G98" s="428"/>
      <c r="H98" s="713">
        <f t="shared" si="2"/>
        <v>46.01</v>
      </c>
      <c r="I98" s="1230"/>
      <c r="J98" s="1258"/>
    </row>
    <row r="99" spans="1:10" ht="13.5" thickBot="1">
      <c r="A99" s="884">
        <f t="shared" si="3"/>
        <v>95</v>
      </c>
      <c r="B99" s="432" t="s">
        <v>2559</v>
      </c>
      <c r="C99" s="432" t="s">
        <v>2560</v>
      </c>
      <c r="D99" s="450" t="s">
        <v>2641</v>
      </c>
      <c r="E99" s="511"/>
      <c r="F99" s="545">
        <v>96.2</v>
      </c>
      <c r="G99" s="451"/>
      <c r="H99" s="709">
        <f t="shared" si="2"/>
        <v>96.2</v>
      </c>
      <c r="I99" s="1231"/>
      <c r="J99" s="1267"/>
    </row>
    <row r="100" spans="1:10" ht="13.5" thickBot="1">
      <c r="A100" s="884">
        <f t="shared" si="3"/>
        <v>96</v>
      </c>
      <c r="B100" s="436" t="s">
        <v>2557</v>
      </c>
      <c r="C100" s="436" t="s">
        <v>1352</v>
      </c>
      <c r="D100" s="456" t="s">
        <v>2642</v>
      </c>
      <c r="E100" s="514" t="s">
        <v>2586</v>
      </c>
      <c r="F100" s="486">
        <v>19.71</v>
      </c>
      <c r="G100" s="438">
        <v>1901</v>
      </c>
      <c r="H100" s="715">
        <f t="shared" si="2"/>
        <v>19.71</v>
      </c>
      <c r="I100" s="874">
        <v>122634.39</v>
      </c>
      <c r="J100" s="539">
        <f>H100</f>
        <v>19.71</v>
      </c>
    </row>
    <row r="101" spans="1:10" ht="13.5" thickBot="1">
      <c r="A101" s="884">
        <f t="shared" si="3"/>
        <v>97</v>
      </c>
      <c r="B101" s="425" t="s">
        <v>2557</v>
      </c>
      <c r="C101" s="425" t="s">
        <v>1352</v>
      </c>
      <c r="D101" s="426" t="s">
        <v>2643</v>
      </c>
      <c r="E101" s="506" t="s">
        <v>2644</v>
      </c>
      <c r="F101" s="561">
        <v>35.74</v>
      </c>
      <c r="G101" s="427">
        <v>1964</v>
      </c>
      <c r="H101" s="713">
        <f t="shared" si="2"/>
        <v>35.74</v>
      </c>
      <c r="I101" s="1229">
        <v>660082.36</v>
      </c>
      <c r="J101" s="1249">
        <f>SUM(H101:H103)</f>
        <v>97.01</v>
      </c>
    </row>
    <row r="102" spans="1:10" ht="13.5" thickBot="1">
      <c r="A102" s="884">
        <f t="shared" si="3"/>
        <v>98</v>
      </c>
      <c r="B102" s="424" t="s">
        <v>2557</v>
      </c>
      <c r="C102" s="425" t="s">
        <v>1352</v>
      </c>
      <c r="D102" s="439" t="s">
        <v>2643</v>
      </c>
      <c r="E102" s="507" t="s">
        <v>2645</v>
      </c>
      <c r="F102" s="455">
        <v>35.74</v>
      </c>
      <c r="G102" s="428"/>
      <c r="H102" s="713">
        <f t="shared" si="2"/>
        <v>35.74</v>
      </c>
      <c r="I102" s="1230"/>
      <c r="J102" s="1241"/>
    </row>
    <row r="103" spans="1:10" ht="13.5" thickBot="1">
      <c r="A103" s="884">
        <f t="shared" si="3"/>
        <v>99</v>
      </c>
      <c r="B103" s="473" t="s">
        <v>2557</v>
      </c>
      <c r="C103" s="432" t="s">
        <v>1352</v>
      </c>
      <c r="D103" s="450" t="s">
        <v>2643</v>
      </c>
      <c r="E103" s="511" t="s">
        <v>2596</v>
      </c>
      <c r="F103" s="545">
        <v>25.53</v>
      </c>
      <c r="G103" s="451"/>
      <c r="H103" s="709">
        <f t="shared" si="2"/>
        <v>25.53</v>
      </c>
      <c r="I103" s="1231"/>
      <c r="J103" s="1250"/>
    </row>
    <row r="104" spans="1:10" ht="13.5" thickBot="1">
      <c r="A104" s="884">
        <f t="shared" si="3"/>
        <v>100</v>
      </c>
      <c r="B104" s="441" t="s">
        <v>2557</v>
      </c>
      <c r="C104" s="441" t="s">
        <v>1352</v>
      </c>
      <c r="D104" s="442" t="s">
        <v>2646</v>
      </c>
      <c r="E104" s="509">
        <v>16</v>
      </c>
      <c r="F104" s="550">
        <v>24.94</v>
      </c>
      <c r="G104" s="443">
        <v>1964</v>
      </c>
      <c r="H104" s="712">
        <f t="shared" si="2"/>
        <v>24.94</v>
      </c>
      <c r="I104" s="1229">
        <v>631718.43000000005</v>
      </c>
      <c r="J104" s="1240">
        <f>SUM(H104:H106)</f>
        <v>92.330000000000013</v>
      </c>
    </row>
    <row r="105" spans="1:10" ht="13.5" thickBot="1">
      <c r="A105" s="884">
        <f t="shared" si="3"/>
        <v>101</v>
      </c>
      <c r="B105" s="424" t="s">
        <v>2557</v>
      </c>
      <c r="C105" s="425" t="s">
        <v>1352</v>
      </c>
      <c r="D105" s="439" t="s">
        <v>2646</v>
      </c>
      <c r="E105" s="507">
        <v>19</v>
      </c>
      <c r="F105" s="455">
        <v>34.020000000000003</v>
      </c>
      <c r="G105" s="428"/>
      <c r="H105" s="713">
        <f t="shared" si="2"/>
        <v>34.020000000000003</v>
      </c>
      <c r="I105" s="1230"/>
      <c r="J105" s="1241"/>
    </row>
    <row r="106" spans="1:10" ht="13.5" thickBot="1">
      <c r="A106" s="884">
        <f t="shared" si="3"/>
        <v>102</v>
      </c>
      <c r="B106" s="429" t="s">
        <v>2557</v>
      </c>
      <c r="C106" s="429" t="s">
        <v>1352</v>
      </c>
      <c r="D106" s="440" t="s">
        <v>2646</v>
      </c>
      <c r="E106" s="508">
        <v>9</v>
      </c>
      <c r="F106" s="536">
        <v>33.369999999999997</v>
      </c>
      <c r="G106" s="431"/>
      <c r="H106" s="710">
        <f t="shared" ref="H106:H151" si="4">F106</f>
        <v>33.369999999999997</v>
      </c>
      <c r="I106" s="1231"/>
      <c r="J106" s="1242"/>
    </row>
    <row r="107" spans="1:10" ht="13.5" thickBot="1">
      <c r="A107" s="884">
        <f t="shared" si="3"/>
        <v>103</v>
      </c>
      <c r="B107" s="441" t="s">
        <v>2557</v>
      </c>
      <c r="C107" s="441" t="s">
        <v>1352</v>
      </c>
      <c r="D107" s="442" t="s">
        <v>2647</v>
      </c>
      <c r="E107" s="509">
        <v>18</v>
      </c>
      <c r="F107" s="550">
        <v>34.22</v>
      </c>
      <c r="G107" s="443">
        <v>1964</v>
      </c>
      <c r="H107" s="712">
        <f t="shared" si="4"/>
        <v>34.22</v>
      </c>
      <c r="I107" s="1229">
        <v>404819.77</v>
      </c>
      <c r="J107" s="1240">
        <f>SUM(H107:H108)</f>
        <v>59.16</v>
      </c>
    </row>
    <row r="108" spans="1:10" ht="13.5" thickBot="1">
      <c r="A108" s="884">
        <f t="shared" si="3"/>
        <v>104</v>
      </c>
      <c r="B108" s="429" t="s">
        <v>2557</v>
      </c>
      <c r="C108" s="429" t="s">
        <v>1352</v>
      </c>
      <c r="D108" s="440" t="s">
        <v>2647</v>
      </c>
      <c r="E108" s="508">
        <v>8</v>
      </c>
      <c r="F108" s="536">
        <v>24.94</v>
      </c>
      <c r="G108" s="431"/>
      <c r="H108" s="710">
        <f t="shared" si="4"/>
        <v>24.94</v>
      </c>
      <c r="I108" s="1231"/>
      <c r="J108" s="1242"/>
    </row>
    <row r="109" spans="1:10" ht="13.5" thickBot="1">
      <c r="A109" s="884">
        <f t="shared" si="3"/>
        <v>105</v>
      </c>
      <c r="B109" s="441" t="s">
        <v>2557</v>
      </c>
      <c r="C109" s="441" t="s">
        <v>1352</v>
      </c>
      <c r="D109" s="462" t="s">
        <v>2648</v>
      </c>
      <c r="E109" s="518">
        <v>3</v>
      </c>
      <c r="F109" s="550">
        <v>25.65</v>
      </c>
      <c r="G109" s="463">
        <v>1966</v>
      </c>
      <c r="H109" s="718">
        <f t="shared" si="4"/>
        <v>25.65</v>
      </c>
      <c r="I109" s="1277">
        <v>412366.47</v>
      </c>
      <c r="J109" s="1240">
        <f>SUM(H109:H110)</f>
        <v>60.42</v>
      </c>
    </row>
    <row r="110" spans="1:10" ht="13.5" thickBot="1">
      <c r="A110" s="884">
        <f t="shared" si="3"/>
        <v>106</v>
      </c>
      <c r="B110" s="429" t="s">
        <v>2557</v>
      </c>
      <c r="C110" s="429" t="s">
        <v>1352</v>
      </c>
      <c r="D110" s="440" t="s">
        <v>2648</v>
      </c>
      <c r="E110" s="508">
        <v>6</v>
      </c>
      <c r="F110" s="536">
        <v>34.770000000000003</v>
      </c>
      <c r="G110" s="431"/>
      <c r="H110" s="710">
        <f t="shared" si="4"/>
        <v>34.770000000000003</v>
      </c>
      <c r="I110" s="1278"/>
      <c r="J110" s="1242"/>
    </row>
    <row r="111" spans="1:10" ht="13.5" thickBot="1">
      <c r="A111" s="884">
        <f t="shared" si="3"/>
        <v>107</v>
      </c>
      <c r="B111" s="441" t="s">
        <v>2557</v>
      </c>
      <c r="C111" s="441" t="s">
        <v>1352</v>
      </c>
      <c r="D111" s="442" t="s">
        <v>2650</v>
      </c>
      <c r="E111" s="509" t="s">
        <v>2651</v>
      </c>
      <c r="F111" s="550">
        <v>30.84</v>
      </c>
      <c r="G111" s="443">
        <v>1975</v>
      </c>
      <c r="H111" s="712">
        <f t="shared" si="4"/>
        <v>30.84</v>
      </c>
      <c r="I111" s="1229">
        <v>3310708.31</v>
      </c>
      <c r="J111" s="1232">
        <f>SUM(H111:H120)</f>
        <v>481.32000000000005</v>
      </c>
    </row>
    <row r="112" spans="1:10" ht="13.5" thickBot="1">
      <c r="A112" s="884">
        <f t="shared" si="3"/>
        <v>108</v>
      </c>
      <c r="B112" s="424" t="s">
        <v>2557</v>
      </c>
      <c r="C112" s="425" t="s">
        <v>1352</v>
      </c>
      <c r="D112" s="439" t="s">
        <v>2650</v>
      </c>
      <c r="E112" s="507" t="s">
        <v>2652</v>
      </c>
      <c r="F112" s="455">
        <v>42.09</v>
      </c>
      <c r="G112" s="428"/>
      <c r="H112" s="713">
        <f t="shared" si="4"/>
        <v>42.09</v>
      </c>
      <c r="I112" s="1230"/>
      <c r="J112" s="1233"/>
    </row>
    <row r="113" spans="1:10" ht="13.5" thickBot="1">
      <c r="A113" s="884">
        <f t="shared" si="3"/>
        <v>109</v>
      </c>
      <c r="B113" s="424" t="s">
        <v>2557</v>
      </c>
      <c r="C113" s="425" t="s">
        <v>1352</v>
      </c>
      <c r="D113" s="461" t="s">
        <v>2650</v>
      </c>
      <c r="E113" s="517" t="s">
        <v>2653</v>
      </c>
      <c r="F113" s="455">
        <v>52.23</v>
      </c>
      <c r="G113" s="428"/>
      <c r="H113" s="713">
        <f t="shared" si="4"/>
        <v>52.23</v>
      </c>
      <c r="I113" s="1230"/>
      <c r="J113" s="1233"/>
    </row>
    <row r="114" spans="1:10" ht="13.5" thickBot="1">
      <c r="A114" s="884">
        <f t="shared" si="3"/>
        <v>110</v>
      </c>
      <c r="B114" s="424" t="s">
        <v>2557</v>
      </c>
      <c r="C114" s="425" t="s">
        <v>1352</v>
      </c>
      <c r="D114" s="439" t="s">
        <v>2650</v>
      </c>
      <c r="E114" s="507" t="s">
        <v>2654</v>
      </c>
      <c r="F114" s="455">
        <v>52.23</v>
      </c>
      <c r="G114" s="428"/>
      <c r="H114" s="713">
        <f t="shared" si="4"/>
        <v>52.23</v>
      </c>
      <c r="I114" s="1230"/>
      <c r="J114" s="1233"/>
    </row>
    <row r="115" spans="1:10" ht="13.5" thickBot="1">
      <c r="A115" s="884">
        <f t="shared" si="3"/>
        <v>111</v>
      </c>
      <c r="B115" s="424" t="s">
        <v>2557</v>
      </c>
      <c r="C115" s="425" t="s">
        <v>1352</v>
      </c>
      <c r="D115" s="439" t="s">
        <v>2650</v>
      </c>
      <c r="E115" s="507" t="s">
        <v>2655</v>
      </c>
      <c r="F115" s="455">
        <v>52.23</v>
      </c>
      <c r="G115" s="428"/>
      <c r="H115" s="713">
        <f t="shared" si="4"/>
        <v>52.23</v>
      </c>
      <c r="I115" s="1230"/>
      <c r="J115" s="1233"/>
    </row>
    <row r="116" spans="1:10" ht="13.5" thickBot="1">
      <c r="A116" s="884">
        <f t="shared" si="3"/>
        <v>112</v>
      </c>
      <c r="B116" s="424" t="s">
        <v>2557</v>
      </c>
      <c r="C116" s="425" t="s">
        <v>1352</v>
      </c>
      <c r="D116" s="439" t="s">
        <v>2650</v>
      </c>
      <c r="E116" s="507" t="s">
        <v>2656</v>
      </c>
      <c r="F116" s="455">
        <v>52</v>
      </c>
      <c r="G116" s="428"/>
      <c r="H116" s="713">
        <f t="shared" si="4"/>
        <v>52</v>
      </c>
      <c r="I116" s="1230"/>
      <c r="J116" s="1233"/>
    </row>
    <row r="117" spans="1:10" ht="13.5" thickBot="1">
      <c r="A117" s="884">
        <f t="shared" si="3"/>
        <v>113</v>
      </c>
      <c r="B117" s="424" t="s">
        <v>2557</v>
      </c>
      <c r="C117" s="425" t="s">
        <v>1352</v>
      </c>
      <c r="D117" s="439" t="s">
        <v>2650</v>
      </c>
      <c r="E117" s="507" t="s">
        <v>2657</v>
      </c>
      <c r="F117" s="455">
        <v>52</v>
      </c>
      <c r="G117" s="428"/>
      <c r="H117" s="713">
        <f t="shared" si="4"/>
        <v>52</v>
      </c>
      <c r="I117" s="1230"/>
      <c r="J117" s="1233"/>
    </row>
    <row r="118" spans="1:10" ht="13.5" thickBot="1">
      <c r="A118" s="884">
        <f t="shared" si="3"/>
        <v>114</v>
      </c>
      <c r="B118" s="424" t="s">
        <v>2557</v>
      </c>
      <c r="C118" s="425" t="s">
        <v>1352</v>
      </c>
      <c r="D118" s="439" t="s">
        <v>2650</v>
      </c>
      <c r="E118" s="507" t="s">
        <v>2658</v>
      </c>
      <c r="F118" s="455">
        <v>63.74</v>
      </c>
      <c r="G118" s="428"/>
      <c r="H118" s="713">
        <f t="shared" si="4"/>
        <v>63.74</v>
      </c>
      <c r="I118" s="1230"/>
      <c r="J118" s="1233"/>
    </row>
    <row r="119" spans="1:10" ht="13.5" thickBot="1">
      <c r="A119" s="884">
        <f t="shared" si="3"/>
        <v>115</v>
      </c>
      <c r="B119" s="424" t="s">
        <v>2557</v>
      </c>
      <c r="C119" s="425" t="s">
        <v>1352</v>
      </c>
      <c r="D119" s="439" t="s">
        <v>2650</v>
      </c>
      <c r="E119" s="507" t="s">
        <v>2659</v>
      </c>
      <c r="F119" s="455">
        <v>42.09</v>
      </c>
      <c r="G119" s="428"/>
      <c r="H119" s="713">
        <f t="shared" si="4"/>
        <v>42.09</v>
      </c>
      <c r="I119" s="1230"/>
      <c r="J119" s="1233"/>
    </row>
    <row r="120" spans="1:10" ht="13.5" thickBot="1">
      <c r="A120" s="884">
        <f t="shared" si="3"/>
        <v>116</v>
      </c>
      <c r="B120" s="429" t="s">
        <v>2557</v>
      </c>
      <c r="C120" s="429" t="s">
        <v>1352</v>
      </c>
      <c r="D120" s="440" t="s">
        <v>2650</v>
      </c>
      <c r="E120" s="508" t="s">
        <v>2660</v>
      </c>
      <c r="F120" s="536">
        <v>41.87</v>
      </c>
      <c r="G120" s="431"/>
      <c r="H120" s="710">
        <f t="shared" si="4"/>
        <v>41.87</v>
      </c>
      <c r="I120" s="1231"/>
      <c r="J120" s="1234"/>
    </row>
    <row r="121" spans="1:10" ht="13.5" thickBot="1">
      <c r="A121" s="884">
        <f t="shared" si="3"/>
        <v>117</v>
      </c>
      <c r="B121" s="441" t="s">
        <v>2557</v>
      </c>
      <c r="C121" s="441" t="s">
        <v>1352</v>
      </c>
      <c r="D121" s="442" t="s">
        <v>2661</v>
      </c>
      <c r="E121" s="509" t="s">
        <v>2662</v>
      </c>
      <c r="F121" s="550">
        <v>28.14</v>
      </c>
      <c r="G121" s="443"/>
      <c r="H121" s="712">
        <f t="shared" si="4"/>
        <v>28.14</v>
      </c>
      <c r="I121" s="1229">
        <v>4440110.66</v>
      </c>
      <c r="J121" s="1238">
        <f>SUM(F121:F138)</f>
        <v>699.64</v>
      </c>
    </row>
    <row r="122" spans="1:10" ht="13.5" thickBot="1">
      <c r="A122" s="884">
        <f t="shared" si="3"/>
        <v>118</v>
      </c>
      <c r="B122" s="424" t="s">
        <v>2557</v>
      </c>
      <c r="C122" s="425" t="s">
        <v>1352</v>
      </c>
      <c r="D122" s="439" t="s">
        <v>2661</v>
      </c>
      <c r="E122" s="507">
        <v>106</v>
      </c>
      <c r="F122" s="455">
        <v>37.659999999999997</v>
      </c>
      <c r="G122" s="428"/>
      <c r="H122" s="713">
        <f t="shared" si="4"/>
        <v>37.659999999999997</v>
      </c>
      <c r="I122" s="1230"/>
      <c r="J122" s="1258"/>
    </row>
    <row r="123" spans="1:10" ht="13.5" thickBot="1">
      <c r="A123" s="884">
        <f t="shared" si="3"/>
        <v>119</v>
      </c>
      <c r="B123" s="424" t="s">
        <v>2557</v>
      </c>
      <c r="C123" s="425" t="s">
        <v>1352</v>
      </c>
      <c r="D123" s="439" t="s">
        <v>2661</v>
      </c>
      <c r="E123" s="507">
        <v>107</v>
      </c>
      <c r="F123" s="455">
        <v>37.67</v>
      </c>
      <c r="G123" s="428"/>
      <c r="H123" s="713">
        <f t="shared" si="4"/>
        <v>37.67</v>
      </c>
      <c r="I123" s="1230"/>
      <c r="J123" s="1258"/>
    </row>
    <row r="124" spans="1:10" ht="13.5" thickBot="1">
      <c r="A124" s="884">
        <f t="shared" si="3"/>
        <v>120</v>
      </c>
      <c r="B124" s="424" t="s">
        <v>2557</v>
      </c>
      <c r="C124" s="425" t="s">
        <v>1352</v>
      </c>
      <c r="D124" s="439" t="s">
        <v>2661</v>
      </c>
      <c r="E124" s="507">
        <v>108</v>
      </c>
      <c r="F124" s="455">
        <v>37.67</v>
      </c>
      <c r="G124" s="428"/>
      <c r="H124" s="713">
        <f t="shared" si="4"/>
        <v>37.67</v>
      </c>
      <c r="I124" s="1230"/>
      <c r="J124" s="1258"/>
    </row>
    <row r="125" spans="1:10" ht="13.5" thickBot="1">
      <c r="A125" s="884">
        <f t="shared" si="3"/>
        <v>121</v>
      </c>
      <c r="B125" s="424" t="s">
        <v>2557</v>
      </c>
      <c r="C125" s="425" t="s">
        <v>1352</v>
      </c>
      <c r="D125" s="439" t="s">
        <v>2661</v>
      </c>
      <c r="E125" s="507">
        <v>109</v>
      </c>
      <c r="F125" s="455">
        <v>37.67</v>
      </c>
      <c r="G125" s="428"/>
      <c r="H125" s="713">
        <f t="shared" si="4"/>
        <v>37.67</v>
      </c>
      <c r="I125" s="1230"/>
      <c r="J125" s="1258"/>
    </row>
    <row r="126" spans="1:10" ht="13.5" thickBot="1">
      <c r="A126" s="884">
        <f t="shared" si="3"/>
        <v>122</v>
      </c>
      <c r="B126" s="424" t="s">
        <v>2557</v>
      </c>
      <c r="C126" s="425" t="s">
        <v>1352</v>
      </c>
      <c r="D126" s="439" t="s">
        <v>2661</v>
      </c>
      <c r="E126" s="507">
        <v>110</v>
      </c>
      <c r="F126" s="455">
        <v>37.67</v>
      </c>
      <c r="G126" s="428"/>
      <c r="H126" s="713">
        <f t="shared" si="4"/>
        <v>37.67</v>
      </c>
      <c r="I126" s="1230"/>
      <c r="J126" s="1258"/>
    </row>
    <row r="127" spans="1:10" ht="13.5" thickBot="1">
      <c r="A127" s="884">
        <f t="shared" si="3"/>
        <v>123</v>
      </c>
      <c r="B127" s="424" t="s">
        <v>2557</v>
      </c>
      <c r="C127" s="425" t="s">
        <v>1352</v>
      </c>
      <c r="D127" s="439" t="s">
        <v>2661</v>
      </c>
      <c r="E127" s="507">
        <v>201</v>
      </c>
      <c r="F127" s="455">
        <v>49.2</v>
      </c>
      <c r="G127" s="428"/>
      <c r="H127" s="713">
        <f t="shared" si="4"/>
        <v>49.2</v>
      </c>
      <c r="I127" s="1230"/>
      <c r="J127" s="1258"/>
    </row>
    <row r="128" spans="1:10" ht="13.5" thickBot="1">
      <c r="A128" s="884">
        <f t="shared" si="3"/>
        <v>124</v>
      </c>
      <c r="B128" s="424" t="s">
        <v>2557</v>
      </c>
      <c r="C128" s="425" t="s">
        <v>1352</v>
      </c>
      <c r="D128" s="439" t="s">
        <v>2661</v>
      </c>
      <c r="E128" s="507">
        <v>202</v>
      </c>
      <c r="F128" s="455">
        <v>35.299999999999997</v>
      </c>
      <c r="G128" s="428"/>
      <c r="H128" s="713">
        <f t="shared" si="4"/>
        <v>35.299999999999997</v>
      </c>
      <c r="I128" s="1230"/>
      <c r="J128" s="1258"/>
    </row>
    <row r="129" spans="1:10" ht="13.5" thickBot="1">
      <c r="A129" s="884">
        <f t="shared" si="3"/>
        <v>125</v>
      </c>
      <c r="B129" s="424" t="s">
        <v>2557</v>
      </c>
      <c r="C129" s="425" t="s">
        <v>1352</v>
      </c>
      <c r="D129" s="439" t="s">
        <v>2661</v>
      </c>
      <c r="E129" s="507">
        <v>204</v>
      </c>
      <c r="F129" s="455">
        <v>35.75</v>
      </c>
      <c r="G129" s="428"/>
      <c r="H129" s="713">
        <f t="shared" si="4"/>
        <v>35.75</v>
      </c>
      <c r="I129" s="1230"/>
      <c r="J129" s="1258"/>
    </row>
    <row r="130" spans="1:10" ht="13.5" thickBot="1">
      <c r="A130" s="884">
        <f t="shared" si="3"/>
        <v>126</v>
      </c>
      <c r="B130" s="424" t="s">
        <v>2557</v>
      </c>
      <c r="C130" s="425" t="s">
        <v>1352</v>
      </c>
      <c r="D130" s="439" t="s">
        <v>2661</v>
      </c>
      <c r="E130" s="507">
        <v>205</v>
      </c>
      <c r="F130" s="455">
        <v>40.14</v>
      </c>
      <c r="G130" s="428"/>
      <c r="H130" s="713">
        <f t="shared" si="4"/>
        <v>40.14</v>
      </c>
      <c r="I130" s="1230"/>
      <c r="J130" s="1258"/>
    </row>
    <row r="131" spans="1:10" ht="13.5" thickBot="1">
      <c r="A131" s="884">
        <f t="shared" si="3"/>
        <v>127</v>
      </c>
      <c r="B131" s="424" t="s">
        <v>2557</v>
      </c>
      <c r="C131" s="425" t="s">
        <v>1352</v>
      </c>
      <c r="D131" s="439" t="s">
        <v>2661</v>
      </c>
      <c r="E131" s="507">
        <v>206</v>
      </c>
      <c r="F131" s="455">
        <v>40.14</v>
      </c>
      <c r="G131" s="428"/>
      <c r="H131" s="713">
        <f t="shared" si="4"/>
        <v>40.14</v>
      </c>
      <c r="I131" s="1230"/>
      <c r="J131" s="1258"/>
    </row>
    <row r="132" spans="1:10" ht="13.5" thickBot="1">
      <c r="A132" s="884">
        <f t="shared" si="3"/>
        <v>128</v>
      </c>
      <c r="B132" s="424" t="s">
        <v>2557</v>
      </c>
      <c r="C132" s="425" t="s">
        <v>1352</v>
      </c>
      <c r="D132" s="439" t="s">
        <v>2661</v>
      </c>
      <c r="E132" s="507">
        <v>207</v>
      </c>
      <c r="F132" s="455">
        <v>35.450000000000003</v>
      </c>
      <c r="G132" s="428"/>
      <c r="H132" s="713">
        <f t="shared" si="4"/>
        <v>35.450000000000003</v>
      </c>
      <c r="I132" s="1230"/>
      <c r="J132" s="1258"/>
    </row>
    <row r="133" spans="1:10" ht="13.5" thickBot="1">
      <c r="A133" s="884">
        <f t="shared" si="3"/>
        <v>129</v>
      </c>
      <c r="B133" s="424" t="s">
        <v>2557</v>
      </c>
      <c r="C133" s="425" t="s">
        <v>1352</v>
      </c>
      <c r="D133" s="439" t="s">
        <v>2661</v>
      </c>
      <c r="E133" s="507">
        <v>300</v>
      </c>
      <c r="F133" s="455">
        <v>57.89</v>
      </c>
      <c r="G133" s="428"/>
      <c r="H133" s="713">
        <f t="shared" si="4"/>
        <v>57.89</v>
      </c>
      <c r="I133" s="1230"/>
      <c r="J133" s="1258"/>
    </row>
    <row r="134" spans="1:10" ht="13.5" thickBot="1">
      <c r="A134" s="884">
        <f t="shared" si="3"/>
        <v>130</v>
      </c>
      <c r="B134" s="424" t="s">
        <v>2557</v>
      </c>
      <c r="C134" s="425" t="s">
        <v>1352</v>
      </c>
      <c r="D134" s="439" t="s">
        <v>2661</v>
      </c>
      <c r="E134" s="507">
        <v>302</v>
      </c>
      <c r="F134" s="455">
        <v>35.299999999999997</v>
      </c>
      <c r="G134" s="428"/>
      <c r="H134" s="713">
        <f t="shared" si="4"/>
        <v>35.299999999999997</v>
      </c>
      <c r="I134" s="1230"/>
      <c r="J134" s="1258"/>
    </row>
    <row r="135" spans="1:10" ht="13.5" thickBot="1">
      <c r="A135" s="884">
        <f t="shared" ref="A135:A198" si="5">1+A134</f>
        <v>131</v>
      </c>
      <c r="B135" s="424" t="s">
        <v>2557</v>
      </c>
      <c r="C135" s="425" t="s">
        <v>1352</v>
      </c>
      <c r="D135" s="439" t="s">
        <v>2661</v>
      </c>
      <c r="E135" s="507">
        <v>304</v>
      </c>
      <c r="F135" s="455">
        <v>35.75</v>
      </c>
      <c r="G135" s="428"/>
      <c r="H135" s="713">
        <f t="shared" si="4"/>
        <v>35.75</v>
      </c>
      <c r="I135" s="1230"/>
      <c r="J135" s="1258"/>
    </row>
    <row r="136" spans="1:10" ht="13.5" thickBot="1">
      <c r="A136" s="884">
        <f t="shared" si="5"/>
        <v>132</v>
      </c>
      <c r="B136" s="424" t="s">
        <v>2557</v>
      </c>
      <c r="C136" s="425" t="s">
        <v>1352</v>
      </c>
      <c r="D136" s="439" t="s">
        <v>2661</v>
      </c>
      <c r="E136" s="507">
        <v>307</v>
      </c>
      <c r="F136" s="455">
        <v>35.450000000000003</v>
      </c>
      <c r="G136" s="428"/>
      <c r="H136" s="713">
        <f t="shared" si="4"/>
        <v>35.450000000000003</v>
      </c>
      <c r="I136" s="1230"/>
      <c r="J136" s="1258"/>
    </row>
    <row r="137" spans="1:10" ht="13.5" thickBot="1">
      <c r="A137" s="884">
        <f t="shared" si="5"/>
        <v>133</v>
      </c>
      <c r="B137" s="424" t="s">
        <v>2557</v>
      </c>
      <c r="C137" s="425" t="s">
        <v>1352</v>
      </c>
      <c r="D137" s="439" t="s">
        <v>2661</v>
      </c>
      <c r="E137" s="507">
        <v>308</v>
      </c>
      <c r="F137" s="455">
        <v>35.75</v>
      </c>
      <c r="G137" s="428"/>
      <c r="H137" s="713">
        <f t="shared" si="4"/>
        <v>35.75</v>
      </c>
      <c r="I137" s="1230"/>
      <c r="J137" s="1258"/>
    </row>
    <row r="138" spans="1:10" ht="13.5" thickBot="1">
      <c r="A138" s="884">
        <f t="shared" si="5"/>
        <v>134</v>
      </c>
      <c r="B138" s="429" t="s">
        <v>2557</v>
      </c>
      <c r="C138" s="429" t="s">
        <v>2560</v>
      </c>
      <c r="D138" s="440" t="s">
        <v>2661</v>
      </c>
      <c r="E138" s="508"/>
      <c r="F138" s="536">
        <v>47.04</v>
      </c>
      <c r="G138" s="431"/>
      <c r="H138" s="710">
        <f t="shared" si="4"/>
        <v>47.04</v>
      </c>
      <c r="I138" s="1231"/>
      <c r="J138" s="1259"/>
    </row>
    <row r="139" spans="1:10" ht="13.5" thickBot="1">
      <c r="A139" s="884">
        <f t="shared" si="5"/>
        <v>135</v>
      </c>
      <c r="B139" s="441" t="s">
        <v>2557</v>
      </c>
      <c r="C139" s="441" t="s">
        <v>1352</v>
      </c>
      <c r="D139" s="442" t="s">
        <v>2663</v>
      </c>
      <c r="E139" s="509">
        <v>1</v>
      </c>
      <c r="F139" s="550">
        <v>54.36</v>
      </c>
      <c r="G139" s="443">
        <v>1896</v>
      </c>
      <c r="H139" s="712">
        <f t="shared" si="4"/>
        <v>54.36</v>
      </c>
      <c r="I139" s="1229">
        <v>1296630.3</v>
      </c>
      <c r="J139" s="1240">
        <f>SUM(H139:H142)</f>
        <v>204.05999999999997</v>
      </c>
    </row>
    <row r="140" spans="1:10" ht="13.5" thickBot="1">
      <c r="A140" s="884">
        <f t="shared" si="5"/>
        <v>136</v>
      </c>
      <c r="B140" s="424" t="s">
        <v>2557</v>
      </c>
      <c r="C140" s="425" t="s">
        <v>1352</v>
      </c>
      <c r="D140" s="439" t="s">
        <v>2663</v>
      </c>
      <c r="E140" s="507">
        <v>2</v>
      </c>
      <c r="F140" s="455">
        <v>47.68</v>
      </c>
      <c r="G140" s="428"/>
      <c r="H140" s="713">
        <f t="shared" si="4"/>
        <v>47.68</v>
      </c>
      <c r="I140" s="1230"/>
      <c r="J140" s="1241"/>
    </row>
    <row r="141" spans="1:10" ht="13.5" thickBot="1">
      <c r="A141" s="884">
        <f t="shared" si="5"/>
        <v>137</v>
      </c>
      <c r="B141" s="424" t="s">
        <v>2557</v>
      </c>
      <c r="C141" s="425" t="s">
        <v>1352</v>
      </c>
      <c r="D141" s="439" t="s">
        <v>2663</v>
      </c>
      <c r="E141" s="507">
        <v>3</v>
      </c>
      <c r="F141" s="455">
        <v>54.36</v>
      </c>
      <c r="G141" s="428"/>
      <c r="H141" s="713">
        <f t="shared" si="4"/>
        <v>54.36</v>
      </c>
      <c r="I141" s="1230"/>
      <c r="J141" s="1241"/>
    </row>
    <row r="142" spans="1:10" ht="13.5" thickBot="1">
      <c r="A142" s="884">
        <f t="shared" si="5"/>
        <v>138</v>
      </c>
      <c r="B142" s="429" t="s">
        <v>2557</v>
      </c>
      <c r="C142" s="429" t="s">
        <v>1352</v>
      </c>
      <c r="D142" s="440" t="s">
        <v>2663</v>
      </c>
      <c r="E142" s="508">
        <v>4</v>
      </c>
      <c r="F142" s="536">
        <v>47.66</v>
      </c>
      <c r="G142" s="431"/>
      <c r="H142" s="710">
        <f t="shared" si="4"/>
        <v>47.66</v>
      </c>
      <c r="I142" s="1231"/>
      <c r="J142" s="1242"/>
    </row>
    <row r="143" spans="1:10" ht="21" customHeight="1" thickBot="1">
      <c r="A143" s="884">
        <f t="shared" si="5"/>
        <v>139</v>
      </c>
      <c r="B143" s="441" t="s">
        <v>2557</v>
      </c>
      <c r="C143" s="441" t="s">
        <v>1352</v>
      </c>
      <c r="D143" s="442" t="s">
        <v>2664</v>
      </c>
      <c r="E143" s="509" t="s">
        <v>2665</v>
      </c>
      <c r="F143" s="550">
        <v>59.27</v>
      </c>
      <c r="G143" s="443">
        <v>1963</v>
      </c>
      <c r="H143" s="712">
        <f t="shared" si="4"/>
        <v>59.27</v>
      </c>
      <c r="I143" s="1229">
        <v>1350475.94</v>
      </c>
      <c r="J143" s="1240">
        <f>SUM(H143:H146)</f>
        <v>198.39000000000001</v>
      </c>
    </row>
    <row r="144" spans="1:10" ht="13.5" thickBot="1">
      <c r="A144" s="884">
        <f t="shared" si="5"/>
        <v>140</v>
      </c>
      <c r="B144" s="424" t="s">
        <v>2557</v>
      </c>
      <c r="C144" s="425" t="s">
        <v>1352</v>
      </c>
      <c r="D144" s="439" t="s">
        <v>2664</v>
      </c>
      <c r="E144" s="507" t="s">
        <v>2666</v>
      </c>
      <c r="F144" s="455">
        <v>58.77</v>
      </c>
      <c r="G144" s="428"/>
      <c r="H144" s="713">
        <f t="shared" si="4"/>
        <v>58.77</v>
      </c>
      <c r="I144" s="1230"/>
      <c r="J144" s="1241"/>
    </row>
    <row r="145" spans="1:11" ht="13.5" thickBot="1">
      <c r="A145" s="884">
        <f t="shared" si="5"/>
        <v>141</v>
      </c>
      <c r="B145" s="424" t="s">
        <v>2557</v>
      </c>
      <c r="C145" s="425" t="s">
        <v>1352</v>
      </c>
      <c r="D145" s="439" t="s">
        <v>2664</v>
      </c>
      <c r="E145" s="507" t="s">
        <v>2667</v>
      </c>
      <c r="F145" s="455">
        <v>45.32</v>
      </c>
      <c r="G145" s="428"/>
      <c r="H145" s="713">
        <f t="shared" si="4"/>
        <v>45.32</v>
      </c>
      <c r="I145" s="1230"/>
      <c r="J145" s="1241"/>
    </row>
    <row r="146" spans="1:11" ht="13.5" thickBot="1">
      <c r="A146" s="884">
        <f t="shared" si="5"/>
        <v>142</v>
      </c>
      <c r="B146" s="429" t="s">
        <v>2557</v>
      </c>
      <c r="C146" s="429" t="s">
        <v>1352</v>
      </c>
      <c r="D146" s="440" t="s">
        <v>2664</v>
      </c>
      <c r="E146" s="508" t="s">
        <v>2668</v>
      </c>
      <c r="F146" s="536">
        <v>35.03</v>
      </c>
      <c r="G146" s="431"/>
      <c r="H146" s="710">
        <f t="shared" si="4"/>
        <v>35.03</v>
      </c>
      <c r="I146" s="1231"/>
      <c r="J146" s="1242"/>
    </row>
    <row r="147" spans="1:11" ht="13.5" thickBot="1">
      <c r="A147" s="884">
        <f t="shared" si="5"/>
        <v>143</v>
      </c>
      <c r="B147" s="436" t="s">
        <v>2557</v>
      </c>
      <c r="C147" s="436" t="s">
        <v>1352</v>
      </c>
      <c r="D147" s="437" t="s">
        <v>2669</v>
      </c>
      <c r="E147" s="519" t="s">
        <v>2670</v>
      </c>
      <c r="F147" s="486">
        <v>49.65</v>
      </c>
      <c r="G147" s="464">
        <v>1930</v>
      </c>
      <c r="H147" s="719">
        <f t="shared" si="4"/>
        <v>49.65</v>
      </c>
      <c r="I147" s="876">
        <v>333798.59000000003</v>
      </c>
      <c r="J147" s="543">
        <f>SUM(H147)</f>
        <v>49.65</v>
      </c>
    </row>
    <row r="148" spans="1:11" ht="13.5" thickBot="1">
      <c r="A148" s="884">
        <f t="shared" si="5"/>
        <v>144</v>
      </c>
      <c r="B148" s="436" t="s">
        <v>2557</v>
      </c>
      <c r="C148" s="436" t="s">
        <v>1352</v>
      </c>
      <c r="D148" s="437" t="s">
        <v>2671</v>
      </c>
      <c r="E148" s="519" t="s">
        <v>3598</v>
      </c>
      <c r="F148" s="486">
        <v>0</v>
      </c>
      <c r="G148" s="464"/>
      <c r="H148" s="719">
        <f>F148</f>
        <v>0</v>
      </c>
      <c r="I148" s="876"/>
      <c r="J148" s="543">
        <f>SUM(H148)</f>
        <v>0</v>
      </c>
    </row>
    <row r="149" spans="1:11" s="739" customFormat="1" ht="13.5" thickBot="1">
      <c r="A149" s="884">
        <f t="shared" si="5"/>
        <v>145</v>
      </c>
      <c r="B149" s="470" t="s">
        <v>2557</v>
      </c>
      <c r="C149" s="441" t="s">
        <v>1352</v>
      </c>
      <c r="D149" s="465" t="s">
        <v>2682</v>
      </c>
      <c r="E149" s="520" t="s">
        <v>2589</v>
      </c>
      <c r="F149" s="550">
        <v>0</v>
      </c>
      <c r="G149" s="466">
        <v>1895</v>
      </c>
      <c r="H149" s="721">
        <f>F149</f>
        <v>0</v>
      </c>
      <c r="I149" s="877"/>
      <c r="J149" s="1265">
        <f>SUM(H149:H150)</f>
        <v>0</v>
      </c>
      <c r="K149" s="738"/>
    </row>
    <row r="150" spans="1:11" s="741" customFormat="1" ht="13.5" thickBot="1">
      <c r="A150" s="884">
        <f t="shared" si="5"/>
        <v>146</v>
      </c>
      <c r="B150" s="429" t="s">
        <v>2559</v>
      </c>
      <c r="C150" s="429" t="s">
        <v>2560</v>
      </c>
      <c r="D150" s="467" t="s">
        <v>2682</v>
      </c>
      <c r="E150" s="521" t="s">
        <v>3599</v>
      </c>
      <c r="F150" s="536">
        <v>0</v>
      </c>
      <c r="G150" s="468"/>
      <c r="H150" s="720">
        <f>F150</f>
        <v>0</v>
      </c>
      <c r="I150" s="878"/>
      <c r="J150" s="1266"/>
      <c r="K150" s="740"/>
    </row>
    <row r="151" spans="1:11" ht="15" thickBot="1">
      <c r="A151" s="884">
        <f t="shared" si="5"/>
        <v>147</v>
      </c>
      <c r="B151" s="425" t="s">
        <v>2557</v>
      </c>
      <c r="C151" s="425" t="s">
        <v>1352</v>
      </c>
      <c r="D151" s="488" t="s">
        <v>2684</v>
      </c>
      <c r="E151" s="527">
        <v>1</v>
      </c>
      <c r="F151" s="570">
        <v>28.9</v>
      </c>
      <c r="G151" s="489">
        <v>1895</v>
      </c>
      <c r="H151" s="722">
        <f t="shared" si="4"/>
        <v>28.9</v>
      </c>
      <c r="I151" s="1277">
        <v>2104465.44</v>
      </c>
      <c r="J151" s="1262">
        <f>SUM(H151:H157)</f>
        <v>310.42999999999995</v>
      </c>
    </row>
    <row r="152" spans="1:11" ht="15" thickBot="1">
      <c r="A152" s="884">
        <f t="shared" si="5"/>
        <v>148</v>
      </c>
      <c r="B152" s="424" t="s">
        <v>2557</v>
      </c>
      <c r="C152" s="425" t="s">
        <v>1352</v>
      </c>
      <c r="D152" s="461" t="s">
        <v>2684</v>
      </c>
      <c r="E152" s="517">
        <v>10</v>
      </c>
      <c r="F152" s="566">
        <v>65.98</v>
      </c>
      <c r="G152" s="469"/>
      <c r="H152" s="722">
        <f t="shared" ref="H152:H204" si="6">F152</f>
        <v>65.98</v>
      </c>
      <c r="I152" s="1279"/>
      <c r="J152" s="1263"/>
    </row>
    <row r="153" spans="1:11" ht="15" thickBot="1">
      <c r="A153" s="884">
        <f t="shared" si="5"/>
        <v>149</v>
      </c>
      <c r="B153" s="424" t="s">
        <v>2557</v>
      </c>
      <c r="C153" s="425" t="s">
        <v>1352</v>
      </c>
      <c r="D153" s="461" t="s">
        <v>2684</v>
      </c>
      <c r="E153" s="517">
        <v>2</v>
      </c>
      <c r="F153" s="566">
        <v>61.93</v>
      </c>
      <c r="G153" s="469"/>
      <c r="H153" s="722">
        <f t="shared" si="6"/>
        <v>61.93</v>
      </c>
      <c r="I153" s="1279"/>
      <c r="J153" s="1263"/>
    </row>
    <row r="154" spans="1:11" ht="15" thickBot="1">
      <c r="A154" s="884">
        <f t="shared" si="5"/>
        <v>150</v>
      </c>
      <c r="B154" s="424" t="s">
        <v>2557</v>
      </c>
      <c r="C154" s="425" t="s">
        <v>1352</v>
      </c>
      <c r="D154" s="461" t="s">
        <v>2684</v>
      </c>
      <c r="E154" s="517">
        <v>4</v>
      </c>
      <c r="F154" s="566">
        <v>28.1</v>
      </c>
      <c r="G154" s="469"/>
      <c r="H154" s="722">
        <f t="shared" si="6"/>
        <v>28.1</v>
      </c>
      <c r="I154" s="1279"/>
      <c r="J154" s="1263"/>
    </row>
    <row r="155" spans="1:11" ht="15" thickBot="1">
      <c r="A155" s="884">
        <f t="shared" si="5"/>
        <v>151</v>
      </c>
      <c r="B155" s="424" t="s">
        <v>2557</v>
      </c>
      <c r="C155" s="425" t="s">
        <v>1352</v>
      </c>
      <c r="D155" s="461" t="s">
        <v>2684</v>
      </c>
      <c r="E155" s="517">
        <v>6</v>
      </c>
      <c r="F155" s="566">
        <v>67.599999999999994</v>
      </c>
      <c r="G155" s="469"/>
      <c r="H155" s="722">
        <f t="shared" si="6"/>
        <v>67.599999999999994</v>
      </c>
      <c r="I155" s="1279"/>
      <c r="J155" s="1263"/>
    </row>
    <row r="156" spans="1:11" ht="15" thickBot="1">
      <c r="A156" s="884">
        <f t="shared" si="5"/>
        <v>152</v>
      </c>
      <c r="B156" s="424" t="s">
        <v>2557</v>
      </c>
      <c r="C156" s="425" t="s">
        <v>1352</v>
      </c>
      <c r="D156" s="461" t="s">
        <v>2684</v>
      </c>
      <c r="E156" s="517">
        <v>8</v>
      </c>
      <c r="F156" s="566">
        <v>27.9</v>
      </c>
      <c r="G156" s="469"/>
      <c r="H156" s="722">
        <f t="shared" si="6"/>
        <v>27.9</v>
      </c>
      <c r="I156" s="1279"/>
      <c r="J156" s="1263"/>
    </row>
    <row r="157" spans="1:11" ht="15" thickBot="1">
      <c r="A157" s="884">
        <f t="shared" si="5"/>
        <v>153</v>
      </c>
      <c r="B157" s="432" t="s">
        <v>2557</v>
      </c>
      <c r="C157" s="432" t="s">
        <v>1352</v>
      </c>
      <c r="D157" s="571" t="s">
        <v>2684</v>
      </c>
      <c r="E157" s="572">
        <v>9</v>
      </c>
      <c r="F157" s="573">
        <v>30.02</v>
      </c>
      <c r="G157" s="574"/>
      <c r="H157" s="723">
        <f t="shared" si="6"/>
        <v>30.02</v>
      </c>
      <c r="I157" s="1278"/>
      <c r="J157" s="1264"/>
    </row>
    <row r="158" spans="1:11" ht="13.5" thickBot="1">
      <c r="A158" s="884">
        <f t="shared" si="5"/>
        <v>154</v>
      </c>
      <c r="B158" s="425" t="s">
        <v>2557</v>
      </c>
      <c r="C158" s="425" t="s">
        <v>1352</v>
      </c>
      <c r="D158" s="426" t="s">
        <v>2688</v>
      </c>
      <c r="E158" s="506">
        <v>2</v>
      </c>
      <c r="F158" s="561">
        <v>35.75</v>
      </c>
      <c r="G158" s="427">
        <v>1927</v>
      </c>
      <c r="H158" s="713">
        <f t="shared" si="6"/>
        <v>35.75</v>
      </c>
      <c r="I158" s="1229">
        <v>632644.62</v>
      </c>
      <c r="J158" s="1249">
        <f>SUM(H158:H160)</f>
        <v>129.65</v>
      </c>
    </row>
    <row r="159" spans="1:11" ht="13.5" thickBot="1">
      <c r="A159" s="884">
        <f t="shared" si="5"/>
        <v>155</v>
      </c>
      <c r="B159" s="424" t="s">
        <v>2557</v>
      </c>
      <c r="C159" s="425" t="s">
        <v>1352</v>
      </c>
      <c r="D159" s="439" t="s">
        <v>2688</v>
      </c>
      <c r="E159" s="507">
        <v>3</v>
      </c>
      <c r="F159" s="455">
        <v>46.95</v>
      </c>
      <c r="G159" s="428"/>
      <c r="H159" s="713">
        <f t="shared" si="6"/>
        <v>46.95</v>
      </c>
      <c r="I159" s="1230"/>
      <c r="J159" s="1241"/>
    </row>
    <row r="160" spans="1:11" ht="13.5" thickBot="1">
      <c r="A160" s="884">
        <f t="shared" si="5"/>
        <v>156</v>
      </c>
      <c r="B160" s="429" t="s">
        <v>2557</v>
      </c>
      <c r="C160" s="429" t="s">
        <v>1352</v>
      </c>
      <c r="D160" s="440" t="s">
        <v>2688</v>
      </c>
      <c r="E160" s="508">
        <v>6</v>
      </c>
      <c r="F160" s="536">
        <v>46.95</v>
      </c>
      <c r="G160" s="431"/>
      <c r="H160" s="710">
        <f t="shared" si="6"/>
        <v>46.95</v>
      </c>
      <c r="I160" s="1231"/>
      <c r="J160" s="1242"/>
    </row>
    <row r="161" spans="1:10" ht="13.5" thickBot="1">
      <c r="A161" s="884">
        <f t="shared" si="5"/>
        <v>157</v>
      </c>
      <c r="B161" s="425" t="s">
        <v>2557</v>
      </c>
      <c r="C161" s="425" t="s">
        <v>1352</v>
      </c>
      <c r="D161" s="426" t="s">
        <v>2689</v>
      </c>
      <c r="E161" s="506">
        <v>3</v>
      </c>
      <c r="F161" s="561">
        <v>52</v>
      </c>
      <c r="G161" s="427">
        <v>1945</v>
      </c>
      <c r="H161" s="713">
        <f t="shared" si="6"/>
        <v>52</v>
      </c>
      <c r="I161" s="1229">
        <v>910541.56</v>
      </c>
      <c r="J161" s="1249">
        <f>SUM(H161:H164)</f>
        <v>184.73000000000002</v>
      </c>
    </row>
    <row r="162" spans="1:10" ht="13.5" thickBot="1">
      <c r="A162" s="884">
        <f t="shared" si="5"/>
        <v>158</v>
      </c>
      <c r="B162" s="424" t="s">
        <v>2557</v>
      </c>
      <c r="C162" s="425" t="s">
        <v>1352</v>
      </c>
      <c r="D162" s="439" t="s">
        <v>2689</v>
      </c>
      <c r="E162" s="507">
        <v>6</v>
      </c>
      <c r="F162" s="455">
        <v>52</v>
      </c>
      <c r="G162" s="428"/>
      <c r="H162" s="713">
        <f t="shared" si="6"/>
        <v>52</v>
      </c>
      <c r="I162" s="1230"/>
      <c r="J162" s="1241"/>
    </row>
    <row r="163" spans="1:10" ht="13.5" thickBot="1">
      <c r="A163" s="884">
        <f t="shared" si="5"/>
        <v>159</v>
      </c>
      <c r="B163" s="424" t="s">
        <v>2557</v>
      </c>
      <c r="C163" s="425" t="s">
        <v>1352</v>
      </c>
      <c r="D163" s="439" t="s">
        <v>2689</v>
      </c>
      <c r="E163" s="507">
        <v>7</v>
      </c>
      <c r="F163" s="455">
        <v>48.74</v>
      </c>
      <c r="G163" s="428"/>
      <c r="H163" s="713">
        <f t="shared" si="6"/>
        <v>48.74</v>
      </c>
      <c r="I163" s="1230"/>
      <c r="J163" s="1241"/>
    </row>
    <row r="164" spans="1:10" ht="13.5" thickBot="1">
      <c r="A164" s="884">
        <f t="shared" si="5"/>
        <v>160</v>
      </c>
      <c r="B164" s="432" t="s">
        <v>2557</v>
      </c>
      <c r="C164" s="432" t="s">
        <v>1352</v>
      </c>
      <c r="D164" s="450" t="s">
        <v>2689</v>
      </c>
      <c r="E164" s="511" t="s">
        <v>2690</v>
      </c>
      <c r="F164" s="545">
        <v>31.99</v>
      </c>
      <c r="G164" s="451"/>
      <c r="H164" s="709">
        <f t="shared" si="6"/>
        <v>31.99</v>
      </c>
      <c r="I164" s="1231"/>
      <c r="J164" s="1250"/>
    </row>
    <row r="165" spans="1:10" ht="13.5" thickBot="1">
      <c r="A165" s="884">
        <f t="shared" si="5"/>
        <v>161</v>
      </c>
      <c r="B165" s="436" t="s">
        <v>2557</v>
      </c>
      <c r="C165" s="436" t="s">
        <v>1352</v>
      </c>
      <c r="D165" s="437" t="s">
        <v>2691</v>
      </c>
      <c r="E165" s="519">
        <v>7</v>
      </c>
      <c r="F165" s="486">
        <v>61.03</v>
      </c>
      <c r="G165" s="464">
        <v>1927</v>
      </c>
      <c r="H165" s="719">
        <f t="shared" si="6"/>
        <v>61.03</v>
      </c>
      <c r="I165" s="876">
        <v>299107.08</v>
      </c>
      <c r="J165" s="543">
        <f>SUM(H165)</f>
        <v>61.03</v>
      </c>
    </row>
    <row r="166" spans="1:10" ht="13.5" thickBot="1">
      <c r="A166" s="884">
        <f t="shared" si="5"/>
        <v>162</v>
      </c>
      <c r="B166" s="441" t="s">
        <v>2557</v>
      </c>
      <c r="C166" s="441" t="s">
        <v>1352</v>
      </c>
      <c r="D166" s="442" t="s">
        <v>2692</v>
      </c>
      <c r="E166" s="509">
        <v>5</v>
      </c>
      <c r="F166" s="550">
        <v>34.56</v>
      </c>
      <c r="G166" s="443">
        <v>1945</v>
      </c>
      <c r="H166" s="712">
        <f t="shared" si="6"/>
        <v>34.56</v>
      </c>
      <c r="I166" s="1229">
        <v>294040.33</v>
      </c>
      <c r="J166" s="1240">
        <f>SUM(H166:H167)</f>
        <v>61.03</v>
      </c>
    </row>
    <row r="167" spans="1:10" ht="13.5" thickBot="1">
      <c r="A167" s="884">
        <f t="shared" si="5"/>
        <v>163</v>
      </c>
      <c r="B167" s="429" t="s">
        <v>2557</v>
      </c>
      <c r="C167" s="429" t="s">
        <v>1352</v>
      </c>
      <c r="D167" s="481" t="s">
        <v>2692</v>
      </c>
      <c r="E167" s="526">
        <v>7</v>
      </c>
      <c r="F167" s="536">
        <v>26.47</v>
      </c>
      <c r="G167" s="487"/>
      <c r="H167" s="724">
        <f t="shared" si="6"/>
        <v>26.47</v>
      </c>
      <c r="I167" s="1231"/>
      <c r="J167" s="1242"/>
    </row>
    <row r="168" spans="1:10" ht="13.5" thickBot="1">
      <c r="A168" s="884">
        <f t="shared" si="5"/>
        <v>164</v>
      </c>
      <c r="B168" s="441" t="s">
        <v>2557</v>
      </c>
      <c r="C168" s="441" t="s">
        <v>1352</v>
      </c>
      <c r="D168" s="442" t="s">
        <v>2694</v>
      </c>
      <c r="E168" s="509" t="s">
        <v>2593</v>
      </c>
      <c r="F168" s="550">
        <v>55.86</v>
      </c>
      <c r="G168" s="443">
        <v>1959</v>
      </c>
      <c r="H168" s="712">
        <f t="shared" si="6"/>
        <v>55.86</v>
      </c>
      <c r="I168" s="1229">
        <v>2241603.67</v>
      </c>
      <c r="J168" s="1240">
        <f>SUM(H168:H173)</f>
        <v>330.96000000000004</v>
      </c>
    </row>
    <row r="169" spans="1:10" ht="13.5" thickBot="1">
      <c r="A169" s="884">
        <f t="shared" si="5"/>
        <v>165</v>
      </c>
      <c r="B169" s="424" t="s">
        <v>2557</v>
      </c>
      <c r="C169" s="425" t="s">
        <v>1352</v>
      </c>
      <c r="D169" s="439" t="s">
        <v>2694</v>
      </c>
      <c r="E169" s="507" t="s">
        <v>2695</v>
      </c>
      <c r="F169" s="455">
        <v>56.83</v>
      </c>
      <c r="G169" s="428"/>
      <c r="H169" s="713">
        <f t="shared" si="6"/>
        <v>56.83</v>
      </c>
      <c r="I169" s="1230"/>
      <c r="J169" s="1241"/>
    </row>
    <row r="170" spans="1:10" ht="13.5" thickBot="1">
      <c r="A170" s="884">
        <f t="shared" si="5"/>
        <v>166</v>
      </c>
      <c r="B170" s="424" t="s">
        <v>2557</v>
      </c>
      <c r="C170" s="425" t="s">
        <v>1352</v>
      </c>
      <c r="D170" s="439" t="s">
        <v>2694</v>
      </c>
      <c r="E170" s="507" t="s">
        <v>2594</v>
      </c>
      <c r="F170" s="455">
        <v>55.86</v>
      </c>
      <c r="G170" s="428"/>
      <c r="H170" s="713">
        <f t="shared" si="6"/>
        <v>55.86</v>
      </c>
      <c r="I170" s="1230"/>
      <c r="J170" s="1241"/>
    </row>
    <row r="171" spans="1:10" ht="13.5" thickBot="1">
      <c r="A171" s="884">
        <f t="shared" si="5"/>
        <v>167</v>
      </c>
      <c r="B171" s="424" t="s">
        <v>2557</v>
      </c>
      <c r="C171" s="425" t="s">
        <v>1352</v>
      </c>
      <c r="D171" s="439" t="s">
        <v>2694</v>
      </c>
      <c r="E171" s="507" t="s">
        <v>2696</v>
      </c>
      <c r="F171" s="455">
        <v>56.83</v>
      </c>
      <c r="G171" s="428"/>
      <c r="H171" s="713">
        <f t="shared" si="6"/>
        <v>56.83</v>
      </c>
      <c r="I171" s="1230"/>
      <c r="J171" s="1241"/>
    </row>
    <row r="172" spans="1:10" ht="13.5" thickBot="1">
      <c r="A172" s="884">
        <f t="shared" si="5"/>
        <v>168</v>
      </c>
      <c r="B172" s="424" t="s">
        <v>2557</v>
      </c>
      <c r="C172" s="425" t="s">
        <v>1352</v>
      </c>
      <c r="D172" s="439" t="s">
        <v>2694</v>
      </c>
      <c r="E172" s="507" t="s">
        <v>2697</v>
      </c>
      <c r="F172" s="455">
        <v>76.05</v>
      </c>
      <c r="G172" s="428"/>
      <c r="H172" s="713">
        <f t="shared" si="6"/>
        <v>76.05</v>
      </c>
      <c r="I172" s="1230"/>
      <c r="J172" s="1241"/>
    </row>
    <row r="173" spans="1:10" ht="13.5" thickBot="1">
      <c r="A173" s="884">
        <f t="shared" si="5"/>
        <v>169</v>
      </c>
      <c r="B173" s="429" t="s">
        <v>2557</v>
      </c>
      <c r="C173" s="429" t="s">
        <v>1352</v>
      </c>
      <c r="D173" s="440" t="s">
        <v>2694</v>
      </c>
      <c r="E173" s="508" t="s">
        <v>2698</v>
      </c>
      <c r="F173" s="536">
        <v>29.53</v>
      </c>
      <c r="G173" s="431"/>
      <c r="H173" s="710">
        <f t="shared" si="6"/>
        <v>29.53</v>
      </c>
      <c r="I173" s="1231"/>
      <c r="J173" s="1242"/>
    </row>
    <row r="174" spans="1:10" ht="13.5" thickBot="1">
      <c r="A174" s="884">
        <f t="shared" si="5"/>
        <v>170</v>
      </c>
      <c r="B174" s="441" t="s">
        <v>2557</v>
      </c>
      <c r="C174" s="441" t="s">
        <v>1352</v>
      </c>
      <c r="D174" s="442" t="s">
        <v>2699</v>
      </c>
      <c r="E174" s="509" t="s">
        <v>2700</v>
      </c>
      <c r="F174" s="550">
        <v>60.83</v>
      </c>
      <c r="G174" s="443">
        <v>1936</v>
      </c>
      <c r="H174" s="712">
        <f t="shared" si="6"/>
        <v>60.83</v>
      </c>
      <c r="I174" s="1229">
        <v>2039334.04</v>
      </c>
      <c r="J174" s="1240">
        <f>SUM(H174:H178)</f>
        <v>303.31999999999994</v>
      </c>
    </row>
    <row r="175" spans="1:10" ht="13.5" thickBot="1">
      <c r="A175" s="884">
        <f t="shared" si="5"/>
        <v>171</v>
      </c>
      <c r="B175" s="424" t="s">
        <v>2557</v>
      </c>
      <c r="C175" s="425" t="s">
        <v>1352</v>
      </c>
      <c r="D175" s="439" t="s">
        <v>2699</v>
      </c>
      <c r="E175" s="507" t="s">
        <v>2701</v>
      </c>
      <c r="F175" s="455">
        <v>73.7</v>
      </c>
      <c r="G175" s="428"/>
      <c r="H175" s="713">
        <f t="shared" si="6"/>
        <v>73.7</v>
      </c>
      <c r="I175" s="1230"/>
      <c r="J175" s="1241"/>
    </row>
    <row r="176" spans="1:10" ht="13.5" thickBot="1">
      <c r="A176" s="884">
        <f t="shared" si="5"/>
        <v>172</v>
      </c>
      <c r="B176" s="424" t="s">
        <v>2557</v>
      </c>
      <c r="C176" s="425" t="s">
        <v>1352</v>
      </c>
      <c r="D176" s="439" t="s">
        <v>2699</v>
      </c>
      <c r="E176" s="507" t="s">
        <v>2702</v>
      </c>
      <c r="F176" s="455">
        <v>65.11</v>
      </c>
      <c r="G176" s="428"/>
      <c r="H176" s="713">
        <f t="shared" si="6"/>
        <v>65.11</v>
      </c>
      <c r="I176" s="1230"/>
      <c r="J176" s="1241"/>
    </row>
    <row r="177" spans="1:10" ht="13.5" thickBot="1">
      <c r="A177" s="884">
        <f t="shared" si="5"/>
        <v>173</v>
      </c>
      <c r="B177" s="424" t="s">
        <v>2557</v>
      </c>
      <c r="C177" s="425" t="s">
        <v>1352</v>
      </c>
      <c r="D177" s="439" t="s">
        <v>2699</v>
      </c>
      <c r="E177" s="507" t="s">
        <v>2703</v>
      </c>
      <c r="F177" s="455">
        <v>63.77</v>
      </c>
      <c r="G177" s="428"/>
      <c r="H177" s="713">
        <f t="shared" si="6"/>
        <v>63.77</v>
      </c>
      <c r="I177" s="1230"/>
      <c r="J177" s="1241"/>
    </row>
    <row r="178" spans="1:10" ht="13.5" thickBot="1">
      <c r="A178" s="884">
        <f t="shared" si="5"/>
        <v>174</v>
      </c>
      <c r="B178" s="494" t="s">
        <v>2557</v>
      </c>
      <c r="C178" s="429" t="s">
        <v>1352</v>
      </c>
      <c r="D178" s="440" t="s">
        <v>2699</v>
      </c>
      <c r="E178" s="508" t="s">
        <v>2704</v>
      </c>
      <c r="F178" s="536">
        <v>39.909999999999997</v>
      </c>
      <c r="G178" s="431"/>
      <c r="H178" s="710">
        <f t="shared" si="6"/>
        <v>39.909999999999997</v>
      </c>
      <c r="I178" s="1231"/>
      <c r="J178" s="1242"/>
    </row>
    <row r="179" spans="1:10" ht="13.5" thickBot="1">
      <c r="A179" s="884">
        <f t="shared" si="5"/>
        <v>175</v>
      </c>
      <c r="B179" s="441" t="s">
        <v>2557</v>
      </c>
      <c r="C179" s="441" t="s">
        <v>1352</v>
      </c>
      <c r="D179" s="442" t="s">
        <v>2705</v>
      </c>
      <c r="E179" s="509" t="s">
        <v>2706</v>
      </c>
      <c r="F179" s="550">
        <v>54.85</v>
      </c>
      <c r="G179" s="443">
        <v>1989</v>
      </c>
      <c r="H179" s="712">
        <f t="shared" si="6"/>
        <v>54.85</v>
      </c>
      <c r="I179" s="1229">
        <v>30194796.460000001</v>
      </c>
      <c r="J179" s="1240">
        <f>SUM(H179:H185)</f>
        <v>464.81999999999994</v>
      </c>
    </row>
    <row r="180" spans="1:10" ht="13.5" thickBot="1">
      <c r="A180" s="884">
        <f t="shared" si="5"/>
        <v>176</v>
      </c>
      <c r="B180" s="424" t="s">
        <v>2557</v>
      </c>
      <c r="C180" s="425" t="s">
        <v>1352</v>
      </c>
      <c r="D180" s="439" t="s">
        <v>2705</v>
      </c>
      <c r="E180" s="507" t="s">
        <v>2707</v>
      </c>
      <c r="F180" s="455">
        <v>72.41</v>
      </c>
      <c r="G180" s="428"/>
      <c r="H180" s="713">
        <f t="shared" si="6"/>
        <v>72.41</v>
      </c>
      <c r="I180" s="1230"/>
      <c r="J180" s="1241"/>
    </row>
    <row r="181" spans="1:10" ht="13.5" thickBot="1">
      <c r="A181" s="884">
        <f t="shared" si="5"/>
        <v>177</v>
      </c>
      <c r="B181" s="424" t="s">
        <v>2557</v>
      </c>
      <c r="C181" s="425" t="s">
        <v>1352</v>
      </c>
      <c r="D181" s="439" t="s">
        <v>2705</v>
      </c>
      <c r="E181" s="507" t="s">
        <v>2708</v>
      </c>
      <c r="F181" s="455">
        <v>70.849999999999994</v>
      </c>
      <c r="G181" s="428"/>
      <c r="H181" s="713">
        <f t="shared" si="6"/>
        <v>70.849999999999994</v>
      </c>
      <c r="I181" s="1230"/>
      <c r="J181" s="1241"/>
    </row>
    <row r="182" spans="1:10" ht="13.5" thickBot="1">
      <c r="A182" s="884">
        <f t="shared" si="5"/>
        <v>178</v>
      </c>
      <c r="B182" s="424" t="s">
        <v>2557</v>
      </c>
      <c r="C182" s="425" t="s">
        <v>1352</v>
      </c>
      <c r="D182" s="439" t="s">
        <v>2705</v>
      </c>
      <c r="E182" s="507" t="s">
        <v>2709</v>
      </c>
      <c r="F182" s="455">
        <v>70.599999999999994</v>
      </c>
      <c r="G182" s="428"/>
      <c r="H182" s="713">
        <f t="shared" si="6"/>
        <v>70.599999999999994</v>
      </c>
      <c r="I182" s="1230"/>
      <c r="J182" s="1241"/>
    </row>
    <row r="183" spans="1:10" ht="13.5" thickBot="1">
      <c r="A183" s="884">
        <f t="shared" si="5"/>
        <v>179</v>
      </c>
      <c r="B183" s="424" t="s">
        <v>2557</v>
      </c>
      <c r="C183" s="425" t="s">
        <v>1352</v>
      </c>
      <c r="D183" s="439" t="s">
        <v>2705</v>
      </c>
      <c r="E183" s="507" t="s">
        <v>2710</v>
      </c>
      <c r="F183" s="455">
        <v>70.849999999999994</v>
      </c>
      <c r="G183" s="428"/>
      <c r="H183" s="713">
        <f t="shared" si="6"/>
        <v>70.849999999999994</v>
      </c>
      <c r="I183" s="1230"/>
      <c r="J183" s="1241"/>
    </row>
    <row r="184" spans="1:10" ht="13.5" thickBot="1">
      <c r="A184" s="884">
        <f t="shared" si="5"/>
        <v>180</v>
      </c>
      <c r="B184" s="424" t="s">
        <v>2557</v>
      </c>
      <c r="C184" s="425" t="s">
        <v>1352</v>
      </c>
      <c r="D184" s="439" t="s">
        <v>2705</v>
      </c>
      <c r="E184" s="507" t="s">
        <v>2711</v>
      </c>
      <c r="F184" s="455">
        <v>70.599999999999994</v>
      </c>
      <c r="G184" s="428"/>
      <c r="H184" s="713">
        <f t="shared" si="6"/>
        <v>70.599999999999994</v>
      </c>
      <c r="I184" s="1230"/>
      <c r="J184" s="1241"/>
    </row>
    <row r="185" spans="1:10" ht="13.5" thickBot="1">
      <c r="A185" s="884">
        <f t="shared" si="5"/>
        <v>181</v>
      </c>
      <c r="B185" s="429" t="s">
        <v>2557</v>
      </c>
      <c r="C185" s="429" t="s">
        <v>1352</v>
      </c>
      <c r="D185" s="440" t="s">
        <v>2705</v>
      </c>
      <c r="E185" s="508" t="s">
        <v>2712</v>
      </c>
      <c r="F185" s="536">
        <v>54.66</v>
      </c>
      <c r="G185" s="431"/>
      <c r="H185" s="710">
        <f t="shared" si="6"/>
        <v>54.66</v>
      </c>
      <c r="I185" s="1231"/>
      <c r="J185" s="1242"/>
    </row>
    <row r="186" spans="1:10" ht="13.5" thickBot="1">
      <c r="A186" s="884">
        <f t="shared" si="5"/>
        <v>182</v>
      </c>
      <c r="B186" s="425" t="s">
        <v>2557</v>
      </c>
      <c r="C186" s="425" t="s">
        <v>1352</v>
      </c>
      <c r="D186" s="426" t="s">
        <v>2713</v>
      </c>
      <c r="E186" s="506" t="s">
        <v>2714</v>
      </c>
      <c r="F186" s="561">
        <v>60.55</v>
      </c>
      <c r="G186" s="427">
        <v>1931</v>
      </c>
      <c r="H186" s="713">
        <f t="shared" si="6"/>
        <v>60.55</v>
      </c>
      <c r="I186" s="1229">
        <v>1777791.1</v>
      </c>
      <c r="J186" s="1249">
        <f>SUM(H186:H189)</f>
        <v>260.67999999999995</v>
      </c>
    </row>
    <row r="187" spans="1:10" ht="13.5" thickBot="1">
      <c r="A187" s="884">
        <f t="shared" si="5"/>
        <v>183</v>
      </c>
      <c r="B187" s="424" t="s">
        <v>2557</v>
      </c>
      <c r="C187" s="425" t="s">
        <v>1352</v>
      </c>
      <c r="D187" s="439" t="s">
        <v>2713</v>
      </c>
      <c r="E187" s="507" t="s">
        <v>2715</v>
      </c>
      <c r="F187" s="455">
        <v>68.459999999999994</v>
      </c>
      <c r="G187" s="428"/>
      <c r="H187" s="713">
        <f t="shared" si="6"/>
        <v>68.459999999999994</v>
      </c>
      <c r="I187" s="1230"/>
      <c r="J187" s="1241"/>
    </row>
    <row r="188" spans="1:10" ht="13.5" thickBot="1">
      <c r="A188" s="884">
        <f t="shared" si="5"/>
        <v>184</v>
      </c>
      <c r="B188" s="424" t="s">
        <v>2557</v>
      </c>
      <c r="C188" s="425" t="s">
        <v>1352</v>
      </c>
      <c r="D188" s="439" t="s">
        <v>2713</v>
      </c>
      <c r="E188" s="507" t="s">
        <v>2716</v>
      </c>
      <c r="F188" s="455">
        <v>80.14</v>
      </c>
      <c r="G188" s="428"/>
      <c r="H188" s="713">
        <f t="shared" si="6"/>
        <v>80.14</v>
      </c>
      <c r="I188" s="1230"/>
      <c r="J188" s="1241"/>
    </row>
    <row r="189" spans="1:10" ht="13.5" thickBot="1">
      <c r="A189" s="884">
        <f t="shared" si="5"/>
        <v>185</v>
      </c>
      <c r="B189" s="429" t="s">
        <v>2557</v>
      </c>
      <c r="C189" s="429" t="s">
        <v>1352</v>
      </c>
      <c r="D189" s="440" t="s">
        <v>2713</v>
      </c>
      <c r="E189" s="508" t="s">
        <v>2717</v>
      </c>
      <c r="F189" s="536">
        <v>51.53</v>
      </c>
      <c r="G189" s="431"/>
      <c r="H189" s="710">
        <f t="shared" si="6"/>
        <v>51.53</v>
      </c>
      <c r="I189" s="1231"/>
      <c r="J189" s="1242"/>
    </row>
    <row r="190" spans="1:10" ht="13.5" thickBot="1">
      <c r="A190" s="884">
        <f t="shared" si="5"/>
        <v>186</v>
      </c>
      <c r="B190" s="425" t="s">
        <v>2557</v>
      </c>
      <c r="C190" s="425" t="s">
        <v>1352</v>
      </c>
      <c r="D190" s="426" t="s">
        <v>2718</v>
      </c>
      <c r="E190" s="506" t="s">
        <v>2719</v>
      </c>
      <c r="F190" s="561">
        <v>64.84</v>
      </c>
      <c r="G190" s="427">
        <v>1931</v>
      </c>
      <c r="H190" s="713">
        <f t="shared" si="6"/>
        <v>64.84</v>
      </c>
      <c r="I190" s="1229">
        <v>1488516.78</v>
      </c>
      <c r="J190" s="1249">
        <f>SUM(H190:H193)</f>
        <v>218.37</v>
      </c>
    </row>
    <row r="191" spans="1:10" ht="13.5" thickBot="1">
      <c r="A191" s="884">
        <f t="shared" si="5"/>
        <v>187</v>
      </c>
      <c r="B191" s="424" t="s">
        <v>2557</v>
      </c>
      <c r="C191" s="425" t="s">
        <v>1352</v>
      </c>
      <c r="D191" s="439" t="s">
        <v>2718</v>
      </c>
      <c r="E191" s="507" t="s">
        <v>2720</v>
      </c>
      <c r="F191" s="455">
        <v>65.05</v>
      </c>
      <c r="G191" s="428"/>
      <c r="H191" s="713">
        <f t="shared" si="6"/>
        <v>65.05</v>
      </c>
      <c r="I191" s="1230"/>
      <c r="J191" s="1241"/>
    </row>
    <row r="192" spans="1:10" ht="13.5" thickBot="1">
      <c r="A192" s="884">
        <f t="shared" si="5"/>
        <v>188</v>
      </c>
      <c r="B192" s="424" t="s">
        <v>2557</v>
      </c>
      <c r="C192" s="425" t="s">
        <v>1352</v>
      </c>
      <c r="D192" s="439" t="s">
        <v>2718</v>
      </c>
      <c r="E192" s="507" t="s">
        <v>2721</v>
      </c>
      <c r="F192" s="455">
        <v>44.24</v>
      </c>
      <c r="G192" s="428"/>
      <c r="H192" s="713">
        <f t="shared" si="6"/>
        <v>44.24</v>
      </c>
      <c r="I192" s="1230"/>
      <c r="J192" s="1241"/>
    </row>
    <row r="193" spans="1:10" ht="13.5" thickBot="1">
      <c r="A193" s="884">
        <f t="shared" si="5"/>
        <v>189</v>
      </c>
      <c r="B193" s="432" t="s">
        <v>2557</v>
      </c>
      <c r="C193" s="432" t="s">
        <v>1352</v>
      </c>
      <c r="D193" s="450" t="s">
        <v>2718</v>
      </c>
      <c r="E193" s="511" t="s">
        <v>2722</v>
      </c>
      <c r="F193" s="545">
        <v>44.24</v>
      </c>
      <c r="G193" s="451"/>
      <c r="H193" s="709">
        <f t="shared" si="6"/>
        <v>44.24</v>
      </c>
      <c r="I193" s="1231"/>
      <c r="J193" s="1250"/>
    </row>
    <row r="194" spans="1:10" ht="13.5" thickBot="1">
      <c r="A194" s="884">
        <f t="shared" si="5"/>
        <v>190</v>
      </c>
      <c r="B194" s="436" t="s">
        <v>2557</v>
      </c>
      <c r="C194" s="436" t="s">
        <v>1352</v>
      </c>
      <c r="D194" s="456" t="s">
        <v>2723</v>
      </c>
      <c r="E194" s="514">
        <v>1</v>
      </c>
      <c r="F194" s="486">
        <v>42.34</v>
      </c>
      <c r="G194" s="438">
        <v>2007</v>
      </c>
      <c r="H194" s="715">
        <f t="shared" si="6"/>
        <v>42.34</v>
      </c>
      <c r="I194" s="874">
        <v>289882.81</v>
      </c>
      <c r="J194" s="539">
        <f>SUM(H194)</f>
        <v>42.34</v>
      </c>
    </row>
    <row r="195" spans="1:10" ht="13.5" thickBot="1">
      <c r="A195" s="884">
        <f t="shared" si="5"/>
        <v>191</v>
      </c>
      <c r="B195" s="441" t="s">
        <v>2557</v>
      </c>
      <c r="C195" s="441" t="s">
        <v>1352</v>
      </c>
      <c r="D195" s="442" t="s">
        <v>2724</v>
      </c>
      <c r="E195" s="509">
        <v>1</v>
      </c>
      <c r="F195" s="550">
        <v>44.65</v>
      </c>
      <c r="G195" s="443">
        <v>1957</v>
      </c>
      <c r="H195" s="712">
        <f t="shared" si="6"/>
        <v>44.65</v>
      </c>
      <c r="I195" s="1229">
        <v>1697272.22</v>
      </c>
      <c r="J195" s="1238">
        <f>SUM(H195:H199)</f>
        <v>249.57</v>
      </c>
    </row>
    <row r="196" spans="1:10" ht="13.5" thickBot="1">
      <c r="A196" s="884">
        <f t="shared" si="5"/>
        <v>192</v>
      </c>
      <c r="B196" s="424" t="s">
        <v>2557</v>
      </c>
      <c r="C196" s="425" t="s">
        <v>1352</v>
      </c>
      <c r="D196" s="439" t="s">
        <v>2724</v>
      </c>
      <c r="E196" s="507">
        <v>2</v>
      </c>
      <c r="F196" s="455">
        <v>26.32</v>
      </c>
      <c r="G196" s="428"/>
      <c r="H196" s="713">
        <f t="shared" si="6"/>
        <v>26.32</v>
      </c>
      <c r="I196" s="1230"/>
      <c r="J196" s="1258"/>
    </row>
    <row r="197" spans="1:10" ht="13.5" thickBot="1">
      <c r="A197" s="884">
        <f t="shared" si="5"/>
        <v>193</v>
      </c>
      <c r="B197" s="424" t="s">
        <v>2557</v>
      </c>
      <c r="C197" s="425" t="s">
        <v>1352</v>
      </c>
      <c r="D197" s="439" t="s">
        <v>2724</v>
      </c>
      <c r="E197" s="507">
        <v>3</v>
      </c>
      <c r="F197" s="455">
        <v>53.79</v>
      </c>
      <c r="G197" s="428"/>
      <c r="H197" s="713">
        <f t="shared" si="6"/>
        <v>53.79</v>
      </c>
      <c r="I197" s="1230"/>
      <c r="J197" s="1258"/>
    </row>
    <row r="198" spans="1:10" ht="13.5" thickBot="1">
      <c r="A198" s="884">
        <f t="shared" si="5"/>
        <v>194</v>
      </c>
      <c r="B198" s="473" t="s">
        <v>2557</v>
      </c>
      <c r="C198" s="432" t="s">
        <v>1352</v>
      </c>
      <c r="D198" s="450" t="s">
        <v>2724</v>
      </c>
      <c r="E198" s="511" t="s">
        <v>2725</v>
      </c>
      <c r="F198" s="545">
        <v>85.01</v>
      </c>
      <c r="G198" s="451"/>
      <c r="H198" s="709">
        <f t="shared" si="6"/>
        <v>85.01</v>
      </c>
      <c r="I198" s="1230"/>
      <c r="J198" s="1258"/>
    </row>
    <row r="199" spans="1:10" ht="13.5" thickBot="1">
      <c r="A199" s="884">
        <f t="shared" ref="A199:A262" si="7">1+A198</f>
        <v>195</v>
      </c>
      <c r="B199" s="474" t="s">
        <v>2559</v>
      </c>
      <c r="C199" s="474" t="s">
        <v>2560</v>
      </c>
      <c r="D199" s="475" t="s">
        <v>2724</v>
      </c>
      <c r="E199" s="523"/>
      <c r="F199" s="538">
        <v>39.799999999999997</v>
      </c>
      <c r="G199" s="476"/>
      <c r="H199" s="733">
        <f t="shared" si="6"/>
        <v>39.799999999999997</v>
      </c>
      <c r="I199" s="1231"/>
      <c r="J199" s="1239"/>
    </row>
    <row r="200" spans="1:10" ht="13.5" thickBot="1">
      <c r="A200" s="884">
        <f t="shared" si="7"/>
        <v>196</v>
      </c>
      <c r="B200" s="452" t="s">
        <v>2557</v>
      </c>
      <c r="C200" s="452" t="s">
        <v>1352</v>
      </c>
      <c r="D200" s="453" t="s">
        <v>2726</v>
      </c>
      <c r="E200" s="512">
        <v>3</v>
      </c>
      <c r="F200" s="552">
        <v>57.76</v>
      </c>
      <c r="G200" s="449">
        <v>1902</v>
      </c>
      <c r="H200" s="731">
        <f t="shared" si="6"/>
        <v>57.76</v>
      </c>
      <c r="I200" s="1229">
        <v>982806.93</v>
      </c>
      <c r="J200" s="1240">
        <f>SUM(H200:H202)</f>
        <v>145.74</v>
      </c>
    </row>
    <row r="201" spans="1:10" ht="13.5" thickBot="1">
      <c r="A201" s="884">
        <f t="shared" si="7"/>
        <v>197</v>
      </c>
      <c r="B201" s="424" t="s">
        <v>2557</v>
      </c>
      <c r="C201" s="425" t="s">
        <v>1352</v>
      </c>
      <c r="D201" s="426" t="s">
        <v>2726</v>
      </c>
      <c r="E201" s="506">
        <v>4</v>
      </c>
      <c r="F201" s="561">
        <v>37.840000000000003</v>
      </c>
      <c r="G201" s="427"/>
      <c r="H201" s="713">
        <f t="shared" si="6"/>
        <v>37.840000000000003</v>
      </c>
      <c r="I201" s="1230"/>
      <c r="J201" s="1241"/>
    </row>
    <row r="202" spans="1:10" ht="13.5" thickBot="1">
      <c r="A202" s="884">
        <f t="shared" si="7"/>
        <v>198</v>
      </c>
      <c r="B202" s="429" t="s">
        <v>2557</v>
      </c>
      <c r="C202" s="429" t="s">
        <v>1352</v>
      </c>
      <c r="D202" s="440" t="s">
        <v>2726</v>
      </c>
      <c r="E202" s="508">
        <v>8</v>
      </c>
      <c r="F202" s="536">
        <v>50.14</v>
      </c>
      <c r="G202" s="575"/>
      <c r="H202" s="710">
        <f t="shared" si="6"/>
        <v>50.14</v>
      </c>
      <c r="I202" s="1231"/>
      <c r="J202" s="1242"/>
    </row>
    <row r="203" spans="1:10" ht="13.5" thickBot="1">
      <c r="A203" s="884">
        <f t="shared" si="7"/>
        <v>199</v>
      </c>
      <c r="B203" s="441" t="s">
        <v>2557</v>
      </c>
      <c r="C203" s="441" t="s">
        <v>1352</v>
      </c>
      <c r="D203" s="442" t="s">
        <v>2727</v>
      </c>
      <c r="E203" s="509">
        <v>5</v>
      </c>
      <c r="F203" s="550">
        <v>54.52</v>
      </c>
      <c r="G203" s="443">
        <v>1902</v>
      </c>
      <c r="H203" s="712">
        <f t="shared" si="6"/>
        <v>54.52</v>
      </c>
      <c r="I203" s="1229">
        <v>739026.01</v>
      </c>
      <c r="J203" s="1240">
        <f>SUM(H203:H204)</f>
        <v>109.04</v>
      </c>
    </row>
    <row r="204" spans="1:10" ht="13.5" thickBot="1">
      <c r="A204" s="884">
        <f t="shared" si="7"/>
        <v>200</v>
      </c>
      <c r="B204" s="429" t="s">
        <v>2557</v>
      </c>
      <c r="C204" s="429" t="s">
        <v>1352</v>
      </c>
      <c r="D204" s="440" t="s">
        <v>2727</v>
      </c>
      <c r="E204" s="508">
        <v>8</v>
      </c>
      <c r="F204" s="536">
        <v>54.52</v>
      </c>
      <c r="G204" s="431"/>
      <c r="H204" s="710">
        <f t="shared" si="6"/>
        <v>54.52</v>
      </c>
      <c r="I204" s="1231"/>
      <c r="J204" s="1242"/>
    </row>
    <row r="205" spans="1:10" ht="13.5" thickBot="1">
      <c r="A205" s="884">
        <f t="shared" si="7"/>
        <v>201</v>
      </c>
      <c r="B205" s="436" t="s">
        <v>2557</v>
      </c>
      <c r="C205" s="436" t="s">
        <v>1352</v>
      </c>
      <c r="D205" s="456" t="s">
        <v>2728</v>
      </c>
      <c r="E205" s="514">
        <v>12</v>
      </c>
      <c r="F205" s="486">
        <v>70.06</v>
      </c>
      <c r="G205" s="438">
        <v>1902</v>
      </c>
      <c r="H205" s="715">
        <f t="shared" ref="H205:H245" si="8">F205</f>
        <v>70.06</v>
      </c>
      <c r="I205" s="874">
        <v>473676.97</v>
      </c>
      <c r="J205" s="539">
        <f>SUM(H205)</f>
        <v>70.06</v>
      </c>
    </row>
    <row r="206" spans="1:10" ht="13.5" thickBot="1">
      <c r="A206" s="884">
        <f t="shared" si="7"/>
        <v>202</v>
      </c>
      <c r="B206" s="435" t="s">
        <v>2557</v>
      </c>
      <c r="C206" s="436" t="s">
        <v>1352</v>
      </c>
      <c r="D206" s="456" t="s">
        <v>2729</v>
      </c>
      <c r="E206" s="514">
        <v>7</v>
      </c>
      <c r="F206" s="486">
        <v>61.68</v>
      </c>
      <c r="G206" s="438">
        <v>1961</v>
      </c>
      <c r="H206" s="715">
        <f t="shared" si="8"/>
        <v>61.68</v>
      </c>
      <c r="I206" s="874">
        <v>419258.04</v>
      </c>
      <c r="J206" s="539">
        <f>SUM(H206)</f>
        <v>61.68</v>
      </c>
    </row>
    <row r="207" spans="1:10" ht="13.5" thickBot="1">
      <c r="A207" s="884">
        <f t="shared" si="7"/>
        <v>203</v>
      </c>
      <c r="B207" s="441" t="s">
        <v>2557</v>
      </c>
      <c r="C207" s="441" t="s">
        <v>1352</v>
      </c>
      <c r="D207" s="442" t="s">
        <v>2731</v>
      </c>
      <c r="E207" s="509" t="s">
        <v>2732</v>
      </c>
      <c r="F207" s="550">
        <v>96.84</v>
      </c>
      <c r="G207" s="443">
        <v>1900</v>
      </c>
      <c r="H207" s="712">
        <f t="shared" si="8"/>
        <v>96.84</v>
      </c>
      <c r="I207" s="1229">
        <v>1728418</v>
      </c>
      <c r="J207" s="1240">
        <f>SUM(H207:H210)</f>
        <v>251.25</v>
      </c>
    </row>
    <row r="208" spans="1:10" ht="13.5" thickBot="1">
      <c r="A208" s="884">
        <f t="shared" si="7"/>
        <v>204</v>
      </c>
      <c r="B208" s="424" t="s">
        <v>2557</v>
      </c>
      <c r="C208" s="425" t="s">
        <v>1352</v>
      </c>
      <c r="D208" s="439" t="s">
        <v>2731</v>
      </c>
      <c r="E208" s="507" t="s">
        <v>2733</v>
      </c>
      <c r="F208" s="455">
        <v>30.79</v>
      </c>
      <c r="G208" s="428"/>
      <c r="H208" s="713">
        <f t="shared" si="8"/>
        <v>30.79</v>
      </c>
      <c r="I208" s="1230"/>
      <c r="J208" s="1241"/>
    </row>
    <row r="209" spans="1:10" ht="13.5" thickBot="1">
      <c r="A209" s="884">
        <f t="shared" si="7"/>
        <v>205</v>
      </c>
      <c r="B209" s="424" t="s">
        <v>2557</v>
      </c>
      <c r="C209" s="425" t="s">
        <v>1352</v>
      </c>
      <c r="D209" s="439" t="s">
        <v>2731</v>
      </c>
      <c r="E209" s="507" t="s">
        <v>2734</v>
      </c>
      <c r="F209" s="455">
        <v>75.680000000000007</v>
      </c>
      <c r="G209" s="428"/>
      <c r="H209" s="713">
        <f t="shared" si="8"/>
        <v>75.680000000000007</v>
      </c>
      <c r="I209" s="1230"/>
      <c r="J209" s="1241"/>
    </row>
    <row r="210" spans="1:10" ht="13.5" thickBot="1">
      <c r="A210" s="884">
        <f t="shared" si="7"/>
        <v>206</v>
      </c>
      <c r="B210" s="429" t="s">
        <v>2557</v>
      </c>
      <c r="C210" s="429" t="s">
        <v>1352</v>
      </c>
      <c r="D210" s="440" t="s">
        <v>2731</v>
      </c>
      <c r="E210" s="508" t="s">
        <v>2735</v>
      </c>
      <c r="F210" s="536">
        <v>47.94</v>
      </c>
      <c r="G210" s="431"/>
      <c r="H210" s="710">
        <f t="shared" si="8"/>
        <v>47.94</v>
      </c>
      <c r="I210" s="1231"/>
      <c r="J210" s="1242"/>
    </row>
    <row r="211" spans="1:10" ht="13.5" thickBot="1">
      <c r="A211" s="884">
        <f t="shared" si="7"/>
        <v>207</v>
      </c>
      <c r="B211" s="441" t="s">
        <v>2557</v>
      </c>
      <c r="C211" s="441" t="s">
        <v>1352</v>
      </c>
      <c r="D211" s="442" t="s">
        <v>2738</v>
      </c>
      <c r="E211" s="509">
        <v>1</v>
      </c>
      <c r="F211" s="550">
        <v>42.7</v>
      </c>
      <c r="G211" s="443">
        <v>1900</v>
      </c>
      <c r="H211" s="712">
        <f t="shared" si="8"/>
        <v>42.7</v>
      </c>
      <c r="I211" s="1229">
        <v>3141911.16</v>
      </c>
      <c r="J211" s="1238">
        <f>SUM(H211:H218)</f>
        <v>466.14</v>
      </c>
    </row>
    <row r="212" spans="1:10" ht="13.5" thickBot="1">
      <c r="A212" s="884">
        <f t="shared" si="7"/>
        <v>208</v>
      </c>
      <c r="B212" s="424" t="s">
        <v>2557</v>
      </c>
      <c r="C212" s="425" t="s">
        <v>1352</v>
      </c>
      <c r="D212" s="439" t="s">
        <v>2738</v>
      </c>
      <c r="E212" s="507">
        <v>2</v>
      </c>
      <c r="F212" s="455">
        <v>66.11</v>
      </c>
      <c r="G212" s="428"/>
      <c r="H212" s="713">
        <f t="shared" si="8"/>
        <v>66.11</v>
      </c>
      <c r="I212" s="1230"/>
      <c r="J212" s="1258"/>
    </row>
    <row r="213" spans="1:10" ht="13.5" thickBot="1">
      <c r="A213" s="884">
        <f t="shared" si="7"/>
        <v>209</v>
      </c>
      <c r="B213" s="424" t="s">
        <v>2557</v>
      </c>
      <c r="C213" s="425" t="s">
        <v>1352</v>
      </c>
      <c r="D213" s="439" t="s">
        <v>2738</v>
      </c>
      <c r="E213" s="507">
        <v>3</v>
      </c>
      <c r="F213" s="455">
        <v>40.79</v>
      </c>
      <c r="G213" s="428"/>
      <c r="H213" s="713">
        <f t="shared" si="8"/>
        <v>40.79</v>
      </c>
      <c r="I213" s="1230"/>
      <c r="J213" s="1258"/>
    </row>
    <row r="214" spans="1:10" ht="13.5" thickBot="1">
      <c r="A214" s="884">
        <f t="shared" si="7"/>
        <v>210</v>
      </c>
      <c r="B214" s="424" t="s">
        <v>2557</v>
      </c>
      <c r="C214" s="425" t="s">
        <v>1352</v>
      </c>
      <c r="D214" s="439" t="s">
        <v>2738</v>
      </c>
      <c r="E214" s="507">
        <v>4</v>
      </c>
      <c r="F214" s="455">
        <v>88.27</v>
      </c>
      <c r="G214" s="428"/>
      <c r="H214" s="713">
        <f t="shared" si="8"/>
        <v>88.27</v>
      </c>
      <c r="I214" s="1230"/>
      <c r="J214" s="1258"/>
    </row>
    <row r="215" spans="1:10" ht="13.5" thickBot="1">
      <c r="A215" s="884">
        <f t="shared" si="7"/>
        <v>211</v>
      </c>
      <c r="B215" s="424" t="s">
        <v>2557</v>
      </c>
      <c r="C215" s="425" t="s">
        <v>1352</v>
      </c>
      <c r="D215" s="439" t="s">
        <v>2738</v>
      </c>
      <c r="E215" s="507">
        <v>5</v>
      </c>
      <c r="F215" s="455">
        <v>67.709999999999994</v>
      </c>
      <c r="G215" s="428"/>
      <c r="H215" s="713">
        <f t="shared" si="8"/>
        <v>67.709999999999994</v>
      </c>
      <c r="I215" s="1230"/>
      <c r="J215" s="1258"/>
    </row>
    <row r="216" spans="1:10" ht="13.5" thickBot="1">
      <c r="A216" s="884">
        <f t="shared" si="7"/>
        <v>212</v>
      </c>
      <c r="B216" s="424" t="s">
        <v>2557</v>
      </c>
      <c r="C216" s="425" t="s">
        <v>1352</v>
      </c>
      <c r="D216" s="439" t="s">
        <v>2738</v>
      </c>
      <c r="E216" s="507">
        <v>6</v>
      </c>
      <c r="F216" s="455">
        <v>40.450000000000003</v>
      </c>
      <c r="G216" s="428"/>
      <c r="H216" s="713">
        <f t="shared" si="8"/>
        <v>40.450000000000003</v>
      </c>
      <c r="I216" s="1230"/>
      <c r="J216" s="1258"/>
    </row>
    <row r="217" spans="1:10" ht="13.5" thickBot="1">
      <c r="A217" s="884">
        <f t="shared" si="7"/>
        <v>213</v>
      </c>
      <c r="B217" s="424" t="s">
        <v>2557</v>
      </c>
      <c r="C217" s="425" t="s">
        <v>1352</v>
      </c>
      <c r="D217" s="439" t="s">
        <v>2738</v>
      </c>
      <c r="E217" s="507">
        <v>7</v>
      </c>
      <c r="F217" s="455">
        <v>69.11</v>
      </c>
      <c r="G217" s="428"/>
      <c r="H217" s="713">
        <f t="shared" si="8"/>
        <v>69.11</v>
      </c>
      <c r="I217" s="1230"/>
      <c r="J217" s="1258"/>
    </row>
    <row r="218" spans="1:10" ht="13.5" thickBot="1">
      <c r="A218" s="884">
        <f t="shared" si="7"/>
        <v>214</v>
      </c>
      <c r="B218" s="429" t="s">
        <v>2559</v>
      </c>
      <c r="C218" s="429" t="s">
        <v>2560</v>
      </c>
      <c r="D218" s="440" t="s">
        <v>2738</v>
      </c>
      <c r="E218" s="508"/>
      <c r="F218" s="536">
        <v>51</v>
      </c>
      <c r="G218" s="431"/>
      <c r="H218" s="710">
        <f t="shared" si="8"/>
        <v>51</v>
      </c>
      <c r="I218" s="1231"/>
      <c r="J218" s="1239"/>
    </row>
    <row r="219" spans="1:10" ht="13.5" thickBot="1">
      <c r="A219" s="884">
        <f t="shared" si="7"/>
        <v>215</v>
      </c>
      <c r="B219" s="441" t="s">
        <v>2557</v>
      </c>
      <c r="C219" s="441" t="s">
        <v>1352</v>
      </c>
      <c r="D219" s="442" t="s">
        <v>2739</v>
      </c>
      <c r="E219" s="509">
        <v>3</v>
      </c>
      <c r="F219" s="550">
        <v>59.86</v>
      </c>
      <c r="G219" s="443">
        <v>1902</v>
      </c>
      <c r="H219" s="712">
        <f t="shared" si="8"/>
        <v>59.86</v>
      </c>
      <c r="I219" s="1229">
        <v>2617298.02</v>
      </c>
      <c r="J219" s="1238">
        <f>SUM(H219:H224)</f>
        <v>412.59000000000003</v>
      </c>
    </row>
    <row r="220" spans="1:10" ht="13.5" thickBot="1">
      <c r="A220" s="884">
        <f t="shared" si="7"/>
        <v>216</v>
      </c>
      <c r="B220" s="424" t="s">
        <v>2557</v>
      </c>
      <c r="C220" s="425" t="s">
        <v>1352</v>
      </c>
      <c r="D220" s="439" t="s">
        <v>2739</v>
      </c>
      <c r="E220" s="507">
        <v>4</v>
      </c>
      <c r="F220" s="455">
        <v>76.540000000000006</v>
      </c>
      <c r="G220" s="428"/>
      <c r="H220" s="713">
        <f t="shared" si="8"/>
        <v>76.540000000000006</v>
      </c>
      <c r="I220" s="1230"/>
      <c r="J220" s="1258"/>
    </row>
    <row r="221" spans="1:10" ht="13.5" thickBot="1">
      <c r="A221" s="884">
        <f t="shared" si="7"/>
        <v>217</v>
      </c>
      <c r="B221" s="424" t="s">
        <v>2557</v>
      </c>
      <c r="C221" s="425" t="s">
        <v>1352</v>
      </c>
      <c r="D221" s="439" t="s">
        <v>2739</v>
      </c>
      <c r="E221" s="507">
        <v>6</v>
      </c>
      <c r="F221" s="455">
        <v>79.66</v>
      </c>
      <c r="G221" s="553"/>
      <c r="H221" s="713">
        <f t="shared" si="8"/>
        <v>79.66</v>
      </c>
      <c r="I221" s="1230"/>
      <c r="J221" s="1258"/>
    </row>
    <row r="222" spans="1:10" ht="13.5" thickBot="1">
      <c r="A222" s="884">
        <f t="shared" si="7"/>
        <v>218</v>
      </c>
      <c r="B222" s="424" t="s">
        <v>2557</v>
      </c>
      <c r="C222" s="425" t="s">
        <v>1352</v>
      </c>
      <c r="D222" s="439" t="s">
        <v>2739</v>
      </c>
      <c r="E222" s="507">
        <v>8</v>
      </c>
      <c r="F222" s="455">
        <v>64.83</v>
      </c>
      <c r="G222" s="553"/>
      <c r="H222" s="713">
        <f t="shared" si="8"/>
        <v>64.83</v>
      </c>
      <c r="I222" s="1230"/>
      <c r="J222" s="1258"/>
    </row>
    <row r="223" spans="1:10" ht="13.5" thickBot="1">
      <c r="A223" s="884">
        <f t="shared" si="7"/>
        <v>219</v>
      </c>
      <c r="B223" s="424" t="s">
        <v>2557</v>
      </c>
      <c r="C223" s="425" t="s">
        <v>2560</v>
      </c>
      <c r="D223" s="439" t="s">
        <v>2739</v>
      </c>
      <c r="E223" s="511"/>
      <c r="F223" s="545">
        <v>69.599999999999994</v>
      </c>
      <c r="G223" s="546"/>
      <c r="H223" s="709">
        <f t="shared" si="8"/>
        <v>69.599999999999994</v>
      </c>
      <c r="I223" s="1230"/>
      <c r="J223" s="1258"/>
    </row>
    <row r="224" spans="1:10" ht="13.5" thickBot="1">
      <c r="A224" s="884">
        <f t="shared" si="7"/>
        <v>220</v>
      </c>
      <c r="B224" s="429" t="s">
        <v>2557</v>
      </c>
      <c r="C224" s="429" t="s">
        <v>1352</v>
      </c>
      <c r="D224" s="440" t="s">
        <v>2739</v>
      </c>
      <c r="E224" s="508">
        <v>9</v>
      </c>
      <c r="F224" s="536">
        <v>62.1</v>
      </c>
      <c r="G224" s="537"/>
      <c r="H224" s="710">
        <f t="shared" si="8"/>
        <v>62.1</v>
      </c>
      <c r="I224" s="1231"/>
      <c r="J224" s="1259"/>
    </row>
    <row r="225" spans="1:10" ht="13.5" thickBot="1">
      <c r="A225" s="884">
        <f t="shared" si="7"/>
        <v>221</v>
      </c>
      <c r="B225" s="436" t="s">
        <v>2559</v>
      </c>
      <c r="C225" s="436" t="s">
        <v>2560</v>
      </c>
      <c r="D225" s="456" t="s">
        <v>2741</v>
      </c>
      <c r="E225" s="514"/>
      <c r="F225" s="486">
        <v>100.95</v>
      </c>
      <c r="G225" s="438"/>
      <c r="H225" s="715">
        <f t="shared" si="8"/>
        <v>100.95</v>
      </c>
      <c r="I225" s="874">
        <v>692507.3</v>
      </c>
      <c r="J225" s="544">
        <f>H225</f>
        <v>100.95</v>
      </c>
    </row>
    <row r="226" spans="1:10" ht="13.5" thickBot="1">
      <c r="A226" s="884">
        <f t="shared" si="7"/>
        <v>222</v>
      </c>
      <c r="B226" s="441" t="s">
        <v>2557</v>
      </c>
      <c r="C226" s="441" t="s">
        <v>1352</v>
      </c>
      <c r="D226" s="442" t="s">
        <v>2743</v>
      </c>
      <c r="E226" s="509" t="s">
        <v>2744</v>
      </c>
      <c r="F226" s="550">
        <v>23.66</v>
      </c>
      <c r="G226" s="443">
        <v>1965</v>
      </c>
      <c r="H226" s="712">
        <f t="shared" si="8"/>
        <v>23.66</v>
      </c>
      <c r="I226" s="1229">
        <v>3001704.02</v>
      </c>
      <c r="J226" s="1240">
        <f>SUM(H226:H238)</f>
        <v>437.15999999999997</v>
      </c>
    </row>
    <row r="227" spans="1:10" ht="13.5" thickBot="1">
      <c r="A227" s="884">
        <f t="shared" si="7"/>
        <v>223</v>
      </c>
      <c r="B227" s="424" t="s">
        <v>2557</v>
      </c>
      <c r="C227" s="425" t="s">
        <v>1352</v>
      </c>
      <c r="D227" s="439" t="s">
        <v>2743</v>
      </c>
      <c r="E227" s="507" t="s">
        <v>2745</v>
      </c>
      <c r="F227" s="455">
        <v>45.05</v>
      </c>
      <c r="G227" s="428"/>
      <c r="H227" s="713">
        <f t="shared" si="8"/>
        <v>45.05</v>
      </c>
      <c r="I227" s="1230"/>
      <c r="J227" s="1241"/>
    </row>
    <row r="228" spans="1:10" ht="13.5" thickBot="1">
      <c r="A228" s="884">
        <f t="shared" si="7"/>
        <v>224</v>
      </c>
      <c r="B228" s="424" t="s">
        <v>2557</v>
      </c>
      <c r="C228" s="425" t="s">
        <v>1352</v>
      </c>
      <c r="D228" s="439" t="s">
        <v>2743</v>
      </c>
      <c r="E228" s="507" t="s">
        <v>2746</v>
      </c>
      <c r="F228" s="455">
        <v>45.15</v>
      </c>
      <c r="G228" s="428"/>
      <c r="H228" s="713">
        <f t="shared" si="8"/>
        <v>45.15</v>
      </c>
      <c r="I228" s="1230"/>
      <c r="J228" s="1241"/>
    </row>
    <row r="229" spans="1:10" ht="13.5" thickBot="1">
      <c r="A229" s="884">
        <f t="shared" si="7"/>
        <v>225</v>
      </c>
      <c r="B229" s="424" t="s">
        <v>2557</v>
      </c>
      <c r="C229" s="425" t="s">
        <v>1352</v>
      </c>
      <c r="D229" s="439" t="s">
        <v>2743</v>
      </c>
      <c r="E229" s="507" t="s">
        <v>2747</v>
      </c>
      <c r="F229" s="455">
        <v>23.66</v>
      </c>
      <c r="G229" s="428"/>
      <c r="H229" s="713">
        <f t="shared" si="8"/>
        <v>23.66</v>
      </c>
      <c r="I229" s="1230"/>
      <c r="J229" s="1241"/>
    </row>
    <row r="230" spans="1:10" ht="13.5" thickBot="1">
      <c r="A230" s="884">
        <f t="shared" si="7"/>
        <v>226</v>
      </c>
      <c r="B230" s="424" t="s">
        <v>2557</v>
      </c>
      <c r="C230" s="425" t="s">
        <v>1352</v>
      </c>
      <c r="D230" s="439" t="s">
        <v>2743</v>
      </c>
      <c r="E230" s="507" t="s">
        <v>2748</v>
      </c>
      <c r="F230" s="455">
        <v>45.15</v>
      </c>
      <c r="G230" s="428"/>
      <c r="H230" s="713">
        <f t="shared" si="8"/>
        <v>45.15</v>
      </c>
      <c r="I230" s="1230"/>
      <c r="J230" s="1241"/>
    </row>
    <row r="231" spans="1:10" ht="13.5" thickBot="1">
      <c r="A231" s="884">
        <f t="shared" si="7"/>
        <v>227</v>
      </c>
      <c r="B231" s="424" t="s">
        <v>2557</v>
      </c>
      <c r="C231" s="425" t="s">
        <v>1352</v>
      </c>
      <c r="D231" s="439" t="s">
        <v>2743</v>
      </c>
      <c r="E231" s="507" t="s">
        <v>2749</v>
      </c>
      <c r="F231" s="455">
        <v>23.66</v>
      </c>
      <c r="G231" s="428"/>
      <c r="H231" s="713">
        <f t="shared" si="8"/>
        <v>23.66</v>
      </c>
      <c r="I231" s="1230"/>
      <c r="J231" s="1241"/>
    </row>
    <row r="232" spans="1:10" ht="13.5" thickBot="1">
      <c r="A232" s="884">
        <f t="shared" si="7"/>
        <v>228</v>
      </c>
      <c r="B232" s="424" t="s">
        <v>2557</v>
      </c>
      <c r="C232" s="425" t="s">
        <v>1352</v>
      </c>
      <c r="D232" s="439" t="s">
        <v>2743</v>
      </c>
      <c r="E232" s="507" t="s">
        <v>2750</v>
      </c>
      <c r="F232" s="455">
        <v>45.15</v>
      </c>
      <c r="G232" s="428"/>
      <c r="H232" s="713">
        <f t="shared" si="8"/>
        <v>45.15</v>
      </c>
      <c r="I232" s="1230"/>
      <c r="J232" s="1241"/>
    </row>
    <row r="233" spans="1:10" ht="13.5" thickBot="1">
      <c r="A233" s="884">
        <f t="shared" si="7"/>
        <v>229</v>
      </c>
      <c r="B233" s="424" t="s">
        <v>2557</v>
      </c>
      <c r="C233" s="425" t="s">
        <v>1352</v>
      </c>
      <c r="D233" s="439" t="s">
        <v>2743</v>
      </c>
      <c r="E233" s="507" t="s">
        <v>2751</v>
      </c>
      <c r="F233" s="455">
        <v>23.66</v>
      </c>
      <c r="G233" s="428"/>
      <c r="H233" s="713">
        <f t="shared" si="8"/>
        <v>23.66</v>
      </c>
      <c r="I233" s="1230"/>
      <c r="J233" s="1241"/>
    </row>
    <row r="234" spans="1:10" ht="13.5" thickBot="1">
      <c r="A234" s="884">
        <f t="shared" si="7"/>
        <v>230</v>
      </c>
      <c r="B234" s="424" t="s">
        <v>2557</v>
      </c>
      <c r="C234" s="425" t="s">
        <v>1352</v>
      </c>
      <c r="D234" s="439" t="s">
        <v>2743</v>
      </c>
      <c r="E234" s="507" t="s">
        <v>2752</v>
      </c>
      <c r="F234" s="455">
        <v>23.66</v>
      </c>
      <c r="G234" s="428"/>
      <c r="H234" s="713">
        <f t="shared" si="8"/>
        <v>23.66</v>
      </c>
      <c r="I234" s="1230"/>
      <c r="J234" s="1241"/>
    </row>
    <row r="235" spans="1:10" ht="13.5" thickBot="1">
      <c r="A235" s="884">
        <f t="shared" si="7"/>
        <v>231</v>
      </c>
      <c r="B235" s="424" t="s">
        <v>2557</v>
      </c>
      <c r="C235" s="425" t="s">
        <v>1352</v>
      </c>
      <c r="D235" s="439" t="s">
        <v>2743</v>
      </c>
      <c r="E235" s="507" t="s">
        <v>2753</v>
      </c>
      <c r="F235" s="455">
        <v>45.15</v>
      </c>
      <c r="G235" s="428"/>
      <c r="H235" s="713">
        <f t="shared" si="8"/>
        <v>45.15</v>
      </c>
      <c r="I235" s="1230"/>
      <c r="J235" s="1241"/>
    </row>
    <row r="236" spans="1:10" ht="13.5" thickBot="1">
      <c r="A236" s="884">
        <f t="shared" si="7"/>
        <v>232</v>
      </c>
      <c r="B236" s="424" t="s">
        <v>2557</v>
      </c>
      <c r="C236" s="425" t="s">
        <v>1352</v>
      </c>
      <c r="D236" s="439" t="s">
        <v>2743</v>
      </c>
      <c r="E236" s="507" t="s">
        <v>2754</v>
      </c>
      <c r="F236" s="455">
        <v>23.65</v>
      </c>
      <c r="G236" s="428"/>
      <c r="H236" s="713">
        <f t="shared" si="8"/>
        <v>23.65</v>
      </c>
      <c r="I236" s="1230"/>
      <c r="J236" s="1241"/>
    </row>
    <row r="237" spans="1:10" ht="13.5" thickBot="1">
      <c r="A237" s="884">
        <f t="shared" si="7"/>
        <v>233</v>
      </c>
      <c r="B237" s="424" t="s">
        <v>2557</v>
      </c>
      <c r="C237" s="425" t="s">
        <v>1352</v>
      </c>
      <c r="D237" s="439" t="s">
        <v>2743</v>
      </c>
      <c r="E237" s="507" t="s">
        <v>2755</v>
      </c>
      <c r="F237" s="455">
        <v>23.7</v>
      </c>
      <c r="G237" s="428"/>
      <c r="H237" s="713">
        <f t="shared" si="8"/>
        <v>23.7</v>
      </c>
      <c r="I237" s="1230"/>
      <c r="J237" s="1241"/>
    </row>
    <row r="238" spans="1:10" ht="13.5" thickBot="1">
      <c r="A238" s="884">
        <f t="shared" si="7"/>
        <v>234</v>
      </c>
      <c r="B238" s="429" t="s">
        <v>2557</v>
      </c>
      <c r="C238" s="429" t="s">
        <v>1352</v>
      </c>
      <c r="D238" s="440" t="s">
        <v>2743</v>
      </c>
      <c r="E238" s="508" t="s">
        <v>2756</v>
      </c>
      <c r="F238" s="536">
        <v>45.86</v>
      </c>
      <c r="G238" s="431"/>
      <c r="H238" s="710">
        <f t="shared" si="8"/>
        <v>45.86</v>
      </c>
      <c r="I238" s="1231"/>
      <c r="J238" s="1242"/>
    </row>
    <row r="239" spans="1:10" ht="13.5" thickBot="1">
      <c r="A239" s="884">
        <f t="shared" si="7"/>
        <v>235</v>
      </c>
      <c r="B239" s="441" t="s">
        <v>2557</v>
      </c>
      <c r="C239" s="441" t="s">
        <v>1352</v>
      </c>
      <c r="D239" s="442" t="s">
        <v>2757</v>
      </c>
      <c r="E239" s="509" t="s">
        <v>2758</v>
      </c>
      <c r="F239" s="550">
        <v>45.05</v>
      </c>
      <c r="G239" s="443">
        <v>1966</v>
      </c>
      <c r="H239" s="712">
        <f t="shared" si="8"/>
        <v>45.05</v>
      </c>
      <c r="I239" s="1229">
        <v>3612863.4</v>
      </c>
      <c r="J239" s="1240">
        <f>SUM(H239:H252)</f>
        <v>524.33999999999992</v>
      </c>
    </row>
    <row r="240" spans="1:10" ht="13.5" thickBot="1">
      <c r="A240" s="884">
        <f t="shared" si="7"/>
        <v>236</v>
      </c>
      <c r="B240" s="424" t="s">
        <v>2557</v>
      </c>
      <c r="C240" s="425" t="s">
        <v>1352</v>
      </c>
      <c r="D240" s="439" t="s">
        <v>2757</v>
      </c>
      <c r="E240" s="507" t="s">
        <v>2759</v>
      </c>
      <c r="F240" s="455">
        <v>23.66</v>
      </c>
      <c r="G240" s="428"/>
      <c r="H240" s="713">
        <f t="shared" si="8"/>
        <v>23.66</v>
      </c>
      <c r="I240" s="1230"/>
      <c r="J240" s="1241"/>
    </row>
    <row r="241" spans="1:10" ht="13.5" thickBot="1">
      <c r="A241" s="884">
        <f t="shared" si="7"/>
        <v>237</v>
      </c>
      <c r="B241" s="424" t="s">
        <v>2557</v>
      </c>
      <c r="C241" s="425" t="s">
        <v>1352</v>
      </c>
      <c r="D241" s="439" t="s">
        <v>2757</v>
      </c>
      <c r="E241" s="507" t="s">
        <v>2638</v>
      </c>
      <c r="F241" s="455">
        <v>23.86</v>
      </c>
      <c r="G241" s="428"/>
      <c r="H241" s="713">
        <f t="shared" si="8"/>
        <v>23.86</v>
      </c>
      <c r="I241" s="1230"/>
      <c r="J241" s="1241"/>
    </row>
    <row r="242" spans="1:10" ht="13.5" thickBot="1">
      <c r="A242" s="884">
        <f t="shared" si="7"/>
        <v>238</v>
      </c>
      <c r="B242" s="424" t="s">
        <v>2557</v>
      </c>
      <c r="C242" s="425" t="s">
        <v>1352</v>
      </c>
      <c r="D242" s="439" t="s">
        <v>2757</v>
      </c>
      <c r="E242" s="507" t="s">
        <v>2760</v>
      </c>
      <c r="F242" s="455">
        <v>45.15</v>
      </c>
      <c r="G242" s="447"/>
      <c r="H242" s="713">
        <f t="shared" si="8"/>
        <v>45.15</v>
      </c>
      <c r="I242" s="1230"/>
      <c r="J242" s="1241"/>
    </row>
    <row r="243" spans="1:10" ht="13.5" thickBot="1">
      <c r="A243" s="884">
        <f t="shared" si="7"/>
        <v>239</v>
      </c>
      <c r="B243" s="424" t="s">
        <v>2557</v>
      </c>
      <c r="C243" s="425" t="s">
        <v>1352</v>
      </c>
      <c r="D243" s="439" t="s">
        <v>2757</v>
      </c>
      <c r="E243" s="507" t="s">
        <v>2761</v>
      </c>
      <c r="F243" s="455">
        <v>45.06</v>
      </c>
      <c r="G243" s="428"/>
      <c r="H243" s="713">
        <f t="shared" si="8"/>
        <v>45.06</v>
      </c>
      <c r="I243" s="1230"/>
      <c r="J243" s="1241"/>
    </row>
    <row r="244" spans="1:10" ht="13.5" thickBot="1">
      <c r="A244" s="884">
        <f t="shared" si="7"/>
        <v>240</v>
      </c>
      <c r="B244" s="424" t="s">
        <v>2557</v>
      </c>
      <c r="C244" s="425" t="s">
        <v>1352</v>
      </c>
      <c r="D244" s="439" t="s">
        <v>2757</v>
      </c>
      <c r="E244" s="507" t="s">
        <v>2762</v>
      </c>
      <c r="F244" s="455">
        <v>45.61</v>
      </c>
      <c r="G244" s="428"/>
      <c r="H244" s="713">
        <f t="shared" si="8"/>
        <v>45.61</v>
      </c>
      <c r="I244" s="1230"/>
      <c r="J244" s="1241"/>
    </row>
    <row r="245" spans="1:10" ht="13.5" thickBot="1">
      <c r="A245" s="884">
        <f t="shared" si="7"/>
        <v>241</v>
      </c>
      <c r="B245" s="424" t="s">
        <v>2557</v>
      </c>
      <c r="C245" s="425" t="s">
        <v>1352</v>
      </c>
      <c r="D245" s="439" t="s">
        <v>2757</v>
      </c>
      <c r="E245" s="507" t="s">
        <v>2763</v>
      </c>
      <c r="F245" s="455">
        <v>45.06</v>
      </c>
      <c r="G245" s="428"/>
      <c r="H245" s="713">
        <f t="shared" si="8"/>
        <v>45.06</v>
      </c>
      <c r="I245" s="1230"/>
      <c r="J245" s="1241"/>
    </row>
    <row r="246" spans="1:10" ht="13.5" thickBot="1">
      <c r="A246" s="884">
        <f t="shared" si="7"/>
        <v>242</v>
      </c>
      <c r="B246" s="424" t="s">
        <v>2557</v>
      </c>
      <c r="C246" s="425" t="s">
        <v>1352</v>
      </c>
      <c r="D246" s="439" t="s">
        <v>2757</v>
      </c>
      <c r="E246" s="507" t="s">
        <v>2764</v>
      </c>
      <c r="F246" s="455">
        <v>45.15</v>
      </c>
      <c r="G246" s="428"/>
      <c r="H246" s="713">
        <f t="shared" ref="H246:H309" si="9">F246</f>
        <v>45.15</v>
      </c>
      <c r="I246" s="1230"/>
      <c r="J246" s="1241"/>
    </row>
    <row r="247" spans="1:10" ht="13.5" thickBot="1">
      <c r="A247" s="884">
        <f t="shared" si="7"/>
        <v>243</v>
      </c>
      <c r="B247" s="424" t="s">
        <v>2557</v>
      </c>
      <c r="C247" s="425" t="s">
        <v>1352</v>
      </c>
      <c r="D247" s="439" t="s">
        <v>2757</v>
      </c>
      <c r="E247" s="507" t="s">
        <v>2765</v>
      </c>
      <c r="F247" s="455">
        <v>45.15</v>
      </c>
      <c r="G247" s="428"/>
      <c r="H247" s="713">
        <f t="shared" si="9"/>
        <v>45.15</v>
      </c>
      <c r="I247" s="1230"/>
      <c r="J247" s="1241"/>
    </row>
    <row r="248" spans="1:10" ht="13.5" thickBot="1">
      <c r="A248" s="884">
        <f t="shared" si="7"/>
        <v>244</v>
      </c>
      <c r="B248" s="424" t="s">
        <v>2557</v>
      </c>
      <c r="C248" s="425" t="s">
        <v>1352</v>
      </c>
      <c r="D248" s="439" t="s">
        <v>2757</v>
      </c>
      <c r="E248" s="507" t="s">
        <v>2766</v>
      </c>
      <c r="F248" s="455">
        <v>45.06</v>
      </c>
      <c r="G248" s="428"/>
      <c r="H248" s="713">
        <f t="shared" si="9"/>
        <v>45.06</v>
      </c>
      <c r="I248" s="1230"/>
      <c r="J248" s="1241"/>
    </row>
    <row r="249" spans="1:10" ht="13.5" thickBot="1">
      <c r="A249" s="884">
        <f t="shared" si="7"/>
        <v>245</v>
      </c>
      <c r="B249" s="424" t="s">
        <v>2557</v>
      </c>
      <c r="C249" s="425" t="s">
        <v>1352</v>
      </c>
      <c r="D249" s="439" t="s">
        <v>2757</v>
      </c>
      <c r="E249" s="507" t="s">
        <v>2767</v>
      </c>
      <c r="F249" s="455">
        <v>23.66</v>
      </c>
      <c r="G249" s="428"/>
      <c r="H249" s="713">
        <f t="shared" si="9"/>
        <v>23.66</v>
      </c>
      <c r="I249" s="1230"/>
      <c r="J249" s="1241"/>
    </row>
    <row r="250" spans="1:10" ht="13.5" thickBot="1">
      <c r="A250" s="884">
        <f t="shared" si="7"/>
        <v>246</v>
      </c>
      <c r="B250" s="424" t="s">
        <v>2557</v>
      </c>
      <c r="C250" s="425" t="s">
        <v>1352</v>
      </c>
      <c r="D250" s="439" t="s">
        <v>2757</v>
      </c>
      <c r="E250" s="507" t="s">
        <v>2768</v>
      </c>
      <c r="F250" s="455">
        <v>45.15</v>
      </c>
      <c r="G250" s="428"/>
      <c r="H250" s="713">
        <f t="shared" si="9"/>
        <v>45.15</v>
      </c>
      <c r="I250" s="1230"/>
      <c r="J250" s="1241"/>
    </row>
    <row r="251" spans="1:10" ht="13.5" thickBot="1">
      <c r="A251" s="884">
        <f t="shared" si="7"/>
        <v>247</v>
      </c>
      <c r="B251" s="424" t="s">
        <v>2557</v>
      </c>
      <c r="C251" s="425" t="s">
        <v>1352</v>
      </c>
      <c r="D251" s="439" t="s">
        <v>2757</v>
      </c>
      <c r="E251" s="507" t="s">
        <v>2769</v>
      </c>
      <c r="F251" s="455">
        <v>23.06</v>
      </c>
      <c r="G251" s="428"/>
      <c r="H251" s="713">
        <f t="shared" si="9"/>
        <v>23.06</v>
      </c>
      <c r="I251" s="1230"/>
      <c r="J251" s="1241"/>
    </row>
    <row r="252" spans="1:10" ht="13.5" thickBot="1">
      <c r="A252" s="884">
        <f t="shared" si="7"/>
        <v>248</v>
      </c>
      <c r="B252" s="429" t="s">
        <v>2557</v>
      </c>
      <c r="C252" s="429" t="s">
        <v>1352</v>
      </c>
      <c r="D252" s="440" t="s">
        <v>2757</v>
      </c>
      <c r="E252" s="508" t="s">
        <v>2770</v>
      </c>
      <c r="F252" s="536">
        <v>23.66</v>
      </c>
      <c r="G252" s="431"/>
      <c r="H252" s="710">
        <f t="shared" si="9"/>
        <v>23.66</v>
      </c>
      <c r="I252" s="1231"/>
      <c r="J252" s="1242"/>
    </row>
    <row r="253" spans="1:10" ht="13.5" thickBot="1">
      <c r="A253" s="884">
        <f t="shared" si="7"/>
        <v>249</v>
      </c>
      <c r="B253" s="441" t="s">
        <v>2557</v>
      </c>
      <c r="C253" s="441" t="s">
        <v>1352</v>
      </c>
      <c r="D253" s="442" t="s">
        <v>2771</v>
      </c>
      <c r="E253" s="509" t="s">
        <v>2772</v>
      </c>
      <c r="F253" s="550">
        <v>40.08</v>
      </c>
      <c r="G253" s="443">
        <v>1930</v>
      </c>
      <c r="H253" s="712">
        <f t="shared" si="9"/>
        <v>40.08</v>
      </c>
      <c r="I253" s="1229">
        <v>1528533.1</v>
      </c>
      <c r="J253" s="1240">
        <f>F253+F254+F255+F256</f>
        <v>224.99</v>
      </c>
    </row>
    <row r="254" spans="1:10" ht="13.5" thickBot="1">
      <c r="A254" s="884">
        <f t="shared" si="7"/>
        <v>250</v>
      </c>
      <c r="B254" s="424" t="s">
        <v>2557</v>
      </c>
      <c r="C254" s="425" t="s">
        <v>1352</v>
      </c>
      <c r="D254" s="439" t="s">
        <v>2771</v>
      </c>
      <c r="E254" s="507" t="s">
        <v>2773</v>
      </c>
      <c r="F254" s="455">
        <v>53.9</v>
      </c>
      <c r="G254" s="428"/>
      <c r="H254" s="713">
        <f t="shared" si="9"/>
        <v>53.9</v>
      </c>
      <c r="I254" s="1230"/>
      <c r="J254" s="1241"/>
    </row>
    <row r="255" spans="1:10" ht="13.5" thickBot="1">
      <c r="A255" s="884">
        <f t="shared" si="7"/>
        <v>251</v>
      </c>
      <c r="B255" s="424" t="s">
        <v>2557</v>
      </c>
      <c r="C255" s="425" t="s">
        <v>1352</v>
      </c>
      <c r="D255" s="439" t="s">
        <v>2771</v>
      </c>
      <c r="E255" s="507" t="s">
        <v>2774</v>
      </c>
      <c r="F255" s="455">
        <v>75.34</v>
      </c>
      <c r="G255" s="428"/>
      <c r="H255" s="713">
        <f t="shared" si="9"/>
        <v>75.34</v>
      </c>
      <c r="I255" s="1230"/>
      <c r="J255" s="1241"/>
    </row>
    <row r="256" spans="1:10" ht="13.5" thickBot="1">
      <c r="A256" s="884">
        <f t="shared" si="7"/>
        <v>252</v>
      </c>
      <c r="B256" s="429" t="s">
        <v>2557</v>
      </c>
      <c r="C256" s="429" t="s">
        <v>1352</v>
      </c>
      <c r="D256" s="440" t="s">
        <v>2771</v>
      </c>
      <c r="E256" s="508" t="s">
        <v>2775</v>
      </c>
      <c r="F256" s="536">
        <v>55.67</v>
      </c>
      <c r="G256" s="431"/>
      <c r="H256" s="710">
        <f t="shared" si="9"/>
        <v>55.67</v>
      </c>
      <c r="I256" s="1231"/>
      <c r="J256" s="1242"/>
    </row>
    <row r="257" spans="1:10" ht="17.25" customHeight="1" thickBot="1">
      <c r="A257" s="884">
        <f t="shared" si="7"/>
        <v>253</v>
      </c>
      <c r="B257" s="441" t="s">
        <v>2557</v>
      </c>
      <c r="C257" s="441" t="s">
        <v>1352</v>
      </c>
      <c r="D257" s="442" t="s">
        <v>2776</v>
      </c>
      <c r="E257" s="500" t="s">
        <v>2777</v>
      </c>
      <c r="F257" s="550">
        <v>52.55</v>
      </c>
      <c r="G257" s="443">
        <v>1994</v>
      </c>
      <c r="H257" s="712">
        <f t="shared" si="9"/>
        <v>52.55</v>
      </c>
      <c r="I257" s="1229">
        <v>17366223.539999999</v>
      </c>
      <c r="J257" s="1240">
        <f>SUM(H257:H318)</f>
        <v>2634.01</v>
      </c>
    </row>
    <row r="258" spans="1:10" ht="13.5" thickBot="1">
      <c r="A258" s="884">
        <f t="shared" si="7"/>
        <v>254</v>
      </c>
      <c r="B258" s="424" t="s">
        <v>2557</v>
      </c>
      <c r="C258" s="425" t="s">
        <v>1352</v>
      </c>
      <c r="D258" s="439" t="s">
        <v>2776</v>
      </c>
      <c r="E258" s="501" t="s">
        <v>2747</v>
      </c>
      <c r="F258" s="455">
        <v>31.65</v>
      </c>
      <c r="G258" s="428"/>
      <c r="H258" s="713">
        <f t="shared" si="9"/>
        <v>31.65</v>
      </c>
      <c r="I258" s="1230"/>
      <c r="J258" s="1241"/>
    </row>
    <row r="259" spans="1:10" ht="13.5" thickBot="1">
      <c r="A259" s="884">
        <f t="shared" si="7"/>
        <v>255</v>
      </c>
      <c r="B259" s="424" t="s">
        <v>2557</v>
      </c>
      <c r="C259" s="425" t="s">
        <v>1352</v>
      </c>
      <c r="D259" s="439" t="s">
        <v>2776</v>
      </c>
      <c r="E259" s="501" t="s">
        <v>2778</v>
      </c>
      <c r="F259" s="455">
        <v>44.8</v>
      </c>
      <c r="G259" s="428"/>
      <c r="H259" s="713">
        <f t="shared" si="9"/>
        <v>44.8</v>
      </c>
      <c r="I259" s="1230"/>
      <c r="J259" s="1241"/>
    </row>
    <row r="260" spans="1:10" ht="13.5" thickBot="1">
      <c r="A260" s="884">
        <f t="shared" si="7"/>
        <v>256</v>
      </c>
      <c r="B260" s="424" t="s">
        <v>2557</v>
      </c>
      <c r="C260" s="425" t="s">
        <v>1352</v>
      </c>
      <c r="D260" s="439" t="s">
        <v>2776</v>
      </c>
      <c r="E260" s="501" t="s">
        <v>2779</v>
      </c>
      <c r="F260" s="455">
        <v>32.1</v>
      </c>
      <c r="G260" s="428"/>
      <c r="H260" s="713">
        <f t="shared" si="9"/>
        <v>32.1</v>
      </c>
      <c r="I260" s="1230"/>
      <c r="J260" s="1241"/>
    </row>
    <row r="261" spans="1:10" ht="13.5" thickBot="1">
      <c r="A261" s="884">
        <f t="shared" si="7"/>
        <v>257</v>
      </c>
      <c r="B261" s="424" t="s">
        <v>2557</v>
      </c>
      <c r="C261" s="425" t="s">
        <v>1352</v>
      </c>
      <c r="D261" s="439" t="s">
        <v>2776</v>
      </c>
      <c r="E261" s="501" t="s">
        <v>2780</v>
      </c>
      <c r="F261" s="455">
        <v>55.5</v>
      </c>
      <c r="G261" s="428"/>
      <c r="H261" s="713">
        <f t="shared" si="9"/>
        <v>55.5</v>
      </c>
      <c r="I261" s="1230"/>
      <c r="J261" s="1241"/>
    </row>
    <row r="262" spans="1:10" ht="13.5" thickBot="1">
      <c r="A262" s="884">
        <f t="shared" si="7"/>
        <v>258</v>
      </c>
      <c r="B262" s="424" t="s">
        <v>2557</v>
      </c>
      <c r="C262" s="425" t="s">
        <v>1352</v>
      </c>
      <c r="D262" s="439" t="s">
        <v>2776</v>
      </c>
      <c r="E262" s="501" t="s">
        <v>2781</v>
      </c>
      <c r="F262" s="455">
        <v>44.49</v>
      </c>
      <c r="G262" s="428"/>
      <c r="H262" s="713">
        <f t="shared" si="9"/>
        <v>44.49</v>
      </c>
      <c r="I262" s="1230"/>
      <c r="J262" s="1241"/>
    </row>
    <row r="263" spans="1:10" ht="13.5" thickBot="1">
      <c r="A263" s="884">
        <f t="shared" ref="A263:A326" si="10">1+A262</f>
        <v>259</v>
      </c>
      <c r="B263" s="424" t="s">
        <v>2557</v>
      </c>
      <c r="C263" s="425" t="s">
        <v>1352</v>
      </c>
      <c r="D263" s="439" t="s">
        <v>2776</v>
      </c>
      <c r="E263" s="501" t="s">
        <v>2782</v>
      </c>
      <c r="F263" s="455">
        <v>45.16</v>
      </c>
      <c r="G263" s="428"/>
      <c r="H263" s="713">
        <f t="shared" si="9"/>
        <v>45.16</v>
      </c>
      <c r="I263" s="1230"/>
      <c r="J263" s="1241"/>
    </row>
    <row r="264" spans="1:10" ht="13.5" thickBot="1">
      <c r="A264" s="884">
        <f t="shared" si="10"/>
        <v>260</v>
      </c>
      <c r="B264" s="424" t="s">
        <v>2557</v>
      </c>
      <c r="C264" s="425" t="s">
        <v>1352</v>
      </c>
      <c r="D264" s="439" t="s">
        <v>2776</v>
      </c>
      <c r="E264" s="501" t="s">
        <v>2783</v>
      </c>
      <c r="F264" s="455">
        <v>32.31</v>
      </c>
      <c r="G264" s="428"/>
      <c r="H264" s="713">
        <f t="shared" si="9"/>
        <v>32.31</v>
      </c>
      <c r="I264" s="1230"/>
      <c r="J264" s="1241"/>
    </row>
    <row r="265" spans="1:10" ht="13.5" thickBot="1">
      <c r="A265" s="884">
        <f t="shared" si="10"/>
        <v>261</v>
      </c>
      <c r="B265" s="424" t="s">
        <v>2557</v>
      </c>
      <c r="C265" s="425" t="s">
        <v>1352</v>
      </c>
      <c r="D265" s="439" t="s">
        <v>2776</v>
      </c>
      <c r="E265" s="501" t="s">
        <v>2784</v>
      </c>
      <c r="F265" s="455">
        <v>45.87</v>
      </c>
      <c r="G265" s="428"/>
      <c r="H265" s="713">
        <f t="shared" si="9"/>
        <v>45.87</v>
      </c>
      <c r="I265" s="1230"/>
      <c r="J265" s="1241"/>
    </row>
    <row r="266" spans="1:10" ht="13.5" thickBot="1">
      <c r="A266" s="884">
        <f t="shared" si="10"/>
        <v>262</v>
      </c>
      <c r="B266" s="424" t="s">
        <v>2557</v>
      </c>
      <c r="C266" s="425" t="s">
        <v>1352</v>
      </c>
      <c r="D266" s="439" t="s">
        <v>2776</v>
      </c>
      <c r="E266" s="501" t="s">
        <v>2785</v>
      </c>
      <c r="F266" s="455">
        <v>26.46</v>
      </c>
      <c r="G266" s="428"/>
      <c r="H266" s="713">
        <f t="shared" si="9"/>
        <v>26.46</v>
      </c>
      <c r="I266" s="1230"/>
      <c r="J266" s="1241"/>
    </row>
    <row r="267" spans="1:10" ht="13.5" thickBot="1">
      <c r="A267" s="884">
        <f t="shared" si="10"/>
        <v>263</v>
      </c>
      <c r="B267" s="424" t="s">
        <v>2557</v>
      </c>
      <c r="C267" s="425" t="s">
        <v>1352</v>
      </c>
      <c r="D267" s="439" t="s">
        <v>2776</v>
      </c>
      <c r="E267" s="501" t="s">
        <v>2786</v>
      </c>
      <c r="F267" s="455">
        <v>32.840000000000003</v>
      </c>
      <c r="G267" s="428"/>
      <c r="H267" s="713">
        <f t="shared" si="9"/>
        <v>32.840000000000003</v>
      </c>
      <c r="I267" s="1230"/>
      <c r="J267" s="1241"/>
    </row>
    <row r="268" spans="1:10" ht="13.5" thickBot="1">
      <c r="A268" s="884">
        <f t="shared" si="10"/>
        <v>264</v>
      </c>
      <c r="B268" s="424" t="s">
        <v>2557</v>
      </c>
      <c r="C268" s="425" t="s">
        <v>1352</v>
      </c>
      <c r="D268" s="439" t="s">
        <v>2776</v>
      </c>
      <c r="E268" s="501" t="s">
        <v>2787</v>
      </c>
      <c r="F268" s="455">
        <v>69.28</v>
      </c>
      <c r="G268" s="428"/>
      <c r="H268" s="713">
        <f t="shared" si="9"/>
        <v>69.28</v>
      </c>
      <c r="I268" s="1230"/>
      <c r="J268" s="1241"/>
    </row>
    <row r="269" spans="1:10" ht="13.5" thickBot="1">
      <c r="A269" s="884">
        <f t="shared" si="10"/>
        <v>265</v>
      </c>
      <c r="B269" s="424" t="s">
        <v>2557</v>
      </c>
      <c r="C269" s="425" t="s">
        <v>1352</v>
      </c>
      <c r="D269" s="439" t="s">
        <v>2776</v>
      </c>
      <c r="E269" s="501" t="s">
        <v>2788</v>
      </c>
      <c r="F269" s="455">
        <v>57.47</v>
      </c>
      <c r="G269" s="428"/>
      <c r="H269" s="713">
        <f t="shared" si="9"/>
        <v>57.47</v>
      </c>
      <c r="I269" s="1230"/>
      <c r="J269" s="1241"/>
    </row>
    <row r="270" spans="1:10" ht="13.5" thickBot="1">
      <c r="A270" s="884">
        <f t="shared" si="10"/>
        <v>266</v>
      </c>
      <c r="B270" s="424" t="s">
        <v>2557</v>
      </c>
      <c r="C270" s="425" t="s">
        <v>1352</v>
      </c>
      <c r="D270" s="439" t="s">
        <v>2776</v>
      </c>
      <c r="E270" s="501" t="s">
        <v>2789</v>
      </c>
      <c r="F270" s="455">
        <v>32.31</v>
      </c>
      <c r="G270" s="428"/>
      <c r="H270" s="713">
        <f t="shared" si="9"/>
        <v>32.31</v>
      </c>
      <c r="I270" s="1230"/>
      <c r="J270" s="1241"/>
    </row>
    <row r="271" spans="1:10" ht="13.5" thickBot="1">
      <c r="A271" s="884">
        <f t="shared" si="10"/>
        <v>267</v>
      </c>
      <c r="B271" s="424" t="s">
        <v>2557</v>
      </c>
      <c r="C271" s="425" t="s">
        <v>1352</v>
      </c>
      <c r="D271" s="439" t="s">
        <v>2776</v>
      </c>
      <c r="E271" s="501" t="s">
        <v>2748</v>
      </c>
      <c r="F271" s="455">
        <v>57.93</v>
      </c>
      <c r="G271" s="428"/>
      <c r="H271" s="713">
        <f t="shared" si="9"/>
        <v>57.93</v>
      </c>
      <c r="I271" s="1230"/>
      <c r="J271" s="1241"/>
    </row>
    <row r="272" spans="1:10" ht="13.5" thickBot="1">
      <c r="A272" s="884">
        <f t="shared" si="10"/>
        <v>268</v>
      </c>
      <c r="B272" s="424" t="s">
        <v>2557</v>
      </c>
      <c r="C272" s="425" t="s">
        <v>1352</v>
      </c>
      <c r="D272" s="439" t="s">
        <v>2776</v>
      </c>
      <c r="E272" s="501" t="s">
        <v>2790</v>
      </c>
      <c r="F272" s="455">
        <v>26.26</v>
      </c>
      <c r="G272" s="428"/>
      <c r="H272" s="713">
        <f t="shared" si="9"/>
        <v>26.26</v>
      </c>
      <c r="I272" s="1230"/>
      <c r="J272" s="1241"/>
    </row>
    <row r="273" spans="1:10" ht="13.5" thickBot="1">
      <c r="A273" s="884">
        <f t="shared" si="10"/>
        <v>269</v>
      </c>
      <c r="B273" s="424" t="s">
        <v>2557</v>
      </c>
      <c r="C273" s="425" t="s">
        <v>1352</v>
      </c>
      <c r="D273" s="439" t="s">
        <v>2776</v>
      </c>
      <c r="E273" s="501" t="s">
        <v>2791</v>
      </c>
      <c r="F273" s="455">
        <v>33.299999999999997</v>
      </c>
      <c r="G273" s="428"/>
      <c r="H273" s="713">
        <f t="shared" si="9"/>
        <v>33.299999999999997</v>
      </c>
      <c r="I273" s="1230"/>
      <c r="J273" s="1241"/>
    </row>
    <row r="274" spans="1:10" ht="13.5" thickBot="1">
      <c r="A274" s="884">
        <f t="shared" si="10"/>
        <v>270</v>
      </c>
      <c r="B274" s="424" t="s">
        <v>2557</v>
      </c>
      <c r="C274" s="425" t="s">
        <v>1352</v>
      </c>
      <c r="D274" s="439" t="s">
        <v>2776</v>
      </c>
      <c r="E274" s="501" t="s">
        <v>2792</v>
      </c>
      <c r="F274" s="455">
        <v>56.86</v>
      </c>
      <c r="G274" s="428"/>
      <c r="H274" s="713">
        <f t="shared" si="9"/>
        <v>56.86</v>
      </c>
      <c r="I274" s="1230"/>
      <c r="J274" s="1241"/>
    </row>
    <row r="275" spans="1:10" ht="13.5" thickBot="1">
      <c r="A275" s="884">
        <f t="shared" si="10"/>
        <v>271</v>
      </c>
      <c r="B275" s="424" t="s">
        <v>2557</v>
      </c>
      <c r="C275" s="425" t="s">
        <v>1352</v>
      </c>
      <c r="D275" s="439" t="s">
        <v>2776</v>
      </c>
      <c r="E275" s="501" t="s">
        <v>2793</v>
      </c>
      <c r="F275" s="455">
        <v>33.299999999999997</v>
      </c>
      <c r="G275" s="428"/>
      <c r="H275" s="713">
        <f t="shared" si="9"/>
        <v>33.299999999999997</v>
      </c>
      <c r="I275" s="1230"/>
      <c r="J275" s="1241"/>
    </row>
    <row r="276" spans="1:10" ht="13.5" thickBot="1">
      <c r="A276" s="884">
        <f t="shared" si="10"/>
        <v>272</v>
      </c>
      <c r="B276" s="424" t="s">
        <v>2557</v>
      </c>
      <c r="C276" s="425" t="s">
        <v>1352</v>
      </c>
      <c r="D276" s="439" t="s">
        <v>2776</v>
      </c>
      <c r="E276" s="501" t="s">
        <v>2794</v>
      </c>
      <c r="F276" s="455">
        <v>57.02</v>
      </c>
      <c r="G276" s="428"/>
      <c r="H276" s="713">
        <f t="shared" si="9"/>
        <v>57.02</v>
      </c>
      <c r="I276" s="1230"/>
      <c r="J276" s="1241"/>
    </row>
    <row r="277" spans="1:10" ht="13.5" thickBot="1">
      <c r="A277" s="884">
        <f t="shared" si="10"/>
        <v>273</v>
      </c>
      <c r="B277" s="424" t="s">
        <v>2557</v>
      </c>
      <c r="C277" s="425" t="s">
        <v>1352</v>
      </c>
      <c r="D277" s="439" t="s">
        <v>2776</v>
      </c>
      <c r="E277" s="501" t="s">
        <v>2751</v>
      </c>
      <c r="F277" s="455">
        <v>46.04</v>
      </c>
      <c r="G277" s="428"/>
      <c r="H277" s="713">
        <f t="shared" si="9"/>
        <v>46.04</v>
      </c>
      <c r="I277" s="1230"/>
      <c r="J277" s="1241"/>
    </row>
    <row r="278" spans="1:10" ht="13.5" thickBot="1">
      <c r="A278" s="884">
        <f t="shared" si="10"/>
        <v>274</v>
      </c>
      <c r="B278" s="424" t="s">
        <v>2557</v>
      </c>
      <c r="C278" s="425" t="s">
        <v>1352</v>
      </c>
      <c r="D278" s="439" t="s">
        <v>2776</v>
      </c>
      <c r="E278" s="501" t="s">
        <v>2795</v>
      </c>
      <c r="F278" s="455">
        <v>56.86</v>
      </c>
      <c r="G278" s="428"/>
      <c r="H278" s="713">
        <f t="shared" si="9"/>
        <v>56.86</v>
      </c>
      <c r="I278" s="1230"/>
      <c r="J278" s="1241"/>
    </row>
    <row r="279" spans="1:10" ht="13.5" thickBot="1">
      <c r="A279" s="884">
        <f t="shared" si="10"/>
        <v>275</v>
      </c>
      <c r="B279" s="424" t="s">
        <v>2557</v>
      </c>
      <c r="C279" s="425" t="s">
        <v>1352</v>
      </c>
      <c r="D279" s="439" t="s">
        <v>2776</v>
      </c>
      <c r="E279" s="507" t="s">
        <v>2796</v>
      </c>
      <c r="F279" s="455">
        <v>32.700000000000003</v>
      </c>
      <c r="G279" s="428"/>
      <c r="H279" s="713">
        <f t="shared" si="9"/>
        <v>32.700000000000003</v>
      </c>
      <c r="I279" s="1230"/>
      <c r="J279" s="1241"/>
    </row>
    <row r="280" spans="1:10" ht="13.5" thickBot="1">
      <c r="A280" s="884">
        <f t="shared" si="10"/>
        <v>276</v>
      </c>
      <c r="B280" s="424" t="s">
        <v>2557</v>
      </c>
      <c r="C280" s="425" t="s">
        <v>1352</v>
      </c>
      <c r="D280" s="439" t="s">
        <v>2776</v>
      </c>
      <c r="E280" s="501" t="s">
        <v>2797</v>
      </c>
      <c r="F280" s="455">
        <v>45.6</v>
      </c>
      <c r="G280" s="428"/>
      <c r="H280" s="713">
        <f t="shared" si="9"/>
        <v>45.6</v>
      </c>
      <c r="I280" s="1230"/>
      <c r="J280" s="1241"/>
    </row>
    <row r="281" spans="1:10" ht="13.5" thickBot="1">
      <c r="A281" s="884">
        <f t="shared" si="10"/>
        <v>277</v>
      </c>
      <c r="B281" s="424" t="s">
        <v>2557</v>
      </c>
      <c r="C281" s="425" t="s">
        <v>1352</v>
      </c>
      <c r="D281" s="439" t="s">
        <v>2776</v>
      </c>
      <c r="E281" s="501" t="s">
        <v>2798</v>
      </c>
      <c r="F281" s="455">
        <v>32.799999999999997</v>
      </c>
      <c r="G281" s="428"/>
      <c r="H281" s="713">
        <f t="shared" si="9"/>
        <v>32.799999999999997</v>
      </c>
      <c r="I281" s="1230"/>
      <c r="J281" s="1241"/>
    </row>
    <row r="282" spans="1:10" ht="13.5" thickBot="1">
      <c r="A282" s="884">
        <f t="shared" si="10"/>
        <v>278</v>
      </c>
      <c r="B282" s="424" t="s">
        <v>2557</v>
      </c>
      <c r="C282" s="425" t="s">
        <v>1352</v>
      </c>
      <c r="D282" s="439" t="s">
        <v>2776</v>
      </c>
      <c r="E282" s="501" t="s">
        <v>2799</v>
      </c>
      <c r="F282" s="455">
        <v>26.4</v>
      </c>
      <c r="G282" s="428"/>
      <c r="H282" s="713">
        <f t="shared" si="9"/>
        <v>26.4</v>
      </c>
      <c r="I282" s="1230"/>
      <c r="J282" s="1241"/>
    </row>
    <row r="283" spans="1:10" ht="13.5" thickBot="1">
      <c r="A283" s="884">
        <f t="shared" si="10"/>
        <v>279</v>
      </c>
      <c r="B283" s="424" t="s">
        <v>2557</v>
      </c>
      <c r="C283" s="425" t="s">
        <v>1352</v>
      </c>
      <c r="D283" s="439" t="s">
        <v>2776</v>
      </c>
      <c r="E283" s="501" t="s">
        <v>2800</v>
      </c>
      <c r="F283" s="455">
        <v>55.7</v>
      </c>
      <c r="G283" s="428"/>
      <c r="H283" s="713">
        <f t="shared" si="9"/>
        <v>55.7</v>
      </c>
      <c r="I283" s="1230"/>
      <c r="J283" s="1241"/>
    </row>
    <row r="284" spans="1:10" ht="13.5" thickBot="1">
      <c r="A284" s="884">
        <f t="shared" si="10"/>
        <v>280</v>
      </c>
      <c r="B284" s="424" t="s">
        <v>2557</v>
      </c>
      <c r="C284" s="425" t="s">
        <v>1352</v>
      </c>
      <c r="D284" s="439" t="s">
        <v>2776</v>
      </c>
      <c r="E284" s="501" t="s">
        <v>2801</v>
      </c>
      <c r="F284" s="455">
        <v>46.3</v>
      </c>
      <c r="G284" s="428"/>
      <c r="H284" s="713">
        <f t="shared" si="9"/>
        <v>46.3</v>
      </c>
      <c r="I284" s="1230"/>
      <c r="J284" s="1241"/>
    </row>
    <row r="285" spans="1:10" ht="13.5" thickBot="1">
      <c r="A285" s="884">
        <f t="shared" si="10"/>
        <v>281</v>
      </c>
      <c r="B285" s="424" t="s">
        <v>2557</v>
      </c>
      <c r="C285" s="425" t="s">
        <v>1352</v>
      </c>
      <c r="D285" s="439" t="s">
        <v>2776</v>
      </c>
      <c r="E285" s="501" t="s">
        <v>2802</v>
      </c>
      <c r="F285" s="455">
        <v>32.4</v>
      </c>
      <c r="G285" s="428"/>
      <c r="H285" s="713">
        <f t="shared" si="9"/>
        <v>32.4</v>
      </c>
      <c r="I285" s="1230"/>
      <c r="J285" s="1241"/>
    </row>
    <row r="286" spans="1:10" ht="13.5" thickBot="1">
      <c r="A286" s="884">
        <f t="shared" si="10"/>
        <v>282</v>
      </c>
      <c r="B286" s="424" t="s">
        <v>2557</v>
      </c>
      <c r="C286" s="425" t="s">
        <v>1352</v>
      </c>
      <c r="D286" s="439" t="s">
        <v>2776</v>
      </c>
      <c r="E286" s="501" t="s">
        <v>2803</v>
      </c>
      <c r="F286" s="455">
        <v>26.5</v>
      </c>
      <c r="G286" s="428"/>
      <c r="H286" s="713">
        <f t="shared" si="9"/>
        <v>26.5</v>
      </c>
      <c r="I286" s="1230"/>
      <c r="J286" s="1241"/>
    </row>
    <row r="287" spans="1:10" ht="13.5" thickBot="1">
      <c r="A287" s="884">
        <f t="shared" si="10"/>
        <v>283</v>
      </c>
      <c r="B287" s="424" t="s">
        <v>2557</v>
      </c>
      <c r="C287" s="425" t="s">
        <v>1352</v>
      </c>
      <c r="D287" s="439" t="s">
        <v>2776</v>
      </c>
      <c r="E287" s="501" t="s">
        <v>2804</v>
      </c>
      <c r="F287" s="455">
        <v>32.6</v>
      </c>
      <c r="G287" s="428"/>
      <c r="H287" s="713">
        <f t="shared" si="9"/>
        <v>32.6</v>
      </c>
      <c r="I287" s="1230"/>
      <c r="J287" s="1241"/>
    </row>
    <row r="288" spans="1:10" ht="13.5" thickBot="1">
      <c r="A288" s="884">
        <f t="shared" si="10"/>
        <v>284</v>
      </c>
      <c r="B288" s="424" t="s">
        <v>2557</v>
      </c>
      <c r="C288" s="425" t="s">
        <v>1352</v>
      </c>
      <c r="D288" s="439" t="s">
        <v>2776</v>
      </c>
      <c r="E288" s="501" t="s">
        <v>2805</v>
      </c>
      <c r="F288" s="455">
        <v>56.4</v>
      </c>
      <c r="G288" s="428"/>
      <c r="H288" s="713">
        <f t="shared" si="9"/>
        <v>56.4</v>
      </c>
      <c r="I288" s="1230"/>
      <c r="J288" s="1241"/>
    </row>
    <row r="289" spans="1:10" ht="13.5" thickBot="1">
      <c r="A289" s="884">
        <f t="shared" si="10"/>
        <v>285</v>
      </c>
      <c r="B289" s="424" t="s">
        <v>2557</v>
      </c>
      <c r="C289" s="425" t="s">
        <v>1352</v>
      </c>
      <c r="D289" s="439" t="s">
        <v>2776</v>
      </c>
      <c r="E289" s="501" t="s">
        <v>2806</v>
      </c>
      <c r="F289" s="455">
        <v>45.5</v>
      </c>
      <c r="G289" s="428"/>
      <c r="H289" s="713">
        <f t="shared" si="9"/>
        <v>45.5</v>
      </c>
      <c r="I289" s="1230"/>
      <c r="J289" s="1241"/>
    </row>
    <row r="290" spans="1:10" ht="13.5" thickBot="1">
      <c r="A290" s="884">
        <f t="shared" si="10"/>
        <v>286</v>
      </c>
      <c r="B290" s="424" t="s">
        <v>2557</v>
      </c>
      <c r="C290" s="425" t="s">
        <v>1352</v>
      </c>
      <c r="D290" s="439" t="s">
        <v>2776</v>
      </c>
      <c r="E290" s="501" t="s">
        <v>2807</v>
      </c>
      <c r="F290" s="455">
        <v>45.6</v>
      </c>
      <c r="G290" s="428"/>
      <c r="H290" s="713">
        <f t="shared" si="9"/>
        <v>45.6</v>
      </c>
      <c r="I290" s="1230"/>
      <c r="J290" s="1241"/>
    </row>
    <row r="291" spans="1:10" ht="13.5" thickBot="1">
      <c r="A291" s="884">
        <f t="shared" si="10"/>
        <v>287</v>
      </c>
      <c r="B291" s="424" t="s">
        <v>2557</v>
      </c>
      <c r="C291" s="425" t="s">
        <v>1352</v>
      </c>
      <c r="D291" s="439" t="s">
        <v>2776</v>
      </c>
      <c r="E291" s="501" t="s">
        <v>2808</v>
      </c>
      <c r="F291" s="455">
        <v>26.4</v>
      </c>
      <c r="G291" s="428"/>
      <c r="H291" s="713">
        <f t="shared" si="9"/>
        <v>26.4</v>
      </c>
      <c r="I291" s="1230"/>
      <c r="J291" s="1241"/>
    </row>
    <row r="292" spans="1:10" ht="13.5" thickBot="1">
      <c r="A292" s="884">
        <f t="shared" si="10"/>
        <v>288</v>
      </c>
      <c r="B292" s="424" t="s">
        <v>2557</v>
      </c>
      <c r="C292" s="425" t="s">
        <v>1352</v>
      </c>
      <c r="D292" s="439" t="s">
        <v>2776</v>
      </c>
      <c r="E292" s="501" t="s">
        <v>2809</v>
      </c>
      <c r="F292" s="455">
        <v>32.299999999999997</v>
      </c>
      <c r="G292" s="428"/>
      <c r="H292" s="713">
        <f t="shared" si="9"/>
        <v>32.299999999999997</v>
      </c>
      <c r="I292" s="1230"/>
      <c r="J292" s="1241"/>
    </row>
    <row r="293" spans="1:10" ht="13.5" thickBot="1">
      <c r="A293" s="884">
        <f t="shared" si="10"/>
        <v>289</v>
      </c>
      <c r="B293" s="424" t="s">
        <v>2557</v>
      </c>
      <c r="C293" s="425" t="s">
        <v>1352</v>
      </c>
      <c r="D293" s="439" t="s">
        <v>2776</v>
      </c>
      <c r="E293" s="501" t="s">
        <v>2810</v>
      </c>
      <c r="F293" s="455">
        <v>56.2</v>
      </c>
      <c r="G293" s="428"/>
      <c r="H293" s="713">
        <f t="shared" si="9"/>
        <v>56.2</v>
      </c>
      <c r="I293" s="1230"/>
      <c r="J293" s="1241"/>
    </row>
    <row r="294" spans="1:10" ht="13.5" thickBot="1">
      <c r="A294" s="884">
        <f t="shared" si="10"/>
        <v>290</v>
      </c>
      <c r="B294" s="424" t="s">
        <v>2557</v>
      </c>
      <c r="C294" s="425" t="s">
        <v>1352</v>
      </c>
      <c r="D294" s="439" t="s">
        <v>2776</v>
      </c>
      <c r="E294" s="501" t="s">
        <v>2756</v>
      </c>
      <c r="F294" s="455">
        <v>26.4</v>
      </c>
      <c r="G294" s="428"/>
      <c r="H294" s="713">
        <f t="shared" si="9"/>
        <v>26.4</v>
      </c>
      <c r="I294" s="1230"/>
      <c r="J294" s="1241"/>
    </row>
    <row r="295" spans="1:10" ht="13.5" thickBot="1">
      <c r="A295" s="884">
        <f t="shared" si="10"/>
        <v>291</v>
      </c>
      <c r="B295" s="424" t="s">
        <v>2557</v>
      </c>
      <c r="C295" s="425" t="s">
        <v>1352</v>
      </c>
      <c r="D295" s="439" t="s">
        <v>2776</v>
      </c>
      <c r="E295" s="501" t="s">
        <v>2811</v>
      </c>
      <c r="F295" s="455">
        <v>55.6</v>
      </c>
      <c r="G295" s="428"/>
      <c r="H295" s="713">
        <f t="shared" si="9"/>
        <v>55.6</v>
      </c>
      <c r="I295" s="1230"/>
      <c r="J295" s="1241"/>
    </row>
    <row r="296" spans="1:10" ht="13.5" thickBot="1">
      <c r="A296" s="884">
        <f t="shared" si="10"/>
        <v>292</v>
      </c>
      <c r="B296" s="424" t="s">
        <v>2557</v>
      </c>
      <c r="C296" s="425" t="s">
        <v>1352</v>
      </c>
      <c r="D296" s="439" t="s">
        <v>2776</v>
      </c>
      <c r="E296" s="501" t="s">
        <v>2812</v>
      </c>
      <c r="F296" s="455">
        <v>45.9</v>
      </c>
      <c r="G296" s="428"/>
      <c r="H296" s="713">
        <f t="shared" si="9"/>
        <v>45.9</v>
      </c>
      <c r="I296" s="1230"/>
      <c r="J296" s="1241"/>
    </row>
    <row r="297" spans="1:10" ht="13.5" thickBot="1">
      <c r="A297" s="884">
        <f t="shared" si="10"/>
        <v>293</v>
      </c>
      <c r="B297" s="424" t="s">
        <v>2557</v>
      </c>
      <c r="C297" s="425" t="s">
        <v>1352</v>
      </c>
      <c r="D297" s="439" t="s">
        <v>2776</v>
      </c>
      <c r="E297" s="501" t="s">
        <v>2813</v>
      </c>
      <c r="F297" s="455">
        <v>57.5</v>
      </c>
      <c r="G297" s="428"/>
      <c r="H297" s="713">
        <f t="shared" si="9"/>
        <v>57.5</v>
      </c>
      <c r="I297" s="1230"/>
      <c r="J297" s="1241"/>
    </row>
    <row r="298" spans="1:10" ht="13.5" thickBot="1">
      <c r="A298" s="884">
        <f t="shared" si="10"/>
        <v>294</v>
      </c>
      <c r="B298" s="424" t="s">
        <v>2557</v>
      </c>
      <c r="C298" s="425" t="s">
        <v>1352</v>
      </c>
      <c r="D298" s="439" t="s">
        <v>2776</v>
      </c>
      <c r="E298" s="501" t="s">
        <v>2814</v>
      </c>
      <c r="F298" s="455">
        <v>45.8</v>
      </c>
      <c r="G298" s="428"/>
      <c r="H298" s="713">
        <f t="shared" si="9"/>
        <v>45.8</v>
      </c>
      <c r="I298" s="1230"/>
      <c r="J298" s="1241"/>
    </row>
    <row r="299" spans="1:10" ht="13.5" thickBot="1">
      <c r="A299" s="884">
        <f t="shared" si="10"/>
        <v>295</v>
      </c>
      <c r="B299" s="424" t="s">
        <v>2557</v>
      </c>
      <c r="C299" s="425" t="s">
        <v>1352</v>
      </c>
      <c r="D299" s="439" t="s">
        <v>2776</v>
      </c>
      <c r="E299" s="501" t="s">
        <v>2815</v>
      </c>
      <c r="F299" s="455">
        <v>32.5</v>
      </c>
      <c r="G299" s="428"/>
      <c r="H299" s="713">
        <f t="shared" si="9"/>
        <v>32.5</v>
      </c>
      <c r="I299" s="1230"/>
      <c r="J299" s="1241"/>
    </row>
    <row r="300" spans="1:10" ht="13.5" thickBot="1">
      <c r="A300" s="884">
        <f t="shared" si="10"/>
        <v>296</v>
      </c>
      <c r="B300" s="424" t="s">
        <v>2557</v>
      </c>
      <c r="C300" s="425" t="s">
        <v>1352</v>
      </c>
      <c r="D300" s="439" t="s">
        <v>2776</v>
      </c>
      <c r="E300" s="501" t="s">
        <v>2816</v>
      </c>
      <c r="F300" s="455">
        <v>56.8</v>
      </c>
      <c r="G300" s="428"/>
      <c r="H300" s="713">
        <f t="shared" si="9"/>
        <v>56.8</v>
      </c>
      <c r="I300" s="1230"/>
      <c r="J300" s="1241"/>
    </row>
    <row r="301" spans="1:10" ht="13.5" thickBot="1">
      <c r="A301" s="884">
        <f t="shared" si="10"/>
        <v>297</v>
      </c>
      <c r="B301" s="424" t="s">
        <v>2557</v>
      </c>
      <c r="C301" s="425" t="s">
        <v>1352</v>
      </c>
      <c r="D301" s="439" t="s">
        <v>2776</v>
      </c>
      <c r="E301" s="501" t="s">
        <v>2817</v>
      </c>
      <c r="F301" s="455">
        <v>31.9</v>
      </c>
      <c r="G301" s="428"/>
      <c r="H301" s="713">
        <f t="shared" si="9"/>
        <v>31.9</v>
      </c>
      <c r="I301" s="1230"/>
      <c r="J301" s="1241"/>
    </row>
    <row r="302" spans="1:10" ht="13.5" thickBot="1">
      <c r="A302" s="884">
        <f t="shared" si="10"/>
        <v>298</v>
      </c>
      <c r="B302" s="424" t="s">
        <v>2557</v>
      </c>
      <c r="C302" s="425" t="s">
        <v>1352</v>
      </c>
      <c r="D302" s="439" t="s">
        <v>2776</v>
      </c>
      <c r="E302" s="501" t="s">
        <v>2818</v>
      </c>
      <c r="F302" s="455">
        <v>45.3</v>
      </c>
      <c r="G302" s="428"/>
      <c r="H302" s="713">
        <f t="shared" si="9"/>
        <v>45.3</v>
      </c>
      <c r="I302" s="1230"/>
      <c r="J302" s="1241"/>
    </row>
    <row r="303" spans="1:10" ht="13.5" thickBot="1">
      <c r="A303" s="884">
        <f t="shared" si="10"/>
        <v>299</v>
      </c>
      <c r="B303" s="424" t="s">
        <v>2557</v>
      </c>
      <c r="C303" s="425" t="s">
        <v>1352</v>
      </c>
      <c r="D303" s="439" t="s">
        <v>2776</v>
      </c>
      <c r="E303" s="501" t="s">
        <v>2819</v>
      </c>
      <c r="F303" s="455">
        <v>26.7</v>
      </c>
      <c r="G303" s="428"/>
      <c r="H303" s="713">
        <f t="shared" si="9"/>
        <v>26.7</v>
      </c>
      <c r="I303" s="1230"/>
      <c r="J303" s="1241"/>
    </row>
    <row r="304" spans="1:10" ht="13.5" thickBot="1">
      <c r="A304" s="884">
        <f t="shared" si="10"/>
        <v>300</v>
      </c>
      <c r="B304" s="424" t="s">
        <v>2557</v>
      </c>
      <c r="C304" s="425" t="s">
        <v>1352</v>
      </c>
      <c r="D304" s="439" t="s">
        <v>2776</v>
      </c>
      <c r="E304" s="501" t="s">
        <v>2820</v>
      </c>
      <c r="F304" s="455">
        <v>45.9</v>
      </c>
      <c r="G304" s="428"/>
      <c r="H304" s="713">
        <f t="shared" si="9"/>
        <v>45.9</v>
      </c>
      <c r="I304" s="1230"/>
      <c r="J304" s="1241"/>
    </row>
    <row r="305" spans="1:10" ht="13.5" thickBot="1">
      <c r="A305" s="884">
        <f t="shared" si="10"/>
        <v>301</v>
      </c>
      <c r="B305" s="424" t="s">
        <v>2557</v>
      </c>
      <c r="C305" s="425" t="s">
        <v>1352</v>
      </c>
      <c r="D305" s="439" t="s">
        <v>2776</v>
      </c>
      <c r="E305" s="501" t="s">
        <v>2821</v>
      </c>
      <c r="F305" s="455">
        <v>32.299999999999997</v>
      </c>
      <c r="G305" s="428"/>
      <c r="H305" s="713">
        <f t="shared" si="9"/>
        <v>32.299999999999997</v>
      </c>
      <c r="I305" s="1230"/>
      <c r="J305" s="1241"/>
    </row>
    <row r="306" spans="1:10" ht="13.5" thickBot="1">
      <c r="A306" s="884">
        <f t="shared" si="10"/>
        <v>302</v>
      </c>
      <c r="B306" s="424" t="s">
        <v>2557</v>
      </c>
      <c r="C306" s="425" t="s">
        <v>1352</v>
      </c>
      <c r="D306" s="439" t="s">
        <v>2776</v>
      </c>
      <c r="E306" s="501" t="s">
        <v>2822</v>
      </c>
      <c r="F306" s="455">
        <v>45.8</v>
      </c>
      <c r="G306" s="428"/>
      <c r="H306" s="713">
        <f t="shared" si="9"/>
        <v>45.8</v>
      </c>
      <c r="I306" s="1230"/>
      <c r="J306" s="1241"/>
    </row>
    <row r="307" spans="1:10" ht="13.5" thickBot="1">
      <c r="A307" s="884">
        <f t="shared" si="10"/>
        <v>303</v>
      </c>
      <c r="B307" s="424" t="s">
        <v>2557</v>
      </c>
      <c r="C307" s="425" t="s">
        <v>1352</v>
      </c>
      <c r="D307" s="439" t="s">
        <v>2776</v>
      </c>
      <c r="E307" s="501" t="s">
        <v>2823</v>
      </c>
      <c r="F307" s="455">
        <v>69.5</v>
      </c>
      <c r="G307" s="428"/>
      <c r="H307" s="713">
        <f t="shared" si="9"/>
        <v>69.5</v>
      </c>
      <c r="I307" s="1230"/>
      <c r="J307" s="1241"/>
    </row>
    <row r="308" spans="1:10" ht="13.5" thickBot="1">
      <c r="A308" s="884">
        <f t="shared" si="10"/>
        <v>304</v>
      </c>
      <c r="B308" s="424" t="s">
        <v>2557</v>
      </c>
      <c r="C308" s="425" t="s">
        <v>1352</v>
      </c>
      <c r="D308" s="439" t="s">
        <v>2776</v>
      </c>
      <c r="E308" s="501" t="s">
        <v>2824</v>
      </c>
      <c r="F308" s="455">
        <v>32</v>
      </c>
      <c r="G308" s="428"/>
      <c r="H308" s="713">
        <f t="shared" si="9"/>
        <v>32</v>
      </c>
      <c r="I308" s="1230"/>
      <c r="J308" s="1241"/>
    </row>
    <row r="309" spans="1:10" ht="13.5" thickBot="1">
      <c r="A309" s="884">
        <f t="shared" si="10"/>
        <v>305</v>
      </c>
      <c r="B309" s="424" t="s">
        <v>2557</v>
      </c>
      <c r="C309" s="425" t="s">
        <v>1352</v>
      </c>
      <c r="D309" s="439" t="s">
        <v>2776</v>
      </c>
      <c r="E309" s="501" t="s">
        <v>2825</v>
      </c>
      <c r="F309" s="455">
        <v>32</v>
      </c>
      <c r="G309" s="428"/>
      <c r="H309" s="713">
        <f t="shared" si="9"/>
        <v>32</v>
      </c>
      <c r="I309" s="1230"/>
      <c r="J309" s="1241"/>
    </row>
    <row r="310" spans="1:10" ht="13.5" thickBot="1">
      <c r="A310" s="884">
        <f t="shared" si="10"/>
        <v>306</v>
      </c>
      <c r="B310" s="424" t="s">
        <v>2557</v>
      </c>
      <c r="C310" s="425" t="s">
        <v>1352</v>
      </c>
      <c r="D310" s="439" t="s">
        <v>2776</v>
      </c>
      <c r="E310" s="501" t="s">
        <v>2826</v>
      </c>
      <c r="F310" s="455">
        <v>66.5</v>
      </c>
      <c r="G310" s="428"/>
      <c r="H310" s="713">
        <f t="shared" ref="H310:H331" si="11">F310</f>
        <v>66.5</v>
      </c>
      <c r="I310" s="1230"/>
      <c r="J310" s="1241"/>
    </row>
    <row r="311" spans="1:10" ht="13.5" thickBot="1">
      <c r="A311" s="884">
        <f t="shared" si="10"/>
        <v>307</v>
      </c>
      <c r="B311" s="424" t="s">
        <v>2557</v>
      </c>
      <c r="C311" s="425" t="s">
        <v>1352</v>
      </c>
      <c r="D311" s="439" t="s">
        <v>2776</v>
      </c>
      <c r="E311" s="501" t="s">
        <v>2827</v>
      </c>
      <c r="F311" s="455">
        <v>45.4</v>
      </c>
      <c r="G311" s="428"/>
      <c r="H311" s="713">
        <f t="shared" si="11"/>
        <v>45.4</v>
      </c>
      <c r="I311" s="1230"/>
      <c r="J311" s="1241"/>
    </row>
    <row r="312" spans="1:10" ht="13.5" thickBot="1">
      <c r="A312" s="884">
        <f t="shared" si="10"/>
        <v>308</v>
      </c>
      <c r="B312" s="424" t="s">
        <v>2557</v>
      </c>
      <c r="C312" s="425" t="s">
        <v>1352</v>
      </c>
      <c r="D312" s="439" t="s">
        <v>2776</v>
      </c>
      <c r="E312" s="501" t="s">
        <v>2828</v>
      </c>
      <c r="F312" s="455">
        <v>56.8</v>
      </c>
      <c r="G312" s="428"/>
      <c r="H312" s="713">
        <f t="shared" si="11"/>
        <v>56.8</v>
      </c>
      <c r="I312" s="1230"/>
      <c r="J312" s="1241"/>
    </row>
    <row r="313" spans="1:10" ht="13.5" thickBot="1">
      <c r="A313" s="884">
        <f t="shared" si="10"/>
        <v>309</v>
      </c>
      <c r="B313" s="424" t="s">
        <v>2557</v>
      </c>
      <c r="C313" s="425" t="s">
        <v>1352</v>
      </c>
      <c r="D313" s="439" t="s">
        <v>2776</v>
      </c>
      <c r="E313" s="501" t="s">
        <v>2829</v>
      </c>
      <c r="F313" s="455">
        <v>56.7</v>
      </c>
      <c r="G313" s="428"/>
      <c r="H313" s="713">
        <f t="shared" si="11"/>
        <v>56.7</v>
      </c>
      <c r="I313" s="1230"/>
      <c r="J313" s="1241"/>
    </row>
    <row r="314" spans="1:10" ht="13.5" thickBot="1">
      <c r="A314" s="884">
        <f t="shared" si="10"/>
        <v>310</v>
      </c>
      <c r="B314" s="424" t="s">
        <v>2557</v>
      </c>
      <c r="C314" s="425" t="s">
        <v>1352</v>
      </c>
      <c r="D314" s="439" t="s">
        <v>2776</v>
      </c>
      <c r="E314" s="501" t="s">
        <v>2830</v>
      </c>
      <c r="F314" s="455">
        <v>26.2</v>
      </c>
      <c r="G314" s="428"/>
      <c r="H314" s="713">
        <f t="shared" si="11"/>
        <v>26.2</v>
      </c>
      <c r="I314" s="1230"/>
      <c r="J314" s="1241"/>
    </row>
    <row r="315" spans="1:10" ht="13.5" thickBot="1">
      <c r="A315" s="884">
        <f t="shared" si="10"/>
        <v>311</v>
      </c>
      <c r="B315" s="424" t="s">
        <v>2557</v>
      </c>
      <c r="C315" s="425" t="s">
        <v>1352</v>
      </c>
      <c r="D315" s="439" t="s">
        <v>2776</v>
      </c>
      <c r="E315" s="501" t="s">
        <v>2831</v>
      </c>
      <c r="F315" s="455">
        <v>27.1</v>
      </c>
      <c r="G315" s="428"/>
      <c r="H315" s="713">
        <f t="shared" si="11"/>
        <v>27.1</v>
      </c>
      <c r="I315" s="1230"/>
      <c r="J315" s="1241"/>
    </row>
    <row r="316" spans="1:10" ht="13.5" thickBot="1">
      <c r="A316" s="884">
        <f t="shared" si="10"/>
        <v>312</v>
      </c>
      <c r="B316" s="424" t="s">
        <v>2557</v>
      </c>
      <c r="C316" s="425" t="s">
        <v>1352</v>
      </c>
      <c r="D316" s="439" t="s">
        <v>2776</v>
      </c>
      <c r="E316" s="501" t="s">
        <v>2832</v>
      </c>
      <c r="F316" s="455">
        <v>32.25</v>
      </c>
      <c r="G316" s="428"/>
      <c r="H316" s="713">
        <f t="shared" si="11"/>
        <v>32.25</v>
      </c>
      <c r="I316" s="1230"/>
      <c r="J316" s="1241"/>
    </row>
    <row r="317" spans="1:10" ht="13.5" thickBot="1">
      <c r="A317" s="884">
        <f t="shared" si="10"/>
        <v>313</v>
      </c>
      <c r="B317" s="424" t="s">
        <v>2557</v>
      </c>
      <c r="C317" s="425" t="s">
        <v>1352</v>
      </c>
      <c r="D317" s="439" t="s">
        <v>2776</v>
      </c>
      <c r="E317" s="501" t="s">
        <v>2833</v>
      </c>
      <c r="F317" s="455">
        <v>32</v>
      </c>
      <c r="G317" s="428"/>
      <c r="H317" s="713">
        <f t="shared" si="11"/>
        <v>32</v>
      </c>
      <c r="I317" s="1230"/>
      <c r="J317" s="1241"/>
    </row>
    <row r="318" spans="1:10" ht="13.5" thickBot="1">
      <c r="A318" s="884">
        <f t="shared" si="10"/>
        <v>314</v>
      </c>
      <c r="B318" s="429" t="s">
        <v>2557</v>
      </c>
      <c r="C318" s="429" t="s">
        <v>1352</v>
      </c>
      <c r="D318" s="440" t="s">
        <v>2776</v>
      </c>
      <c r="E318" s="502" t="s">
        <v>2834</v>
      </c>
      <c r="F318" s="536">
        <v>45.4</v>
      </c>
      <c r="G318" s="431"/>
      <c r="H318" s="710">
        <f t="shared" si="11"/>
        <v>45.4</v>
      </c>
      <c r="I318" s="1231"/>
      <c r="J318" s="1242"/>
    </row>
    <row r="319" spans="1:10" ht="13.5" thickBot="1">
      <c r="A319" s="884">
        <f t="shared" si="10"/>
        <v>315</v>
      </c>
      <c r="B319" s="441" t="s">
        <v>2557</v>
      </c>
      <c r="C319" s="441" t="s">
        <v>1352</v>
      </c>
      <c r="D319" s="442" t="s">
        <v>2839</v>
      </c>
      <c r="E319" s="509" t="s">
        <v>2840</v>
      </c>
      <c r="F319" s="550">
        <v>53.41</v>
      </c>
      <c r="G319" s="443">
        <v>1992</v>
      </c>
      <c r="H319" s="712">
        <f t="shared" si="11"/>
        <v>53.41</v>
      </c>
      <c r="I319" s="1229">
        <v>2569802.62</v>
      </c>
      <c r="J319" s="1240">
        <f>SUM(H319:H325)</f>
        <v>402.91</v>
      </c>
    </row>
    <row r="320" spans="1:10" ht="13.5" thickBot="1">
      <c r="A320" s="884">
        <f t="shared" si="10"/>
        <v>316</v>
      </c>
      <c r="B320" s="424" t="s">
        <v>2557</v>
      </c>
      <c r="C320" s="425" t="s">
        <v>1352</v>
      </c>
      <c r="D320" s="439" t="s">
        <v>2839</v>
      </c>
      <c r="E320" s="507" t="s">
        <v>2695</v>
      </c>
      <c r="F320" s="455">
        <v>55.29</v>
      </c>
      <c r="G320" s="428"/>
      <c r="H320" s="713">
        <f t="shared" si="11"/>
        <v>55.29</v>
      </c>
      <c r="I320" s="1230"/>
      <c r="J320" s="1241"/>
    </row>
    <row r="321" spans="1:10" ht="13.5" thickBot="1">
      <c r="A321" s="884">
        <f t="shared" si="10"/>
        <v>317</v>
      </c>
      <c r="B321" s="424" t="s">
        <v>2557</v>
      </c>
      <c r="C321" s="425" t="s">
        <v>1352</v>
      </c>
      <c r="D321" s="439" t="s">
        <v>2839</v>
      </c>
      <c r="E321" s="507" t="s">
        <v>2645</v>
      </c>
      <c r="F321" s="455">
        <v>57.74</v>
      </c>
      <c r="G321" s="428"/>
      <c r="H321" s="713">
        <f t="shared" si="11"/>
        <v>57.74</v>
      </c>
      <c r="I321" s="1230"/>
      <c r="J321" s="1241"/>
    </row>
    <row r="322" spans="1:10" ht="13.5" thickBot="1">
      <c r="A322" s="884">
        <f t="shared" si="10"/>
        <v>318</v>
      </c>
      <c r="B322" s="424" t="s">
        <v>2557</v>
      </c>
      <c r="C322" s="425" t="s">
        <v>1352</v>
      </c>
      <c r="D322" s="439" t="s">
        <v>2839</v>
      </c>
      <c r="E322" s="507" t="s">
        <v>2841</v>
      </c>
      <c r="F322" s="455">
        <v>57.09</v>
      </c>
      <c r="G322" s="428"/>
      <c r="H322" s="713">
        <f t="shared" si="11"/>
        <v>57.09</v>
      </c>
      <c r="I322" s="1230"/>
      <c r="J322" s="1241"/>
    </row>
    <row r="323" spans="1:10" ht="13.5" thickBot="1">
      <c r="A323" s="884">
        <f t="shared" si="10"/>
        <v>319</v>
      </c>
      <c r="B323" s="424" t="s">
        <v>2557</v>
      </c>
      <c r="C323" s="425" t="s">
        <v>1352</v>
      </c>
      <c r="D323" s="439" t="s">
        <v>2839</v>
      </c>
      <c r="E323" s="507" t="s">
        <v>2842</v>
      </c>
      <c r="F323" s="455">
        <v>61.91</v>
      </c>
      <c r="G323" s="428"/>
      <c r="H323" s="713">
        <f t="shared" si="11"/>
        <v>61.91</v>
      </c>
      <c r="I323" s="1230"/>
      <c r="J323" s="1241"/>
    </row>
    <row r="324" spans="1:10" ht="13.5" thickBot="1">
      <c r="A324" s="884">
        <f t="shared" si="10"/>
        <v>320</v>
      </c>
      <c r="B324" s="424" t="s">
        <v>2557</v>
      </c>
      <c r="C324" s="425" t="s">
        <v>1352</v>
      </c>
      <c r="D324" s="439" t="s">
        <v>2839</v>
      </c>
      <c r="E324" s="507" t="s">
        <v>2572</v>
      </c>
      <c r="F324" s="455">
        <v>56.41</v>
      </c>
      <c r="G324" s="428"/>
      <c r="H324" s="713">
        <f t="shared" si="11"/>
        <v>56.41</v>
      </c>
      <c r="I324" s="1230"/>
      <c r="J324" s="1241"/>
    </row>
    <row r="325" spans="1:10" ht="13.5" thickBot="1">
      <c r="A325" s="884">
        <f t="shared" si="10"/>
        <v>321</v>
      </c>
      <c r="B325" s="494" t="s">
        <v>2557</v>
      </c>
      <c r="C325" s="429" t="s">
        <v>1352</v>
      </c>
      <c r="D325" s="440" t="s">
        <v>2839</v>
      </c>
      <c r="E325" s="508" t="s">
        <v>2579</v>
      </c>
      <c r="F325" s="536">
        <v>61.06</v>
      </c>
      <c r="G325" s="431"/>
      <c r="H325" s="710">
        <f t="shared" si="11"/>
        <v>61.06</v>
      </c>
      <c r="I325" s="1231"/>
      <c r="J325" s="1242"/>
    </row>
    <row r="326" spans="1:10" ht="13.5" thickBot="1">
      <c r="A326" s="884">
        <f t="shared" si="10"/>
        <v>322</v>
      </c>
      <c r="B326" s="470" t="s">
        <v>2557</v>
      </c>
      <c r="C326" s="441" t="s">
        <v>1352</v>
      </c>
      <c r="D326" s="442" t="s">
        <v>2846</v>
      </c>
      <c r="E326" s="509">
        <v>16</v>
      </c>
      <c r="F326" s="550">
        <v>30.7</v>
      </c>
      <c r="G326" s="443">
        <v>1975</v>
      </c>
      <c r="H326" s="712">
        <f t="shared" si="11"/>
        <v>30.7</v>
      </c>
      <c r="I326" s="1229">
        <v>378086.26</v>
      </c>
      <c r="J326" s="1240">
        <f>SUM(H326:H327)</f>
        <v>55.370000000000005</v>
      </c>
    </row>
    <row r="327" spans="1:10" ht="13.5" thickBot="1">
      <c r="A327" s="884">
        <f t="shared" ref="A327:A390" si="12">1+A326</f>
        <v>323</v>
      </c>
      <c r="B327" s="494" t="s">
        <v>2557</v>
      </c>
      <c r="C327" s="429" t="s">
        <v>1352</v>
      </c>
      <c r="D327" s="440" t="s">
        <v>2846</v>
      </c>
      <c r="E327" s="508">
        <v>19</v>
      </c>
      <c r="F327" s="536">
        <v>24.67</v>
      </c>
      <c r="G327" s="431"/>
      <c r="H327" s="710">
        <f t="shared" si="11"/>
        <v>24.67</v>
      </c>
      <c r="I327" s="1231"/>
      <c r="J327" s="1242"/>
    </row>
    <row r="328" spans="1:10" ht="13.5" thickBot="1">
      <c r="A328" s="884">
        <f t="shared" si="12"/>
        <v>324</v>
      </c>
      <c r="B328" s="441" t="s">
        <v>2557</v>
      </c>
      <c r="C328" s="441" t="s">
        <v>1352</v>
      </c>
      <c r="D328" s="442" t="s">
        <v>2858</v>
      </c>
      <c r="E328" s="509">
        <v>1</v>
      </c>
      <c r="F328" s="550">
        <v>58.6</v>
      </c>
      <c r="G328" s="443">
        <v>1927</v>
      </c>
      <c r="H328" s="712">
        <f t="shared" si="11"/>
        <v>58.6</v>
      </c>
      <c r="I328" s="1229">
        <v>1559427.55</v>
      </c>
      <c r="J328" s="1240">
        <f>SUM(H328:H331)</f>
        <v>231.21</v>
      </c>
    </row>
    <row r="329" spans="1:10" ht="13.5" thickBot="1">
      <c r="A329" s="884">
        <f t="shared" si="12"/>
        <v>325</v>
      </c>
      <c r="B329" s="424" t="s">
        <v>2557</v>
      </c>
      <c r="C329" s="425" t="s">
        <v>1352</v>
      </c>
      <c r="D329" s="439" t="s">
        <v>2858</v>
      </c>
      <c r="E329" s="507">
        <v>2</v>
      </c>
      <c r="F329" s="455">
        <v>67.61</v>
      </c>
      <c r="G329" s="428"/>
      <c r="H329" s="713">
        <f t="shared" si="11"/>
        <v>67.61</v>
      </c>
      <c r="I329" s="1230"/>
      <c r="J329" s="1241"/>
    </row>
    <row r="330" spans="1:10" ht="13.5" thickBot="1">
      <c r="A330" s="884">
        <f t="shared" si="12"/>
        <v>326</v>
      </c>
      <c r="B330" s="424" t="s">
        <v>2557</v>
      </c>
      <c r="C330" s="425" t="s">
        <v>1352</v>
      </c>
      <c r="D330" s="439" t="s">
        <v>2858</v>
      </c>
      <c r="E330" s="507">
        <v>4</v>
      </c>
      <c r="F330" s="455">
        <v>83.69</v>
      </c>
      <c r="G330" s="428"/>
      <c r="H330" s="713">
        <f t="shared" si="11"/>
        <v>83.69</v>
      </c>
      <c r="I330" s="1230"/>
      <c r="J330" s="1241"/>
    </row>
    <row r="331" spans="1:10" ht="13.5" thickBot="1">
      <c r="A331" s="884">
        <f t="shared" si="12"/>
        <v>327</v>
      </c>
      <c r="B331" s="429" t="s">
        <v>2557</v>
      </c>
      <c r="C331" s="429" t="s">
        <v>1352</v>
      </c>
      <c r="D331" s="440" t="s">
        <v>2858</v>
      </c>
      <c r="E331" s="508" t="s">
        <v>2859</v>
      </c>
      <c r="F331" s="536">
        <v>21.31</v>
      </c>
      <c r="G331" s="431"/>
      <c r="H331" s="710">
        <f t="shared" si="11"/>
        <v>21.31</v>
      </c>
      <c r="I331" s="1231"/>
      <c r="J331" s="1242"/>
    </row>
    <row r="332" spans="1:10" ht="13.5" thickBot="1">
      <c r="A332" s="884">
        <f t="shared" si="12"/>
        <v>328</v>
      </c>
      <c r="B332" s="425" t="s">
        <v>2557</v>
      </c>
      <c r="C332" s="425" t="s">
        <v>1352</v>
      </c>
      <c r="D332" s="426" t="s">
        <v>2886</v>
      </c>
      <c r="E332" s="506" t="s">
        <v>2887</v>
      </c>
      <c r="F332" s="561">
        <v>51.17</v>
      </c>
      <c r="G332" s="427">
        <v>1954</v>
      </c>
      <c r="H332" s="713">
        <f t="shared" ref="H332:H376" si="13">F332</f>
        <v>51.17</v>
      </c>
      <c r="I332" s="1229">
        <v>557236.81999999995</v>
      </c>
      <c r="J332" s="1249">
        <f>SUM(H332:H334)</f>
        <v>113.37</v>
      </c>
    </row>
    <row r="333" spans="1:10" ht="13.5" thickBot="1">
      <c r="A333" s="884">
        <f t="shared" si="12"/>
        <v>329</v>
      </c>
      <c r="B333" s="424" t="s">
        <v>2557</v>
      </c>
      <c r="C333" s="425" t="s">
        <v>1352</v>
      </c>
      <c r="D333" s="439" t="s">
        <v>2886</v>
      </c>
      <c r="E333" s="507" t="s">
        <v>2618</v>
      </c>
      <c r="F333" s="455">
        <v>26.04</v>
      </c>
      <c r="G333" s="428"/>
      <c r="H333" s="713">
        <f t="shared" si="13"/>
        <v>26.04</v>
      </c>
      <c r="I333" s="1230"/>
      <c r="J333" s="1241"/>
    </row>
    <row r="334" spans="1:10" ht="13.5" thickBot="1">
      <c r="A334" s="884">
        <f t="shared" si="12"/>
        <v>330</v>
      </c>
      <c r="B334" s="432" t="s">
        <v>2557</v>
      </c>
      <c r="C334" s="432" t="s">
        <v>1352</v>
      </c>
      <c r="D334" s="450" t="s">
        <v>2886</v>
      </c>
      <c r="E334" s="511" t="s">
        <v>2888</v>
      </c>
      <c r="F334" s="545">
        <v>36.159999999999997</v>
      </c>
      <c r="G334" s="451"/>
      <c r="H334" s="709">
        <f t="shared" si="13"/>
        <v>36.159999999999997</v>
      </c>
      <c r="I334" s="1231"/>
      <c r="J334" s="1250"/>
    </row>
    <row r="335" spans="1:10" ht="13.5" thickBot="1">
      <c r="A335" s="884">
        <f t="shared" si="12"/>
        <v>331</v>
      </c>
      <c r="B335" s="441" t="s">
        <v>2557</v>
      </c>
      <c r="C335" s="441" t="s">
        <v>1352</v>
      </c>
      <c r="D335" s="442" t="s">
        <v>2889</v>
      </c>
      <c r="E335" s="509">
        <v>13</v>
      </c>
      <c r="F335" s="550">
        <v>50.03</v>
      </c>
      <c r="G335" s="443">
        <v>1993</v>
      </c>
      <c r="H335" s="712">
        <f t="shared" si="13"/>
        <v>50.03</v>
      </c>
      <c r="I335" s="1229">
        <v>764130.29</v>
      </c>
      <c r="J335" s="1240">
        <f>SUM(F335:F337)</f>
        <v>160.4</v>
      </c>
    </row>
    <row r="336" spans="1:10" ht="13.5" thickBot="1">
      <c r="A336" s="884">
        <f t="shared" si="12"/>
        <v>332</v>
      </c>
      <c r="B336" s="424" t="s">
        <v>2557</v>
      </c>
      <c r="C336" s="425" t="s">
        <v>1352</v>
      </c>
      <c r="D336" s="439" t="s">
        <v>2889</v>
      </c>
      <c r="E336" s="507">
        <v>3</v>
      </c>
      <c r="F336" s="455">
        <v>53.96</v>
      </c>
      <c r="G336" s="428"/>
      <c r="H336" s="713">
        <f t="shared" si="13"/>
        <v>53.96</v>
      </c>
      <c r="I336" s="1230"/>
      <c r="J336" s="1241"/>
    </row>
    <row r="337" spans="1:10" ht="13.5" thickBot="1">
      <c r="A337" s="884">
        <f t="shared" si="12"/>
        <v>333</v>
      </c>
      <c r="B337" s="429" t="s">
        <v>2557</v>
      </c>
      <c r="C337" s="429" t="s">
        <v>1352</v>
      </c>
      <c r="D337" s="440" t="s">
        <v>2889</v>
      </c>
      <c r="E337" s="508">
        <v>9</v>
      </c>
      <c r="F337" s="536">
        <v>56.41</v>
      </c>
      <c r="G337" s="431"/>
      <c r="H337" s="710">
        <f t="shared" si="13"/>
        <v>56.41</v>
      </c>
      <c r="I337" s="1231"/>
      <c r="J337" s="1242"/>
    </row>
    <row r="338" spans="1:10" ht="13.5" thickBot="1">
      <c r="A338" s="884">
        <f t="shared" si="12"/>
        <v>334</v>
      </c>
      <c r="B338" s="441" t="s">
        <v>2557</v>
      </c>
      <c r="C338" s="441" t="s">
        <v>1352</v>
      </c>
      <c r="D338" s="442" t="s">
        <v>2890</v>
      </c>
      <c r="E338" s="509">
        <v>1</v>
      </c>
      <c r="F338" s="550">
        <v>48.02</v>
      </c>
      <c r="G338" s="443">
        <v>1954</v>
      </c>
      <c r="H338" s="712">
        <f t="shared" si="13"/>
        <v>48.02</v>
      </c>
      <c r="I338" s="1229">
        <v>810047.06</v>
      </c>
      <c r="J338" s="1240">
        <f>SUM(H338:H341)</f>
        <v>171.20999999999998</v>
      </c>
    </row>
    <row r="339" spans="1:10" ht="13.5" thickBot="1">
      <c r="A339" s="884">
        <f t="shared" si="12"/>
        <v>335</v>
      </c>
      <c r="B339" s="424" t="s">
        <v>2557</v>
      </c>
      <c r="C339" s="425" t="s">
        <v>1352</v>
      </c>
      <c r="D339" s="439" t="s">
        <v>2890</v>
      </c>
      <c r="E339" s="507">
        <v>4</v>
      </c>
      <c r="F339" s="455">
        <v>59.43</v>
      </c>
      <c r="G339" s="428"/>
      <c r="H339" s="713">
        <f t="shared" si="13"/>
        <v>59.43</v>
      </c>
      <c r="I339" s="1230"/>
      <c r="J339" s="1241"/>
    </row>
    <row r="340" spans="1:10" ht="13.5" thickBot="1">
      <c r="A340" s="884">
        <f t="shared" si="12"/>
        <v>336</v>
      </c>
      <c r="B340" s="424" t="s">
        <v>2557</v>
      </c>
      <c r="C340" s="425" t="s">
        <v>1352</v>
      </c>
      <c r="D340" s="439" t="s">
        <v>2890</v>
      </c>
      <c r="E340" s="507">
        <v>5</v>
      </c>
      <c r="F340" s="455">
        <v>37.18</v>
      </c>
      <c r="G340" s="428"/>
      <c r="H340" s="713">
        <f t="shared" si="13"/>
        <v>37.18</v>
      </c>
      <c r="I340" s="1230"/>
      <c r="J340" s="1241"/>
    </row>
    <row r="341" spans="1:10" ht="13.5" thickBot="1">
      <c r="A341" s="884">
        <f t="shared" si="12"/>
        <v>337</v>
      </c>
      <c r="B341" s="429" t="s">
        <v>2557</v>
      </c>
      <c r="C341" s="429" t="s">
        <v>1352</v>
      </c>
      <c r="D341" s="440" t="s">
        <v>2890</v>
      </c>
      <c r="E341" s="508">
        <v>7</v>
      </c>
      <c r="F341" s="536">
        <v>26.58</v>
      </c>
      <c r="G341" s="431"/>
      <c r="H341" s="710">
        <f t="shared" si="13"/>
        <v>26.58</v>
      </c>
      <c r="I341" s="1231"/>
      <c r="J341" s="1242"/>
    </row>
    <row r="342" spans="1:10" ht="13.5" thickBot="1">
      <c r="A342" s="884">
        <f t="shared" si="12"/>
        <v>338</v>
      </c>
      <c r="B342" s="436" t="s">
        <v>2557</v>
      </c>
      <c r="C342" s="436" t="s">
        <v>1352</v>
      </c>
      <c r="D342" s="437" t="s">
        <v>2891</v>
      </c>
      <c r="E342" s="519">
        <v>5</v>
      </c>
      <c r="F342" s="486">
        <v>36.159999999999997</v>
      </c>
      <c r="G342" s="464">
        <v>1954</v>
      </c>
      <c r="H342" s="719">
        <f t="shared" si="13"/>
        <v>36.159999999999997</v>
      </c>
      <c r="I342" s="876">
        <v>177843.52</v>
      </c>
      <c r="J342" s="543">
        <f>SUM(H342)</f>
        <v>36.159999999999997</v>
      </c>
    </row>
    <row r="343" spans="1:10" ht="13.5" thickBot="1">
      <c r="A343" s="884">
        <f t="shared" si="12"/>
        <v>339</v>
      </c>
      <c r="B343" s="436" t="s">
        <v>2557</v>
      </c>
      <c r="C343" s="436" t="s">
        <v>1352</v>
      </c>
      <c r="D343" s="456" t="s">
        <v>2896</v>
      </c>
      <c r="E343" s="514" t="s">
        <v>2897</v>
      </c>
      <c r="F343" s="486">
        <v>66.63</v>
      </c>
      <c r="G343" s="438">
        <v>1954</v>
      </c>
      <c r="H343" s="715">
        <f t="shared" si="13"/>
        <v>66.63</v>
      </c>
      <c r="I343" s="874">
        <v>331303.13</v>
      </c>
      <c r="J343" s="539">
        <f>SUM(H343)</f>
        <v>66.63</v>
      </c>
    </row>
    <row r="344" spans="1:10" ht="13.5" thickBot="1">
      <c r="A344" s="884">
        <f t="shared" si="12"/>
        <v>340</v>
      </c>
      <c r="B344" s="425" t="s">
        <v>2557</v>
      </c>
      <c r="C344" s="425" t="s">
        <v>1352</v>
      </c>
      <c r="D344" s="426" t="s">
        <v>2898</v>
      </c>
      <c r="E344" s="506">
        <v>2</v>
      </c>
      <c r="F344" s="561">
        <v>44.36</v>
      </c>
      <c r="G344" s="427">
        <v>1954</v>
      </c>
      <c r="H344" s="713">
        <f t="shared" si="13"/>
        <v>44.36</v>
      </c>
      <c r="I344" s="1229">
        <v>976509.57</v>
      </c>
      <c r="J344" s="1249">
        <f>SUM(H344:H347)</f>
        <v>197.48000000000002</v>
      </c>
    </row>
    <row r="345" spans="1:10" ht="13.5" thickBot="1">
      <c r="A345" s="884">
        <f t="shared" si="12"/>
        <v>341</v>
      </c>
      <c r="B345" s="424" t="s">
        <v>2557</v>
      </c>
      <c r="C345" s="425" t="s">
        <v>1352</v>
      </c>
      <c r="D345" s="439" t="s">
        <v>2898</v>
      </c>
      <c r="E345" s="507">
        <v>4</v>
      </c>
      <c r="F345" s="455">
        <v>36.979999999999997</v>
      </c>
      <c r="G345" s="428"/>
      <c r="H345" s="713">
        <f t="shared" si="13"/>
        <v>36.979999999999997</v>
      </c>
      <c r="I345" s="1230"/>
      <c r="J345" s="1241"/>
    </row>
    <row r="346" spans="1:10" ht="13.5" thickBot="1">
      <c r="A346" s="884">
        <f t="shared" si="12"/>
        <v>342</v>
      </c>
      <c r="B346" s="424" t="s">
        <v>2557</v>
      </c>
      <c r="C346" s="425" t="s">
        <v>1352</v>
      </c>
      <c r="D346" s="439" t="s">
        <v>2898</v>
      </c>
      <c r="E346" s="507">
        <v>5</v>
      </c>
      <c r="F346" s="455">
        <v>49.41</v>
      </c>
      <c r="G346" s="428"/>
      <c r="H346" s="713">
        <f t="shared" si="13"/>
        <v>49.41</v>
      </c>
      <c r="I346" s="1230"/>
      <c r="J346" s="1241"/>
    </row>
    <row r="347" spans="1:10" ht="13.5" thickBot="1">
      <c r="A347" s="884">
        <f t="shared" si="12"/>
        <v>343</v>
      </c>
      <c r="B347" s="429" t="s">
        <v>2557</v>
      </c>
      <c r="C347" s="429" t="s">
        <v>1352</v>
      </c>
      <c r="D347" s="440" t="s">
        <v>2898</v>
      </c>
      <c r="E347" s="508">
        <v>6</v>
      </c>
      <c r="F347" s="536">
        <v>66.73</v>
      </c>
      <c r="G347" s="431"/>
      <c r="H347" s="710">
        <f t="shared" si="13"/>
        <v>66.73</v>
      </c>
      <c r="I347" s="1231"/>
      <c r="J347" s="1242"/>
    </row>
    <row r="348" spans="1:10" ht="13.5" thickBot="1">
      <c r="A348" s="884">
        <f t="shared" si="12"/>
        <v>344</v>
      </c>
      <c r="B348" s="432" t="s">
        <v>2557</v>
      </c>
      <c r="C348" s="432" t="s">
        <v>1352</v>
      </c>
      <c r="D348" s="459" t="s">
        <v>2899</v>
      </c>
      <c r="E348" s="516">
        <v>2</v>
      </c>
      <c r="F348" s="559">
        <v>36.159999999999997</v>
      </c>
      <c r="G348" s="460">
        <v>1954</v>
      </c>
      <c r="H348" s="717">
        <f t="shared" si="13"/>
        <v>36.159999999999997</v>
      </c>
      <c r="I348" s="875">
        <v>177691.65</v>
      </c>
      <c r="J348" s="542">
        <f>SUM(H348:H348)</f>
        <v>36.159999999999997</v>
      </c>
    </row>
    <row r="349" spans="1:10" ht="13.5" thickBot="1">
      <c r="A349" s="884">
        <f t="shared" si="12"/>
        <v>345</v>
      </c>
      <c r="B349" s="441" t="s">
        <v>2557</v>
      </c>
      <c r="C349" s="441" t="s">
        <v>1352</v>
      </c>
      <c r="D349" s="442" t="s">
        <v>2900</v>
      </c>
      <c r="E349" s="509">
        <v>11</v>
      </c>
      <c r="F349" s="550">
        <v>50.09</v>
      </c>
      <c r="G349" s="443">
        <v>1984</v>
      </c>
      <c r="H349" s="712">
        <f t="shared" si="13"/>
        <v>50.09</v>
      </c>
      <c r="I349" s="1229">
        <v>1005004.93</v>
      </c>
      <c r="J349" s="1240">
        <f>SUM(F349:F351)</f>
        <v>147.54</v>
      </c>
    </row>
    <row r="350" spans="1:10" ht="13.5" thickBot="1">
      <c r="A350" s="884">
        <f t="shared" si="12"/>
        <v>346</v>
      </c>
      <c r="B350" s="424" t="s">
        <v>2557</v>
      </c>
      <c r="C350" s="425" t="s">
        <v>1352</v>
      </c>
      <c r="D350" s="439" t="s">
        <v>2900</v>
      </c>
      <c r="E350" s="507">
        <v>12</v>
      </c>
      <c r="F350" s="455">
        <v>65.63</v>
      </c>
      <c r="G350" s="428"/>
      <c r="H350" s="713">
        <f t="shared" si="13"/>
        <v>65.63</v>
      </c>
      <c r="I350" s="1230"/>
      <c r="J350" s="1241"/>
    </row>
    <row r="351" spans="1:10" ht="13.5" thickBot="1">
      <c r="A351" s="884">
        <f t="shared" si="12"/>
        <v>347</v>
      </c>
      <c r="B351" s="429" t="s">
        <v>2557</v>
      </c>
      <c r="C351" s="429" t="s">
        <v>1352</v>
      </c>
      <c r="D351" s="440" t="s">
        <v>2900</v>
      </c>
      <c r="E351" s="508">
        <v>3</v>
      </c>
      <c r="F351" s="536">
        <v>31.82</v>
      </c>
      <c r="G351" s="431"/>
      <c r="H351" s="710">
        <f t="shared" si="13"/>
        <v>31.82</v>
      </c>
      <c r="I351" s="1231"/>
      <c r="J351" s="1242"/>
    </row>
    <row r="352" spans="1:10" ht="13.5" thickBot="1">
      <c r="A352" s="884">
        <f t="shared" si="12"/>
        <v>348</v>
      </c>
      <c r="B352" s="425" t="s">
        <v>2557</v>
      </c>
      <c r="C352" s="425" t="s">
        <v>1352</v>
      </c>
      <c r="D352" s="426" t="s">
        <v>2901</v>
      </c>
      <c r="E352" s="506" t="s">
        <v>2902</v>
      </c>
      <c r="F352" s="561">
        <v>65.81</v>
      </c>
      <c r="G352" s="427">
        <v>1895</v>
      </c>
      <c r="H352" s="713">
        <f t="shared" si="13"/>
        <v>65.81</v>
      </c>
      <c r="I352" s="1229">
        <v>764265.47</v>
      </c>
      <c r="J352" s="1249">
        <f>SUM(H352:H353)</f>
        <v>113.14</v>
      </c>
    </row>
    <row r="353" spans="1:10" ht="13.5" thickBot="1">
      <c r="A353" s="884">
        <f t="shared" si="12"/>
        <v>349</v>
      </c>
      <c r="B353" s="432" t="s">
        <v>2557</v>
      </c>
      <c r="C353" s="432" t="s">
        <v>1352</v>
      </c>
      <c r="D353" s="450" t="s">
        <v>2901</v>
      </c>
      <c r="E353" s="511" t="s">
        <v>2903</v>
      </c>
      <c r="F353" s="545">
        <v>47.33</v>
      </c>
      <c r="G353" s="451"/>
      <c r="H353" s="709">
        <f t="shared" si="13"/>
        <v>47.33</v>
      </c>
      <c r="I353" s="1231"/>
      <c r="J353" s="1250"/>
    </row>
    <row r="354" spans="1:10" ht="13.5" thickBot="1">
      <c r="A354" s="884">
        <f t="shared" si="12"/>
        <v>350</v>
      </c>
      <c r="B354" s="441" t="s">
        <v>2557</v>
      </c>
      <c r="C354" s="441" t="s">
        <v>1352</v>
      </c>
      <c r="D354" s="442" t="s">
        <v>2906</v>
      </c>
      <c r="E354" s="500" t="s">
        <v>2907</v>
      </c>
      <c r="F354" s="550">
        <v>24.14</v>
      </c>
      <c r="G354" s="443">
        <v>1973</v>
      </c>
      <c r="H354" s="712">
        <f t="shared" si="13"/>
        <v>24.14</v>
      </c>
      <c r="I354" s="1229">
        <v>5773783.0700000003</v>
      </c>
      <c r="J354" s="1238">
        <f>SUM(H354:H368)</f>
        <v>992.42000000000007</v>
      </c>
    </row>
    <row r="355" spans="1:10" ht="13.5" thickBot="1">
      <c r="A355" s="884">
        <f t="shared" si="12"/>
        <v>351</v>
      </c>
      <c r="B355" s="424" t="s">
        <v>2557</v>
      </c>
      <c r="C355" s="425" t="s">
        <v>1352</v>
      </c>
      <c r="D355" s="439" t="s">
        <v>2906</v>
      </c>
      <c r="E355" s="501" t="s">
        <v>2908</v>
      </c>
      <c r="F355" s="455">
        <v>56.72</v>
      </c>
      <c r="G355" s="428"/>
      <c r="H355" s="713">
        <f t="shared" si="13"/>
        <v>56.72</v>
      </c>
      <c r="I355" s="1230"/>
      <c r="J355" s="1258"/>
    </row>
    <row r="356" spans="1:10" ht="13.5" thickBot="1">
      <c r="A356" s="884">
        <f t="shared" si="12"/>
        <v>352</v>
      </c>
      <c r="B356" s="424" t="s">
        <v>2557</v>
      </c>
      <c r="C356" s="425" t="s">
        <v>1352</v>
      </c>
      <c r="D356" s="439" t="s">
        <v>2906</v>
      </c>
      <c r="E356" s="501" t="s">
        <v>2909</v>
      </c>
      <c r="F356" s="455">
        <v>51.53</v>
      </c>
      <c r="G356" s="428"/>
      <c r="H356" s="713">
        <f t="shared" si="13"/>
        <v>51.53</v>
      </c>
      <c r="I356" s="1230"/>
      <c r="J356" s="1258"/>
    </row>
    <row r="357" spans="1:10" ht="13.5" thickBot="1">
      <c r="A357" s="884">
        <f t="shared" si="12"/>
        <v>353</v>
      </c>
      <c r="B357" s="424" t="s">
        <v>2557</v>
      </c>
      <c r="C357" s="425" t="s">
        <v>1352</v>
      </c>
      <c r="D357" s="439" t="s">
        <v>2906</v>
      </c>
      <c r="E357" s="501" t="s">
        <v>2910</v>
      </c>
      <c r="F357" s="455">
        <v>29.28</v>
      </c>
      <c r="G357" s="428"/>
      <c r="H357" s="713">
        <f t="shared" si="13"/>
        <v>29.28</v>
      </c>
      <c r="I357" s="1230"/>
      <c r="J357" s="1258"/>
    </row>
    <row r="358" spans="1:10" ht="13.5" thickBot="1">
      <c r="A358" s="884">
        <f t="shared" si="12"/>
        <v>354</v>
      </c>
      <c r="B358" s="424" t="s">
        <v>2557</v>
      </c>
      <c r="C358" s="425" t="s">
        <v>1352</v>
      </c>
      <c r="D358" s="439" t="s">
        <v>2906</v>
      </c>
      <c r="E358" s="501" t="s">
        <v>2911</v>
      </c>
      <c r="F358" s="455">
        <v>51.53</v>
      </c>
      <c r="G358" s="428"/>
      <c r="H358" s="713">
        <f t="shared" si="13"/>
        <v>51.53</v>
      </c>
      <c r="I358" s="1230"/>
      <c r="J358" s="1258"/>
    </row>
    <row r="359" spans="1:10" ht="13.5" thickBot="1">
      <c r="A359" s="884">
        <f t="shared" si="12"/>
        <v>355</v>
      </c>
      <c r="B359" s="424" t="s">
        <v>2557</v>
      </c>
      <c r="C359" s="425" t="s">
        <v>1352</v>
      </c>
      <c r="D359" s="439" t="s">
        <v>2906</v>
      </c>
      <c r="E359" s="501" t="s">
        <v>2912</v>
      </c>
      <c r="F359" s="455">
        <v>24.13</v>
      </c>
      <c r="G359" s="428"/>
      <c r="H359" s="713">
        <f t="shared" si="13"/>
        <v>24.13</v>
      </c>
      <c r="I359" s="1230"/>
      <c r="J359" s="1258"/>
    </row>
    <row r="360" spans="1:10" ht="13.5" thickBot="1">
      <c r="A360" s="884">
        <f t="shared" si="12"/>
        <v>356</v>
      </c>
      <c r="B360" s="424" t="s">
        <v>2557</v>
      </c>
      <c r="C360" s="425" t="s">
        <v>1352</v>
      </c>
      <c r="D360" s="439" t="s">
        <v>2906</v>
      </c>
      <c r="E360" s="501" t="s">
        <v>3600</v>
      </c>
      <c r="F360" s="455">
        <v>43.87</v>
      </c>
      <c r="G360" s="428"/>
      <c r="H360" s="713">
        <f t="shared" si="13"/>
        <v>43.87</v>
      </c>
      <c r="I360" s="1230"/>
      <c r="J360" s="1258"/>
    </row>
    <row r="361" spans="1:10" ht="13.5" thickBot="1">
      <c r="A361" s="884">
        <f t="shared" si="12"/>
        <v>357</v>
      </c>
      <c r="B361" s="424" t="s">
        <v>2557</v>
      </c>
      <c r="C361" s="425" t="s">
        <v>1352</v>
      </c>
      <c r="D361" s="439" t="s">
        <v>2906</v>
      </c>
      <c r="E361" s="501" t="s">
        <v>2913</v>
      </c>
      <c r="F361" s="455">
        <v>51.31</v>
      </c>
      <c r="G361" s="428"/>
      <c r="H361" s="713">
        <f t="shared" si="13"/>
        <v>51.31</v>
      </c>
      <c r="I361" s="1230"/>
      <c r="J361" s="1258"/>
    </row>
    <row r="362" spans="1:10" ht="13.5" thickBot="1">
      <c r="A362" s="884">
        <f t="shared" si="12"/>
        <v>358</v>
      </c>
      <c r="B362" s="424" t="s">
        <v>2557</v>
      </c>
      <c r="C362" s="425" t="s">
        <v>1352</v>
      </c>
      <c r="D362" s="439" t="s">
        <v>2906</v>
      </c>
      <c r="E362" s="501" t="s">
        <v>2914</v>
      </c>
      <c r="F362" s="455">
        <v>29.01</v>
      </c>
      <c r="G362" s="428"/>
      <c r="H362" s="713">
        <f t="shared" si="13"/>
        <v>29.01</v>
      </c>
      <c r="I362" s="1230"/>
      <c r="J362" s="1258"/>
    </row>
    <row r="363" spans="1:10" ht="13.5" thickBot="1">
      <c r="A363" s="884">
        <f t="shared" si="12"/>
        <v>359</v>
      </c>
      <c r="B363" s="424" t="s">
        <v>2557</v>
      </c>
      <c r="C363" s="425" t="s">
        <v>1352</v>
      </c>
      <c r="D363" s="439" t="s">
        <v>2906</v>
      </c>
      <c r="E363" s="501" t="s">
        <v>2915</v>
      </c>
      <c r="F363" s="455">
        <v>26.32</v>
      </c>
      <c r="G363" s="428"/>
      <c r="H363" s="713">
        <f t="shared" si="13"/>
        <v>26.32</v>
      </c>
      <c r="I363" s="1230"/>
      <c r="J363" s="1258"/>
    </row>
    <row r="364" spans="1:10" ht="13.5" thickBot="1">
      <c r="A364" s="884">
        <f t="shared" si="12"/>
        <v>360</v>
      </c>
      <c r="B364" s="424" t="s">
        <v>2557</v>
      </c>
      <c r="C364" s="425" t="s">
        <v>1352</v>
      </c>
      <c r="D364" s="439" t="s">
        <v>2906</v>
      </c>
      <c r="E364" s="501" t="s">
        <v>2916</v>
      </c>
      <c r="F364" s="455">
        <v>39.19</v>
      </c>
      <c r="G364" s="428"/>
      <c r="H364" s="713">
        <f t="shared" si="13"/>
        <v>39.19</v>
      </c>
      <c r="I364" s="1230"/>
      <c r="J364" s="1258"/>
    </row>
    <row r="365" spans="1:10" ht="13.5" thickBot="1">
      <c r="A365" s="884">
        <f t="shared" si="12"/>
        <v>361</v>
      </c>
      <c r="B365" s="424" t="s">
        <v>2557</v>
      </c>
      <c r="C365" s="425" t="s">
        <v>1352</v>
      </c>
      <c r="D365" s="439" t="s">
        <v>2906</v>
      </c>
      <c r="E365" s="501" t="s">
        <v>2917</v>
      </c>
      <c r="F365" s="455">
        <v>52.39</v>
      </c>
      <c r="G365" s="428"/>
      <c r="H365" s="713">
        <f t="shared" si="13"/>
        <v>52.39</v>
      </c>
      <c r="I365" s="1230"/>
      <c r="J365" s="1258"/>
    </row>
    <row r="366" spans="1:10" ht="13.5" thickBot="1">
      <c r="A366" s="884">
        <f t="shared" si="12"/>
        <v>362</v>
      </c>
      <c r="B366" s="424" t="s">
        <v>2557</v>
      </c>
      <c r="C366" s="425" t="s">
        <v>1352</v>
      </c>
      <c r="D366" s="439" t="s">
        <v>2906</v>
      </c>
      <c r="E366" s="501" t="s">
        <v>2918</v>
      </c>
      <c r="F366" s="455">
        <v>75.2</v>
      </c>
      <c r="G366" s="428"/>
      <c r="H366" s="713">
        <f t="shared" si="13"/>
        <v>75.2</v>
      </c>
      <c r="I366" s="1230"/>
      <c r="J366" s="1258"/>
    </row>
    <row r="367" spans="1:10" ht="13.5" thickBot="1">
      <c r="A367" s="884">
        <f t="shared" si="12"/>
        <v>363</v>
      </c>
      <c r="B367" s="424" t="s">
        <v>2557</v>
      </c>
      <c r="C367" s="425" t="s">
        <v>1352</v>
      </c>
      <c r="D367" s="439" t="s">
        <v>2906</v>
      </c>
      <c r="E367" s="501" t="s">
        <v>2919</v>
      </c>
      <c r="F367" s="455">
        <v>52.21</v>
      </c>
      <c r="G367" s="428"/>
      <c r="H367" s="713">
        <f t="shared" si="13"/>
        <v>52.21</v>
      </c>
      <c r="I367" s="1230"/>
      <c r="J367" s="1258"/>
    </row>
    <row r="368" spans="1:10" ht="13.5" thickBot="1">
      <c r="A368" s="884">
        <f t="shared" si="12"/>
        <v>364</v>
      </c>
      <c r="B368" s="429" t="s">
        <v>2559</v>
      </c>
      <c r="C368" s="429" t="s">
        <v>2560</v>
      </c>
      <c r="D368" s="440" t="s">
        <v>2906</v>
      </c>
      <c r="E368" s="502"/>
      <c r="F368" s="536">
        <v>385.59</v>
      </c>
      <c r="G368" s="431"/>
      <c r="H368" s="710">
        <f t="shared" si="13"/>
        <v>385.59</v>
      </c>
      <c r="I368" s="1231"/>
      <c r="J368" s="1239"/>
    </row>
    <row r="369" spans="1:10" ht="13.5" thickBot="1">
      <c r="A369" s="884">
        <f t="shared" si="12"/>
        <v>365</v>
      </c>
      <c r="B369" s="425" t="s">
        <v>2557</v>
      </c>
      <c r="C369" s="425" t="s">
        <v>1352</v>
      </c>
      <c r="D369" s="426" t="s">
        <v>2920</v>
      </c>
      <c r="E369" s="506">
        <v>2</v>
      </c>
      <c r="F369" s="561">
        <v>45.05</v>
      </c>
      <c r="G369" s="427">
        <v>1895</v>
      </c>
      <c r="H369" s="713">
        <f t="shared" si="13"/>
        <v>45.05</v>
      </c>
      <c r="I369" s="1229">
        <v>935602.12</v>
      </c>
      <c r="J369" s="1249">
        <f>SUM(H369:H371)</f>
        <v>137.42000000000002</v>
      </c>
    </row>
    <row r="370" spans="1:10" ht="13.5" thickBot="1">
      <c r="A370" s="884">
        <f t="shared" si="12"/>
        <v>366</v>
      </c>
      <c r="B370" s="424" t="s">
        <v>2557</v>
      </c>
      <c r="C370" s="425" t="s">
        <v>1352</v>
      </c>
      <c r="D370" s="439" t="s">
        <v>2920</v>
      </c>
      <c r="E370" s="507">
        <v>6</v>
      </c>
      <c r="F370" s="455">
        <v>49.07</v>
      </c>
      <c r="G370" s="428"/>
      <c r="H370" s="713">
        <f t="shared" si="13"/>
        <v>49.07</v>
      </c>
      <c r="I370" s="1230"/>
      <c r="J370" s="1241"/>
    </row>
    <row r="371" spans="1:10" ht="13.5" thickBot="1">
      <c r="A371" s="884">
        <f t="shared" si="12"/>
        <v>367</v>
      </c>
      <c r="B371" s="432" t="s">
        <v>2557</v>
      </c>
      <c r="C371" s="432" t="s">
        <v>1352</v>
      </c>
      <c r="D371" s="450" t="s">
        <v>2920</v>
      </c>
      <c r="E371" s="511">
        <v>9</v>
      </c>
      <c r="F371" s="545">
        <v>43.3</v>
      </c>
      <c r="G371" s="451"/>
      <c r="H371" s="709">
        <f t="shared" si="13"/>
        <v>43.3</v>
      </c>
      <c r="I371" s="1231"/>
      <c r="J371" s="1250"/>
    </row>
    <row r="372" spans="1:10" ht="13.5" thickBot="1">
      <c r="A372" s="884">
        <f t="shared" si="12"/>
        <v>368</v>
      </c>
      <c r="B372" s="441" t="s">
        <v>2557</v>
      </c>
      <c r="C372" s="441" t="s">
        <v>1352</v>
      </c>
      <c r="D372" s="442" t="s">
        <v>2921</v>
      </c>
      <c r="E372" s="509">
        <v>1</v>
      </c>
      <c r="F372" s="550">
        <v>49.29</v>
      </c>
      <c r="G372" s="443">
        <v>1895</v>
      </c>
      <c r="H372" s="712">
        <f t="shared" si="13"/>
        <v>49.29</v>
      </c>
      <c r="I372" s="1229">
        <v>1256402.1499999999</v>
      </c>
      <c r="J372" s="1240">
        <f>SUM(H372:H375)</f>
        <v>185.57999999999998</v>
      </c>
    </row>
    <row r="373" spans="1:10" ht="13.5" thickBot="1">
      <c r="A373" s="884">
        <f t="shared" si="12"/>
        <v>369</v>
      </c>
      <c r="B373" s="424" t="s">
        <v>2557</v>
      </c>
      <c r="C373" s="425" t="s">
        <v>1352</v>
      </c>
      <c r="D373" s="439" t="s">
        <v>2921</v>
      </c>
      <c r="E373" s="507">
        <v>11</v>
      </c>
      <c r="F373" s="455">
        <v>44.75</v>
      </c>
      <c r="G373" s="428"/>
      <c r="H373" s="713">
        <f t="shared" si="13"/>
        <v>44.75</v>
      </c>
      <c r="I373" s="1230"/>
      <c r="J373" s="1241"/>
    </row>
    <row r="374" spans="1:10" ht="13.5" thickBot="1">
      <c r="A374" s="884">
        <f t="shared" si="12"/>
        <v>370</v>
      </c>
      <c r="B374" s="473" t="s">
        <v>2557</v>
      </c>
      <c r="C374" s="432" t="s">
        <v>1352</v>
      </c>
      <c r="D374" s="450" t="s">
        <v>2921</v>
      </c>
      <c r="E374" s="511">
        <v>2</v>
      </c>
      <c r="F374" s="545">
        <v>40.93</v>
      </c>
      <c r="G374" s="451"/>
      <c r="H374" s="709">
        <f t="shared" si="13"/>
        <v>40.93</v>
      </c>
      <c r="I374" s="1230"/>
      <c r="J374" s="1241"/>
    </row>
    <row r="375" spans="1:10" ht="13.5" thickBot="1">
      <c r="A375" s="884">
        <f t="shared" si="12"/>
        <v>371</v>
      </c>
      <c r="B375" s="577" t="s">
        <v>2557</v>
      </c>
      <c r="C375" s="578" t="s">
        <v>1352</v>
      </c>
      <c r="D375" s="579" t="s">
        <v>2921</v>
      </c>
      <c r="E375" s="580">
        <v>7</v>
      </c>
      <c r="F375" s="581">
        <v>50.61</v>
      </c>
      <c r="G375" s="431"/>
      <c r="H375" s="729">
        <f t="shared" si="13"/>
        <v>50.61</v>
      </c>
      <c r="I375" s="1231"/>
      <c r="J375" s="1242"/>
    </row>
    <row r="376" spans="1:10" ht="13.5" thickBot="1">
      <c r="A376" s="884">
        <f t="shared" si="12"/>
        <v>372</v>
      </c>
      <c r="B376" s="432" t="s">
        <v>2557</v>
      </c>
      <c r="C376" s="432" t="s">
        <v>1352</v>
      </c>
      <c r="D376" s="459" t="s">
        <v>2922</v>
      </c>
      <c r="E376" s="516" t="s">
        <v>2923</v>
      </c>
      <c r="F376" s="559">
        <v>50.6</v>
      </c>
      <c r="G376" s="460">
        <v>1959</v>
      </c>
      <c r="H376" s="717">
        <f t="shared" si="13"/>
        <v>50.6</v>
      </c>
      <c r="I376" s="875">
        <v>340799.09</v>
      </c>
      <c r="J376" s="542">
        <f>SUM(H376)</f>
        <v>50.6</v>
      </c>
    </row>
    <row r="377" spans="1:10" ht="13.5" thickBot="1">
      <c r="A377" s="884">
        <f t="shared" si="12"/>
        <v>373</v>
      </c>
      <c r="B377" s="436" t="s">
        <v>2557</v>
      </c>
      <c r="C377" s="436" t="s">
        <v>1352</v>
      </c>
      <c r="D377" s="437" t="s">
        <v>2927</v>
      </c>
      <c r="E377" s="519">
        <v>5</v>
      </c>
      <c r="F377" s="486">
        <v>50.05</v>
      </c>
      <c r="G377" s="438">
        <v>1897</v>
      </c>
      <c r="H377" s="719">
        <f t="shared" ref="H377:H419" si="14">F377</f>
        <v>50.05</v>
      </c>
      <c r="I377" s="876">
        <v>338944.82</v>
      </c>
      <c r="J377" s="539">
        <f>F377</f>
        <v>50.05</v>
      </c>
    </row>
    <row r="378" spans="1:10" ht="13.5" thickBot="1">
      <c r="A378" s="884">
        <f t="shared" si="12"/>
        <v>374</v>
      </c>
      <c r="B378" s="441" t="s">
        <v>2557</v>
      </c>
      <c r="C378" s="441" t="s">
        <v>1352</v>
      </c>
      <c r="D378" s="442" t="s">
        <v>2929</v>
      </c>
      <c r="E378" s="509">
        <v>1</v>
      </c>
      <c r="F378" s="550">
        <v>46.46</v>
      </c>
      <c r="G378" s="443">
        <v>1945</v>
      </c>
      <c r="H378" s="712">
        <f t="shared" si="14"/>
        <v>46.46</v>
      </c>
      <c r="I378" s="1229">
        <v>838412.13</v>
      </c>
      <c r="J378" s="1240">
        <f>SUM(H378:H381)</f>
        <v>170.39000000000001</v>
      </c>
    </row>
    <row r="379" spans="1:10" ht="13.5" thickBot="1">
      <c r="A379" s="884">
        <f t="shared" si="12"/>
        <v>375</v>
      </c>
      <c r="B379" s="424" t="s">
        <v>2557</v>
      </c>
      <c r="C379" s="425" t="s">
        <v>1352</v>
      </c>
      <c r="D379" s="439" t="s">
        <v>2929</v>
      </c>
      <c r="E379" s="507">
        <v>2</v>
      </c>
      <c r="F379" s="455">
        <v>46.81</v>
      </c>
      <c r="G379" s="428"/>
      <c r="H379" s="713">
        <f t="shared" si="14"/>
        <v>46.81</v>
      </c>
      <c r="I379" s="1230"/>
      <c r="J379" s="1241"/>
    </row>
    <row r="380" spans="1:10" ht="13.5" thickBot="1">
      <c r="A380" s="884">
        <f t="shared" si="12"/>
        <v>376</v>
      </c>
      <c r="B380" s="424" t="s">
        <v>2557</v>
      </c>
      <c r="C380" s="425" t="s">
        <v>1352</v>
      </c>
      <c r="D380" s="439" t="s">
        <v>2929</v>
      </c>
      <c r="E380" s="507">
        <v>3</v>
      </c>
      <c r="F380" s="455">
        <v>46.46</v>
      </c>
      <c r="G380" s="428"/>
      <c r="H380" s="713">
        <f t="shared" si="14"/>
        <v>46.46</v>
      </c>
      <c r="I380" s="1230"/>
      <c r="J380" s="1241"/>
    </row>
    <row r="381" spans="1:10" ht="13.5" thickBot="1">
      <c r="A381" s="884">
        <f t="shared" si="12"/>
        <v>377</v>
      </c>
      <c r="B381" s="429" t="s">
        <v>2557</v>
      </c>
      <c r="C381" s="429" t="s">
        <v>1352</v>
      </c>
      <c r="D381" s="440" t="s">
        <v>2929</v>
      </c>
      <c r="E381" s="508">
        <v>5</v>
      </c>
      <c r="F381" s="536">
        <v>30.66</v>
      </c>
      <c r="G381" s="431"/>
      <c r="H381" s="710">
        <f t="shared" si="14"/>
        <v>30.66</v>
      </c>
      <c r="I381" s="1231"/>
      <c r="J381" s="1242"/>
    </row>
    <row r="382" spans="1:10" ht="13.5" thickBot="1">
      <c r="A382" s="884">
        <f t="shared" si="12"/>
        <v>378</v>
      </c>
      <c r="B382" s="425" t="s">
        <v>2557</v>
      </c>
      <c r="C382" s="425" t="s">
        <v>1352</v>
      </c>
      <c r="D382" s="426" t="s">
        <v>2930</v>
      </c>
      <c r="E382" s="506">
        <v>3</v>
      </c>
      <c r="F382" s="561">
        <v>46.15</v>
      </c>
      <c r="G382" s="427">
        <v>1945</v>
      </c>
      <c r="H382" s="713">
        <f t="shared" si="14"/>
        <v>46.15</v>
      </c>
      <c r="I382" s="1229">
        <v>456213.43</v>
      </c>
      <c r="J382" s="1249">
        <f>SUM(H382:H383)</f>
        <v>92.63</v>
      </c>
    </row>
    <row r="383" spans="1:10" ht="13.5" thickBot="1">
      <c r="A383" s="884">
        <f t="shared" si="12"/>
        <v>379</v>
      </c>
      <c r="B383" s="432" t="s">
        <v>2557</v>
      </c>
      <c r="C383" s="432" t="s">
        <v>1352</v>
      </c>
      <c r="D383" s="450" t="s">
        <v>2930</v>
      </c>
      <c r="E383" s="511">
        <v>4</v>
      </c>
      <c r="F383" s="545">
        <v>46.48</v>
      </c>
      <c r="G383" s="451"/>
      <c r="H383" s="709">
        <f t="shared" si="14"/>
        <v>46.48</v>
      </c>
      <c r="I383" s="1231"/>
      <c r="J383" s="1250"/>
    </row>
    <row r="384" spans="1:10" ht="13.5" thickBot="1">
      <c r="A384" s="884">
        <f t="shared" si="12"/>
        <v>380</v>
      </c>
      <c r="B384" s="436" t="s">
        <v>2557</v>
      </c>
      <c r="C384" s="436" t="s">
        <v>1352</v>
      </c>
      <c r="D384" s="456" t="s">
        <v>2932</v>
      </c>
      <c r="E384" s="514">
        <v>4</v>
      </c>
      <c r="F384" s="486">
        <v>58.46</v>
      </c>
      <c r="G384" s="438">
        <v>1945</v>
      </c>
      <c r="H384" s="715">
        <f t="shared" si="14"/>
        <v>58.46</v>
      </c>
      <c r="I384" s="874">
        <v>286834.59999999998</v>
      </c>
      <c r="J384" s="539">
        <f>SUM(H384)</f>
        <v>58.46</v>
      </c>
    </row>
    <row r="385" spans="1:10" ht="13.5" thickBot="1">
      <c r="A385" s="884">
        <f t="shared" si="12"/>
        <v>381</v>
      </c>
      <c r="B385" s="436" t="s">
        <v>2557</v>
      </c>
      <c r="C385" s="436" t="s">
        <v>1352</v>
      </c>
      <c r="D385" s="456" t="s">
        <v>2933</v>
      </c>
      <c r="E385" s="514">
        <v>2</v>
      </c>
      <c r="F385" s="486">
        <v>46.37</v>
      </c>
      <c r="G385" s="438">
        <v>1945</v>
      </c>
      <c r="H385" s="715">
        <f t="shared" si="14"/>
        <v>46.37</v>
      </c>
      <c r="I385" s="874">
        <v>227451.88</v>
      </c>
      <c r="J385" s="539">
        <f>SUM(H385)</f>
        <v>46.37</v>
      </c>
    </row>
    <row r="386" spans="1:10" ht="13.5" thickBot="1">
      <c r="A386" s="884">
        <f t="shared" si="12"/>
        <v>382</v>
      </c>
      <c r="B386" s="441" t="s">
        <v>2557</v>
      </c>
      <c r="C386" s="441" t="s">
        <v>1352</v>
      </c>
      <c r="D386" s="442" t="s">
        <v>2934</v>
      </c>
      <c r="E386" s="509">
        <v>2</v>
      </c>
      <c r="F386" s="550">
        <v>58.46</v>
      </c>
      <c r="G386" s="443">
        <v>1945</v>
      </c>
      <c r="H386" s="712">
        <f t="shared" si="14"/>
        <v>58.46</v>
      </c>
      <c r="I386" s="1229">
        <v>563707.81999999995</v>
      </c>
      <c r="J386" s="1240">
        <f>SUM(H386:H387)</f>
        <v>116.92</v>
      </c>
    </row>
    <row r="387" spans="1:10" ht="13.5" thickBot="1">
      <c r="A387" s="884">
        <f t="shared" si="12"/>
        <v>383</v>
      </c>
      <c r="B387" s="429" t="s">
        <v>2557</v>
      </c>
      <c r="C387" s="429" t="s">
        <v>1352</v>
      </c>
      <c r="D387" s="440" t="s">
        <v>2934</v>
      </c>
      <c r="E387" s="508">
        <v>4</v>
      </c>
      <c r="F387" s="536">
        <v>58.46</v>
      </c>
      <c r="G387" s="431"/>
      <c r="H387" s="710">
        <f t="shared" si="14"/>
        <v>58.46</v>
      </c>
      <c r="I387" s="1231"/>
      <c r="J387" s="1242"/>
    </row>
    <row r="388" spans="1:10" ht="13.5" thickBot="1">
      <c r="A388" s="884">
        <f t="shared" si="12"/>
        <v>384</v>
      </c>
      <c r="B388" s="441" t="s">
        <v>2557</v>
      </c>
      <c r="C388" s="441" t="s">
        <v>1352</v>
      </c>
      <c r="D388" s="442" t="s">
        <v>2935</v>
      </c>
      <c r="E388" s="509">
        <v>4</v>
      </c>
      <c r="F388" s="550">
        <v>57.95</v>
      </c>
      <c r="G388" s="443">
        <v>1813</v>
      </c>
      <c r="H388" s="712">
        <f t="shared" si="14"/>
        <v>57.95</v>
      </c>
      <c r="I388" s="1229">
        <v>1355104.19</v>
      </c>
      <c r="J388" s="1240">
        <f>SUM(H388:H390)</f>
        <v>200.05</v>
      </c>
    </row>
    <row r="389" spans="1:10" ht="13.5" thickBot="1">
      <c r="A389" s="884">
        <f t="shared" si="12"/>
        <v>385</v>
      </c>
      <c r="B389" s="425" t="s">
        <v>2557</v>
      </c>
      <c r="C389" s="425" t="s">
        <v>1352</v>
      </c>
      <c r="D389" s="439" t="s">
        <v>2935</v>
      </c>
      <c r="E389" s="507">
        <v>5</v>
      </c>
      <c r="F389" s="455">
        <v>81.83</v>
      </c>
      <c r="G389" s="428"/>
      <c r="H389" s="713">
        <f t="shared" si="14"/>
        <v>81.83</v>
      </c>
      <c r="I389" s="1230"/>
      <c r="J389" s="1241"/>
    </row>
    <row r="390" spans="1:10" ht="13.5" thickBot="1">
      <c r="A390" s="884">
        <f t="shared" si="12"/>
        <v>386</v>
      </c>
      <c r="B390" s="429" t="s">
        <v>2557</v>
      </c>
      <c r="C390" s="429" t="s">
        <v>1352</v>
      </c>
      <c r="D390" s="440" t="s">
        <v>2935</v>
      </c>
      <c r="E390" s="508">
        <v>7</v>
      </c>
      <c r="F390" s="536">
        <v>60.27</v>
      </c>
      <c r="G390" s="431"/>
      <c r="H390" s="710">
        <f t="shared" si="14"/>
        <v>60.27</v>
      </c>
      <c r="I390" s="1231"/>
      <c r="J390" s="1242"/>
    </row>
    <row r="391" spans="1:10" ht="13.5" thickBot="1">
      <c r="A391" s="884">
        <f t="shared" ref="A391:A454" si="15">1+A390</f>
        <v>387</v>
      </c>
      <c r="B391" s="432" t="s">
        <v>2557</v>
      </c>
      <c r="C391" s="432" t="s">
        <v>1352</v>
      </c>
      <c r="D391" s="433" t="s">
        <v>2936</v>
      </c>
      <c r="E391" s="510">
        <v>1</v>
      </c>
      <c r="F391" s="559">
        <v>116.7</v>
      </c>
      <c r="G391" s="434">
        <v>1911</v>
      </c>
      <c r="H391" s="709">
        <f t="shared" si="14"/>
        <v>116.7</v>
      </c>
      <c r="I391" s="871">
        <v>762560.64</v>
      </c>
      <c r="J391" s="541">
        <f>SUM(H391:H391)</f>
        <v>116.7</v>
      </c>
    </row>
    <row r="392" spans="1:10" s="548" customFormat="1" ht="13.5" thickBot="1">
      <c r="A392" s="884">
        <f t="shared" si="15"/>
        <v>388</v>
      </c>
      <c r="B392" s="608" t="s">
        <v>2557</v>
      </c>
      <c r="C392" s="608" t="s">
        <v>1352</v>
      </c>
      <c r="D392" s="609" t="s">
        <v>2938</v>
      </c>
      <c r="E392" s="610">
        <v>1</v>
      </c>
      <c r="F392" s="486">
        <v>85.88</v>
      </c>
      <c r="G392" s="534">
        <v>1908</v>
      </c>
      <c r="H392" s="569">
        <f t="shared" si="14"/>
        <v>85.88</v>
      </c>
      <c r="I392" s="879">
        <v>585284.27</v>
      </c>
      <c r="J392" s="611">
        <f>SUM(H392:H392)</f>
        <v>85.88</v>
      </c>
    </row>
    <row r="393" spans="1:10" ht="13.5" thickBot="1">
      <c r="A393" s="884">
        <f t="shared" si="15"/>
        <v>389</v>
      </c>
      <c r="B393" s="425" t="s">
        <v>2557</v>
      </c>
      <c r="C393" s="425" t="s">
        <v>1352</v>
      </c>
      <c r="D393" s="426" t="s">
        <v>2939</v>
      </c>
      <c r="E393" s="506">
        <v>7</v>
      </c>
      <c r="F393" s="561">
        <v>40.51</v>
      </c>
      <c r="G393" s="427">
        <v>1927</v>
      </c>
      <c r="H393" s="713">
        <f t="shared" si="14"/>
        <v>40.51</v>
      </c>
      <c r="I393" s="1229">
        <v>332815.64</v>
      </c>
      <c r="J393" s="1249">
        <f>SUM(H393:H394)</f>
        <v>67.08</v>
      </c>
    </row>
    <row r="394" spans="1:10" ht="13.5" thickBot="1">
      <c r="A394" s="884">
        <f t="shared" si="15"/>
        <v>390</v>
      </c>
      <c r="B394" s="432" t="s">
        <v>2557</v>
      </c>
      <c r="C394" s="432" t="s">
        <v>1352</v>
      </c>
      <c r="D394" s="471" t="s">
        <v>2939</v>
      </c>
      <c r="E394" s="522">
        <v>8</v>
      </c>
      <c r="F394" s="545">
        <v>26.57</v>
      </c>
      <c r="G394" s="472"/>
      <c r="H394" s="717">
        <f t="shared" si="14"/>
        <v>26.57</v>
      </c>
      <c r="I394" s="1231"/>
      <c r="J394" s="1250"/>
    </row>
    <row r="395" spans="1:10" ht="13.5" thickBot="1">
      <c r="A395" s="884">
        <f t="shared" si="15"/>
        <v>391</v>
      </c>
      <c r="B395" s="441" t="s">
        <v>2557</v>
      </c>
      <c r="C395" s="441" t="s">
        <v>1352</v>
      </c>
      <c r="D395" s="462" t="s">
        <v>2943</v>
      </c>
      <c r="E395" s="518">
        <v>2</v>
      </c>
      <c r="F395" s="550">
        <v>47.74</v>
      </c>
      <c r="G395" s="463">
        <v>1927</v>
      </c>
      <c r="H395" s="718">
        <f t="shared" si="14"/>
        <v>47.74</v>
      </c>
      <c r="I395" s="1277">
        <v>333991.69</v>
      </c>
      <c r="J395" s="1253">
        <f>SUM(H395:H396)</f>
        <v>72.400000000000006</v>
      </c>
    </row>
    <row r="396" spans="1:10" ht="13.5" thickBot="1">
      <c r="A396" s="884">
        <f t="shared" si="15"/>
        <v>392</v>
      </c>
      <c r="B396" s="429" t="s">
        <v>2557</v>
      </c>
      <c r="C396" s="429" t="s">
        <v>1352</v>
      </c>
      <c r="D396" s="481" t="s">
        <v>2943</v>
      </c>
      <c r="E396" s="526">
        <v>5</v>
      </c>
      <c r="F396" s="536">
        <v>24.66</v>
      </c>
      <c r="G396" s="487"/>
      <c r="H396" s="724">
        <f t="shared" si="14"/>
        <v>24.66</v>
      </c>
      <c r="I396" s="1278"/>
      <c r="J396" s="1254"/>
    </row>
    <row r="397" spans="1:10" ht="13.5" thickBot="1">
      <c r="A397" s="884">
        <f t="shared" si="15"/>
        <v>393</v>
      </c>
      <c r="B397" s="436" t="s">
        <v>2557</v>
      </c>
      <c r="C397" s="436" t="s">
        <v>1352</v>
      </c>
      <c r="D397" s="437" t="s">
        <v>2944</v>
      </c>
      <c r="E397" s="519">
        <v>7</v>
      </c>
      <c r="F397" s="486">
        <v>42.49</v>
      </c>
      <c r="G397" s="464">
        <v>1956</v>
      </c>
      <c r="H397" s="719">
        <f t="shared" si="14"/>
        <v>42.49</v>
      </c>
      <c r="I397" s="876">
        <v>244833.83</v>
      </c>
      <c r="J397" s="543">
        <f>SUM(H397)</f>
        <v>42.49</v>
      </c>
    </row>
    <row r="398" spans="1:10" ht="13.5" thickBot="1">
      <c r="A398" s="884">
        <f t="shared" si="15"/>
        <v>394</v>
      </c>
      <c r="B398" s="441" t="s">
        <v>2557</v>
      </c>
      <c r="C398" s="441" t="s">
        <v>1352</v>
      </c>
      <c r="D398" s="442" t="s">
        <v>2945</v>
      </c>
      <c r="E398" s="509">
        <v>1</v>
      </c>
      <c r="F398" s="550">
        <v>56.17</v>
      </c>
      <c r="G398" s="443">
        <v>1899</v>
      </c>
      <c r="H398" s="712">
        <f t="shared" si="14"/>
        <v>56.17</v>
      </c>
      <c r="I398" s="1229">
        <v>2060820.58</v>
      </c>
      <c r="J398" s="1238">
        <f>SUM(H398:H404)</f>
        <v>309.14</v>
      </c>
    </row>
    <row r="399" spans="1:10" ht="13.5" thickBot="1">
      <c r="A399" s="884">
        <f t="shared" si="15"/>
        <v>395</v>
      </c>
      <c r="B399" s="424" t="s">
        <v>2557</v>
      </c>
      <c r="C399" s="425" t="s">
        <v>1352</v>
      </c>
      <c r="D399" s="439" t="s">
        <v>2945</v>
      </c>
      <c r="E399" s="507">
        <v>2</v>
      </c>
      <c r="F399" s="455">
        <v>71.069999999999993</v>
      </c>
      <c r="G399" s="428"/>
      <c r="H399" s="713">
        <f t="shared" si="14"/>
        <v>71.069999999999993</v>
      </c>
      <c r="I399" s="1230"/>
      <c r="J399" s="1258"/>
    </row>
    <row r="400" spans="1:10" ht="13.5" thickBot="1">
      <c r="A400" s="884">
        <f t="shared" si="15"/>
        <v>396</v>
      </c>
      <c r="B400" s="424" t="s">
        <v>2557</v>
      </c>
      <c r="C400" s="425" t="s">
        <v>1352</v>
      </c>
      <c r="D400" s="439" t="s">
        <v>2945</v>
      </c>
      <c r="E400" s="507" t="s">
        <v>3601</v>
      </c>
      <c r="F400" s="455">
        <v>0</v>
      </c>
      <c r="G400" s="428"/>
      <c r="H400" s="713">
        <v>0</v>
      </c>
      <c r="I400" s="1230"/>
      <c r="J400" s="1258"/>
    </row>
    <row r="401" spans="1:10" ht="13.5" thickBot="1">
      <c r="A401" s="884">
        <f t="shared" si="15"/>
        <v>397</v>
      </c>
      <c r="B401" s="424" t="s">
        <v>2557</v>
      </c>
      <c r="C401" s="425" t="s">
        <v>1352</v>
      </c>
      <c r="D401" s="439" t="s">
        <v>2945</v>
      </c>
      <c r="E401" s="507">
        <v>5</v>
      </c>
      <c r="F401" s="455">
        <v>73.17</v>
      </c>
      <c r="G401" s="428"/>
      <c r="H401" s="713">
        <f t="shared" si="14"/>
        <v>73.17</v>
      </c>
      <c r="I401" s="1230"/>
      <c r="J401" s="1258"/>
    </row>
    <row r="402" spans="1:10" ht="13.5" thickBot="1">
      <c r="A402" s="884">
        <f t="shared" si="15"/>
        <v>398</v>
      </c>
      <c r="B402" s="424" t="s">
        <v>2557</v>
      </c>
      <c r="C402" s="425" t="s">
        <v>1352</v>
      </c>
      <c r="D402" s="439" t="s">
        <v>2945</v>
      </c>
      <c r="E402" s="507" t="s">
        <v>2946</v>
      </c>
      <c r="F402" s="455">
        <v>34.35</v>
      </c>
      <c r="G402" s="428"/>
      <c r="H402" s="713">
        <f t="shared" si="14"/>
        <v>34.35</v>
      </c>
      <c r="I402" s="1230"/>
      <c r="J402" s="1258"/>
    </row>
    <row r="403" spans="1:10" ht="13.5" thickBot="1">
      <c r="A403" s="884">
        <f t="shared" si="15"/>
        <v>399</v>
      </c>
      <c r="B403" s="424" t="s">
        <v>2557</v>
      </c>
      <c r="C403" s="425" t="s">
        <v>1352</v>
      </c>
      <c r="D403" s="439" t="s">
        <v>2945</v>
      </c>
      <c r="E403" s="507">
        <v>7</v>
      </c>
      <c r="F403" s="455">
        <v>38.380000000000003</v>
      </c>
      <c r="G403" s="428"/>
      <c r="H403" s="713">
        <f t="shared" si="14"/>
        <v>38.380000000000003</v>
      </c>
      <c r="I403" s="1230"/>
      <c r="J403" s="1258"/>
    </row>
    <row r="404" spans="1:10" ht="13.5" thickBot="1">
      <c r="A404" s="884">
        <f t="shared" si="15"/>
        <v>400</v>
      </c>
      <c r="B404" s="494" t="s">
        <v>2557</v>
      </c>
      <c r="C404" s="429" t="s">
        <v>1352</v>
      </c>
      <c r="D404" s="440" t="s">
        <v>2945</v>
      </c>
      <c r="E404" s="508">
        <v>8</v>
      </c>
      <c r="F404" s="536">
        <v>36</v>
      </c>
      <c r="G404" s="431"/>
      <c r="H404" s="710">
        <f t="shared" si="14"/>
        <v>36</v>
      </c>
      <c r="I404" s="1231"/>
      <c r="J404" s="1259"/>
    </row>
    <row r="405" spans="1:10" ht="13.5" thickBot="1">
      <c r="A405" s="884">
        <f t="shared" si="15"/>
        <v>401</v>
      </c>
      <c r="B405" s="436" t="s">
        <v>2557</v>
      </c>
      <c r="C405" s="436" t="s">
        <v>1352</v>
      </c>
      <c r="D405" s="456" t="s">
        <v>2950</v>
      </c>
      <c r="E405" s="514">
        <v>8</v>
      </c>
      <c r="F405" s="486">
        <v>58.33</v>
      </c>
      <c r="G405" s="438">
        <v>1899</v>
      </c>
      <c r="H405" s="715">
        <f t="shared" si="14"/>
        <v>58.33</v>
      </c>
      <c r="I405" s="874">
        <v>371852</v>
      </c>
      <c r="J405" s="539">
        <f>SUM(H405)</f>
        <v>58.33</v>
      </c>
    </row>
    <row r="406" spans="1:10" ht="13.5" thickBot="1">
      <c r="A406" s="884">
        <f t="shared" si="15"/>
        <v>402</v>
      </c>
      <c r="B406" s="441" t="s">
        <v>2557</v>
      </c>
      <c r="C406" s="441" t="s">
        <v>1352</v>
      </c>
      <c r="D406" s="442" t="s">
        <v>2951</v>
      </c>
      <c r="E406" s="509">
        <v>1</v>
      </c>
      <c r="F406" s="550">
        <v>36.380000000000003</v>
      </c>
      <c r="G406" s="443">
        <v>1899</v>
      </c>
      <c r="H406" s="712">
        <f t="shared" si="14"/>
        <v>36.380000000000003</v>
      </c>
      <c r="I406" s="1229">
        <v>861319.53</v>
      </c>
      <c r="J406" s="1240">
        <f>SUM(H406:H408)</f>
        <v>127.25</v>
      </c>
    </row>
    <row r="407" spans="1:10" ht="13.5" thickBot="1">
      <c r="A407" s="884">
        <f t="shared" si="15"/>
        <v>403</v>
      </c>
      <c r="B407" s="424" t="s">
        <v>2557</v>
      </c>
      <c r="C407" s="425" t="s">
        <v>1352</v>
      </c>
      <c r="D407" s="439" t="s">
        <v>2951</v>
      </c>
      <c r="E407" s="507">
        <v>11</v>
      </c>
      <c r="F407" s="455">
        <v>57.12</v>
      </c>
      <c r="G407" s="428"/>
      <c r="H407" s="713">
        <f t="shared" si="14"/>
        <v>57.12</v>
      </c>
      <c r="I407" s="1230"/>
      <c r="J407" s="1241"/>
    </row>
    <row r="408" spans="1:10" ht="13.5" thickBot="1">
      <c r="A408" s="884">
        <f t="shared" si="15"/>
        <v>404</v>
      </c>
      <c r="B408" s="494" t="s">
        <v>2557</v>
      </c>
      <c r="C408" s="429" t="s">
        <v>1352</v>
      </c>
      <c r="D408" s="440" t="s">
        <v>2951</v>
      </c>
      <c r="E408" s="508">
        <v>3</v>
      </c>
      <c r="F408" s="536">
        <v>33.75</v>
      </c>
      <c r="G408" s="431"/>
      <c r="H408" s="710">
        <f t="shared" si="14"/>
        <v>33.75</v>
      </c>
      <c r="I408" s="1231"/>
      <c r="J408" s="1242"/>
    </row>
    <row r="409" spans="1:10" ht="13.5" thickBot="1">
      <c r="A409" s="884">
        <f t="shared" si="15"/>
        <v>405</v>
      </c>
      <c r="B409" s="470" t="s">
        <v>2557</v>
      </c>
      <c r="C409" s="441" t="s">
        <v>1352</v>
      </c>
      <c r="D409" s="442" t="s">
        <v>2952</v>
      </c>
      <c r="E409" s="509">
        <v>5</v>
      </c>
      <c r="F409" s="550">
        <v>70.89</v>
      </c>
      <c r="G409" s="443"/>
      <c r="H409" s="712">
        <f t="shared" si="14"/>
        <v>70.89</v>
      </c>
      <c r="I409" s="1229">
        <v>1176461</v>
      </c>
      <c r="J409" s="1240">
        <f>SUM(H409:H411)</f>
        <v>175.57000000000002</v>
      </c>
    </row>
    <row r="410" spans="1:10" ht="13.5" thickBot="1">
      <c r="A410" s="884">
        <f t="shared" si="15"/>
        <v>406</v>
      </c>
      <c r="B410" s="424" t="s">
        <v>2557</v>
      </c>
      <c r="C410" s="425" t="s">
        <v>1352</v>
      </c>
      <c r="D410" s="439" t="s">
        <v>2952</v>
      </c>
      <c r="E410" s="507">
        <v>8</v>
      </c>
      <c r="F410" s="455">
        <v>71.16</v>
      </c>
      <c r="G410" s="428"/>
      <c r="H410" s="713">
        <f t="shared" si="14"/>
        <v>71.16</v>
      </c>
      <c r="I410" s="1230"/>
      <c r="J410" s="1241"/>
    </row>
    <row r="411" spans="1:10" ht="13.5" thickBot="1">
      <c r="A411" s="884">
        <f t="shared" si="15"/>
        <v>407</v>
      </c>
      <c r="B411" s="429" t="s">
        <v>2557</v>
      </c>
      <c r="C411" s="429" t="s">
        <v>1352</v>
      </c>
      <c r="D411" s="440" t="s">
        <v>2952</v>
      </c>
      <c r="E411" s="508">
        <v>9</v>
      </c>
      <c r="F411" s="536">
        <v>33.520000000000003</v>
      </c>
      <c r="G411" s="431"/>
      <c r="H411" s="710">
        <f t="shared" si="14"/>
        <v>33.520000000000003</v>
      </c>
      <c r="I411" s="1231"/>
      <c r="J411" s="1242"/>
    </row>
    <row r="412" spans="1:10" ht="13.5" thickBot="1">
      <c r="A412" s="884">
        <f t="shared" si="15"/>
        <v>408</v>
      </c>
      <c r="B412" s="441" t="s">
        <v>2557</v>
      </c>
      <c r="C412" s="441" t="s">
        <v>1352</v>
      </c>
      <c r="D412" s="442" t="s">
        <v>2953</v>
      </c>
      <c r="E412" s="509" t="s">
        <v>2703</v>
      </c>
      <c r="F412" s="550">
        <v>55.87</v>
      </c>
      <c r="G412" s="443">
        <v>1861</v>
      </c>
      <c r="H412" s="712">
        <f t="shared" si="14"/>
        <v>55.87</v>
      </c>
      <c r="I412" s="1229">
        <v>1068861</v>
      </c>
      <c r="J412" s="1240">
        <f>SUM(H412:H414)</f>
        <v>157.39999999999998</v>
      </c>
    </row>
    <row r="413" spans="1:10" ht="13.5" thickBot="1">
      <c r="A413" s="884">
        <f t="shared" si="15"/>
        <v>409</v>
      </c>
      <c r="B413" s="425" t="s">
        <v>2557</v>
      </c>
      <c r="C413" s="425" t="s">
        <v>1352</v>
      </c>
      <c r="D413" s="439" t="s">
        <v>2953</v>
      </c>
      <c r="E413" s="507" t="s">
        <v>2954</v>
      </c>
      <c r="F413" s="455">
        <v>55.87</v>
      </c>
      <c r="G413" s="428"/>
      <c r="H413" s="713">
        <f t="shared" si="14"/>
        <v>55.87</v>
      </c>
      <c r="I413" s="1230"/>
      <c r="J413" s="1241"/>
    </row>
    <row r="414" spans="1:10" ht="13.5" thickBot="1">
      <c r="A414" s="884">
        <f t="shared" si="15"/>
        <v>410</v>
      </c>
      <c r="B414" s="429" t="s">
        <v>2557</v>
      </c>
      <c r="C414" s="429" t="s">
        <v>1352</v>
      </c>
      <c r="D414" s="440" t="s">
        <v>2953</v>
      </c>
      <c r="E414" s="508" t="s">
        <v>2955</v>
      </c>
      <c r="F414" s="536">
        <v>45.66</v>
      </c>
      <c r="G414" s="431"/>
      <c r="H414" s="710">
        <f t="shared" si="14"/>
        <v>45.66</v>
      </c>
      <c r="I414" s="1231"/>
      <c r="J414" s="1242"/>
    </row>
    <row r="415" spans="1:10" ht="13.5" thickBot="1">
      <c r="A415" s="884">
        <f t="shared" si="15"/>
        <v>411</v>
      </c>
      <c r="B415" s="425" t="s">
        <v>2557</v>
      </c>
      <c r="C415" s="425" t="s">
        <v>1352</v>
      </c>
      <c r="D415" s="426" t="s">
        <v>2956</v>
      </c>
      <c r="E415" s="506" t="s">
        <v>2957</v>
      </c>
      <c r="F415" s="561">
        <v>47.86</v>
      </c>
      <c r="G415" s="427">
        <v>1961</v>
      </c>
      <c r="H415" s="713">
        <f t="shared" si="14"/>
        <v>47.86</v>
      </c>
      <c r="I415" s="1229">
        <v>721254.38</v>
      </c>
      <c r="J415" s="1240">
        <f>SUM(H415:H416)</f>
        <v>107.52</v>
      </c>
    </row>
    <row r="416" spans="1:10" ht="13.5" thickBot="1">
      <c r="A416" s="884">
        <f t="shared" si="15"/>
        <v>412</v>
      </c>
      <c r="B416" s="429" t="s">
        <v>2557</v>
      </c>
      <c r="C416" s="429" t="s">
        <v>1352</v>
      </c>
      <c r="D416" s="440" t="s">
        <v>2956</v>
      </c>
      <c r="E416" s="508" t="s">
        <v>2958</v>
      </c>
      <c r="F416" s="536">
        <v>59.66</v>
      </c>
      <c r="G416" s="431"/>
      <c r="H416" s="710">
        <f t="shared" si="14"/>
        <v>59.66</v>
      </c>
      <c r="I416" s="1231"/>
      <c r="J416" s="1242"/>
    </row>
    <row r="417" spans="1:10" ht="13.5" thickBot="1">
      <c r="A417" s="884">
        <f t="shared" si="15"/>
        <v>413</v>
      </c>
      <c r="B417" s="424" t="s">
        <v>2557</v>
      </c>
      <c r="C417" s="425" t="s">
        <v>1352</v>
      </c>
      <c r="D417" s="439" t="s">
        <v>2959</v>
      </c>
      <c r="E417" s="507">
        <v>13</v>
      </c>
      <c r="F417" s="455">
        <v>66.569999999999993</v>
      </c>
      <c r="G417" s="428"/>
      <c r="H417" s="713">
        <f t="shared" si="14"/>
        <v>66.569999999999993</v>
      </c>
      <c r="I417" s="1229">
        <v>812281.68</v>
      </c>
      <c r="J417" s="1249">
        <f>SUM(H417:H418)</f>
        <v>119.84</v>
      </c>
    </row>
    <row r="418" spans="1:10" ht="13.5" thickBot="1">
      <c r="A418" s="884">
        <f t="shared" si="15"/>
        <v>414</v>
      </c>
      <c r="B418" s="432" t="s">
        <v>2557</v>
      </c>
      <c r="C418" s="432" t="s">
        <v>1352</v>
      </c>
      <c r="D418" s="450" t="s">
        <v>2959</v>
      </c>
      <c r="E418" s="511">
        <v>6</v>
      </c>
      <c r="F418" s="545">
        <v>53.27</v>
      </c>
      <c r="G418" s="451"/>
      <c r="H418" s="709">
        <f t="shared" si="14"/>
        <v>53.27</v>
      </c>
      <c r="I418" s="1231"/>
      <c r="J418" s="1250"/>
    </row>
    <row r="419" spans="1:10" ht="13.5" thickBot="1">
      <c r="A419" s="884">
        <f t="shared" si="15"/>
        <v>415</v>
      </c>
      <c r="B419" s="441" t="s">
        <v>2557</v>
      </c>
      <c r="C419" s="441" t="s">
        <v>1352</v>
      </c>
      <c r="D419" s="442" t="s">
        <v>2960</v>
      </c>
      <c r="E419" s="509" t="s">
        <v>2961</v>
      </c>
      <c r="F419" s="550">
        <v>21.61</v>
      </c>
      <c r="G419" s="443">
        <v>1899</v>
      </c>
      <c r="H419" s="712">
        <f t="shared" si="14"/>
        <v>21.61</v>
      </c>
      <c r="I419" s="1229">
        <v>1727575.78</v>
      </c>
      <c r="J419" s="1240">
        <f>SUM(H419:H422)</f>
        <v>254.20999999999998</v>
      </c>
    </row>
    <row r="420" spans="1:10" ht="13.5" thickBot="1">
      <c r="A420" s="884">
        <f t="shared" si="15"/>
        <v>416</v>
      </c>
      <c r="B420" s="424" t="s">
        <v>2557</v>
      </c>
      <c r="C420" s="425" t="s">
        <v>1352</v>
      </c>
      <c r="D420" s="439" t="s">
        <v>2960</v>
      </c>
      <c r="E420" s="507" t="s">
        <v>2962</v>
      </c>
      <c r="F420" s="455">
        <v>90.03</v>
      </c>
      <c r="G420" s="428"/>
      <c r="H420" s="713">
        <f t="shared" ref="H420:H452" si="16">F420</f>
        <v>90.03</v>
      </c>
      <c r="I420" s="1230"/>
      <c r="J420" s="1241"/>
    </row>
    <row r="421" spans="1:10" ht="13.5" thickBot="1">
      <c r="A421" s="884">
        <f t="shared" si="15"/>
        <v>417</v>
      </c>
      <c r="B421" s="424" t="s">
        <v>2557</v>
      </c>
      <c r="C421" s="425" t="s">
        <v>1352</v>
      </c>
      <c r="D421" s="439" t="s">
        <v>2960</v>
      </c>
      <c r="E421" s="507" t="s">
        <v>2963</v>
      </c>
      <c r="F421" s="455">
        <v>96.24</v>
      </c>
      <c r="G421" s="428"/>
      <c r="H421" s="713">
        <f t="shared" si="16"/>
        <v>96.24</v>
      </c>
      <c r="I421" s="1230"/>
      <c r="J421" s="1241"/>
    </row>
    <row r="422" spans="1:10" ht="13.5" thickBot="1">
      <c r="A422" s="884">
        <f t="shared" si="15"/>
        <v>418</v>
      </c>
      <c r="B422" s="429" t="s">
        <v>2557</v>
      </c>
      <c r="C422" s="429" t="s">
        <v>1352</v>
      </c>
      <c r="D422" s="440" t="s">
        <v>2960</v>
      </c>
      <c r="E422" s="508" t="s">
        <v>2964</v>
      </c>
      <c r="F422" s="536">
        <v>46.33</v>
      </c>
      <c r="G422" s="431"/>
      <c r="H422" s="710">
        <f t="shared" si="16"/>
        <v>46.33</v>
      </c>
      <c r="I422" s="1231"/>
      <c r="J422" s="1242"/>
    </row>
    <row r="423" spans="1:10" ht="13.5" thickBot="1">
      <c r="A423" s="884">
        <f t="shared" si="15"/>
        <v>419</v>
      </c>
      <c r="B423" s="425" t="s">
        <v>2557</v>
      </c>
      <c r="C423" s="425" t="s">
        <v>1352</v>
      </c>
      <c r="D423" s="426" t="s">
        <v>2965</v>
      </c>
      <c r="E423" s="506">
        <v>10</v>
      </c>
      <c r="F423" s="561">
        <v>25.35</v>
      </c>
      <c r="G423" s="427">
        <v>1902</v>
      </c>
      <c r="H423" s="713">
        <f t="shared" si="16"/>
        <v>25.35</v>
      </c>
      <c r="I423" s="1229">
        <v>716514.38</v>
      </c>
      <c r="J423" s="1280">
        <f>SUM(H423:H426)</f>
        <v>112.14</v>
      </c>
    </row>
    <row r="424" spans="1:10" ht="13.5" thickBot="1">
      <c r="A424" s="884">
        <f t="shared" si="15"/>
        <v>420</v>
      </c>
      <c r="B424" s="742" t="s">
        <v>2557</v>
      </c>
      <c r="C424" s="742" t="s">
        <v>1352</v>
      </c>
      <c r="D424" s="743" t="s">
        <v>2965</v>
      </c>
      <c r="E424" s="744" t="s">
        <v>3602</v>
      </c>
      <c r="F424" s="745">
        <v>0</v>
      </c>
      <c r="G424" s="746"/>
      <c r="H424" s="747">
        <f>F424</f>
        <v>0</v>
      </c>
      <c r="I424" s="1230"/>
      <c r="J424" s="1281"/>
    </row>
    <row r="425" spans="1:10" ht="13.5" thickBot="1">
      <c r="A425" s="884">
        <f t="shared" si="15"/>
        <v>421</v>
      </c>
      <c r="B425" s="424" t="s">
        <v>2557</v>
      </c>
      <c r="C425" s="425" t="s">
        <v>1352</v>
      </c>
      <c r="D425" s="439" t="s">
        <v>2965</v>
      </c>
      <c r="E425" s="507">
        <v>3</v>
      </c>
      <c r="F425" s="455">
        <v>61.31</v>
      </c>
      <c r="G425" s="428"/>
      <c r="H425" s="713">
        <f t="shared" si="16"/>
        <v>61.31</v>
      </c>
      <c r="I425" s="1230"/>
      <c r="J425" s="1281"/>
    </row>
    <row r="426" spans="1:10" ht="13.5" thickBot="1">
      <c r="A426" s="884">
        <f t="shared" si="15"/>
        <v>422</v>
      </c>
      <c r="B426" s="432" t="s">
        <v>2557</v>
      </c>
      <c r="C426" s="432" t="s">
        <v>1352</v>
      </c>
      <c r="D426" s="450" t="s">
        <v>2965</v>
      </c>
      <c r="E426" s="511">
        <v>9</v>
      </c>
      <c r="F426" s="545">
        <v>25.48</v>
      </c>
      <c r="G426" s="451"/>
      <c r="H426" s="709">
        <f t="shared" si="16"/>
        <v>25.48</v>
      </c>
      <c r="I426" s="1231"/>
      <c r="J426" s="1282"/>
    </row>
    <row r="427" spans="1:10" ht="13.5" thickBot="1">
      <c r="A427" s="884">
        <f t="shared" si="15"/>
        <v>423</v>
      </c>
      <c r="B427" s="441" t="s">
        <v>2557</v>
      </c>
      <c r="C427" s="441" t="s">
        <v>1352</v>
      </c>
      <c r="D427" s="442" t="s">
        <v>2966</v>
      </c>
      <c r="E427" s="509">
        <v>6</v>
      </c>
      <c r="F427" s="550">
        <v>55.87</v>
      </c>
      <c r="G427" s="443">
        <v>1895</v>
      </c>
      <c r="H427" s="712">
        <f t="shared" si="16"/>
        <v>55.87</v>
      </c>
      <c r="I427" s="1229">
        <v>417324.66</v>
      </c>
      <c r="J427" s="1238">
        <f>SUM(H427+H428)</f>
        <v>62.48</v>
      </c>
    </row>
    <row r="428" spans="1:10" ht="13.5" thickBot="1">
      <c r="A428" s="884">
        <f t="shared" si="15"/>
        <v>424</v>
      </c>
      <c r="B428" s="432" t="s">
        <v>2559</v>
      </c>
      <c r="C428" s="432" t="s">
        <v>2560</v>
      </c>
      <c r="D428" s="450" t="s">
        <v>2966</v>
      </c>
      <c r="E428" s="511"/>
      <c r="F428" s="545">
        <v>6.61</v>
      </c>
      <c r="G428" s="451"/>
      <c r="H428" s="709">
        <f t="shared" si="16"/>
        <v>6.61</v>
      </c>
      <c r="I428" s="1231"/>
      <c r="J428" s="1258"/>
    </row>
    <row r="429" spans="1:10" ht="13.5" thickBot="1">
      <c r="A429" s="884">
        <f t="shared" si="15"/>
        <v>425</v>
      </c>
      <c r="B429" s="425" t="s">
        <v>2557</v>
      </c>
      <c r="C429" s="425" t="s">
        <v>1352</v>
      </c>
      <c r="D429" s="426" t="s">
        <v>2968</v>
      </c>
      <c r="E429" s="504">
        <v>1</v>
      </c>
      <c r="F429" s="561">
        <v>86.8</v>
      </c>
      <c r="G429" s="427"/>
      <c r="H429" s="713">
        <f t="shared" si="16"/>
        <v>86.8</v>
      </c>
      <c r="I429" s="1229">
        <v>1137240.8500000001</v>
      </c>
      <c r="J429" s="1247">
        <f>H429+H430+H431</f>
        <v>189.6</v>
      </c>
    </row>
    <row r="430" spans="1:10" ht="13.5" thickBot="1">
      <c r="A430" s="884">
        <f t="shared" si="15"/>
        <v>426</v>
      </c>
      <c r="B430" s="424" t="s">
        <v>2557</v>
      </c>
      <c r="C430" s="425" t="s">
        <v>1352</v>
      </c>
      <c r="D430" s="439" t="s">
        <v>2968</v>
      </c>
      <c r="E430" s="501">
        <v>2</v>
      </c>
      <c r="F430" s="455">
        <v>33.659999999999997</v>
      </c>
      <c r="G430" s="428"/>
      <c r="H430" s="713">
        <f t="shared" si="16"/>
        <v>33.659999999999997</v>
      </c>
      <c r="I430" s="1230"/>
      <c r="J430" s="1247"/>
    </row>
    <row r="431" spans="1:10" ht="13.5" thickBot="1">
      <c r="A431" s="884">
        <f t="shared" si="15"/>
        <v>427</v>
      </c>
      <c r="B431" s="432" t="s">
        <v>2557</v>
      </c>
      <c r="C431" s="432" t="s">
        <v>1352</v>
      </c>
      <c r="D431" s="450" t="s">
        <v>2968</v>
      </c>
      <c r="E431" s="524">
        <v>2</v>
      </c>
      <c r="F431" s="545">
        <v>69.14</v>
      </c>
      <c r="G431" s="451"/>
      <c r="H431" s="709">
        <f t="shared" si="16"/>
        <v>69.14</v>
      </c>
      <c r="I431" s="1231"/>
      <c r="J431" s="1247"/>
    </row>
    <row r="432" spans="1:10" ht="13.5" thickBot="1">
      <c r="A432" s="884">
        <f t="shared" si="15"/>
        <v>428</v>
      </c>
      <c r="B432" s="441" t="s">
        <v>2557</v>
      </c>
      <c r="C432" s="441" t="s">
        <v>1352</v>
      </c>
      <c r="D432" s="442" t="s">
        <v>2969</v>
      </c>
      <c r="E432" s="500">
        <v>1</v>
      </c>
      <c r="F432" s="550">
        <v>67.7</v>
      </c>
      <c r="G432" s="443">
        <v>1910</v>
      </c>
      <c r="H432" s="712">
        <f t="shared" si="16"/>
        <v>67.7</v>
      </c>
      <c r="I432" s="1229">
        <v>928759.43</v>
      </c>
      <c r="J432" s="1240">
        <f>SUM(H432:H433)</f>
        <v>135.4</v>
      </c>
    </row>
    <row r="433" spans="1:10" ht="13.5" thickBot="1">
      <c r="A433" s="884">
        <f t="shared" si="15"/>
        <v>429</v>
      </c>
      <c r="B433" s="494" t="s">
        <v>2557</v>
      </c>
      <c r="C433" s="429" t="s">
        <v>1352</v>
      </c>
      <c r="D433" s="440" t="s">
        <v>2969</v>
      </c>
      <c r="E433" s="502">
        <v>4</v>
      </c>
      <c r="F433" s="536">
        <v>67.7</v>
      </c>
      <c r="G433" s="431"/>
      <c r="H433" s="710">
        <f t="shared" si="16"/>
        <v>67.7</v>
      </c>
      <c r="I433" s="1231"/>
      <c r="J433" s="1242"/>
    </row>
    <row r="434" spans="1:10" ht="13.5" thickBot="1">
      <c r="A434" s="884">
        <f t="shared" si="15"/>
        <v>430</v>
      </c>
      <c r="B434" s="441" t="s">
        <v>2557</v>
      </c>
      <c r="C434" s="441" t="s">
        <v>1352</v>
      </c>
      <c r="D434" s="477" t="s">
        <v>2970</v>
      </c>
      <c r="E434" s="528">
        <v>3</v>
      </c>
      <c r="F434" s="550">
        <v>64.69</v>
      </c>
      <c r="G434" s="444">
        <v>1914</v>
      </c>
      <c r="H434" s="726">
        <f t="shared" si="16"/>
        <v>64.69</v>
      </c>
      <c r="I434" s="1283">
        <v>703953.65</v>
      </c>
      <c r="J434" s="1260">
        <f>SUM(H434:H435)</f>
        <v>104.66</v>
      </c>
    </row>
    <row r="435" spans="1:10" ht="13.5" thickBot="1">
      <c r="A435" s="884">
        <f t="shared" si="15"/>
        <v>431</v>
      </c>
      <c r="B435" s="494" t="s">
        <v>2557</v>
      </c>
      <c r="C435" s="429" t="s">
        <v>1352</v>
      </c>
      <c r="D435" s="478" t="s">
        <v>2970</v>
      </c>
      <c r="E435" s="505">
        <v>5</v>
      </c>
      <c r="F435" s="536">
        <v>39.97</v>
      </c>
      <c r="G435" s="482"/>
      <c r="H435" s="727">
        <f t="shared" si="16"/>
        <v>39.97</v>
      </c>
      <c r="I435" s="1284"/>
      <c r="J435" s="1261"/>
    </row>
    <row r="436" spans="1:10" ht="13.5" thickBot="1">
      <c r="A436" s="884">
        <f t="shared" si="15"/>
        <v>432</v>
      </c>
      <c r="B436" s="441" t="s">
        <v>2557</v>
      </c>
      <c r="C436" s="441" t="s">
        <v>1352</v>
      </c>
      <c r="D436" s="442" t="s">
        <v>2973</v>
      </c>
      <c r="E436" s="500">
        <v>3</v>
      </c>
      <c r="F436" s="550">
        <v>79.44</v>
      </c>
      <c r="G436" s="443">
        <v>1912</v>
      </c>
      <c r="H436" s="712">
        <f t="shared" si="16"/>
        <v>79.44</v>
      </c>
      <c r="I436" s="1229">
        <v>2986159</v>
      </c>
      <c r="J436" s="1246">
        <f>SUM(H436:H441)</f>
        <v>446.01</v>
      </c>
    </row>
    <row r="437" spans="1:10" ht="13.5" thickBot="1">
      <c r="A437" s="884">
        <f t="shared" si="15"/>
        <v>433</v>
      </c>
      <c r="B437" s="424" t="s">
        <v>2557</v>
      </c>
      <c r="C437" s="425" t="s">
        <v>1352</v>
      </c>
      <c r="D437" s="439" t="s">
        <v>2973</v>
      </c>
      <c r="E437" s="501">
        <v>6</v>
      </c>
      <c r="F437" s="455">
        <v>35.74</v>
      </c>
      <c r="G437" s="428"/>
      <c r="H437" s="713">
        <f t="shared" si="16"/>
        <v>35.74</v>
      </c>
      <c r="I437" s="1230"/>
      <c r="J437" s="1247"/>
    </row>
    <row r="438" spans="1:10" ht="13.5" thickBot="1">
      <c r="A438" s="884">
        <f t="shared" si="15"/>
        <v>434</v>
      </c>
      <c r="B438" s="424" t="s">
        <v>2557</v>
      </c>
      <c r="C438" s="425" t="s">
        <v>1352</v>
      </c>
      <c r="D438" s="439" t="s">
        <v>2973</v>
      </c>
      <c r="E438" s="501">
        <v>7</v>
      </c>
      <c r="F438" s="455">
        <v>28.01</v>
      </c>
      <c r="G438" s="428"/>
      <c r="H438" s="713">
        <f t="shared" si="16"/>
        <v>28.01</v>
      </c>
      <c r="I438" s="1230"/>
      <c r="J438" s="1247"/>
    </row>
    <row r="439" spans="1:10" ht="13.5" thickBot="1">
      <c r="A439" s="884">
        <f t="shared" si="15"/>
        <v>435</v>
      </c>
      <c r="B439" s="424" t="s">
        <v>2557</v>
      </c>
      <c r="C439" s="425" t="s">
        <v>1352</v>
      </c>
      <c r="D439" s="439" t="s">
        <v>2973</v>
      </c>
      <c r="E439" s="501">
        <v>8</v>
      </c>
      <c r="F439" s="455">
        <v>21.57</v>
      </c>
      <c r="G439" s="428"/>
      <c r="H439" s="713">
        <f t="shared" si="16"/>
        <v>21.57</v>
      </c>
      <c r="I439" s="1230"/>
      <c r="J439" s="1247"/>
    </row>
    <row r="440" spans="1:10" ht="13.5" thickBot="1">
      <c r="A440" s="884">
        <f t="shared" si="15"/>
        <v>436</v>
      </c>
      <c r="B440" s="424" t="s">
        <v>2557</v>
      </c>
      <c r="C440" s="425" t="s">
        <v>1352</v>
      </c>
      <c r="D440" s="439" t="s">
        <v>2973</v>
      </c>
      <c r="E440" s="501">
        <v>9</v>
      </c>
      <c r="F440" s="455">
        <v>35.479999999999997</v>
      </c>
      <c r="G440" s="428"/>
      <c r="H440" s="713">
        <f t="shared" si="16"/>
        <v>35.479999999999997</v>
      </c>
      <c r="I440" s="1230"/>
      <c r="J440" s="1247"/>
    </row>
    <row r="441" spans="1:10" ht="13.5" thickBot="1">
      <c r="A441" s="884">
        <f t="shared" si="15"/>
        <v>437</v>
      </c>
      <c r="B441" s="429" t="s">
        <v>2559</v>
      </c>
      <c r="C441" s="429" t="s">
        <v>2560</v>
      </c>
      <c r="D441" s="440" t="s">
        <v>3603</v>
      </c>
      <c r="E441" s="502"/>
      <c r="F441" s="536">
        <v>245.77</v>
      </c>
      <c r="G441" s="431"/>
      <c r="H441" s="710">
        <f t="shared" si="16"/>
        <v>245.77</v>
      </c>
      <c r="I441" s="1231"/>
      <c r="J441" s="1257"/>
    </row>
    <row r="442" spans="1:10" ht="13.5" thickBot="1">
      <c r="A442" s="884">
        <f t="shared" si="15"/>
        <v>438</v>
      </c>
      <c r="B442" s="432" t="s">
        <v>2557</v>
      </c>
      <c r="C442" s="432" t="s">
        <v>1352</v>
      </c>
      <c r="D442" s="490" t="s">
        <v>2976</v>
      </c>
      <c r="E442" s="529">
        <v>4</v>
      </c>
      <c r="F442" s="559">
        <v>10.78</v>
      </c>
      <c r="G442" s="491">
        <v>1932</v>
      </c>
      <c r="H442" s="711">
        <f t="shared" si="16"/>
        <v>10.78</v>
      </c>
      <c r="I442" s="1283">
        <v>440287</v>
      </c>
      <c r="J442" s="1251">
        <f>SUM(H442:H443)</f>
        <v>84.56</v>
      </c>
    </row>
    <row r="443" spans="1:10" ht="13.5" thickBot="1">
      <c r="A443" s="884">
        <f t="shared" si="15"/>
        <v>439</v>
      </c>
      <c r="B443" s="483" t="s">
        <v>2557</v>
      </c>
      <c r="C443" s="484" t="s">
        <v>1352</v>
      </c>
      <c r="D443" s="485" t="s">
        <v>2976</v>
      </c>
      <c r="E443" s="530">
        <v>6</v>
      </c>
      <c r="F443" s="567">
        <v>73.78</v>
      </c>
      <c r="G443" s="451"/>
      <c r="H443" s="734">
        <f t="shared" si="16"/>
        <v>73.78</v>
      </c>
      <c r="I443" s="1284"/>
      <c r="J443" s="1252"/>
    </row>
    <row r="444" spans="1:10" ht="13.5" thickBot="1">
      <c r="A444" s="884">
        <f t="shared" si="15"/>
        <v>440</v>
      </c>
      <c r="B444" s="436" t="s">
        <v>2557</v>
      </c>
      <c r="C444" s="436" t="s">
        <v>1352</v>
      </c>
      <c r="D444" s="456" t="s">
        <v>2977</v>
      </c>
      <c r="E444" s="503">
        <v>2</v>
      </c>
      <c r="F444" s="486">
        <v>81.349999999999994</v>
      </c>
      <c r="G444" s="438">
        <v>1898</v>
      </c>
      <c r="H444" s="715">
        <f t="shared" si="16"/>
        <v>81.349999999999994</v>
      </c>
      <c r="I444" s="870">
        <v>548896.88</v>
      </c>
      <c r="J444" s="540">
        <f>SUM(H444)</f>
        <v>81.349999999999994</v>
      </c>
    </row>
    <row r="445" spans="1:10" ht="13.5" thickBot="1">
      <c r="A445" s="884">
        <f t="shared" si="15"/>
        <v>441</v>
      </c>
      <c r="B445" s="425" t="s">
        <v>2557</v>
      </c>
      <c r="C445" s="425" t="s">
        <v>1352</v>
      </c>
      <c r="D445" s="426" t="s">
        <v>2981</v>
      </c>
      <c r="E445" s="506" t="s">
        <v>2982</v>
      </c>
      <c r="F445" s="561">
        <v>33.5</v>
      </c>
      <c r="G445" s="427">
        <v>1961</v>
      </c>
      <c r="H445" s="713">
        <f t="shared" si="16"/>
        <v>33.5</v>
      </c>
      <c r="I445" s="1229">
        <v>438241.65</v>
      </c>
      <c r="J445" s="1249">
        <f>SUM(H445:H446)</f>
        <v>65.11</v>
      </c>
    </row>
    <row r="446" spans="1:10" ht="13.5" thickBot="1">
      <c r="A446" s="884">
        <f t="shared" si="15"/>
        <v>442</v>
      </c>
      <c r="B446" s="432" t="s">
        <v>2557</v>
      </c>
      <c r="C446" s="432" t="s">
        <v>1352</v>
      </c>
      <c r="D446" s="450" t="s">
        <v>2981</v>
      </c>
      <c r="E446" s="511" t="s">
        <v>2983</v>
      </c>
      <c r="F446" s="545">
        <v>31.61</v>
      </c>
      <c r="G446" s="451"/>
      <c r="H446" s="709">
        <f t="shared" si="16"/>
        <v>31.61</v>
      </c>
      <c r="I446" s="1231"/>
      <c r="J446" s="1250"/>
    </row>
    <row r="447" spans="1:10" ht="13.5" thickBot="1">
      <c r="A447" s="884">
        <f t="shared" si="15"/>
        <v>443</v>
      </c>
      <c r="B447" s="492" t="s">
        <v>2557</v>
      </c>
      <c r="C447" s="492" t="s">
        <v>1352</v>
      </c>
      <c r="D447" s="493" t="s">
        <v>2997</v>
      </c>
      <c r="E447" s="531" t="s">
        <v>2590</v>
      </c>
      <c r="F447" s="568">
        <v>76.94</v>
      </c>
      <c r="G447" s="443"/>
      <c r="H447" s="728">
        <f t="shared" si="16"/>
        <v>76.94</v>
      </c>
      <c r="I447" s="1229">
        <v>1011321.4</v>
      </c>
      <c r="J447" s="1246">
        <f>H447+H448</f>
        <v>161.74</v>
      </c>
    </row>
    <row r="448" spans="1:10" ht="13.5" thickBot="1">
      <c r="A448" s="884">
        <f t="shared" si="15"/>
        <v>444</v>
      </c>
      <c r="B448" s="429" t="s">
        <v>2559</v>
      </c>
      <c r="C448" s="429" t="s">
        <v>2560</v>
      </c>
      <c r="D448" s="430" t="s">
        <v>2997</v>
      </c>
      <c r="E448" s="585"/>
      <c r="F448" s="560">
        <v>84.8</v>
      </c>
      <c r="G448" s="586"/>
      <c r="H448" s="727">
        <f t="shared" si="16"/>
        <v>84.8</v>
      </c>
      <c r="I448" s="1231"/>
      <c r="J448" s="1248"/>
    </row>
    <row r="449" spans="1:10" ht="13.5" thickBot="1">
      <c r="A449" s="884">
        <f t="shared" si="15"/>
        <v>445</v>
      </c>
      <c r="B449" s="441" t="s">
        <v>2557</v>
      </c>
      <c r="C449" s="441" t="s">
        <v>1352</v>
      </c>
      <c r="D449" s="442" t="s">
        <v>2998</v>
      </c>
      <c r="E449" s="509">
        <v>2</v>
      </c>
      <c r="F449" s="550">
        <v>49.45</v>
      </c>
      <c r="G449" s="443">
        <v>1902</v>
      </c>
      <c r="H449" s="712">
        <f t="shared" si="16"/>
        <v>49.45</v>
      </c>
      <c r="I449" s="1229">
        <v>868325</v>
      </c>
      <c r="J449" s="1246">
        <f>SUM(H449:H451)</f>
        <v>128.47999999999999</v>
      </c>
    </row>
    <row r="450" spans="1:10" ht="13.5" thickBot="1">
      <c r="A450" s="884">
        <f t="shared" si="15"/>
        <v>446</v>
      </c>
      <c r="B450" s="424" t="s">
        <v>2557</v>
      </c>
      <c r="C450" s="425" t="s">
        <v>1352</v>
      </c>
      <c r="D450" s="439" t="s">
        <v>2998</v>
      </c>
      <c r="E450" s="507">
        <v>3</v>
      </c>
      <c r="F450" s="455">
        <v>64.33</v>
      </c>
      <c r="G450" s="428"/>
      <c r="H450" s="713">
        <f t="shared" si="16"/>
        <v>64.33</v>
      </c>
      <c r="I450" s="1230"/>
      <c r="J450" s="1247"/>
    </row>
    <row r="451" spans="1:10" ht="13.5" thickBot="1">
      <c r="A451" s="884">
        <f t="shared" si="15"/>
        <v>447</v>
      </c>
      <c r="B451" s="429" t="s">
        <v>2559</v>
      </c>
      <c r="C451" s="429" t="s">
        <v>2560</v>
      </c>
      <c r="D451" s="440" t="s">
        <v>2998</v>
      </c>
      <c r="E451" s="508"/>
      <c r="F451" s="536">
        <v>14.7</v>
      </c>
      <c r="G451" s="431"/>
      <c r="H451" s="710">
        <f t="shared" si="16"/>
        <v>14.7</v>
      </c>
      <c r="I451" s="1231"/>
      <c r="J451" s="1257"/>
    </row>
    <row r="452" spans="1:10" ht="13.5" thickBot="1">
      <c r="A452" s="884">
        <f t="shared" si="15"/>
        <v>448</v>
      </c>
      <c r="B452" s="436" t="s">
        <v>2557</v>
      </c>
      <c r="C452" s="436" t="s">
        <v>1352</v>
      </c>
      <c r="D452" s="437" t="s">
        <v>2999</v>
      </c>
      <c r="E452" s="519">
        <v>4</v>
      </c>
      <c r="F452" s="486">
        <v>64.08</v>
      </c>
      <c r="G452" s="464">
        <v>1902</v>
      </c>
      <c r="H452" s="719">
        <f t="shared" si="16"/>
        <v>64.08</v>
      </c>
      <c r="I452" s="876">
        <v>432747</v>
      </c>
      <c r="J452" s="543">
        <f>SUM(H452)</f>
        <v>64.08</v>
      </c>
    </row>
    <row r="453" spans="1:10" ht="13.5" thickBot="1">
      <c r="A453" s="884">
        <f t="shared" si="15"/>
        <v>449</v>
      </c>
      <c r="B453" s="441" t="s">
        <v>2557</v>
      </c>
      <c r="C453" s="441" t="s">
        <v>1352</v>
      </c>
      <c r="D453" s="442" t="s">
        <v>3000</v>
      </c>
      <c r="E453" s="509" t="s">
        <v>2620</v>
      </c>
      <c r="F453" s="550">
        <v>56.47</v>
      </c>
      <c r="G453" s="443">
        <v>1837</v>
      </c>
      <c r="H453" s="712">
        <f t="shared" ref="H453:H497" si="17">F453</f>
        <v>56.47</v>
      </c>
      <c r="I453" s="1229">
        <v>2406456.65</v>
      </c>
      <c r="J453" s="1246">
        <f>SUM(H453:H458)</f>
        <v>355.99</v>
      </c>
    </row>
    <row r="454" spans="1:10" ht="13.5" thickBot="1">
      <c r="A454" s="884">
        <f t="shared" si="15"/>
        <v>450</v>
      </c>
      <c r="B454" s="424" t="s">
        <v>2557</v>
      </c>
      <c r="C454" s="425" t="s">
        <v>1352</v>
      </c>
      <c r="D454" s="439" t="s">
        <v>3000</v>
      </c>
      <c r="E454" s="507">
        <v>2</v>
      </c>
      <c r="F454" s="455">
        <v>59.2</v>
      </c>
      <c r="G454" s="428"/>
      <c r="H454" s="713">
        <f t="shared" si="17"/>
        <v>59.2</v>
      </c>
      <c r="I454" s="1230"/>
      <c r="J454" s="1247"/>
    </row>
    <row r="455" spans="1:10" ht="13.5" thickBot="1">
      <c r="A455" s="884">
        <f t="shared" ref="A455:A518" si="18">1+A454</f>
        <v>451</v>
      </c>
      <c r="B455" s="424" t="s">
        <v>2557</v>
      </c>
      <c r="C455" s="425" t="s">
        <v>1352</v>
      </c>
      <c r="D455" s="439" t="s">
        <v>3000</v>
      </c>
      <c r="E455" s="507">
        <v>3</v>
      </c>
      <c r="F455" s="455">
        <v>73.150000000000006</v>
      </c>
      <c r="G455" s="428"/>
      <c r="H455" s="713">
        <f t="shared" si="17"/>
        <v>73.150000000000006</v>
      </c>
      <c r="I455" s="1230"/>
      <c r="J455" s="1247"/>
    </row>
    <row r="456" spans="1:10" ht="13.5" thickBot="1">
      <c r="A456" s="884">
        <f t="shared" si="18"/>
        <v>452</v>
      </c>
      <c r="B456" s="424" t="s">
        <v>2557</v>
      </c>
      <c r="C456" s="425" t="s">
        <v>1352</v>
      </c>
      <c r="D456" s="439" t="s">
        <v>3000</v>
      </c>
      <c r="E456" s="507">
        <v>4</v>
      </c>
      <c r="F456" s="455">
        <v>38.4</v>
      </c>
      <c r="G456" s="428"/>
      <c r="H456" s="713">
        <f t="shared" si="17"/>
        <v>38.4</v>
      </c>
      <c r="I456" s="1230"/>
      <c r="J456" s="1247"/>
    </row>
    <row r="457" spans="1:10" ht="13.5" thickBot="1">
      <c r="A457" s="884">
        <f t="shared" si="18"/>
        <v>453</v>
      </c>
      <c r="B457" s="424" t="s">
        <v>2557</v>
      </c>
      <c r="C457" s="425" t="s">
        <v>1352</v>
      </c>
      <c r="D457" s="439" t="s">
        <v>3000</v>
      </c>
      <c r="E457" s="507">
        <v>5</v>
      </c>
      <c r="F457" s="455">
        <v>59.2</v>
      </c>
      <c r="G457" s="428"/>
      <c r="H457" s="713">
        <f t="shared" si="17"/>
        <v>59.2</v>
      </c>
      <c r="I457" s="1230"/>
      <c r="J457" s="1247"/>
    </row>
    <row r="458" spans="1:10" ht="13.5" thickBot="1">
      <c r="A458" s="884">
        <f t="shared" si="18"/>
        <v>454</v>
      </c>
      <c r="B458" s="494" t="s">
        <v>2557</v>
      </c>
      <c r="C458" s="429" t="s">
        <v>1352</v>
      </c>
      <c r="D458" s="440" t="s">
        <v>3000</v>
      </c>
      <c r="E458" s="508">
        <v>7</v>
      </c>
      <c r="F458" s="536">
        <v>69.569999999999993</v>
      </c>
      <c r="G458" s="431"/>
      <c r="H458" s="710">
        <f t="shared" si="17"/>
        <v>69.569999999999993</v>
      </c>
      <c r="I458" s="1231"/>
      <c r="J458" s="1248"/>
    </row>
    <row r="459" spans="1:10" ht="13.5" thickBot="1">
      <c r="A459" s="884">
        <f t="shared" si="18"/>
        <v>455</v>
      </c>
      <c r="B459" s="425" t="s">
        <v>2557</v>
      </c>
      <c r="C459" s="425" t="s">
        <v>1352</v>
      </c>
      <c r="D459" s="426" t="s">
        <v>3001</v>
      </c>
      <c r="E459" s="506">
        <v>1</v>
      </c>
      <c r="F459" s="561">
        <v>36.79</v>
      </c>
      <c r="G459" s="427">
        <v>1964</v>
      </c>
      <c r="H459" s="713">
        <f t="shared" si="17"/>
        <v>36.79</v>
      </c>
      <c r="I459" s="1229">
        <v>782629.94</v>
      </c>
      <c r="J459" s="1249">
        <f>SUM(H459:H461)</f>
        <v>115.28999999999999</v>
      </c>
    </row>
    <row r="460" spans="1:10" ht="13.5" thickBot="1">
      <c r="A460" s="884">
        <f t="shared" si="18"/>
        <v>456</v>
      </c>
      <c r="B460" s="424" t="s">
        <v>2557</v>
      </c>
      <c r="C460" s="425" t="s">
        <v>1352</v>
      </c>
      <c r="D460" s="439" t="s">
        <v>3001</v>
      </c>
      <c r="E460" s="507">
        <v>2</v>
      </c>
      <c r="F460" s="455">
        <v>43.99</v>
      </c>
      <c r="G460" s="428"/>
      <c r="H460" s="713">
        <f t="shared" si="17"/>
        <v>43.99</v>
      </c>
      <c r="I460" s="1230"/>
      <c r="J460" s="1241"/>
    </row>
    <row r="461" spans="1:10" ht="13.5" thickBot="1">
      <c r="A461" s="884">
        <f t="shared" si="18"/>
        <v>457</v>
      </c>
      <c r="B461" s="432" t="s">
        <v>2557</v>
      </c>
      <c r="C461" s="432" t="s">
        <v>1352</v>
      </c>
      <c r="D461" s="450" t="s">
        <v>3001</v>
      </c>
      <c r="E461" s="511">
        <v>3</v>
      </c>
      <c r="F461" s="545">
        <v>34.51</v>
      </c>
      <c r="G461" s="451"/>
      <c r="H461" s="709">
        <f t="shared" si="17"/>
        <v>34.51</v>
      </c>
      <c r="I461" s="1231"/>
      <c r="J461" s="1250"/>
    </row>
    <row r="462" spans="1:10" ht="13.5" thickBot="1">
      <c r="A462" s="884">
        <f t="shared" si="18"/>
        <v>458</v>
      </c>
      <c r="B462" s="441" t="s">
        <v>2557</v>
      </c>
      <c r="C462" s="441" t="s">
        <v>1352</v>
      </c>
      <c r="D462" s="442" t="s">
        <v>3002</v>
      </c>
      <c r="E462" s="509">
        <v>12</v>
      </c>
      <c r="F462" s="550">
        <v>36.75</v>
      </c>
      <c r="G462" s="443">
        <v>1964</v>
      </c>
      <c r="H462" s="712">
        <f t="shared" si="17"/>
        <v>36.75</v>
      </c>
      <c r="I462" s="1229">
        <v>1006869.01</v>
      </c>
      <c r="J462" s="1240">
        <f>SUM(H462:H465)</f>
        <v>147.57</v>
      </c>
    </row>
    <row r="463" spans="1:10" ht="13.5" thickBot="1">
      <c r="A463" s="884">
        <f t="shared" si="18"/>
        <v>459</v>
      </c>
      <c r="B463" s="424" t="s">
        <v>2557</v>
      </c>
      <c r="C463" s="425" t="s">
        <v>1352</v>
      </c>
      <c r="D463" s="439" t="s">
        <v>3002</v>
      </c>
      <c r="E463" s="507">
        <v>13</v>
      </c>
      <c r="F463" s="455">
        <v>36.94</v>
      </c>
      <c r="G463" s="428"/>
      <c r="H463" s="713">
        <f t="shared" si="17"/>
        <v>36.94</v>
      </c>
      <c r="I463" s="1230"/>
      <c r="J463" s="1241"/>
    </row>
    <row r="464" spans="1:10" ht="13.5" thickBot="1">
      <c r="A464" s="884">
        <f t="shared" si="18"/>
        <v>460</v>
      </c>
      <c r="B464" s="424" t="s">
        <v>2557</v>
      </c>
      <c r="C464" s="425" t="s">
        <v>1352</v>
      </c>
      <c r="D464" s="439" t="s">
        <v>3002</v>
      </c>
      <c r="E464" s="507">
        <v>18</v>
      </c>
      <c r="F464" s="455">
        <v>36.94</v>
      </c>
      <c r="G464" s="428"/>
      <c r="H464" s="713">
        <f t="shared" si="17"/>
        <v>36.94</v>
      </c>
      <c r="I464" s="1230"/>
      <c r="J464" s="1241"/>
    </row>
    <row r="465" spans="1:10" ht="13.5" thickBot="1">
      <c r="A465" s="884">
        <f t="shared" si="18"/>
        <v>461</v>
      </c>
      <c r="B465" s="429" t="s">
        <v>2557</v>
      </c>
      <c r="C465" s="429" t="s">
        <v>1352</v>
      </c>
      <c r="D465" s="440" t="s">
        <v>3002</v>
      </c>
      <c r="E465" s="508">
        <v>19</v>
      </c>
      <c r="F465" s="536">
        <v>36.94</v>
      </c>
      <c r="G465" s="431"/>
      <c r="H465" s="710">
        <f t="shared" si="17"/>
        <v>36.94</v>
      </c>
      <c r="I465" s="1231"/>
      <c r="J465" s="1242"/>
    </row>
    <row r="466" spans="1:10" ht="23.25" customHeight="1" thickBot="1">
      <c r="A466" s="884">
        <f t="shared" si="18"/>
        <v>462</v>
      </c>
      <c r="B466" s="441" t="s">
        <v>2557</v>
      </c>
      <c r="C466" s="441" t="s">
        <v>1352</v>
      </c>
      <c r="D466" s="442" t="s">
        <v>3003</v>
      </c>
      <c r="E466" s="509" t="s">
        <v>3004</v>
      </c>
      <c r="F466" s="550">
        <v>44.35</v>
      </c>
      <c r="G466" s="443">
        <v>1931</v>
      </c>
      <c r="H466" s="712">
        <f t="shared" si="17"/>
        <v>44.35</v>
      </c>
      <c r="I466" s="1229">
        <v>4541516.84</v>
      </c>
      <c r="J466" s="1240">
        <f>SUM(H466:H480)</f>
        <v>666.84000000000015</v>
      </c>
    </row>
    <row r="467" spans="1:10" ht="13.5" thickBot="1">
      <c r="A467" s="884">
        <f t="shared" si="18"/>
        <v>463</v>
      </c>
      <c r="B467" s="424" t="s">
        <v>2557</v>
      </c>
      <c r="C467" s="425" t="s">
        <v>1352</v>
      </c>
      <c r="D467" s="439" t="s">
        <v>3003</v>
      </c>
      <c r="E467" s="507" t="s">
        <v>2745</v>
      </c>
      <c r="F467" s="455">
        <v>39.47</v>
      </c>
      <c r="G467" s="428"/>
      <c r="H467" s="713">
        <f t="shared" si="17"/>
        <v>39.47</v>
      </c>
      <c r="I467" s="1230"/>
      <c r="J467" s="1241"/>
    </row>
    <row r="468" spans="1:10" ht="13.5" thickBot="1">
      <c r="A468" s="884">
        <f t="shared" si="18"/>
        <v>464</v>
      </c>
      <c r="B468" s="424" t="s">
        <v>2557</v>
      </c>
      <c r="C468" s="425" t="s">
        <v>1352</v>
      </c>
      <c r="D468" s="439" t="s">
        <v>3003</v>
      </c>
      <c r="E468" s="507" t="s">
        <v>3005</v>
      </c>
      <c r="F468" s="455">
        <v>44.35</v>
      </c>
      <c r="G468" s="447"/>
      <c r="H468" s="713">
        <f t="shared" si="17"/>
        <v>44.35</v>
      </c>
      <c r="I468" s="1230"/>
      <c r="J468" s="1241"/>
    </row>
    <row r="469" spans="1:10" ht="13.5" thickBot="1">
      <c r="A469" s="884">
        <f t="shared" si="18"/>
        <v>465</v>
      </c>
      <c r="B469" s="424" t="s">
        <v>2557</v>
      </c>
      <c r="C469" s="425" t="s">
        <v>1352</v>
      </c>
      <c r="D469" s="439" t="s">
        <v>3003</v>
      </c>
      <c r="E469" s="507" t="s">
        <v>3006</v>
      </c>
      <c r="F469" s="455">
        <v>47.82</v>
      </c>
      <c r="G469" s="428"/>
      <c r="H469" s="713">
        <f t="shared" si="17"/>
        <v>47.82</v>
      </c>
      <c r="I469" s="1230"/>
      <c r="J469" s="1241"/>
    </row>
    <row r="470" spans="1:10" ht="13.5" thickBot="1">
      <c r="A470" s="884">
        <f t="shared" si="18"/>
        <v>466</v>
      </c>
      <c r="B470" s="424" t="s">
        <v>2557</v>
      </c>
      <c r="C470" s="425" t="s">
        <v>1352</v>
      </c>
      <c r="D470" s="439" t="s">
        <v>3003</v>
      </c>
      <c r="E470" s="507" t="s">
        <v>2666</v>
      </c>
      <c r="F470" s="455">
        <v>45.17</v>
      </c>
      <c r="G470" s="428"/>
      <c r="H470" s="713">
        <f t="shared" si="17"/>
        <v>45.17</v>
      </c>
      <c r="I470" s="1230"/>
      <c r="J470" s="1241"/>
    </row>
    <row r="471" spans="1:10" ht="13.5" thickBot="1">
      <c r="A471" s="884">
        <f t="shared" si="18"/>
        <v>467</v>
      </c>
      <c r="B471" s="424" t="s">
        <v>2557</v>
      </c>
      <c r="C471" s="425" t="s">
        <v>1352</v>
      </c>
      <c r="D471" s="439" t="s">
        <v>3003</v>
      </c>
      <c r="E471" s="507" t="s">
        <v>2697</v>
      </c>
      <c r="F471" s="455">
        <v>45.2</v>
      </c>
      <c r="G471" s="428"/>
      <c r="H471" s="713">
        <f t="shared" si="17"/>
        <v>45.2</v>
      </c>
      <c r="I471" s="1230"/>
      <c r="J471" s="1241"/>
    </row>
    <row r="472" spans="1:10" ht="13.5" thickBot="1">
      <c r="A472" s="884">
        <f t="shared" si="18"/>
        <v>468</v>
      </c>
      <c r="B472" s="424" t="s">
        <v>2557</v>
      </c>
      <c r="C472" s="425" t="s">
        <v>1352</v>
      </c>
      <c r="D472" s="439" t="s">
        <v>3003</v>
      </c>
      <c r="E472" s="507" t="s">
        <v>3007</v>
      </c>
      <c r="F472" s="455">
        <v>44.35</v>
      </c>
      <c r="G472" s="428"/>
      <c r="H472" s="713">
        <f t="shared" si="17"/>
        <v>44.35</v>
      </c>
      <c r="I472" s="1230"/>
      <c r="J472" s="1241"/>
    </row>
    <row r="473" spans="1:10" ht="13.5" thickBot="1">
      <c r="A473" s="884">
        <f t="shared" si="18"/>
        <v>469</v>
      </c>
      <c r="B473" s="424" t="s">
        <v>2557</v>
      </c>
      <c r="C473" s="425" t="s">
        <v>1352</v>
      </c>
      <c r="D473" s="439" t="s">
        <v>3003</v>
      </c>
      <c r="E473" s="507" t="s">
        <v>2638</v>
      </c>
      <c r="F473" s="455">
        <v>43.98</v>
      </c>
      <c r="G473" s="428"/>
      <c r="H473" s="713">
        <f t="shared" si="17"/>
        <v>43.98</v>
      </c>
      <c r="I473" s="1230"/>
      <c r="J473" s="1241"/>
    </row>
    <row r="474" spans="1:10" ht="13.5" thickBot="1">
      <c r="A474" s="884">
        <f t="shared" si="18"/>
        <v>470</v>
      </c>
      <c r="B474" s="424" t="s">
        <v>2557</v>
      </c>
      <c r="C474" s="425" t="s">
        <v>1352</v>
      </c>
      <c r="D474" s="439" t="s">
        <v>3003</v>
      </c>
      <c r="E474" s="507" t="s">
        <v>2760</v>
      </c>
      <c r="F474" s="455">
        <v>44.35</v>
      </c>
      <c r="G474" s="428"/>
      <c r="H474" s="713">
        <f t="shared" si="17"/>
        <v>44.35</v>
      </c>
      <c r="I474" s="1230"/>
      <c r="J474" s="1241"/>
    </row>
    <row r="475" spans="1:10" ht="13.5" thickBot="1">
      <c r="A475" s="884">
        <f t="shared" si="18"/>
        <v>471</v>
      </c>
      <c r="B475" s="424" t="s">
        <v>2557</v>
      </c>
      <c r="C475" s="425" t="s">
        <v>1352</v>
      </c>
      <c r="D475" s="439" t="s">
        <v>3003</v>
      </c>
      <c r="E475" s="507" t="s">
        <v>3008</v>
      </c>
      <c r="F475" s="455">
        <v>44.35</v>
      </c>
      <c r="G475" s="428"/>
      <c r="H475" s="713">
        <f t="shared" si="17"/>
        <v>44.35</v>
      </c>
      <c r="I475" s="1230"/>
      <c r="J475" s="1241"/>
    </row>
    <row r="476" spans="1:10" ht="13.5" thickBot="1">
      <c r="A476" s="884">
        <f t="shared" si="18"/>
        <v>472</v>
      </c>
      <c r="B476" s="424" t="s">
        <v>2557</v>
      </c>
      <c r="C476" s="425" t="s">
        <v>1352</v>
      </c>
      <c r="D476" s="439" t="s">
        <v>3003</v>
      </c>
      <c r="E476" s="507" t="s">
        <v>3009</v>
      </c>
      <c r="F476" s="455">
        <v>44.35</v>
      </c>
      <c r="G476" s="428"/>
      <c r="H476" s="713">
        <f t="shared" si="17"/>
        <v>44.35</v>
      </c>
      <c r="I476" s="1230"/>
      <c r="J476" s="1241"/>
    </row>
    <row r="477" spans="1:10" ht="13.5" thickBot="1">
      <c r="A477" s="884">
        <f t="shared" si="18"/>
        <v>473</v>
      </c>
      <c r="B477" s="424" t="s">
        <v>2557</v>
      </c>
      <c r="C477" s="425" t="s">
        <v>1352</v>
      </c>
      <c r="D477" s="439" t="s">
        <v>3003</v>
      </c>
      <c r="E477" s="507" t="s">
        <v>3010</v>
      </c>
      <c r="F477" s="455">
        <v>44.35</v>
      </c>
      <c r="G477" s="428"/>
      <c r="H477" s="713">
        <f t="shared" si="17"/>
        <v>44.35</v>
      </c>
      <c r="I477" s="1230"/>
      <c r="J477" s="1241"/>
    </row>
    <row r="478" spans="1:10" ht="13.5" thickBot="1">
      <c r="A478" s="884">
        <f t="shared" si="18"/>
        <v>474</v>
      </c>
      <c r="B478" s="424" t="s">
        <v>2557</v>
      </c>
      <c r="C478" s="425" t="s">
        <v>1352</v>
      </c>
      <c r="D478" s="439" t="s">
        <v>3003</v>
      </c>
      <c r="E478" s="507" t="s">
        <v>3011</v>
      </c>
      <c r="F478" s="455">
        <v>44.35</v>
      </c>
      <c r="G478" s="428"/>
      <c r="H478" s="713">
        <f t="shared" si="17"/>
        <v>44.35</v>
      </c>
      <c r="I478" s="1230"/>
      <c r="J478" s="1241"/>
    </row>
    <row r="479" spans="1:10" ht="13.5" thickBot="1">
      <c r="A479" s="884">
        <f t="shared" si="18"/>
        <v>475</v>
      </c>
      <c r="B479" s="424" t="s">
        <v>2557</v>
      </c>
      <c r="C479" s="425" t="s">
        <v>1352</v>
      </c>
      <c r="D479" s="439" t="s">
        <v>3003</v>
      </c>
      <c r="E479" s="507" t="s">
        <v>2668</v>
      </c>
      <c r="F479" s="455">
        <v>45.2</v>
      </c>
      <c r="G479" s="428"/>
      <c r="H479" s="713">
        <f t="shared" si="17"/>
        <v>45.2</v>
      </c>
      <c r="I479" s="1230"/>
      <c r="J479" s="1241"/>
    </row>
    <row r="480" spans="1:10" ht="13.5" thickBot="1">
      <c r="A480" s="884">
        <f t="shared" si="18"/>
        <v>476</v>
      </c>
      <c r="B480" s="429" t="s">
        <v>2557</v>
      </c>
      <c r="C480" s="429" t="s">
        <v>1352</v>
      </c>
      <c r="D480" s="440" t="s">
        <v>3003</v>
      </c>
      <c r="E480" s="508" t="s">
        <v>3012</v>
      </c>
      <c r="F480" s="536">
        <v>45.2</v>
      </c>
      <c r="G480" s="431"/>
      <c r="H480" s="710">
        <f t="shared" si="17"/>
        <v>45.2</v>
      </c>
      <c r="I480" s="1231"/>
      <c r="J480" s="1242"/>
    </row>
    <row r="481" spans="1:10" ht="13.5" thickBot="1">
      <c r="A481" s="884">
        <f t="shared" si="18"/>
        <v>477</v>
      </c>
      <c r="B481" s="441" t="s">
        <v>2557</v>
      </c>
      <c r="C481" s="441" t="s">
        <v>1352</v>
      </c>
      <c r="D481" s="442" t="s">
        <v>3013</v>
      </c>
      <c r="E481" s="509" t="s">
        <v>3014</v>
      </c>
      <c r="F481" s="550">
        <v>54.06</v>
      </c>
      <c r="G481" s="443">
        <v>1931</v>
      </c>
      <c r="H481" s="712">
        <f t="shared" si="17"/>
        <v>54.06</v>
      </c>
      <c r="I481" s="1229">
        <v>2286644.15</v>
      </c>
      <c r="J481" s="1240">
        <f>SUM(H481:H486)</f>
        <v>334.85</v>
      </c>
    </row>
    <row r="482" spans="1:10" ht="13.5" thickBot="1">
      <c r="A482" s="884">
        <f t="shared" si="18"/>
        <v>478</v>
      </c>
      <c r="B482" s="424" t="s">
        <v>2557</v>
      </c>
      <c r="C482" s="425" t="s">
        <v>1352</v>
      </c>
      <c r="D482" s="439" t="s">
        <v>3013</v>
      </c>
      <c r="E482" s="507" t="s">
        <v>2888</v>
      </c>
      <c r="F482" s="455">
        <v>54.97</v>
      </c>
      <c r="G482" s="428"/>
      <c r="H482" s="713">
        <f t="shared" si="17"/>
        <v>54.97</v>
      </c>
      <c r="I482" s="1230"/>
      <c r="J482" s="1241"/>
    </row>
    <row r="483" spans="1:10" ht="13.5" thickBot="1">
      <c r="A483" s="884">
        <f t="shared" si="18"/>
        <v>479</v>
      </c>
      <c r="B483" s="424" t="s">
        <v>2557</v>
      </c>
      <c r="C483" s="425" t="s">
        <v>1352</v>
      </c>
      <c r="D483" s="439" t="s">
        <v>3013</v>
      </c>
      <c r="E483" s="507" t="s">
        <v>2923</v>
      </c>
      <c r="F483" s="455">
        <v>55.12</v>
      </c>
      <c r="G483" s="428"/>
      <c r="H483" s="713">
        <f t="shared" si="17"/>
        <v>55.12</v>
      </c>
      <c r="I483" s="1230"/>
      <c r="J483" s="1241"/>
    </row>
    <row r="484" spans="1:10" ht="13.5" thickBot="1">
      <c r="A484" s="884">
        <f t="shared" si="18"/>
        <v>480</v>
      </c>
      <c r="B484" s="424" t="s">
        <v>2557</v>
      </c>
      <c r="C484" s="425" t="s">
        <v>1352</v>
      </c>
      <c r="D484" s="439" t="s">
        <v>3013</v>
      </c>
      <c r="E484" s="507" t="s">
        <v>3015</v>
      </c>
      <c r="F484" s="455">
        <v>57.05</v>
      </c>
      <c r="G484" s="428"/>
      <c r="H484" s="713">
        <f t="shared" si="17"/>
        <v>57.05</v>
      </c>
      <c r="I484" s="1230"/>
      <c r="J484" s="1241"/>
    </row>
    <row r="485" spans="1:10" ht="13.5" thickBot="1">
      <c r="A485" s="884">
        <f t="shared" si="18"/>
        <v>481</v>
      </c>
      <c r="B485" s="424" t="s">
        <v>2557</v>
      </c>
      <c r="C485" s="425" t="s">
        <v>1352</v>
      </c>
      <c r="D485" s="439" t="s">
        <v>3013</v>
      </c>
      <c r="E485" s="507" t="s">
        <v>3016</v>
      </c>
      <c r="F485" s="455">
        <v>56.6</v>
      </c>
      <c r="G485" s="428"/>
      <c r="H485" s="713">
        <f t="shared" si="17"/>
        <v>56.6</v>
      </c>
      <c r="I485" s="1230"/>
      <c r="J485" s="1241"/>
    </row>
    <row r="486" spans="1:10" ht="13.5" thickBot="1">
      <c r="A486" s="884">
        <f t="shared" si="18"/>
        <v>482</v>
      </c>
      <c r="B486" s="429" t="s">
        <v>2557</v>
      </c>
      <c r="C486" s="429" t="s">
        <v>1352</v>
      </c>
      <c r="D486" s="440" t="s">
        <v>3013</v>
      </c>
      <c r="E486" s="508" t="s">
        <v>3017</v>
      </c>
      <c r="F486" s="536">
        <v>57.05</v>
      </c>
      <c r="G486" s="431"/>
      <c r="H486" s="710">
        <f t="shared" si="17"/>
        <v>57.05</v>
      </c>
      <c r="I486" s="1231"/>
      <c r="J486" s="1242"/>
    </row>
    <row r="487" spans="1:10" ht="13.5" thickBot="1">
      <c r="A487" s="884">
        <f t="shared" si="18"/>
        <v>483</v>
      </c>
      <c r="B487" s="436" t="s">
        <v>2557</v>
      </c>
      <c r="C487" s="436" t="s">
        <v>1352</v>
      </c>
      <c r="D487" s="437" t="s">
        <v>3018</v>
      </c>
      <c r="E487" s="519" t="s">
        <v>3019</v>
      </c>
      <c r="F487" s="486">
        <v>51.09</v>
      </c>
      <c r="G487" s="464">
        <v>1959</v>
      </c>
      <c r="H487" s="719">
        <f t="shared" si="17"/>
        <v>51.09</v>
      </c>
      <c r="I487" s="876">
        <v>348003.81</v>
      </c>
      <c r="J487" s="543">
        <f>SUM(H487)</f>
        <v>51.09</v>
      </c>
    </row>
    <row r="488" spans="1:10" ht="13.5" thickBot="1">
      <c r="A488" s="884">
        <f t="shared" si="18"/>
        <v>484</v>
      </c>
      <c r="B488" s="441" t="s">
        <v>2557</v>
      </c>
      <c r="C488" s="441" t="s">
        <v>1352</v>
      </c>
      <c r="D488" s="457" t="s">
        <v>3020</v>
      </c>
      <c r="E488" s="515" t="s">
        <v>2602</v>
      </c>
      <c r="F488" s="550">
        <v>63.18</v>
      </c>
      <c r="G488" s="458">
        <v>1959</v>
      </c>
      <c r="H488" s="716">
        <f t="shared" si="17"/>
        <v>63.18</v>
      </c>
      <c r="I488" s="1272">
        <v>793059.21</v>
      </c>
      <c r="J488" s="1253">
        <f>SUM(H488:H489)</f>
        <v>114.69</v>
      </c>
    </row>
    <row r="489" spans="1:10" ht="13.5" thickBot="1">
      <c r="A489" s="884">
        <f t="shared" si="18"/>
        <v>485</v>
      </c>
      <c r="B489" s="429" t="s">
        <v>2557</v>
      </c>
      <c r="C489" s="429" t="s">
        <v>1352</v>
      </c>
      <c r="D489" s="481" t="s">
        <v>3020</v>
      </c>
      <c r="E489" s="526" t="s">
        <v>3009</v>
      </c>
      <c r="F489" s="536">
        <v>51.51</v>
      </c>
      <c r="G489" s="487"/>
      <c r="H489" s="724">
        <f t="shared" si="17"/>
        <v>51.51</v>
      </c>
      <c r="I489" s="1273"/>
      <c r="J489" s="1254"/>
    </row>
    <row r="490" spans="1:10" ht="13.5" thickBot="1">
      <c r="A490" s="884">
        <f t="shared" si="18"/>
        <v>486</v>
      </c>
      <c r="B490" s="425" t="s">
        <v>2557</v>
      </c>
      <c r="C490" s="425" t="s">
        <v>1352</v>
      </c>
      <c r="D490" s="479" t="s">
        <v>3021</v>
      </c>
      <c r="E490" s="525">
        <v>3</v>
      </c>
      <c r="F490" s="561">
        <v>36.26</v>
      </c>
      <c r="G490" s="480">
        <v>1916</v>
      </c>
      <c r="H490" s="725">
        <f t="shared" si="17"/>
        <v>36.26</v>
      </c>
      <c r="I490" s="1272">
        <v>655934.34</v>
      </c>
      <c r="J490" s="1255">
        <f>SUM(H490:H491)</f>
        <v>96.19</v>
      </c>
    </row>
    <row r="491" spans="1:10" ht="13.5" thickBot="1">
      <c r="A491" s="884">
        <f t="shared" si="18"/>
        <v>487</v>
      </c>
      <c r="B491" s="429" t="s">
        <v>2557</v>
      </c>
      <c r="C491" s="429" t="s">
        <v>1352</v>
      </c>
      <c r="D491" s="481" t="s">
        <v>3021</v>
      </c>
      <c r="E491" s="526">
        <v>6</v>
      </c>
      <c r="F491" s="536">
        <v>59.93</v>
      </c>
      <c r="G491" s="487"/>
      <c r="H491" s="724">
        <f t="shared" si="17"/>
        <v>59.93</v>
      </c>
      <c r="I491" s="1273"/>
      <c r="J491" s="1254"/>
    </row>
    <row r="492" spans="1:10" ht="13.5" thickBot="1">
      <c r="A492" s="884">
        <f t="shared" si="18"/>
        <v>488</v>
      </c>
      <c r="B492" s="441" t="s">
        <v>2557</v>
      </c>
      <c r="C492" s="441" t="s">
        <v>1352</v>
      </c>
      <c r="D492" s="442" t="s">
        <v>3023</v>
      </c>
      <c r="E492" s="509" t="s">
        <v>3024</v>
      </c>
      <c r="F492" s="550">
        <v>53.4</v>
      </c>
      <c r="G492" s="443">
        <v>1987</v>
      </c>
      <c r="H492" s="712">
        <f t="shared" si="17"/>
        <v>53.4</v>
      </c>
      <c r="I492" s="1229">
        <v>1606302.77</v>
      </c>
      <c r="J492" s="1246">
        <f>SUM(H492:H495)</f>
        <v>240.25</v>
      </c>
    </row>
    <row r="493" spans="1:10" ht="13.5" thickBot="1">
      <c r="A493" s="884">
        <f t="shared" si="18"/>
        <v>489</v>
      </c>
      <c r="B493" s="424" t="s">
        <v>2557</v>
      </c>
      <c r="C493" s="425" t="s">
        <v>1352</v>
      </c>
      <c r="D493" s="439" t="s">
        <v>3023</v>
      </c>
      <c r="E493" s="507" t="s">
        <v>3025</v>
      </c>
      <c r="F493" s="455">
        <v>41.35</v>
      </c>
      <c r="G493" s="428"/>
      <c r="H493" s="713">
        <f t="shared" si="17"/>
        <v>41.35</v>
      </c>
      <c r="I493" s="1230"/>
      <c r="J493" s="1247"/>
    </row>
    <row r="494" spans="1:10" ht="13.5" thickBot="1">
      <c r="A494" s="884">
        <f t="shared" si="18"/>
        <v>490</v>
      </c>
      <c r="B494" s="424" t="s">
        <v>2557</v>
      </c>
      <c r="C494" s="425" t="s">
        <v>1352</v>
      </c>
      <c r="D494" s="439" t="s">
        <v>3023</v>
      </c>
      <c r="E494" s="507" t="s">
        <v>3026</v>
      </c>
      <c r="F494" s="455">
        <v>54.4</v>
      </c>
      <c r="G494" s="428"/>
      <c r="H494" s="713">
        <f t="shared" si="17"/>
        <v>54.4</v>
      </c>
      <c r="I494" s="1230"/>
      <c r="J494" s="1247"/>
    </row>
    <row r="495" spans="1:10" ht="13.5" thickBot="1">
      <c r="A495" s="884">
        <f t="shared" si="18"/>
        <v>491</v>
      </c>
      <c r="B495" s="432" t="s">
        <v>2559</v>
      </c>
      <c r="C495" s="432" t="s">
        <v>2560</v>
      </c>
      <c r="D495" s="450" t="s">
        <v>3027</v>
      </c>
      <c r="E495" s="511"/>
      <c r="F495" s="545">
        <v>91.1</v>
      </c>
      <c r="G495" s="451"/>
      <c r="H495" s="709">
        <f t="shared" si="17"/>
        <v>91.1</v>
      </c>
      <c r="I495" s="1231"/>
      <c r="J495" s="1256"/>
    </row>
    <row r="496" spans="1:10" ht="13.5" thickBot="1">
      <c r="A496" s="884">
        <f t="shared" si="18"/>
        <v>492</v>
      </c>
      <c r="B496" s="436" t="s">
        <v>2557</v>
      </c>
      <c r="C496" s="436" t="s">
        <v>1352</v>
      </c>
      <c r="D496" s="437" t="s">
        <v>3028</v>
      </c>
      <c r="E496" s="519">
        <v>1</v>
      </c>
      <c r="F496" s="486">
        <v>64.19</v>
      </c>
      <c r="G496" s="464">
        <v>1927</v>
      </c>
      <c r="H496" s="719">
        <f t="shared" si="17"/>
        <v>64.19</v>
      </c>
      <c r="I496" s="876">
        <v>306660.5</v>
      </c>
      <c r="J496" s="543">
        <f>SUM(H496)</f>
        <v>64.19</v>
      </c>
    </row>
    <row r="497" spans="1:10" ht="13.5" thickBot="1">
      <c r="A497" s="884">
        <f t="shared" si="18"/>
        <v>493</v>
      </c>
      <c r="B497" s="582" t="s">
        <v>2557</v>
      </c>
      <c r="C497" s="583" t="s">
        <v>1352</v>
      </c>
      <c r="D497" s="584" t="s">
        <v>3030</v>
      </c>
      <c r="E497" s="515" t="s">
        <v>3031</v>
      </c>
      <c r="F497" s="550">
        <v>37.229999999999997</v>
      </c>
      <c r="G497" s="748">
        <v>1927</v>
      </c>
      <c r="H497" s="749">
        <f t="shared" si="17"/>
        <v>37.229999999999997</v>
      </c>
      <c r="I497" s="1272">
        <v>525600.80000000005</v>
      </c>
      <c r="J497" s="541"/>
    </row>
    <row r="498" spans="1:10" ht="13.5" thickBot="1">
      <c r="A498" s="884">
        <f t="shared" si="18"/>
        <v>494</v>
      </c>
      <c r="B498" s="473" t="s">
        <v>2557</v>
      </c>
      <c r="C498" s="432" t="s">
        <v>3032</v>
      </c>
      <c r="D498" s="433" t="s">
        <v>3030</v>
      </c>
      <c r="E498" s="750">
        <v>24</v>
      </c>
      <c r="F498" s="751">
        <v>69</v>
      </c>
      <c r="G498" s="752">
        <v>1927</v>
      </c>
      <c r="H498" s="753">
        <v>69</v>
      </c>
      <c r="I498" s="1273"/>
      <c r="J498" s="542">
        <f>SUM(H497+H498)</f>
        <v>106.22999999999999</v>
      </c>
    </row>
    <row r="499" spans="1:10" ht="13.5" thickBot="1">
      <c r="A499" s="884">
        <f t="shared" si="18"/>
        <v>495</v>
      </c>
      <c r="B499" s="470" t="s">
        <v>2557</v>
      </c>
      <c r="C499" s="441" t="s">
        <v>1352</v>
      </c>
      <c r="D499" s="442" t="s">
        <v>3033</v>
      </c>
      <c r="E499" s="509" t="s">
        <v>3034</v>
      </c>
      <c r="F499" s="550">
        <v>47.06</v>
      </c>
      <c r="G499" s="443">
        <v>1927</v>
      </c>
      <c r="H499" s="712">
        <f t="shared" ref="H499:H529" si="19">F499</f>
        <v>47.06</v>
      </c>
      <c r="I499" s="1229">
        <v>1253160</v>
      </c>
      <c r="J499" s="1240">
        <f>SUM(H499:H504)</f>
        <v>265.38</v>
      </c>
    </row>
    <row r="500" spans="1:10" ht="13.5" thickBot="1">
      <c r="A500" s="884">
        <f t="shared" si="18"/>
        <v>496</v>
      </c>
      <c r="B500" s="424" t="s">
        <v>2557</v>
      </c>
      <c r="C500" s="425" t="s">
        <v>1352</v>
      </c>
      <c r="D500" s="439" t="s">
        <v>3033</v>
      </c>
      <c r="E500" s="507" t="s">
        <v>3035</v>
      </c>
      <c r="F500" s="455">
        <v>47.65</v>
      </c>
      <c r="G500" s="428"/>
      <c r="H500" s="713">
        <f t="shared" si="19"/>
        <v>47.65</v>
      </c>
      <c r="I500" s="1230"/>
      <c r="J500" s="1241"/>
    </row>
    <row r="501" spans="1:10" ht="13.5" thickBot="1">
      <c r="A501" s="884">
        <f t="shared" si="18"/>
        <v>497</v>
      </c>
      <c r="B501" s="424" t="s">
        <v>2557</v>
      </c>
      <c r="C501" s="425" t="s">
        <v>1352</v>
      </c>
      <c r="D501" s="439" t="s">
        <v>3033</v>
      </c>
      <c r="E501" s="507" t="s">
        <v>3036</v>
      </c>
      <c r="F501" s="455">
        <v>47.06</v>
      </c>
      <c r="G501" s="428"/>
      <c r="H501" s="713">
        <f t="shared" si="19"/>
        <v>47.06</v>
      </c>
      <c r="I501" s="1230"/>
      <c r="J501" s="1241"/>
    </row>
    <row r="502" spans="1:10" ht="13.5" thickBot="1">
      <c r="A502" s="884">
        <f t="shared" si="18"/>
        <v>498</v>
      </c>
      <c r="B502" s="424" t="s">
        <v>2557</v>
      </c>
      <c r="C502" s="425" t="s">
        <v>1352</v>
      </c>
      <c r="D502" s="439" t="s">
        <v>3033</v>
      </c>
      <c r="E502" s="507" t="s">
        <v>3037</v>
      </c>
      <c r="F502" s="455">
        <v>47.06</v>
      </c>
      <c r="G502" s="428"/>
      <c r="H502" s="713">
        <f t="shared" si="19"/>
        <v>47.06</v>
      </c>
      <c r="I502" s="1230"/>
      <c r="J502" s="1241"/>
    </row>
    <row r="503" spans="1:10" ht="13.5" thickBot="1">
      <c r="A503" s="884">
        <f t="shared" si="18"/>
        <v>499</v>
      </c>
      <c r="B503" s="424" t="s">
        <v>2557</v>
      </c>
      <c r="C503" s="425" t="s">
        <v>1352</v>
      </c>
      <c r="D503" s="439" t="s">
        <v>3033</v>
      </c>
      <c r="E503" s="507" t="s">
        <v>3038</v>
      </c>
      <c r="F503" s="455">
        <v>47.06</v>
      </c>
      <c r="G503" s="428"/>
      <c r="H503" s="713">
        <f t="shared" si="19"/>
        <v>47.06</v>
      </c>
      <c r="I503" s="1230"/>
      <c r="J503" s="1241"/>
    </row>
    <row r="504" spans="1:10" ht="13.5" thickBot="1">
      <c r="A504" s="884">
        <f t="shared" si="18"/>
        <v>500</v>
      </c>
      <c r="B504" s="429" t="s">
        <v>2557</v>
      </c>
      <c r="C504" s="429" t="s">
        <v>1352</v>
      </c>
      <c r="D504" s="440" t="s">
        <v>3033</v>
      </c>
      <c r="E504" s="508" t="s">
        <v>3039</v>
      </c>
      <c r="F504" s="536">
        <v>29.49</v>
      </c>
      <c r="G504" s="431"/>
      <c r="H504" s="710">
        <f t="shared" si="19"/>
        <v>29.49</v>
      </c>
      <c r="I504" s="1231"/>
      <c r="J504" s="1242"/>
    </row>
    <row r="505" spans="1:10" ht="13.5" thickBot="1">
      <c r="A505" s="884">
        <f t="shared" si="18"/>
        <v>501</v>
      </c>
      <c r="B505" s="441" t="s">
        <v>2557</v>
      </c>
      <c r="C505" s="441" t="s">
        <v>1352</v>
      </c>
      <c r="D505" s="442" t="s">
        <v>3040</v>
      </c>
      <c r="E505" s="509">
        <v>1</v>
      </c>
      <c r="F505" s="550">
        <v>76.13</v>
      </c>
      <c r="G505" s="443">
        <v>1927</v>
      </c>
      <c r="H505" s="712">
        <f t="shared" si="19"/>
        <v>76.13</v>
      </c>
      <c r="I505" s="1229">
        <v>717864.15</v>
      </c>
      <c r="J505" s="1240">
        <f>SUM(H505:H506)</f>
        <v>152.26</v>
      </c>
    </row>
    <row r="506" spans="1:10" ht="13.5" thickBot="1">
      <c r="A506" s="884">
        <f t="shared" si="18"/>
        <v>502</v>
      </c>
      <c r="B506" s="429" t="s">
        <v>2557</v>
      </c>
      <c r="C506" s="429" t="s">
        <v>1352</v>
      </c>
      <c r="D506" s="440" t="s">
        <v>3040</v>
      </c>
      <c r="E506" s="508">
        <v>2</v>
      </c>
      <c r="F506" s="536">
        <v>76.13</v>
      </c>
      <c r="G506" s="431"/>
      <c r="H506" s="710">
        <f t="shared" si="19"/>
        <v>76.13</v>
      </c>
      <c r="I506" s="1231"/>
      <c r="J506" s="1242"/>
    </row>
    <row r="507" spans="1:10" ht="15" customHeight="1" thickBot="1">
      <c r="A507" s="884">
        <f t="shared" si="18"/>
        <v>503</v>
      </c>
      <c r="B507" s="441" t="s">
        <v>2557</v>
      </c>
      <c r="C507" s="441" t="s">
        <v>1352</v>
      </c>
      <c r="D507" s="442" t="s">
        <v>3041</v>
      </c>
      <c r="E507" s="509" t="s">
        <v>3042</v>
      </c>
      <c r="F507" s="550">
        <v>43.86</v>
      </c>
      <c r="G507" s="443">
        <v>1964</v>
      </c>
      <c r="H507" s="712">
        <f t="shared" si="19"/>
        <v>43.86</v>
      </c>
      <c r="I507" s="1229">
        <v>1292041.6100000001</v>
      </c>
      <c r="J507" s="1240">
        <f>SUM(H507:H511)</f>
        <v>189.82999999999998</v>
      </c>
    </row>
    <row r="508" spans="1:10" ht="13.5" thickBot="1">
      <c r="A508" s="884">
        <f t="shared" si="18"/>
        <v>504</v>
      </c>
      <c r="B508" s="424" t="s">
        <v>2557</v>
      </c>
      <c r="C508" s="425" t="s">
        <v>1352</v>
      </c>
      <c r="D508" s="439" t="s">
        <v>3041</v>
      </c>
      <c r="E508" s="507" t="s">
        <v>3043</v>
      </c>
      <c r="F508" s="455">
        <v>32.909999999999997</v>
      </c>
      <c r="G508" s="428"/>
      <c r="H508" s="713">
        <f t="shared" si="19"/>
        <v>32.909999999999997</v>
      </c>
      <c r="I508" s="1230"/>
      <c r="J508" s="1241"/>
    </row>
    <row r="509" spans="1:10" ht="13.5" thickBot="1">
      <c r="A509" s="884">
        <f t="shared" si="18"/>
        <v>505</v>
      </c>
      <c r="B509" s="424" t="s">
        <v>2557</v>
      </c>
      <c r="C509" s="425" t="s">
        <v>1352</v>
      </c>
      <c r="D509" s="439" t="s">
        <v>3041</v>
      </c>
      <c r="E509" s="507" t="s">
        <v>2672</v>
      </c>
      <c r="F509" s="455">
        <v>43.86</v>
      </c>
      <c r="G509" s="428"/>
      <c r="H509" s="713">
        <f t="shared" si="19"/>
        <v>43.86</v>
      </c>
      <c r="I509" s="1230"/>
      <c r="J509" s="1241"/>
    </row>
    <row r="510" spans="1:10" ht="13.5" thickBot="1">
      <c r="A510" s="884">
        <f t="shared" si="18"/>
        <v>506</v>
      </c>
      <c r="B510" s="424" t="s">
        <v>2557</v>
      </c>
      <c r="C510" s="425" t="s">
        <v>1352</v>
      </c>
      <c r="D510" s="439" t="s">
        <v>3041</v>
      </c>
      <c r="E510" s="507" t="s">
        <v>2618</v>
      </c>
      <c r="F510" s="455">
        <v>25.08</v>
      </c>
      <c r="G510" s="428"/>
      <c r="H510" s="713">
        <f t="shared" si="19"/>
        <v>25.08</v>
      </c>
      <c r="I510" s="1230"/>
      <c r="J510" s="1241"/>
    </row>
    <row r="511" spans="1:10" ht="13.5" thickBot="1">
      <c r="A511" s="884">
        <f t="shared" si="18"/>
        <v>507</v>
      </c>
      <c r="B511" s="429" t="s">
        <v>2557</v>
      </c>
      <c r="C511" s="429" t="s">
        <v>1352</v>
      </c>
      <c r="D511" s="440" t="s">
        <v>3041</v>
      </c>
      <c r="E511" s="508" t="s">
        <v>2594</v>
      </c>
      <c r="F511" s="536">
        <v>44.12</v>
      </c>
      <c r="G511" s="431"/>
      <c r="H511" s="710">
        <f t="shared" si="19"/>
        <v>44.12</v>
      </c>
      <c r="I511" s="1231"/>
      <c r="J511" s="1242"/>
    </row>
    <row r="512" spans="1:10" ht="13.5" thickBot="1">
      <c r="A512" s="884">
        <f t="shared" si="18"/>
        <v>508</v>
      </c>
      <c r="B512" s="441" t="s">
        <v>2557</v>
      </c>
      <c r="C512" s="441" t="s">
        <v>1352</v>
      </c>
      <c r="D512" s="442" t="s">
        <v>3044</v>
      </c>
      <c r="E512" s="509" t="s">
        <v>3045</v>
      </c>
      <c r="F512" s="550">
        <v>44.35</v>
      </c>
      <c r="G512" s="443">
        <v>1963</v>
      </c>
      <c r="H512" s="712">
        <f t="shared" si="19"/>
        <v>44.35</v>
      </c>
      <c r="I512" s="1229">
        <v>1068321.6200000001</v>
      </c>
      <c r="J512" s="1240">
        <f>SUM(H512:H515)</f>
        <v>156.79</v>
      </c>
    </row>
    <row r="513" spans="1:10" ht="13.5" thickBot="1">
      <c r="A513" s="884">
        <f t="shared" si="18"/>
        <v>509</v>
      </c>
      <c r="B513" s="424" t="s">
        <v>2557</v>
      </c>
      <c r="C513" s="425" t="s">
        <v>1352</v>
      </c>
      <c r="D513" s="439" t="s">
        <v>3044</v>
      </c>
      <c r="E513" s="507" t="s">
        <v>3046</v>
      </c>
      <c r="F513" s="455">
        <v>44.04</v>
      </c>
      <c r="G513" s="428"/>
      <c r="H513" s="713">
        <f t="shared" si="19"/>
        <v>44.04</v>
      </c>
      <c r="I513" s="1230"/>
      <c r="J513" s="1241"/>
    </row>
    <row r="514" spans="1:10" ht="13.5" thickBot="1">
      <c r="A514" s="884">
        <f t="shared" si="18"/>
        <v>510</v>
      </c>
      <c r="B514" s="424" t="s">
        <v>2557</v>
      </c>
      <c r="C514" s="425" t="s">
        <v>1352</v>
      </c>
      <c r="D514" s="439" t="s">
        <v>3044</v>
      </c>
      <c r="E514" s="507" t="s">
        <v>2703</v>
      </c>
      <c r="F514" s="455">
        <v>43.67</v>
      </c>
      <c r="G514" s="428"/>
      <c r="H514" s="713">
        <f t="shared" si="19"/>
        <v>43.67</v>
      </c>
      <c r="I514" s="1230"/>
      <c r="J514" s="1241"/>
    </row>
    <row r="515" spans="1:10" ht="13.5" thickBot="1">
      <c r="A515" s="884">
        <f t="shared" si="18"/>
        <v>511</v>
      </c>
      <c r="B515" s="429" t="s">
        <v>2557</v>
      </c>
      <c r="C515" s="429" t="s">
        <v>1352</v>
      </c>
      <c r="D515" s="440" t="s">
        <v>3044</v>
      </c>
      <c r="E515" s="508" t="s">
        <v>3047</v>
      </c>
      <c r="F515" s="536">
        <v>24.73</v>
      </c>
      <c r="G515" s="431"/>
      <c r="H515" s="710">
        <f t="shared" si="19"/>
        <v>24.73</v>
      </c>
      <c r="I515" s="1231"/>
      <c r="J515" s="1242"/>
    </row>
    <row r="516" spans="1:10" ht="13.5" thickBot="1">
      <c r="A516" s="884">
        <f t="shared" si="18"/>
        <v>512</v>
      </c>
      <c r="B516" s="452" t="s">
        <v>2557</v>
      </c>
      <c r="C516" s="470" t="s">
        <v>1352</v>
      </c>
      <c r="D516" s="442" t="s">
        <v>3048</v>
      </c>
      <c r="E516" s="509" t="s">
        <v>3049</v>
      </c>
      <c r="F516" s="550">
        <v>44.34</v>
      </c>
      <c r="G516" s="443">
        <v>1963</v>
      </c>
      <c r="H516" s="712">
        <f t="shared" si="19"/>
        <v>44.34</v>
      </c>
      <c r="I516" s="1229">
        <v>1235592.6299999999</v>
      </c>
      <c r="J516" s="1246">
        <f>SUM(H516:H520)</f>
        <v>182.3</v>
      </c>
    </row>
    <row r="517" spans="1:10" ht="13.5" thickBot="1">
      <c r="A517" s="884">
        <f t="shared" si="18"/>
        <v>513</v>
      </c>
      <c r="B517" s="495" t="s">
        <v>2557</v>
      </c>
      <c r="C517" s="424" t="s">
        <v>1352</v>
      </c>
      <c r="D517" s="439" t="s">
        <v>3048</v>
      </c>
      <c r="E517" s="507" t="s">
        <v>3050</v>
      </c>
      <c r="F517" s="455">
        <v>25.48</v>
      </c>
      <c r="G517" s="428"/>
      <c r="H517" s="713">
        <f t="shared" si="19"/>
        <v>25.48</v>
      </c>
      <c r="I517" s="1230"/>
      <c r="J517" s="1247"/>
    </row>
    <row r="518" spans="1:10" ht="13.5" thickBot="1">
      <c r="A518" s="884">
        <f t="shared" si="18"/>
        <v>514</v>
      </c>
      <c r="B518" s="495" t="s">
        <v>2557</v>
      </c>
      <c r="C518" s="424" t="s">
        <v>1352</v>
      </c>
      <c r="D518" s="439" t="s">
        <v>3048</v>
      </c>
      <c r="E518" s="507" t="s">
        <v>3031</v>
      </c>
      <c r="F518" s="455">
        <v>24.72</v>
      </c>
      <c r="G518" s="428"/>
      <c r="H518" s="713">
        <f t="shared" si="19"/>
        <v>24.72</v>
      </c>
      <c r="I518" s="1230"/>
      <c r="J518" s="1247"/>
    </row>
    <row r="519" spans="1:10" ht="13.5" thickBot="1">
      <c r="A519" s="884">
        <f t="shared" ref="A519:A573" si="20">1+A518</f>
        <v>515</v>
      </c>
      <c r="B519" s="495" t="s">
        <v>2557</v>
      </c>
      <c r="C519" s="424" t="s">
        <v>1352</v>
      </c>
      <c r="D519" s="439" t="s">
        <v>3048</v>
      </c>
      <c r="E519" s="507" t="s">
        <v>3051</v>
      </c>
      <c r="F519" s="455">
        <v>43.67</v>
      </c>
      <c r="G519" s="428"/>
      <c r="H519" s="713">
        <f t="shared" si="19"/>
        <v>43.67</v>
      </c>
      <c r="I519" s="1230"/>
      <c r="J519" s="1247"/>
    </row>
    <row r="520" spans="1:10" ht="13.5" thickBot="1">
      <c r="A520" s="884">
        <f t="shared" si="20"/>
        <v>516</v>
      </c>
      <c r="B520" s="474" t="s">
        <v>2557</v>
      </c>
      <c r="C520" s="494" t="s">
        <v>1352</v>
      </c>
      <c r="D520" s="440" t="s">
        <v>3048</v>
      </c>
      <c r="E520" s="508" t="s">
        <v>3052</v>
      </c>
      <c r="F520" s="536">
        <v>44.09</v>
      </c>
      <c r="G520" s="431"/>
      <c r="H520" s="710">
        <f t="shared" si="19"/>
        <v>44.09</v>
      </c>
      <c r="I520" s="1231"/>
      <c r="J520" s="1248"/>
    </row>
    <row r="521" spans="1:10" ht="13.5" thickBot="1">
      <c r="A521" s="884">
        <f t="shared" si="20"/>
        <v>517</v>
      </c>
      <c r="B521" s="441" t="s">
        <v>2557</v>
      </c>
      <c r="C521" s="441" t="s">
        <v>1352</v>
      </c>
      <c r="D521" s="442" t="s">
        <v>3053</v>
      </c>
      <c r="E521" s="509" t="s">
        <v>3054</v>
      </c>
      <c r="F521" s="550">
        <v>69.08</v>
      </c>
      <c r="G521" s="443">
        <v>1990</v>
      </c>
      <c r="H521" s="712">
        <f t="shared" si="19"/>
        <v>69.08</v>
      </c>
      <c r="I521" s="1229">
        <v>1901187.93</v>
      </c>
      <c r="J521" s="1240">
        <f>SUM(H521:H524)</f>
        <v>277.7</v>
      </c>
    </row>
    <row r="522" spans="1:10" ht="13.5" thickBot="1">
      <c r="A522" s="884">
        <f t="shared" si="20"/>
        <v>518</v>
      </c>
      <c r="B522" s="424" t="s">
        <v>2557</v>
      </c>
      <c r="C522" s="425" t="s">
        <v>1352</v>
      </c>
      <c r="D522" s="439" t="s">
        <v>3053</v>
      </c>
      <c r="E522" s="507" t="s">
        <v>2697</v>
      </c>
      <c r="F522" s="455">
        <v>69.34</v>
      </c>
      <c r="G522" s="428"/>
      <c r="H522" s="713">
        <f t="shared" si="19"/>
        <v>69.34</v>
      </c>
      <c r="I522" s="1230"/>
      <c r="J522" s="1241"/>
    </row>
    <row r="523" spans="1:10" ht="13.5" thickBot="1">
      <c r="A523" s="884">
        <f t="shared" si="20"/>
        <v>519</v>
      </c>
      <c r="B523" s="424" t="s">
        <v>2557</v>
      </c>
      <c r="C523" s="425" t="s">
        <v>1352</v>
      </c>
      <c r="D523" s="439" t="s">
        <v>3053</v>
      </c>
      <c r="E523" s="507" t="s">
        <v>3055</v>
      </c>
      <c r="F523" s="455">
        <v>68.7</v>
      </c>
      <c r="G523" s="428"/>
      <c r="H523" s="713">
        <f t="shared" si="19"/>
        <v>68.7</v>
      </c>
      <c r="I523" s="1230"/>
      <c r="J523" s="1241"/>
    </row>
    <row r="524" spans="1:10" ht="13.5" thickBot="1">
      <c r="A524" s="884">
        <f t="shared" si="20"/>
        <v>520</v>
      </c>
      <c r="B524" s="429" t="s">
        <v>2557</v>
      </c>
      <c r="C524" s="429" t="s">
        <v>1352</v>
      </c>
      <c r="D524" s="440" t="s">
        <v>3053</v>
      </c>
      <c r="E524" s="508" t="s">
        <v>3056</v>
      </c>
      <c r="F524" s="536">
        <v>70.58</v>
      </c>
      <c r="G524" s="431"/>
      <c r="H524" s="710">
        <f t="shared" si="19"/>
        <v>70.58</v>
      </c>
      <c r="I524" s="1231"/>
      <c r="J524" s="1242"/>
    </row>
    <row r="525" spans="1:10" ht="13.5" thickBot="1">
      <c r="A525" s="884">
        <f t="shared" si="20"/>
        <v>521</v>
      </c>
      <c r="B525" s="441" t="s">
        <v>2557</v>
      </c>
      <c r="C525" s="441" t="s">
        <v>1352</v>
      </c>
      <c r="D525" s="442" t="s">
        <v>3057</v>
      </c>
      <c r="E525" s="509" t="s">
        <v>2573</v>
      </c>
      <c r="F525" s="550">
        <v>52.97</v>
      </c>
      <c r="G525" s="443">
        <v>1981</v>
      </c>
      <c r="H525" s="712">
        <f t="shared" si="19"/>
        <v>52.97</v>
      </c>
      <c r="I525" s="1229">
        <v>676527.39</v>
      </c>
      <c r="J525" s="1240">
        <f>SUM(H525:H526)</f>
        <v>105.94</v>
      </c>
    </row>
    <row r="526" spans="1:10" ht="13.5" thickBot="1">
      <c r="A526" s="884">
        <f t="shared" si="20"/>
        <v>522</v>
      </c>
      <c r="B526" s="429" t="s">
        <v>2557</v>
      </c>
      <c r="C526" s="429" t="s">
        <v>1352</v>
      </c>
      <c r="D526" s="481" t="s">
        <v>3057</v>
      </c>
      <c r="E526" s="526" t="s">
        <v>3058</v>
      </c>
      <c r="F526" s="536">
        <v>52.97</v>
      </c>
      <c r="G526" s="487"/>
      <c r="H526" s="724">
        <f t="shared" si="19"/>
        <v>52.97</v>
      </c>
      <c r="I526" s="1231"/>
      <c r="J526" s="1242"/>
    </row>
    <row r="527" spans="1:10" ht="13.5" thickBot="1">
      <c r="A527" s="884">
        <f t="shared" si="20"/>
        <v>523</v>
      </c>
      <c r="B527" s="436" t="s">
        <v>2559</v>
      </c>
      <c r="C527" s="436" t="s">
        <v>2560</v>
      </c>
      <c r="D527" s="437" t="s">
        <v>3059</v>
      </c>
      <c r="E527" s="519"/>
      <c r="F527" s="486">
        <v>117.6</v>
      </c>
      <c r="G527" s="464"/>
      <c r="H527" s="719">
        <f t="shared" si="19"/>
        <v>117.6</v>
      </c>
      <c r="I527" s="876">
        <v>559346</v>
      </c>
      <c r="J527" s="539">
        <f>H527</f>
        <v>117.6</v>
      </c>
    </row>
    <row r="528" spans="1:10" ht="13.5" thickBot="1">
      <c r="A528" s="884">
        <f t="shared" si="20"/>
        <v>524</v>
      </c>
      <c r="B528" s="432" t="s">
        <v>2559</v>
      </c>
      <c r="C528" s="432" t="s">
        <v>2560</v>
      </c>
      <c r="D528" s="459" t="s">
        <v>3060</v>
      </c>
      <c r="E528" s="516"/>
      <c r="F528" s="559">
        <v>187</v>
      </c>
      <c r="G528" s="460"/>
      <c r="H528" s="717">
        <f t="shared" si="19"/>
        <v>187</v>
      </c>
      <c r="I528" s="875">
        <v>1156091.97</v>
      </c>
      <c r="J528" s="541">
        <v>187</v>
      </c>
    </row>
    <row r="529" spans="1:10" ht="13.5" thickBot="1">
      <c r="A529" s="884">
        <f t="shared" si="20"/>
        <v>525</v>
      </c>
      <c r="B529" s="441" t="s">
        <v>2557</v>
      </c>
      <c r="C529" s="441" t="s">
        <v>1352</v>
      </c>
      <c r="D529" s="442" t="s">
        <v>3061</v>
      </c>
      <c r="E529" s="509" t="s">
        <v>3014</v>
      </c>
      <c r="F529" s="550">
        <v>38.6</v>
      </c>
      <c r="G529" s="443">
        <v>1929</v>
      </c>
      <c r="H529" s="712">
        <f t="shared" si="19"/>
        <v>38.6</v>
      </c>
      <c r="I529" s="1229">
        <v>582924.31000000006</v>
      </c>
      <c r="J529" s="1251">
        <f>SUM(H529:H530)</f>
        <v>86.050000000000011</v>
      </c>
    </row>
    <row r="530" spans="1:10" ht="13.5" thickBot="1">
      <c r="A530" s="884">
        <f t="shared" si="20"/>
        <v>526</v>
      </c>
      <c r="B530" s="494" t="s">
        <v>2557</v>
      </c>
      <c r="C530" s="429" t="s">
        <v>1352</v>
      </c>
      <c r="D530" s="440" t="s">
        <v>3061</v>
      </c>
      <c r="E530" s="508" t="s">
        <v>2666</v>
      </c>
      <c r="F530" s="536">
        <v>47.86</v>
      </c>
      <c r="G530" s="431"/>
      <c r="H530" s="710">
        <v>47.45</v>
      </c>
      <c r="I530" s="1231"/>
      <c r="J530" s="1252"/>
    </row>
    <row r="531" spans="1:10" ht="13.5" thickBot="1">
      <c r="A531" s="884">
        <f t="shared" si="20"/>
        <v>527</v>
      </c>
      <c r="B531" s="441" t="s">
        <v>2557</v>
      </c>
      <c r="C531" s="441" t="s">
        <v>1352</v>
      </c>
      <c r="D531" s="442" t="s">
        <v>3062</v>
      </c>
      <c r="E531" s="509" t="s">
        <v>3063</v>
      </c>
      <c r="F531" s="550">
        <v>33.33</v>
      </c>
      <c r="G531" s="443">
        <v>1971</v>
      </c>
      <c r="H531" s="712">
        <f t="shared" ref="H531:H562" si="21">F531</f>
        <v>33.33</v>
      </c>
      <c r="I531" s="1229">
        <v>2703839.16</v>
      </c>
      <c r="J531" s="1240">
        <f>SUM(H531:H539)</f>
        <v>395.33000000000004</v>
      </c>
    </row>
    <row r="532" spans="1:10" ht="13.5" thickBot="1">
      <c r="A532" s="884">
        <f t="shared" si="20"/>
        <v>528</v>
      </c>
      <c r="B532" s="424" t="s">
        <v>2557</v>
      </c>
      <c r="C532" s="425" t="s">
        <v>1352</v>
      </c>
      <c r="D532" s="439" t="s">
        <v>3062</v>
      </c>
      <c r="E532" s="507" t="s">
        <v>2638</v>
      </c>
      <c r="F532" s="455">
        <v>51.09</v>
      </c>
      <c r="G532" s="428"/>
      <c r="H532" s="713">
        <f t="shared" si="21"/>
        <v>51.09</v>
      </c>
      <c r="I532" s="1230"/>
      <c r="J532" s="1241"/>
    </row>
    <row r="533" spans="1:10" ht="13.5" thickBot="1">
      <c r="A533" s="884">
        <f t="shared" si="20"/>
        <v>529</v>
      </c>
      <c r="B533" s="424" t="s">
        <v>2557</v>
      </c>
      <c r="C533" s="425" t="s">
        <v>1352</v>
      </c>
      <c r="D533" s="439" t="s">
        <v>3062</v>
      </c>
      <c r="E533" s="507" t="s">
        <v>3064</v>
      </c>
      <c r="F533" s="455">
        <v>51.11</v>
      </c>
      <c r="G533" s="428"/>
      <c r="H533" s="713">
        <f t="shared" si="21"/>
        <v>51.11</v>
      </c>
      <c r="I533" s="1230"/>
      <c r="J533" s="1241"/>
    </row>
    <row r="534" spans="1:10" ht="13.5" thickBot="1">
      <c r="A534" s="884">
        <f t="shared" si="20"/>
        <v>530</v>
      </c>
      <c r="B534" s="424" t="s">
        <v>2557</v>
      </c>
      <c r="C534" s="425" t="s">
        <v>1352</v>
      </c>
      <c r="D534" s="439" t="s">
        <v>3062</v>
      </c>
      <c r="E534" s="507" t="s">
        <v>2761</v>
      </c>
      <c r="F534" s="455">
        <v>43.29</v>
      </c>
      <c r="G534" s="428"/>
      <c r="H534" s="713">
        <f t="shared" si="21"/>
        <v>43.29</v>
      </c>
      <c r="I534" s="1230"/>
      <c r="J534" s="1241"/>
    </row>
    <row r="535" spans="1:10" ht="13.5" thickBot="1">
      <c r="A535" s="884">
        <f t="shared" si="20"/>
        <v>531</v>
      </c>
      <c r="B535" s="424" t="s">
        <v>2557</v>
      </c>
      <c r="C535" s="425" t="s">
        <v>1352</v>
      </c>
      <c r="D535" s="439" t="s">
        <v>3062</v>
      </c>
      <c r="E535" s="507" t="s">
        <v>3065</v>
      </c>
      <c r="F535" s="455">
        <v>43.32</v>
      </c>
      <c r="G535" s="428"/>
      <c r="H535" s="713">
        <f t="shared" si="21"/>
        <v>43.32</v>
      </c>
      <c r="I535" s="1230"/>
      <c r="J535" s="1241"/>
    </row>
    <row r="536" spans="1:10" ht="13.5" thickBot="1">
      <c r="A536" s="884">
        <f t="shared" si="20"/>
        <v>532</v>
      </c>
      <c r="B536" s="424" t="s">
        <v>2557</v>
      </c>
      <c r="C536" s="425" t="s">
        <v>1352</v>
      </c>
      <c r="D536" s="439" t="s">
        <v>3062</v>
      </c>
      <c r="E536" s="507" t="s">
        <v>3066</v>
      </c>
      <c r="F536" s="455">
        <v>43.35</v>
      </c>
      <c r="G536" s="428"/>
      <c r="H536" s="713">
        <f t="shared" si="21"/>
        <v>43.35</v>
      </c>
      <c r="I536" s="1230"/>
      <c r="J536" s="1241"/>
    </row>
    <row r="537" spans="1:10" ht="13.5" thickBot="1">
      <c r="A537" s="884">
        <f t="shared" si="20"/>
        <v>533</v>
      </c>
      <c r="B537" s="424" t="s">
        <v>2557</v>
      </c>
      <c r="C537" s="425" t="s">
        <v>1352</v>
      </c>
      <c r="D537" s="439" t="s">
        <v>3062</v>
      </c>
      <c r="E537" s="507" t="s">
        <v>3067</v>
      </c>
      <c r="F537" s="455">
        <v>43.35</v>
      </c>
      <c r="G537" s="428"/>
      <c r="H537" s="713">
        <f t="shared" si="21"/>
        <v>43.35</v>
      </c>
      <c r="I537" s="1230"/>
      <c r="J537" s="1241"/>
    </row>
    <row r="538" spans="1:10" ht="13.5" thickBot="1">
      <c r="A538" s="884">
        <f t="shared" si="20"/>
        <v>534</v>
      </c>
      <c r="B538" s="424" t="s">
        <v>2557</v>
      </c>
      <c r="C538" s="425" t="s">
        <v>1352</v>
      </c>
      <c r="D538" s="439" t="s">
        <v>3062</v>
      </c>
      <c r="E538" s="507" t="s">
        <v>3068</v>
      </c>
      <c r="F538" s="455">
        <v>43.79</v>
      </c>
      <c r="G538" s="428"/>
      <c r="H538" s="713">
        <f t="shared" si="21"/>
        <v>43.79</v>
      </c>
      <c r="I538" s="1230"/>
      <c r="J538" s="1241"/>
    </row>
    <row r="539" spans="1:10" ht="13.5" thickBot="1">
      <c r="A539" s="884">
        <f t="shared" si="20"/>
        <v>535</v>
      </c>
      <c r="B539" s="494" t="s">
        <v>2557</v>
      </c>
      <c r="C539" s="429" t="s">
        <v>1352</v>
      </c>
      <c r="D539" s="440" t="s">
        <v>3062</v>
      </c>
      <c r="E539" s="508" t="s">
        <v>3069</v>
      </c>
      <c r="F539" s="536">
        <v>42.7</v>
      </c>
      <c r="G539" s="431"/>
      <c r="H539" s="710">
        <f t="shared" si="21"/>
        <v>42.7</v>
      </c>
      <c r="I539" s="1231"/>
      <c r="J539" s="1242"/>
    </row>
    <row r="540" spans="1:10" ht="13.5" thickBot="1">
      <c r="A540" s="884">
        <f t="shared" si="20"/>
        <v>536</v>
      </c>
      <c r="B540" s="441" t="s">
        <v>2557</v>
      </c>
      <c r="C540" s="441" t="s">
        <v>1352</v>
      </c>
      <c r="D540" s="442" t="s">
        <v>3070</v>
      </c>
      <c r="E540" s="509" t="s">
        <v>3071</v>
      </c>
      <c r="F540" s="550">
        <v>33.33</v>
      </c>
      <c r="G540" s="443">
        <v>1970</v>
      </c>
      <c r="H540" s="712">
        <f t="shared" si="21"/>
        <v>33.33</v>
      </c>
      <c r="I540" s="1229">
        <v>1812181.68</v>
      </c>
      <c r="J540" s="1240">
        <f>SUM(H540:H545)</f>
        <v>264.99</v>
      </c>
    </row>
    <row r="541" spans="1:10" ht="13.5" thickBot="1">
      <c r="A541" s="884">
        <f t="shared" si="20"/>
        <v>537</v>
      </c>
      <c r="B541" s="424" t="s">
        <v>2557</v>
      </c>
      <c r="C541" s="425" t="s">
        <v>1352</v>
      </c>
      <c r="D541" s="439" t="s">
        <v>3070</v>
      </c>
      <c r="E541" s="507" t="s">
        <v>3072</v>
      </c>
      <c r="F541" s="455">
        <v>50.53</v>
      </c>
      <c r="G541" s="428"/>
      <c r="H541" s="713">
        <f t="shared" si="21"/>
        <v>50.53</v>
      </c>
      <c r="I541" s="1230"/>
      <c r="J541" s="1241"/>
    </row>
    <row r="542" spans="1:10" ht="13.5" thickBot="1">
      <c r="A542" s="884">
        <f t="shared" si="20"/>
        <v>538</v>
      </c>
      <c r="B542" s="424" t="s">
        <v>2557</v>
      </c>
      <c r="C542" s="425" t="s">
        <v>1352</v>
      </c>
      <c r="D542" s="439" t="s">
        <v>3070</v>
      </c>
      <c r="E542" s="507" t="s">
        <v>3009</v>
      </c>
      <c r="F542" s="455">
        <v>50.82</v>
      </c>
      <c r="G542" s="428"/>
      <c r="H542" s="713">
        <f t="shared" si="21"/>
        <v>50.82</v>
      </c>
      <c r="I542" s="1230"/>
      <c r="J542" s="1241"/>
    </row>
    <row r="543" spans="1:10" ht="13.5" thickBot="1">
      <c r="A543" s="884">
        <f t="shared" si="20"/>
        <v>539</v>
      </c>
      <c r="B543" s="424" t="s">
        <v>2557</v>
      </c>
      <c r="C543" s="425" t="s">
        <v>1352</v>
      </c>
      <c r="D543" s="439" t="s">
        <v>3070</v>
      </c>
      <c r="E543" s="507" t="s">
        <v>3073</v>
      </c>
      <c r="F543" s="455">
        <v>43.3</v>
      </c>
      <c r="G543" s="428"/>
      <c r="H543" s="713">
        <f t="shared" si="21"/>
        <v>43.3</v>
      </c>
      <c r="I543" s="1230"/>
      <c r="J543" s="1241"/>
    </row>
    <row r="544" spans="1:10" ht="13.5" thickBot="1">
      <c r="A544" s="884">
        <f t="shared" si="20"/>
        <v>540</v>
      </c>
      <c r="B544" s="424" t="s">
        <v>2557</v>
      </c>
      <c r="C544" s="425" t="s">
        <v>1352</v>
      </c>
      <c r="D544" s="439" t="s">
        <v>3070</v>
      </c>
      <c r="E544" s="507" t="s">
        <v>3074</v>
      </c>
      <c r="F544" s="455">
        <v>43.33</v>
      </c>
      <c r="G544" s="428"/>
      <c r="H544" s="713">
        <f t="shared" si="21"/>
        <v>43.33</v>
      </c>
      <c r="I544" s="1230"/>
      <c r="J544" s="1241"/>
    </row>
    <row r="545" spans="1:10" ht="13.5" thickBot="1">
      <c r="A545" s="884">
        <f t="shared" si="20"/>
        <v>541</v>
      </c>
      <c r="B545" s="494" t="s">
        <v>2557</v>
      </c>
      <c r="C545" s="429" t="s">
        <v>1352</v>
      </c>
      <c r="D545" s="440" t="s">
        <v>3070</v>
      </c>
      <c r="E545" s="508" t="s">
        <v>3075</v>
      </c>
      <c r="F545" s="536">
        <v>43.68</v>
      </c>
      <c r="G545" s="431"/>
      <c r="H545" s="710">
        <f t="shared" si="21"/>
        <v>43.68</v>
      </c>
      <c r="I545" s="1231"/>
      <c r="J545" s="1242"/>
    </row>
    <row r="546" spans="1:10" ht="13.5" thickBot="1">
      <c r="A546" s="884">
        <f t="shared" si="20"/>
        <v>542</v>
      </c>
      <c r="B546" s="441" t="s">
        <v>2557</v>
      </c>
      <c r="C546" s="441" t="s">
        <v>1352</v>
      </c>
      <c r="D546" s="442" t="s">
        <v>3076</v>
      </c>
      <c r="E546" s="509" t="s">
        <v>3077</v>
      </c>
      <c r="F546" s="550">
        <v>52.94</v>
      </c>
      <c r="G546" s="443">
        <v>1945</v>
      </c>
      <c r="H546" s="712">
        <f t="shared" si="21"/>
        <v>52.94</v>
      </c>
      <c r="I546" s="1229">
        <v>876827.47</v>
      </c>
      <c r="J546" s="1238">
        <f>SUM(H546:H547)</f>
        <v>143.13999999999999</v>
      </c>
    </row>
    <row r="547" spans="1:10" ht="13.5" thickBot="1">
      <c r="A547" s="884">
        <f t="shared" si="20"/>
        <v>543</v>
      </c>
      <c r="B547" s="429" t="s">
        <v>2559</v>
      </c>
      <c r="C547" s="429" t="s">
        <v>2560</v>
      </c>
      <c r="D547" s="440" t="s">
        <v>3078</v>
      </c>
      <c r="E547" s="508"/>
      <c r="F547" s="536">
        <v>90.2</v>
      </c>
      <c r="G547" s="431"/>
      <c r="H547" s="710">
        <f t="shared" si="21"/>
        <v>90.2</v>
      </c>
      <c r="I547" s="1231"/>
      <c r="J547" s="1239"/>
    </row>
    <row r="548" spans="1:10" ht="13.5" thickBot="1">
      <c r="A548" s="884">
        <f t="shared" si="20"/>
        <v>544</v>
      </c>
      <c r="B548" s="436" t="s">
        <v>2557</v>
      </c>
      <c r="C548" s="436" t="s">
        <v>1352</v>
      </c>
      <c r="D548" s="437" t="s">
        <v>3079</v>
      </c>
      <c r="E548" s="519">
        <v>3</v>
      </c>
      <c r="F548" s="486">
        <v>59.42</v>
      </c>
      <c r="G548" s="464">
        <v>1994</v>
      </c>
      <c r="H548" s="719">
        <f t="shared" si="21"/>
        <v>59.42</v>
      </c>
      <c r="I548" s="876">
        <v>393496.8</v>
      </c>
      <c r="J548" s="543">
        <f>SUM(H548)</f>
        <v>59.42</v>
      </c>
    </row>
    <row r="549" spans="1:10" ht="13.5" thickBot="1">
      <c r="A549" s="884">
        <f t="shared" si="20"/>
        <v>545</v>
      </c>
      <c r="B549" s="470" t="s">
        <v>2557</v>
      </c>
      <c r="C549" s="441" t="s">
        <v>1352</v>
      </c>
      <c r="D549" s="442" t="s">
        <v>3080</v>
      </c>
      <c r="E549" s="509">
        <v>2</v>
      </c>
      <c r="F549" s="550">
        <v>70.510000000000005</v>
      </c>
      <c r="G549" s="443">
        <v>1911</v>
      </c>
      <c r="H549" s="712">
        <f t="shared" si="21"/>
        <v>70.510000000000005</v>
      </c>
      <c r="I549" s="1229">
        <v>1596457.58</v>
      </c>
      <c r="J549" s="1240">
        <f>SUM(H549:H552)</f>
        <v>233.21</v>
      </c>
    </row>
    <row r="550" spans="1:10" ht="13.5" thickBot="1">
      <c r="A550" s="884">
        <f t="shared" si="20"/>
        <v>546</v>
      </c>
      <c r="B550" s="424" t="s">
        <v>2557</v>
      </c>
      <c r="C550" s="425" t="s">
        <v>1352</v>
      </c>
      <c r="D550" s="439" t="s">
        <v>3080</v>
      </c>
      <c r="E550" s="507">
        <v>20</v>
      </c>
      <c r="F550" s="455">
        <v>65.41</v>
      </c>
      <c r="G550" s="428"/>
      <c r="H550" s="713">
        <f t="shared" si="21"/>
        <v>65.41</v>
      </c>
      <c r="I550" s="1230"/>
      <c r="J550" s="1241"/>
    </row>
    <row r="551" spans="1:10" ht="13.5" thickBot="1">
      <c r="A551" s="884">
        <f t="shared" si="20"/>
        <v>547</v>
      </c>
      <c r="B551" s="424" t="s">
        <v>2557</v>
      </c>
      <c r="C551" s="425" t="s">
        <v>1352</v>
      </c>
      <c r="D551" s="439" t="s">
        <v>3080</v>
      </c>
      <c r="E551" s="507">
        <v>22</v>
      </c>
      <c r="F551" s="455">
        <v>70.510000000000005</v>
      </c>
      <c r="G551" s="428"/>
      <c r="H551" s="713">
        <f t="shared" si="21"/>
        <v>70.510000000000005</v>
      </c>
      <c r="I551" s="1230"/>
      <c r="J551" s="1241"/>
    </row>
    <row r="552" spans="1:10" ht="13.5" thickBot="1">
      <c r="A552" s="884">
        <f t="shared" si="20"/>
        <v>548</v>
      </c>
      <c r="B552" s="429" t="s">
        <v>2557</v>
      </c>
      <c r="C552" s="429" t="s">
        <v>1352</v>
      </c>
      <c r="D552" s="440" t="s">
        <v>3080</v>
      </c>
      <c r="E552" s="508">
        <v>3</v>
      </c>
      <c r="F552" s="536">
        <v>26.78</v>
      </c>
      <c r="G552" s="431"/>
      <c r="H552" s="710">
        <f t="shared" si="21"/>
        <v>26.78</v>
      </c>
      <c r="I552" s="1231"/>
      <c r="J552" s="1242"/>
    </row>
    <row r="553" spans="1:10" ht="13.5" thickBot="1">
      <c r="A553" s="884">
        <f t="shared" si="20"/>
        <v>549</v>
      </c>
      <c r="B553" s="436" t="s">
        <v>2557</v>
      </c>
      <c r="C553" s="436" t="s">
        <v>1352</v>
      </c>
      <c r="D553" s="437" t="s">
        <v>3081</v>
      </c>
      <c r="E553" s="519">
        <v>5</v>
      </c>
      <c r="F553" s="486">
        <v>46.7</v>
      </c>
      <c r="G553" s="464">
        <v>1931</v>
      </c>
      <c r="H553" s="719">
        <f t="shared" si="21"/>
        <v>46.7</v>
      </c>
      <c r="I553" s="876">
        <v>316156</v>
      </c>
      <c r="J553" s="543">
        <f>SUM(H553)</f>
        <v>46.7</v>
      </c>
    </row>
    <row r="554" spans="1:10" ht="13.5" thickBot="1">
      <c r="A554" s="884">
        <f t="shared" si="20"/>
        <v>550</v>
      </c>
      <c r="B554" s="436" t="s">
        <v>2557</v>
      </c>
      <c r="C554" s="436" t="s">
        <v>1352</v>
      </c>
      <c r="D554" s="437" t="s">
        <v>3082</v>
      </c>
      <c r="E554" s="519">
        <v>3</v>
      </c>
      <c r="F554" s="486">
        <v>40.51</v>
      </c>
      <c r="G554" s="464">
        <v>1945</v>
      </c>
      <c r="H554" s="719">
        <f t="shared" si="21"/>
        <v>40.51</v>
      </c>
      <c r="I554" s="876">
        <v>180929.65</v>
      </c>
      <c r="J554" s="543">
        <f>SUM(H554)</f>
        <v>40.51</v>
      </c>
    </row>
    <row r="555" spans="1:10" ht="13.5" thickBot="1">
      <c r="A555" s="884">
        <f t="shared" si="20"/>
        <v>551</v>
      </c>
      <c r="B555" s="441" t="s">
        <v>2557</v>
      </c>
      <c r="C555" s="441" t="s">
        <v>1352</v>
      </c>
      <c r="D555" s="442" t="s">
        <v>3083</v>
      </c>
      <c r="E555" s="509">
        <v>3</v>
      </c>
      <c r="F555" s="550">
        <v>64.599999999999994</v>
      </c>
      <c r="G555" s="443">
        <v>1897</v>
      </c>
      <c r="H555" s="712">
        <f t="shared" si="21"/>
        <v>64.599999999999994</v>
      </c>
      <c r="I555" s="1229">
        <v>797501.84</v>
      </c>
      <c r="J555" s="1240">
        <f>SUM(H555:H556)</f>
        <v>117.3</v>
      </c>
    </row>
    <row r="556" spans="1:10" ht="13.5" thickBot="1">
      <c r="A556" s="884">
        <f t="shared" si="20"/>
        <v>552</v>
      </c>
      <c r="B556" s="429" t="s">
        <v>2557</v>
      </c>
      <c r="C556" s="429" t="s">
        <v>1352</v>
      </c>
      <c r="D556" s="481" t="s">
        <v>3083</v>
      </c>
      <c r="E556" s="526">
        <v>9</v>
      </c>
      <c r="F556" s="536">
        <v>52.7</v>
      </c>
      <c r="G556" s="487"/>
      <c r="H556" s="724">
        <f t="shared" si="21"/>
        <v>52.7</v>
      </c>
      <c r="I556" s="1231"/>
      <c r="J556" s="1242"/>
    </row>
    <row r="557" spans="1:10" ht="13.5" thickBot="1">
      <c r="A557" s="884">
        <f t="shared" si="20"/>
        <v>553</v>
      </c>
      <c r="B557" s="441" t="s">
        <v>2557</v>
      </c>
      <c r="C557" s="441" t="s">
        <v>1352</v>
      </c>
      <c r="D557" s="442" t="s">
        <v>3084</v>
      </c>
      <c r="E557" s="509">
        <v>14</v>
      </c>
      <c r="F557" s="550">
        <v>26.9</v>
      </c>
      <c r="G557" s="443">
        <v>1897</v>
      </c>
      <c r="H557" s="712">
        <f t="shared" si="21"/>
        <v>26.9</v>
      </c>
      <c r="I557" s="1229">
        <v>900172.43</v>
      </c>
      <c r="J557" s="1246">
        <f>SUM(H557:H559)</f>
        <v>133.76999999999998</v>
      </c>
    </row>
    <row r="558" spans="1:10" ht="13.5" thickBot="1">
      <c r="A558" s="884">
        <f t="shared" si="20"/>
        <v>554</v>
      </c>
      <c r="B558" s="424" t="s">
        <v>2557</v>
      </c>
      <c r="C558" s="425" t="s">
        <v>1352</v>
      </c>
      <c r="D558" s="439" t="s">
        <v>3084</v>
      </c>
      <c r="E558" s="507">
        <v>16</v>
      </c>
      <c r="F558" s="455">
        <v>26.9</v>
      </c>
      <c r="G558" s="428"/>
      <c r="H558" s="713">
        <f t="shared" si="21"/>
        <v>26.9</v>
      </c>
      <c r="I558" s="1230"/>
      <c r="J558" s="1247"/>
    </row>
    <row r="559" spans="1:10" ht="13.5" thickBot="1">
      <c r="A559" s="884">
        <f t="shared" si="20"/>
        <v>555</v>
      </c>
      <c r="B559" s="494" t="s">
        <v>2557</v>
      </c>
      <c r="C559" s="429" t="s">
        <v>1352</v>
      </c>
      <c r="D559" s="440" t="s">
        <v>3084</v>
      </c>
      <c r="E559" s="508">
        <v>17</v>
      </c>
      <c r="F559" s="536">
        <v>79.97</v>
      </c>
      <c r="G559" s="431"/>
      <c r="H559" s="710">
        <f t="shared" si="21"/>
        <v>79.97</v>
      </c>
      <c r="I559" s="1231"/>
      <c r="J559" s="1248"/>
    </row>
    <row r="560" spans="1:10" ht="13.5" thickBot="1">
      <c r="A560" s="884">
        <f t="shared" si="20"/>
        <v>556</v>
      </c>
      <c r="B560" s="425" t="s">
        <v>2557</v>
      </c>
      <c r="C560" s="425" t="s">
        <v>1352</v>
      </c>
      <c r="D560" s="426" t="s">
        <v>3085</v>
      </c>
      <c r="E560" s="506">
        <v>2</v>
      </c>
      <c r="F560" s="561">
        <v>40.19</v>
      </c>
      <c r="G560" s="427">
        <v>1930</v>
      </c>
      <c r="H560" s="713">
        <f t="shared" si="21"/>
        <v>40.19</v>
      </c>
      <c r="I560" s="1229">
        <v>814885.77</v>
      </c>
      <c r="J560" s="1249">
        <f>SUM(H560:H562)</f>
        <v>120.5</v>
      </c>
    </row>
    <row r="561" spans="1:10" ht="13.5" thickBot="1">
      <c r="A561" s="884">
        <f t="shared" si="20"/>
        <v>557</v>
      </c>
      <c r="B561" s="424" t="s">
        <v>2557</v>
      </c>
      <c r="C561" s="425" t="s">
        <v>1352</v>
      </c>
      <c r="D561" s="439" t="s">
        <v>3085</v>
      </c>
      <c r="E561" s="507">
        <v>3</v>
      </c>
      <c r="F561" s="455">
        <v>40.19</v>
      </c>
      <c r="G561" s="428"/>
      <c r="H561" s="713">
        <f t="shared" si="21"/>
        <v>40.19</v>
      </c>
      <c r="I561" s="1230"/>
      <c r="J561" s="1241"/>
    </row>
    <row r="562" spans="1:10" ht="13.5" thickBot="1">
      <c r="A562" s="884">
        <f t="shared" si="20"/>
        <v>558</v>
      </c>
      <c r="B562" s="432" t="s">
        <v>2557</v>
      </c>
      <c r="C562" s="432" t="s">
        <v>1352</v>
      </c>
      <c r="D562" s="450" t="s">
        <v>3085</v>
      </c>
      <c r="E562" s="511">
        <v>5</v>
      </c>
      <c r="F562" s="545">
        <v>40.119999999999997</v>
      </c>
      <c r="G562" s="451"/>
      <c r="H562" s="709">
        <f t="shared" si="21"/>
        <v>40.119999999999997</v>
      </c>
      <c r="I562" s="1231"/>
      <c r="J562" s="1250"/>
    </row>
    <row r="563" spans="1:10" ht="13.5" thickBot="1">
      <c r="A563" s="884">
        <f t="shared" si="20"/>
        <v>559</v>
      </c>
      <c r="B563" s="441" t="s">
        <v>2557</v>
      </c>
      <c r="C563" s="496" t="s">
        <v>1352</v>
      </c>
      <c r="D563" s="453" t="s">
        <v>3086</v>
      </c>
      <c r="E563" s="512">
        <v>1</v>
      </c>
      <c r="F563" s="552">
        <v>31</v>
      </c>
      <c r="G563" s="449">
        <v>1925</v>
      </c>
      <c r="H563" s="731">
        <f t="shared" ref="H563:H573" si="22">F563</f>
        <v>31</v>
      </c>
      <c r="I563" s="1229">
        <v>3145707.08</v>
      </c>
      <c r="J563" s="1232">
        <f>SUM(H563:H573)</f>
        <v>479.01</v>
      </c>
    </row>
    <row r="564" spans="1:10" ht="13.5" thickBot="1">
      <c r="A564" s="884">
        <f t="shared" si="20"/>
        <v>560</v>
      </c>
      <c r="B564" s="424" t="s">
        <v>2557</v>
      </c>
      <c r="C564" s="497" t="s">
        <v>1352</v>
      </c>
      <c r="D564" s="498" t="s">
        <v>3086</v>
      </c>
      <c r="E564" s="532">
        <v>10</v>
      </c>
      <c r="F564" s="554">
        <v>69.44</v>
      </c>
      <c r="G564" s="499"/>
      <c r="H564" s="735">
        <f t="shared" si="22"/>
        <v>69.44</v>
      </c>
      <c r="I564" s="1230"/>
      <c r="J564" s="1233"/>
    </row>
    <row r="565" spans="1:10" ht="13.5" thickBot="1">
      <c r="A565" s="884">
        <f t="shared" si="20"/>
        <v>561</v>
      </c>
      <c r="B565" s="424" t="s">
        <v>2557</v>
      </c>
      <c r="C565" s="497" t="s">
        <v>1352</v>
      </c>
      <c r="D565" s="498" t="s">
        <v>3086</v>
      </c>
      <c r="E565" s="532">
        <v>14</v>
      </c>
      <c r="F565" s="554">
        <v>46.68</v>
      </c>
      <c r="G565" s="499"/>
      <c r="H565" s="735">
        <f t="shared" si="22"/>
        <v>46.68</v>
      </c>
      <c r="I565" s="1230"/>
      <c r="J565" s="1233"/>
    </row>
    <row r="566" spans="1:10" ht="13.5" thickBot="1">
      <c r="A566" s="884">
        <f t="shared" si="20"/>
        <v>562</v>
      </c>
      <c r="B566" s="424" t="s">
        <v>2557</v>
      </c>
      <c r="C566" s="497" t="s">
        <v>1352</v>
      </c>
      <c r="D566" s="498" t="s">
        <v>3086</v>
      </c>
      <c r="E566" s="532">
        <v>2</v>
      </c>
      <c r="F566" s="554">
        <v>31</v>
      </c>
      <c r="G566" s="499"/>
      <c r="H566" s="735">
        <f t="shared" si="22"/>
        <v>31</v>
      </c>
      <c r="I566" s="1230"/>
      <c r="J566" s="1233"/>
    </row>
    <row r="567" spans="1:10" ht="13.5" thickBot="1">
      <c r="A567" s="884">
        <f t="shared" si="20"/>
        <v>563</v>
      </c>
      <c r="B567" s="424" t="s">
        <v>2557</v>
      </c>
      <c r="C567" s="497" t="s">
        <v>1352</v>
      </c>
      <c r="D567" s="498" t="s">
        <v>3086</v>
      </c>
      <c r="E567" s="532">
        <v>3</v>
      </c>
      <c r="F567" s="554">
        <v>48.83</v>
      </c>
      <c r="G567" s="499"/>
      <c r="H567" s="735">
        <f t="shared" si="22"/>
        <v>48.83</v>
      </c>
      <c r="I567" s="1230"/>
      <c r="J567" s="1233"/>
    </row>
    <row r="568" spans="1:10" ht="13.5" thickBot="1">
      <c r="A568" s="884">
        <f t="shared" si="20"/>
        <v>564</v>
      </c>
      <c r="B568" s="424" t="s">
        <v>2557</v>
      </c>
      <c r="C568" s="497" t="s">
        <v>1352</v>
      </c>
      <c r="D568" s="498" t="s">
        <v>3086</v>
      </c>
      <c r="E568" s="532">
        <v>4</v>
      </c>
      <c r="F568" s="554">
        <v>50.5</v>
      </c>
      <c r="G568" s="499"/>
      <c r="H568" s="735">
        <f t="shared" si="22"/>
        <v>50.5</v>
      </c>
      <c r="I568" s="1230"/>
      <c r="J568" s="1233"/>
    </row>
    <row r="569" spans="1:10" ht="13.5" thickBot="1">
      <c r="A569" s="884">
        <f t="shared" si="20"/>
        <v>565</v>
      </c>
      <c r="B569" s="424" t="s">
        <v>2557</v>
      </c>
      <c r="C569" s="497" t="s">
        <v>1352</v>
      </c>
      <c r="D569" s="498" t="s">
        <v>3086</v>
      </c>
      <c r="E569" s="532">
        <v>5</v>
      </c>
      <c r="F569" s="554">
        <v>62.5</v>
      </c>
      <c r="G569" s="499"/>
      <c r="H569" s="735">
        <f t="shared" si="22"/>
        <v>62.5</v>
      </c>
      <c r="I569" s="1230"/>
      <c r="J569" s="1233"/>
    </row>
    <row r="570" spans="1:10" ht="13.5" thickBot="1">
      <c r="A570" s="884">
        <f t="shared" si="20"/>
        <v>566</v>
      </c>
      <c r="B570" s="424" t="s">
        <v>2557</v>
      </c>
      <c r="C570" s="497" t="s">
        <v>1352</v>
      </c>
      <c r="D570" s="498" t="s">
        <v>3086</v>
      </c>
      <c r="E570" s="532">
        <v>6</v>
      </c>
      <c r="F570" s="554">
        <v>30.2</v>
      </c>
      <c r="G570" s="499"/>
      <c r="H570" s="735">
        <f t="shared" si="22"/>
        <v>30.2</v>
      </c>
      <c r="I570" s="1230"/>
      <c r="J570" s="1233"/>
    </row>
    <row r="571" spans="1:10" ht="13.5" thickBot="1">
      <c r="A571" s="884">
        <f t="shared" si="20"/>
        <v>567</v>
      </c>
      <c r="B571" s="424" t="s">
        <v>2557</v>
      </c>
      <c r="C571" s="497" t="s">
        <v>1352</v>
      </c>
      <c r="D571" s="498" t="s">
        <v>3086</v>
      </c>
      <c r="E571" s="532">
        <v>7</v>
      </c>
      <c r="F571" s="554">
        <v>40.840000000000003</v>
      </c>
      <c r="G571" s="499"/>
      <c r="H571" s="735">
        <f t="shared" si="22"/>
        <v>40.840000000000003</v>
      </c>
      <c r="I571" s="1230"/>
      <c r="J571" s="1233"/>
    </row>
    <row r="572" spans="1:10" ht="13.5" thickBot="1">
      <c r="A572" s="884">
        <f t="shared" si="20"/>
        <v>568</v>
      </c>
      <c r="B572" s="424" t="s">
        <v>2557</v>
      </c>
      <c r="C572" s="497" t="s">
        <v>1352</v>
      </c>
      <c r="D572" s="498" t="s">
        <v>3086</v>
      </c>
      <c r="E572" s="532">
        <v>8</v>
      </c>
      <c r="F572" s="554">
        <v>43.28</v>
      </c>
      <c r="G572" s="499"/>
      <c r="H572" s="735">
        <f t="shared" si="22"/>
        <v>43.28</v>
      </c>
      <c r="I572" s="1230"/>
      <c r="J572" s="1233"/>
    </row>
    <row r="573" spans="1:10" ht="13.5" thickBot="1">
      <c r="A573" s="884">
        <f t="shared" si="20"/>
        <v>569</v>
      </c>
      <c r="B573" s="429" t="s">
        <v>2557</v>
      </c>
      <c r="C573" s="563" t="s">
        <v>1352</v>
      </c>
      <c r="D573" s="475" t="s">
        <v>3086</v>
      </c>
      <c r="E573" s="523">
        <v>9</v>
      </c>
      <c r="F573" s="538">
        <v>24.74</v>
      </c>
      <c r="G573" s="476"/>
      <c r="H573" s="733">
        <f t="shared" si="22"/>
        <v>24.74</v>
      </c>
      <c r="I573" s="1231"/>
      <c r="J573" s="1234"/>
    </row>
    <row r="574" spans="1:10" ht="16.5" thickBot="1">
      <c r="A574" s="1235" t="s">
        <v>3088</v>
      </c>
      <c r="B574" s="1236"/>
      <c r="C574" s="1236"/>
      <c r="D574" s="1237"/>
      <c r="E574" s="1243"/>
      <c r="F574" s="1244"/>
      <c r="G574" s="1244"/>
      <c r="H574" s="1245"/>
      <c r="I574" s="880">
        <f>SUM(I5:I573)</f>
        <v>211033789.10000011</v>
      </c>
      <c r="J574" s="736"/>
    </row>
    <row r="576" spans="1:10" ht="13.5" thickBot="1">
      <c r="J576" s="587"/>
    </row>
    <row r="577" spans="1:11" ht="21" thickTop="1">
      <c r="A577" s="1290" t="s">
        <v>3908</v>
      </c>
      <c r="B577" s="1291"/>
      <c r="C577" s="1291"/>
      <c r="D577" s="1291"/>
      <c r="E577" s="1291"/>
      <c r="F577" s="1291"/>
      <c r="G577" s="1291"/>
      <c r="H577" s="1291"/>
      <c r="I577" s="1291"/>
      <c r="J577" s="1027"/>
    </row>
    <row r="578" spans="1:11">
      <c r="A578" s="1274" t="s">
        <v>3909</v>
      </c>
      <c r="B578" s="1292"/>
      <c r="C578" s="1292"/>
      <c r="D578" s="1292"/>
      <c r="E578" s="1292"/>
      <c r="F578" s="1292"/>
      <c r="G578" s="1292"/>
      <c r="H578" s="1292"/>
      <c r="I578" s="1292"/>
      <c r="J578" s="1293"/>
    </row>
    <row r="579" spans="1:11" ht="13.5" thickBot="1">
      <c r="A579" s="771"/>
      <c r="B579" s="691"/>
      <c r="C579" s="691"/>
      <c r="D579" s="691"/>
      <c r="E579" s="691"/>
      <c r="F579" s="691"/>
      <c r="G579" s="691"/>
      <c r="H579" s="1285"/>
      <c r="I579" s="1285"/>
      <c r="J579" s="770"/>
    </row>
    <row r="580" spans="1:11" ht="48.75" thickBot="1">
      <c r="A580" s="769" t="s">
        <v>2549</v>
      </c>
      <c r="B580" s="767" t="s">
        <v>2550</v>
      </c>
      <c r="C580" s="767" t="s">
        <v>2551</v>
      </c>
      <c r="D580" s="768" t="s">
        <v>2552</v>
      </c>
      <c r="E580" s="768" t="s">
        <v>2553</v>
      </c>
      <c r="F580" s="767" t="s">
        <v>2554</v>
      </c>
      <c r="G580" s="767" t="s">
        <v>2555</v>
      </c>
      <c r="H580" s="767" t="s">
        <v>3606</v>
      </c>
      <c r="I580" s="881" t="s">
        <v>2554</v>
      </c>
      <c r="J580" s="765" t="s">
        <v>2556</v>
      </c>
    </row>
    <row r="581" spans="1:11">
      <c r="A581" s="885">
        <v>1</v>
      </c>
      <c r="B581" s="763" t="s">
        <v>2557</v>
      </c>
      <c r="C581" s="763" t="s">
        <v>1352</v>
      </c>
      <c r="D581" s="762" t="s">
        <v>3605</v>
      </c>
      <c r="E581" s="993" t="s">
        <v>3604</v>
      </c>
      <c r="F581" s="994">
        <v>24.24</v>
      </c>
      <c r="G581" s="761"/>
      <c r="H581" s="991">
        <v>169680</v>
      </c>
      <c r="I581" s="882">
        <v>24.24</v>
      </c>
      <c r="J581" s="1286">
        <f>SUM(I581:I583)</f>
        <v>114.58000000000001</v>
      </c>
    </row>
    <row r="582" spans="1:11">
      <c r="A582" s="886">
        <v>2</v>
      </c>
      <c r="B582" s="758" t="s">
        <v>2557</v>
      </c>
      <c r="C582" s="758" t="s">
        <v>1352</v>
      </c>
      <c r="D582" s="757" t="s">
        <v>2835</v>
      </c>
      <c r="E582" s="995" t="s">
        <v>2836</v>
      </c>
      <c r="F582" s="996">
        <v>52.74</v>
      </c>
      <c r="G582" s="756">
        <v>1976</v>
      </c>
      <c r="H582" s="992">
        <v>369180</v>
      </c>
      <c r="I582" s="883">
        <v>52.74</v>
      </c>
      <c r="J582" s="1287"/>
    </row>
    <row r="583" spans="1:11">
      <c r="A583" s="886">
        <v>3</v>
      </c>
      <c r="B583" s="758" t="s">
        <v>2557</v>
      </c>
      <c r="C583" s="758" t="s">
        <v>1352</v>
      </c>
      <c r="D583" s="757" t="s">
        <v>2856</v>
      </c>
      <c r="E583" s="997" t="s">
        <v>2857</v>
      </c>
      <c r="F583" s="996">
        <v>37.6</v>
      </c>
      <c r="G583" s="756"/>
      <c r="H583" s="992">
        <v>263200</v>
      </c>
      <c r="I583" s="883">
        <v>37.6</v>
      </c>
      <c r="J583" s="1287"/>
    </row>
    <row r="584" spans="1:11" s="990" customFormat="1" ht="16.5" thickBot="1">
      <c r="A584" s="1288" t="s">
        <v>3088</v>
      </c>
      <c r="B584" s="1289"/>
      <c r="C584" s="1289"/>
      <c r="D584" s="1289"/>
      <c r="E584" s="987"/>
      <c r="F584" s="988"/>
      <c r="G584" s="988"/>
      <c r="H584" s="1023">
        <f>SUM(H581:H583)</f>
        <v>802060</v>
      </c>
      <c r="I584" s="1024"/>
      <c r="J584" s="1025"/>
      <c r="K584" s="989"/>
    </row>
    <row r="585" spans="1:11" ht="13.5" thickTop="1">
      <c r="H585" s="964"/>
      <c r="I585" s="1026"/>
      <c r="J585" s="1022"/>
    </row>
    <row r="586" spans="1:11">
      <c r="H586" s="964"/>
      <c r="I586" s="1026"/>
      <c r="J586" s="1022"/>
    </row>
    <row r="587" spans="1:11">
      <c r="H587" s="964"/>
      <c r="I587" s="1026"/>
      <c r="J587" s="1022"/>
    </row>
    <row r="588" spans="1:11">
      <c r="H588" s="964"/>
      <c r="I588" s="1026"/>
      <c r="J588" s="1022"/>
    </row>
    <row r="589" spans="1:11">
      <c r="H589" s="964"/>
      <c r="I589" s="1026"/>
      <c r="J589" s="1022"/>
    </row>
    <row r="590" spans="1:11">
      <c r="H590" s="964"/>
      <c r="I590" s="1026"/>
      <c r="J590" s="1022"/>
    </row>
    <row r="591" spans="1:11">
      <c r="H591" s="964"/>
      <c r="I591" s="1026"/>
      <c r="J591" s="1022"/>
    </row>
    <row r="592" spans="1:11">
      <c r="H592" s="964"/>
      <c r="I592" s="1026"/>
      <c r="J592" s="1022"/>
    </row>
    <row r="593" spans="8:10">
      <c r="H593" s="964"/>
      <c r="I593" s="1026"/>
      <c r="J593" s="1022"/>
    </row>
    <row r="594" spans="8:10">
      <c r="H594" s="964"/>
      <c r="I594" s="1026"/>
      <c r="J594" s="1022"/>
    </row>
    <row r="595" spans="8:10">
      <c r="H595" s="964"/>
      <c r="I595" s="1026"/>
      <c r="J595" s="1022"/>
    </row>
    <row r="596" spans="8:10">
      <c r="H596" s="964"/>
      <c r="I596" s="1026"/>
      <c r="J596" s="1022"/>
    </row>
    <row r="597" spans="8:10">
      <c r="H597" s="964"/>
      <c r="I597" s="1026"/>
      <c r="J597" s="1022"/>
    </row>
    <row r="598" spans="8:10">
      <c r="H598" s="964"/>
      <c r="I598" s="1026"/>
      <c r="J598" s="1022"/>
    </row>
    <row r="599" spans="8:10">
      <c r="H599" s="964"/>
      <c r="I599" s="1026"/>
      <c r="J599" s="1022"/>
    </row>
    <row r="600" spans="8:10">
      <c r="H600" s="964"/>
      <c r="I600" s="1026"/>
      <c r="J600" s="1022"/>
    </row>
    <row r="601" spans="8:10">
      <c r="H601" s="964"/>
      <c r="I601" s="1026"/>
      <c r="J601" s="1022"/>
    </row>
    <row r="602" spans="8:10">
      <c r="H602" s="964"/>
      <c r="I602" s="1026"/>
      <c r="J602" s="1022"/>
    </row>
    <row r="603" spans="8:10">
      <c r="H603" s="964"/>
      <c r="I603" s="1026"/>
      <c r="J603" s="1022"/>
    </row>
    <row r="604" spans="8:10">
      <c r="H604" s="964"/>
      <c r="I604" s="1026"/>
      <c r="J604" s="1022"/>
    </row>
    <row r="605" spans="8:10">
      <c r="H605" s="964"/>
      <c r="I605" s="1026"/>
      <c r="J605" s="1022"/>
    </row>
    <row r="606" spans="8:10">
      <c r="H606" s="964"/>
      <c r="I606" s="1026"/>
      <c r="J606" s="1022"/>
    </row>
    <row r="607" spans="8:10">
      <c r="H607" s="964"/>
      <c r="I607" s="1026"/>
      <c r="J607" s="1022"/>
    </row>
    <row r="608" spans="8:10">
      <c r="H608" s="964"/>
      <c r="I608" s="1026"/>
      <c r="J608" s="1022"/>
    </row>
    <row r="609" spans="8:10">
      <c r="H609" s="964"/>
      <c r="I609" s="1026"/>
      <c r="J609" s="1022"/>
    </row>
    <row r="610" spans="8:10">
      <c r="H610" s="964"/>
      <c r="I610" s="1026"/>
      <c r="J610" s="1022"/>
    </row>
    <row r="611" spans="8:10">
      <c r="H611" s="964"/>
      <c r="I611" s="1026"/>
      <c r="J611" s="1022"/>
    </row>
    <row r="612" spans="8:10">
      <c r="H612" s="964"/>
      <c r="I612" s="1026"/>
      <c r="J612" s="1022"/>
    </row>
    <row r="613" spans="8:10">
      <c r="H613" s="964"/>
      <c r="I613" s="1026"/>
      <c r="J613" s="1022"/>
    </row>
    <row r="614" spans="8:10">
      <c r="H614" s="964"/>
      <c r="I614" s="1026"/>
      <c r="J614" s="1022"/>
    </row>
    <row r="615" spans="8:10">
      <c r="H615" s="964"/>
      <c r="I615" s="1026"/>
      <c r="J615" s="1022"/>
    </row>
    <row r="616" spans="8:10">
      <c r="H616" s="964"/>
      <c r="I616" s="1026"/>
      <c r="J616" s="1022"/>
    </row>
    <row r="617" spans="8:10">
      <c r="H617" s="964"/>
      <c r="I617" s="1026"/>
      <c r="J617" s="1022"/>
    </row>
    <row r="618" spans="8:10">
      <c r="H618" s="964"/>
      <c r="I618" s="1026"/>
      <c r="J618" s="1022"/>
    </row>
    <row r="619" spans="8:10">
      <c r="H619" s="964"/>
      <c r="I619" s="1026"/>
      <c r="J619" s="1022"/>
    </row>
    <row r="620" spans="8:10">
      <c r="H620" s="964"/>
      <c r="I620" s="1026"/>
      <c r="J620" s="1022"/>
    </row>
    <row r="621" spans="8:10">
      <c r="H621" s="964"/>
      <c r="I621" s="1026"/>
      <c r="J621" s="1022"/>
    </row>
    <row r="622" spans="8:10">
      <c r="H622" s="964"/>
      <c r="I622" s="1026"/>
      <c r="J622" s="1022"/>
    </row>
    <row r="623" spans="8:10">
      <c r="H623" s="964"/>
      <c r="I623" s="1026"/>
      <c r="J623" s="1022"/>
    </row>
    <row r="624" spans="8:10">
      <c r="H624" s="964"/>
      <c r="I624" s="1026"/>
      <c r="J624" s="1022"/>
    </row>
    <row r="625" spans="8:10">
      <c r="H625" s="964"/>
      <c r="I625" s="1026"/>
      <c r="J625" s="1022"/>
    </row>
    <row r="626" spans="8:10">
      <c r="H626" s="964"/>
      <c r="I626" s="1026"/>
      <c r="J626" s="1022"/>
    </row>
    <row r="627" spans="8:10">
      <c r="H627" s="964"/>
      <c r="I627" s="1026"/>
      <c r="J627" s="1022"/>
    </row>
    <row r="628" spans="8:10">
      <c r="H628" s="964"/>
      <c r="I628" s="1026"/>
      <c r="J628" s="1022"/>
    </row>
    <row r="629" spans="8:10">
      <c r="H629" s="964"/>
      <c r="I629" s="1026"/>
      <c r="J629" s="1022"/>
    </row>
    <row r="630" spans="8:10">
      <c r="H630" s="964"/>
      <c r="I630" s="1026"/>
      <c r="J630" s="1022"/>
    </row>
    <row r="631" spans="8:10">
      <c r="H631" s="964"/>
      <c r="I631" s="1026"/>
      <c r="J631" s="1022"/>
    </row>
    <row r="632" spans="8:10">
      <c r="H632" s="964"/>
      <c r="I632" s="1026"/>
      <c r="J632" s="1022"/>
    </row>
    <row r="633" spans="8:10">
      <c r="H633" s="964"/>
      <c r="I633" s="1026"/>
      <c r="J633" s="1022"/>
    </row>
    <row r="634" spans="8:10">
      <c r="H634" s="964"/>
      <c r="I634" s="1026"/>
      <c r="J634" s="1022"/>
    </row>
    <row r="635" spans="8:10">
      <c r="H635" s="964"/>
      <c r="I635" s="1026"/>
      <c r="J635" s="1022"/>
    </row>
    <row r="636" spans="8:10">
      <c r="H636" s="964"/>
      <c r="I636" s="1026"/>
      <c r="J636" s="1022"/>
    </row>
    <row r="637" spans="8:10">
      <c r="H637" s="964"/>
      <c r="I637" s="1026"/>
      <c r="J637" s="1022"/>
    </row>
    <row r="638" spans="8:10">
      <c r="H638" s="964"/>
      <c r="I638" s="1026"/>
      <c r="J638" s="1022"/>
    </row>
    <row r="639" spans="8:10">
      <c r="H639" s="964"/>
      <c r="I639" s="1026"/>
      <c r="J639" s="1022"/>
    </row>
    <row r="640" spans="8:10">
      <c r="H640" s="964"/>
      <c r="I640" s="1026"/>
      <c r="J640" s="1022"/>
    </row>
    <row r="641" spans="8:10">
      <c r="H641" s="964"/>
      <c r="I641" s="1026"/>
      <c r="J641" s="1022"/>
    </row>
    <row r="642" spans="8:10">
      <c r="H642" s="964"/>
      <c r="I642" s="1026"/>
      <c r="J642" s="1022"/>
    </row>
    <row r="643" spans="8:10">
      <c r="H643" s="964"/>
      <c r="I643" s="1026"/>
      <c r="J643" s="1022"/>
    </row>
    <row r="644" spans="8:10">
      <c r="H644" s="964"/>
      <c r="I644" s="1026"/>
      <c r="J644" s="1022"/>
    </row>
    <row r="645" spans="8:10">
      <c r="H645" s="964"/>
      <c r="I645" s="1026"/>
      <c r="J645" s="1022"/>
    </row>
    <row r="646" spans="8:10">
      <c r="H646" s="964"/>
      <c r="I646" s="1026"/>
      <c r="J646" s="1022"/>
    </row>
    <row r="647" spans="8:10">
      <c r="H647" s="964"/>
      <c r="I647" s="1026"/>
      <c r="J647" s="1022"/>
    </row>
    <row r="648" spans="8:10">
      <c r="H648" s="964"/>
      <c r="I648" s="1026"/>
      <c r="J648" s="1022"/>
    </row>
    <row r="649" spans="8:10">
      <c r="H649" s="964"/>
      <c r="I649" s="1026"/>
      <c r="J649" s="1022"/>
    </row>
    <row r="650" spans="8:10">
      <c r="H650" s="964"/>
      <c r="I650" s="1026"/>
      <c r="J650" s="1022"/>
    </row>
    <row r="651" spans="8:10">
      <c r="H651" s="964"/>
      <c r="I651" s="1026"/>
      <c r="J651" s="1022"/>
    </row>
    <row r="652" spans="8:10">
      <c r="H652" s="964"/>
      <c r="I652" s="1026"/>
      <c r="J652" s="1022"/>
    </row>
    <row r="653" spans="8:10">
      <c r="H653" s="964"/>
      <c r="I653" s="1026"/>
      <c r="J653" s="1022"/>
    </row>
    <row r="654" spans="8:10">
      <c r="H654" s="964"/>
      <c r="I654" s="1026"/>
      <c r="J654" s="1022"/>
    </row>
    <row r="655" spans="8:10">
      <c r="H655" s="964"/>
      <c r="I655" s="1026"/>
      <c r="J655" s="1022"/>
    </row>
    <row r="656" spans="8:10">
      <c r="H656" s="964"/>
      <c r="I656" s="1026"/>
      <c r="J656" s="1022"/>
    </row>
  </sheetData>
  <mergeCells count="223">
    <mergeCell ref="I549:I552"/>
    <mergeCell ref="H579:I579"/>
    <mergeCell ref="J581:J583"/>
    <mergeCell ref="A584:D584"/>
    <mergeCell ref="I555:I556"/>
    <mergeCell ref="I557:I559"/>
    <mergeCell ref="I560:I562"/>
    <mergeCell ref="I563:I573"/>
    <mergeCell ref="A577:I577"/>
    <mergeCell ref="A578:J578"/>
    <mergeCell ref="J555:J556"/>
    <mergeCell ref="I507:I511"/>
    <mergeCell ref="I512:I515"/>
    <mergeCell ref="I516:I520"/>
    <mergeCell ref="I521:I524"/>
    <mergeCell ref="I525:I526"/>
    <mergeCell ref="I529:I530"/>
    <mergeCell ref="I531:I539"/>
    <mergeCell ref="I540:I545"/>
    <mergeCell ref="I546:I547"/>
    <mergeCell ref="I462:I465"/>
    <mergeCell ref="I466:I480"/>
    <mergeCell ref="I481:I486"/>
    <mergeCell ref="I488:I489"/>
    <mergeCell ref="I490:I491"/>
    <mergeCell ref="I492:I495"/>
    <mergeCell ref="I497:I498"/>
    <mergeCell ref="I499:I504"/>
    <mergeCell ref="I505:I506"/>
    <mergeCell ref="I432:I433"/>
    <mergeCell ref="I434:I435"/>
    <mergeCell ref="I436:I441"/>
    <mergeCell ref="I442:I443"/>
    <mergeCell ref="I445:I446"/>
    <mergeCell ref="I447:I448"/>
    <mergeCell ref="I449:I451"/>
    <mergeCell ref="I453:I458"/>
    <mergeCell ref="I459:I461"/>
    <mergeCell ref="I412:I414"/>
    <mergeCell ref="I415:I416"/>
    <mergeCell ref="I417:I418"/>
    <mergeCell ref="I419:I422"/>
    <mergeCell ref="J423:J426"/>
    <mergeCell ref="I423:I426"/>
    <mergeCell ref="J417:J418"/>
    <mergeCell ref="I427:I428"/>
    <mergeCell ref="I429:I431"/>
    <mergeCell ref="I378:I381"/>
    <mergeCell ref="I382:I383"/>
    <mergeCell ref="I386:I387"/>
    <mergeCell ref="I388:I390"/>
    <mergeCell ref="I393:I394"/>
    <mergeCell ref="I395:I396"/>
    <mergeCell ref="I398:I404"/>
    <mergeCell ref="I406:I408"/>
    <mergeCell ref="I409:I411"/>
    <mergeCell ref="I332:I334"/>
    <mergeCell ref="I335:I337"/>
    <mergeCell ref="I338:I341"/>
    <mergeCell ref="I344:I347"/>
    <mergeCell ref="I349:I351"/>
    <mergeCell ref="I352:I353"/>
    <mergeCell ref="I354:I368"/>
    <mergeCell ref="I369:I371"/>
    <mergeCell ref="I372:I375"/>
    <mergeCell ref="I211:I218"/>
    <mergeCell ref="I219:I224"/>
    <mergeCell ref="I226:I238"/>
    <mergeCell ref="I239:I252"/>
    <mergeCell ref="I253:I256"/>
    <mergeCell ref="I257:I318"/>
    <mergeCell ref="I319:I325"/>
    <mergeCell ref="I326:I327"/>
    <mergeCell ref="I328:I331"/>
    <mergeCell ref="I168:I173"/>
    <mergeCell ref="I174:I178"/>
    <mergeCell ref="I179:I185"/>
    <mergeCell ref="I186:I189"/>
    <mergeCell ref="I190:I193"/>
    <mergeCell ref="I195:I199"/>
    <mergeCell ref="I200:I202"/>
    <mergeCell ref="I203:I204"/>
    <mergeCell ref="I207:I210"/>
    <mergeCell ref="I109:I110"/>
    <mergeCell ref="I151:I157"/>
    <mergeCell ref="I158:I160"/>
    <mergeCell ref="I161:I164"/>
    <mergeCell ref="I111:I120"/>
    <mergeCell ref="I121:I138"/>
    <mergeCell ref="I139:I142"/>
    <mergeCell ref="I143:I146"/>
    <mergeCell ref="I166:I167"/>
    <mergeCell ref="I72:I77"/>
    <mergeCell ref="I78:I80"/>
    <mergeCell ref="I81:I82"/>
    <mergeCell ref="I83:I84"/>
    <mergeCell ref="I86:I88"/>
    <mergeCell ref="I89:I99"/>
    <mergeCell ref="I101:I103"/>
    <mergeCell ref="I104:I106"/>
    <mergeCell ref="I107:I108"/>
    <mergeCell ref="I62:I63"/>
    <mergeCell ref="A2:J3"/>
    <mergeCell ref="J12:J15"/>
    <mergeCell ref="J16:J27"/>
    <mergeCell ref="J5:J7"/>
    <mergeCell ref="J8:J9"/>
    <mergeCell ref="J46:J53"/>
    <mergeCell ref="I65:I66"/>
    <mergeCell ref="I69:I70"/>
    <mergeCell ref="J54:J60"/>
    <mergeCell ref="J29:J30"/>
    <mergeCell ref="J31:J34"/>
    <mergeCell ref="J35:J40"/>
    <mergeCell ref="J41:J43"/>
    <mergeCell ref="J44:J45"/>
    <mergeCell ref="A1:J1"/>
    <mergeCell ref="I46:I53"/>
    <mergeCell ref="I54:I60"/>
    <mergeCell ref="J62:J63"/>
    <mergeCell ref="J83:J84"/>
    <mergeCell ref="J86:J88"/>
    <mergeCell ref="J89:J99"/>
    <mergeCell ref="J65:J66"/>
    <mergeCell ref="J69:J70"/>
    <mergeCell ref="J72:J77"/>
    <mergeCell ref="J78:J80"/>
    <mergeCell ref="J81:J82"/>
    <mergeCell ref="J168:J173"/>
    <mergeCell ref="J174:J178"/>
    <mergeCell ref="J179:J185"/>
    <mergeCell ref="J151:J157"/>
    <mergeCell ref="J158:J160"/>
    <mergeCell ref="J161:J164"/>
    <mergeCell ref="J101:J103"/>
    <mergeCell ref="J104:J106"/>
    <mergeCell ref="J107:J108"/>
    <mergeCell ref="J109:J110"/>
    <mergeCell ref="J143:J146"/>
    <mergeCell ref="J166:J167"/>
    <mergeCell ref="J149:J150"/>
    <mergeCell ref="J111:J120"/>
    <mergeCell ref="J121:J138"/>
    <mergeCell ref="J139:J142"/>
    <mergeCell ref="J226:J238"/>
    <mergeCell ref="J326:J327"/>
    <mergeCell ref="J319:J325"/>
    <mergeCell ref="J207:J210"/>
    <mergeCell ref="J211:J218"/>
    <mergeCell ref="J219:J224"/>
    <mergeCell ref="J186:J189"/>
    <mergeCell ref="J190:J193"/>
    <mergeCell ref="J195:J199"/>
    <mergeCell ref="J200:J202"/>
    <mergeCell ref="J203:J204"/>
    <mergeCell ref="J335:J337"/>
    <mergeCell ref="J338:J341"/>
    <mergeCell ref="J328:J331"/>
    <mergeCell ref="J349:J351"/>
    <mergeCell ref="J332:J334"/>
    <mergeCell ref="J354:J368"/>
    <mergeCell ref="J352:J353"/>
    <mergeCell ref="J344:J347"/>
    <mergeCell ref="J239:J252"/>
    <mergeCell ref="J253:J256"/>
    <mergeCell ref="J257:J318"/>
    <mergeCell ref="J382:J383"/>
    <mergeCell ref="J412:J414"/>
    <mergeCell ref="J415:J416"/>
    <mergeCell ref="J378:J381"/>
    <mergeCell ref="J372:J375"/>
    <mergeCell ref="J369:J371"/>
    <mergeCell ref="J395:J396"/>
    <mergeCell ref="J386:J387"/>
    <mergeCell ref="J393:J394"/>
    <mergeCell ref="J388:J390"/>
    <mergeCell ref="J442:J443"/>
    <mergeCell ref="J445:J446"/>
    <mergeCell ref="J447:J448"/>
    <mergeCell ref="J406:J408"/>
    <mergeCell ref="J409:J411"/>
    <mergeCell ref="J398:J404"/>
    <mergeCell ref="J432:J433"/>
    <mergeCell ref="J434:J435"/>
    <mergeCell ref="J436:J441"/>
    <mergeCell ref="J419:J422"/>
    <mergeCell ref="J427:J428"/>
    <mergeCell ref="J429:J431"/>
    <mergeCell ref="J512:J515"/>
    <mergeCell ref="J516:J520"/>
    <mergeCell ref="J481:J486"/>
    <mergeCell ref="J488:J489"/>
    <mergeCell ref="J490:J491"/>
    <mergeCell ref="J492:J495"/>
    <mergeCell ref="J449:J451"/>
    <mergeCell ref="J453:J458"/>
    <mergeCell ref="J459:J461"/>
    <mergeCell ref="J462:J465"/>
    <mergeCell ref="J466:J480"/>
    <mergeCell ref="I5:I7"/>
    <mergeCell ref="I8:I10"/>
    <mergeCell ref="I12:I15"/>
    <mergeCell ref="I16:I27"/>
    <mergeCell ref="I29:I30"/>
    <mergeCell ref="I31:I34"/>
    <mergeCell ref="J563:J573"/>
    <mergeCell ref="A574:D574"/>
    <mergeCell ref="J546:J547"/>
    <mergeCell ref="J549:J552"/>
    <mergeCell ref="I35:I40"/>
    <mergeCell ref="I41:I43"/>
    <mergeCell ref="I44:I45"/>
    <mergeCell ref="E574:H574"/>
    <mergeCell ref="J557:J559"/>
    <mergeCell ref="J560:J562"/>
    <mergeCell ref="J521:J524"/>
    <mergeCell ref="J525:J526"/>
    <mergeCell ref="J529:J530"/>
    <mergeCell ref="J531:J539"/>
    <mergeCell ref="J540:J545"/>
    <mergeCell ref="J499:J504"/>
    <mergeCell ref="J505:J506"/>
    <mergeCell ref="J507:J511"/>
  </mergeCells>
  <phoneticPr fontId="30" type="noConversion"/>
  <pageMargins left="0.75" right="0.75" top="1" bottom="1" header="0.5" footer="0.5"/>
  <pageSetup paperSize="9" scale="42" orientation="portrait" r:id="rId1"/>
  <headerFooter alignWithMargins="0"/>
  <rowBreaks count="5" manualBreakCount="5">
    <brk id="88" max="10" man="1"/>
    <brk id="173" max="16383" man="1"/>
    <brk id="256" max="16383" man="1"/>
    <brk id="394" max="16383" man="1"/>
    <brk id="46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4"/>
  <sheetViews>
    <sheetView view="pageBreakPreview" zoomScale="115" zoomScaleNormal="100" zoomScaleSheetLayoutView="115" workbookViewId="0">
      <selection sqref="A1:J1"/>
    </sheetView>
  </sheetViews>
  <sheetFormatPr defaultRowHeight="12.75"/>
  <cols>
    <col min="1" max="1" width="4.28515625" style="615" customWidth="1"/>
    <col min="2" max="2" width="7.5703125" style="615" customWidth="1"/>
    <col min="3" max="3" width="15.140625" style="615" customWidth="1"/>
    <col min="4" max="4" width="29.85546875" style="615" customWidth="1"/>
    <col min="5" max="5" width="9" style="868" customWidth="1"/>
    <col min="6" max="7" width="10.85546875" style="615" customWidth="1"/>
    <col min="8" max="8" width="15.7109375" style="979" customWidth="1"/>
    <col min="9" max="9" width="10" style="615" customWidth="1"/>
    <col min="10" max="10" width="9.85546875" style="690" bestFit="1" customWidth="1"/>
    <col min="11" max="16384" width="9.140625" style="615"/>
  </cols>
  <sheetData>
    <row r="1" spans="1:10" ht="25.5" customHeight="1" thickTop="1">
      <c r="A1" s="1308" t="s">
        <v>3910</v>
      </c>
      <c r="B1" s="1309"/>
      <c r="C1" s="1309"/>
      <c r="D1" s="1309"/>
      <c r="E1" s="1310"/>
      <c r="F1" s="1309"/>
      <c r="G1" s="1309"/>
      <c r="H1" s="1309"/>
      <c r="I1" s="1309"/>
      <c r="J1" s="1311"/>
    </row>
    <row r="2" spans="1:10" ht="15.75" customHeight="1">
      <c r="A2" s="1312"/>
      <c r="B2" s="1313"/>
      <c r="C2" s="1313"/>
      <c r="D2" s="1313"/>
      <c r="E2" s="1314"/>
      <c r="F2" s="1313"/>
      <c r="G2" s="1313"/>
      <c r="H2" s="1313"/>
      <c r="I2" s="1313"/>
      <c r="J2" s="1315"/>
    </row>
    <row r="3" spans="1:10" ht="25.5" customHeight="1">
      <c r="A3" s="1274" t="s">
        <v>3911</v>
      </c>
      <c r="B3" s="1316"/>
      <c r="C3" s="1316"/>
      <c r="D3" s="1316"/>
      <c r="E3" s="1317"/>
      <c r="F3" s="1316"/>
      <c r="G3" s="1316"/>
      <c r="H3" s="1316"/>
      <c r="I3" s="1316"/>
      <c r="J3" s="1318"/>
    </row>
    <row r="4" spans="1:10" ht="13.5" thickBot="1">
      <c r="A4" s="771"/>
      <c r="B4" s="691"/>
      <c r="C4" s="691"/>
      <c r="D4" s="691"/>
      <c r="E4" s="754"/>
      <c r="F4" s="691"/>
      <c r="G4" s="691"/>
      <c r="H4" s="1319"/>
      <c r="I4" s="1319"/>
      <c r="J4" s="1320"/>
    </row>
    <row r="5" spans="1:10" ht="51.75" customHeight="1" thickBot="1">
      <c r="A5" s="769" t="s">
        <v>2549</v>
      </c>
      <c r="B5" s="420" t="s">
        <v>2550</v>
      </c>
      <c r="C5" s="767" t="s">
        <v>2551</v>
      </c>
      <c r="D5" s="768" t="s">
        <v>2552</v>
      </c>
      <c r="E5" s="794" t="s">
        <v>2553</v>
      </c>
      <c r="F5" s="767" t="s">
        <v>2554</v>
      </c>
      <c r="G5" s="767" t="s">
        <v>2555</v>
      </c>
      <c r="H5" s="975" t="s">
        <v>3606</v>
      </c>
      <c r="I5" s="766" t="s">
        <v>2554</v>
      </c>
      <c r="J5" s="765" t="s">
        <v>2556</v>
      </c>
    </row>
    <row r="6" spans="1:10" ht="18" customHeight="1">
      <c r="A6" s="777">
        <v>1</v>
      </c>
      <c r="B6" s="793" t="s">
        <v>2557</v>
      </c>
      <c r="C6" s="795" t="s">
        <v>1352</v>
      </c>
      <c r="D6" s="796" t="s">
        <v>2558</v>
      </c>
      <c r="E6" s="797">
        <v>11</v>
      </c>
      <c r="F6" s="798">
        <v>23.2</v>
      </c>
      <c r="G6" s="799">
        <v>1899</v>
      </c>
      <c r="H6" s="1296">
        <v>104427.62</v>
      </c>
      <c r="I6" s="800">
        <v>23.2</v>
      </c>
      <c r="J6" s="1321">
        <v>158.81</v>
      </c>
    </row>
    <row r="7" spans="1:10" ht="18" customHeight="1">
      <c r="A7" s="777">
        <v>2</v>
      </c>
      <c r="B7" s="792" t="s">
        <v>2557</v>
      </c>
      <c r="C7" s="795" t="s">
        <v>1352</v>
      </c>
      <c r="D7" s="796" t="s">
        <v>2558</v>
      </c>
      <c r="E7" s="801">
        <v>5</v>
      </c>
      <c r="F7" s="802">
        <v>53.08</v>
      </c>
      <c r="G7" s="803"/>
      <c r="H7" s="1297"/>
      <c r="I7" s="800">
        <v>53.08</v>
      </c>
      <c r="J7" s="1306"/>
    </row>
    <row r="8" spans="1:10" ht="18" customHeight="1" thickBot="1">
      <c r="A8" s="777">
        <v>3</v>
      </c>
      <c r="B8" s="804" t="s">
        <v>2557</v>
      </c>
      <c r="C8" s="805" t="s">
        <v>1352</v>
      </c>
      <c r="D8" s="806" t="s">
        <v>2558</v>
      </c>
      <c r="E8" s="807">
        <v>9</v>
      </c>
      <c r="F8" s="808">
        <v>82.53</v>
      </c>
      <c r="G8" s="809"/>
      <c r="H8" s="1298"/>
      <c r="I8" s="810">
        <v>82.53</v>
      </c>
      <c r="J8" s="1307"/>
    </row>
    <row r="9" spans="1:10" ht="18" customHeight="1" thickBot="1">
      <c r="A9" s="811">
        <v>4</v>
      </c>
      <c r="B9" s="812" t="s">
        <v>2557</v>
      </c>
      <c r="C9" s="813" t="s">
        <v>1352</v>
      </c>
      <c r="D9" s="814" t="s">
        <v>2561</v>
      </c>
      <c r="E9" s="815">
        <v>6</v>
      </c>
      <c r="F9" s="816">
        <v>128.77000000000001</v>
      </c>
      <c r="G9" s="817">
        <v>1895</v>
      </c>
      <c r="H9" s="977">
        <v>199584.44</v>
      </c>
      <c r="I9" s="818">
        <v>128.77000000000001</v>
      </c>
      <c r="J9" s="980">
        <v>128.77000000000001</v>
      </c>
    </row>
    <row r="10" spans="1:10" ht="18" customHeight="1">
      <c r="A10" s="764">
        <v>5</v>
      </c>
      <c r="B10" s="819" t="s">
        <v>2557</v>
      </c>
      <c r="C10" s="763" t="s">
        <v>1352</v>
      </c>
      <c r="D10" s="762" t="s">
        <v>2585</v>
      </c>
      <c r="E10" s="820" t="s">
        <v>2589</v>
      </c>
      <c r="F10" s="760">
        <v>69.34</v>
      </c>
      <c r="G10" s="761">
        <v>1927</v>
      </c>
      <c r="H10" s="1296">
        <v>375934.78</v>
      </c>
      <c r="I10" s="760">
        <v>69.34</v>
      </c>
      <c r="J10" s="1322">
        <v>293.02999999999997</v>
      </c>
    </row>
    <row r="11" spans="1:10" ht="18" customHeight="1">
      <c r="A11" s="759">
        <v>6</v>
      </c>
      <c r="B11" s="789" t="s">
        <v>2557</v>
      </c>
      <c r="C11" s="758" t="s">
        <v>1352</v>
      </c>
      <c r="D11" s="757" t="s">
        <v>2585</v>
      </c>
      <c r="E11" s="821">
        <v>3</v>
      </c>
      <c r="F11" s="755">
        <v>76.23</v>
      </c>
      <c r="G11" s="756"/>
      <c r="H11" s="1297"/>
      <c r="I11" s="755">
        <v>76.23</v>
      </c>
      <c r="J11" s="1323"/>
    </row>
    <row r="12" spans="1:10" ht="18" customHeight="1">
      <c r="A12" s="759">
        <v>7</v>
      </c>
      <c r="B12" s="789" t="s">
        <v>2557</v>
      </c>
      <c r="C12" s="758" t="s">
        <v>1352</v>
      </c>
      <c r="D12" s="757" t="s">
        <v>2585</v>
      </c>
      <c r="E12" s="821">
        <v>4</v>
      </c>
      <c r="F12" s="755">
        <v>46.28</v>
      </c>
      <c r="G12" s="756"/>
      <c r="H12" s="1297"/>
      <c r="I12" s="755">
        <v>46.28</v>
      </c>
      <c r="J12" s="1323"/>
    </row>
    <row r="13" spans="1:10" ht="18" customHeight="1">
      <c r="A13" s="759">
        <v>8</v>
      </c>
      <c r="B13" s="789" t="s">
        <v>2557</v>
      </c>
      <c r="C13" s="758" t="s">
        <v>1352</v>
      </c>
      <c r="D13" s="757" t="s">
        <v>2585</v>
      </c>
      <c r="E13" s="821" t="s">
        <v>2586</v>
      </c>
      <c r="F13" s="755">
        <v>31.18</v>
      </c>
      <c r="G13" s="756"/>
      <c r="H13" s="1297"/>
      <c r="I13" s="755">
        <v>31.18</v>
      </c>
      <c r="J13" s="1323"/>
    </row>
    <row r="14" spans="1:10" ht="18" customHeight="1" thickBot="1">
      <c r="A14" s="788">
        <v>9</v>
      </c>
      <c r="B14" s="822" t="s">
        <v>2557</v>
      </c>
      <c r="C14" s="785" t="s">
        <v>838</v>
      </c>
      <c r="D14" s="784" t="s">
        <v>3608</v>
      </c>
      <c r="E14" s="823"/>
      <c r="F14" s="783">
        <v>70</v>
      </c>
      <c r="G14" s="778"/>
      <c r="H14" s="1298"/>
      <c r="I14" s="783">
        <v>70</v>
      </c>
      <c r="J14" s="1324"/>
    </row>
    <row r="15" spans="1:10" ht="18" customHeight="1">
      <c r="A15" s="764">
        <v>10</v>
      </c>
      <c r="B15" s="819" t="s">
        <v>2557</v>
      </c>
      <c r="C15" s="763" t="s">
        <v>838</v>
      </c>
      <c r="D15" s="762" t="s">
        <v>2587</v>
      </c>
      <c r="E15" s="820"/>
      <c r="F15" s="760">
        <v>142.6</v>
      </c>
      <c r="G15" s="761">
        <v>1927</v>
      </c>
      <c r="H15" s="1296">
        <v>292540.28000000003</v>
      </c>
      <c r="I15" s="760">
        <v>142.6</v>
      </c>
      <c r="J15" s="1325">
        <v>208.7</v>
      </c>
    </row>
    <row r="16" spans="1:10" ht="18" customHeight="1" thickBot="1">
      <c r="A16" s="788">
        <v>11</v>
      </c>
      <c r="B16" s="822" t="s">
        <v>2557</v>
      </c>
      <c r="C16" s="776" t="s">
        <v>3609</v>
      </c>
      <c r="D16" s="775" t="s">
        <v>3610</v>
      </c>
      <c r="E16" s="824" t="s">
        <v>2590</v>
      </c>
      <c r="F16" s="773">
        <v>66.099999999999994</v>
      </c>
      <c r="G16" s="774"/>
      <c r="H16" s="1298"/>
      <c r="I16" s="773">
        <v>66.099999999999994</v>
      </c>
      <c r="J16" s="1326"/>
    </row>
    <row r="17" spans="1:10" ht="18" customHeight="1">
      <c r="A17" s="777">
        <v>12</v>
      </c>
      <c r="B17" s="791" t="s">
        <v>2557</v>
      </c>
      <c r="C17" s="825" t="s">
        <v>1352</v>
      </c>
      <c r="D17" s="826" t="s">
        <v>2614</v>
      </c>
      <c r="E17" s="827">
        <v>1</v>
      </c>
      <c r="F17" s="828">
        <v>120.78</v>
      </c>
      <c r="G17" s="829"/>
      <c r="H17" s="1296">
        <v>124037.22</v>
      </c>
      <c r="I17" s="830">
        <v>120.78</v>
      </c>
      <c r="J17" s="1327">
        <v>238.83</v>
      </c>
    </row>
    <row r="18" spans="1:10" ht="18" customHeight="1">
      <c r="A18" s="777">
        <v>13</v>
      </c>
      <c r="B18" s="793" t="s">
        <v>2557</v>
      </c>
      <c r="C18" s="795" t="s">
        <v>1352</v>
      </c>
      <c r="D18" s="831" t="s">
        <v>2614</v>
      </c>
      <c r="E18" s="832">
        <v>3</v>
      </c>
      <c r="F18" s="802">
        <v>61.64</v>
      </c>
      <c r="G18" s="803"/>
      <c r="H18" s="1297"/>
      <c r="I18" s="800">
        <v>61.64</v>
      </c>
      <c r="J18" s="1328"/>
    </row>
    <row r="19" spans="1:10" ht="18" customHeight="1">
      <c r="A19" s="777">
        <v>14</v>
      </c>
      <c r="B19" s="793" t="s">
        <v>2557</v>
      </c>
      <c r="C19" s="795" t="s">
        <v>1352</v>
      </c>
      <c r="D19" s="831" t="s">
        <v>2614</v>
      </c>
      <c r="E19" s="832">
        <v>4</v>
      </c>
      <c r="F19" s="802">
        <v>49.91</v>
      </c>
      <c r="G19" s="803"/>
      <c r="H19" s="1297"/>
      <c r="I19" s="800">
        <v>49.91</v>
      </c>
      <c r="J19" s="1328"/>
    </row>
    <row r="20" spans="1:10" ht="18" customHeight="1" thickBot="1">
      <c r="A20" s="777">
        <v>15</v>
      </c>
      <c r="B20" s="786" t="s">
        <v>2559</v>
      </c>
      <c r="C20" s="833" t="s">
        <v>2560</v>
      </c>
      <c r="D20" s="834" t="s">
        <v>2614</v>
      </c>
      <c r="E20" s="835"/>
      <c r="F20" s="836">
        <v>6.5</v>
      </c>
      <c r="G20" s="837"/>
      <c r="H20" s="1298"/>
      <c r="I20" s="838">
        <v>6.5</v>
      </c>
      <c r="J20" s="1329"/>
    </row>
    <row r="21" spans="1:10" ht="18" customHeight="1">
      <c r="A21" s="777">
        <v>16</v>
      </c>
      <c r="B21" s="791" t="s">
        <v>2557</v>
      </c>
      <c r="C21" s="825" t="s">
        <v>1352</v>
      </c>
      <c r="D21" s="826" t="s">
        <v>2619</v>
      </c>
      <c r="E21" s="827" t="s">
        <v>2620</v>
      </c>
      <c r="F21" s="828">
        <v>19.93</v>
      </c>
      <c r="G21" s="829">
        <v>1911</v>
      </c>
      <c r="H21" s="1296">
        <v>407381.29</v>
      </c>
      <c r="I21" s="830">
        <v>19.93</v>
      </c>
      <c r="J21" s="1305">
        <v>366.28999999999996</v>
      </c>
    </row>
    <row r="22" spans="1:10" ht="18" customHeight="1">
      <c r="A22" s="777">
        <v>17</v>
      </c>
      <c r="B22" s="793" t="s">
        <v>2557</v>
      </c>
      <c r="C22" s="795" t="s">
        <v>1352</v>
      </c>
      <c r="D22" s="831" t="s">
        <v>2619</v>
      </c>
      <c r="E22" s="832" t="s">
        <v>2621</v>
      </c>
      <c r="F22" s="802">
        <v>27.41</v>
      </c>
      <c r="G22" s="803"/>
      <c r="H22" s="1297"/>
      <c r="I22" s="800">
        <v>27.41</v>
      </c>
      <c r="J22" s="1306"/>
    </row>
    <row r="23" spans="1:10" ht="18" customHeight="1">
      <c r="A23" s="777">
        <v>18</v>
      </c>
      <c r="B23" s="793" t="s">
        <v>2557</v>
      </c>
      <c r="C23" s="795" t="s">
        <v>1352</v>
      </c>
      <c r="D23" s="831" t="s">
        <v>2619</v>
      </c>
      <c r="E23" s="832" t="s">
        <v>2622</v>
      </c>
      <c r="F23" s="802">
        <v>54.11</v>
      </c>
      <c r="G23" s="803"/>
      <c r="H23" s="1297"/>
      <c r="I23" s="800">
        <v>54.11</v>
      </c>
      <c r="J23" s="1306"/>
    </row>
    <row r="24" spans="1:10" ht="18" customHeight="1">
      <c r="A24" s="777">
        <v>19</v>
      </c>
      <c r="B24" s="793" t="s">
        <v>2557</v>
      </c>
      <c r="C24" s="795" t="s">
        <v>1352</v>
      </c>
      <c r="D24" s="831" t="s">
        <v>2619</v>
      </c>
      <c r="E24" s="832" t="s">
        <v>2623</v>
      </c>
      <c r="F24" s="802">
        <v>55.08</v>
      </c>
      <c r="G24" s="803"/>
      <c r="H24" s="1297"/>
      <c r="I24" s="800">
        <v>55.08</v>
      </c>
      <c r="J24" s="1306"/>
    </row>
    <row r="25" spans="1:10" ht="18" customHeight="1">
      <c r="A25" s="777">
        <v>20</v>
      </c>
      <c r="B25" s="793" t="s">
        <v>2557</v>
      </c>
      <c r="C25" s="795" t="s">
        <v>1352</v>
      </c>
      <c r="D25" s="831" t="s">
        <v>2619</v>
      </c>
      <c r="E25" s="832">
        <v>3</v>
      </c>
      <c r="F25" s="802">
        <v>70.98</v>
      </c>
      <c r="G25" s="803"/>
      <c r="H25" s="1297"/>
      <c r="I25" s="800">
        <v>70.98</v>
      </c>
      <c r="J25" s="1306"/>
    </row>
    <row r="26" spans="1:10" ht="18" customHeight="1">
      <c r="A26" s="777">
        <v>21</v>
      </c>
      <c r="B26" s="793" t="s">
        <v>2557</v>
      </c>
      <c r="C26" s="795" t="s">
        <v>1352</v>
      </c>
      <c r="D26" s="831" t="s">
        <v>2619</v>
      </c>
      <c r="E26" s="832">
        <v>3</v>
      </c>
      <c r="F26" s="802">
        <v>58.58</v>
      </c>
      <c r="G26" s="803"/>
      <c r="H26" s="1297"/>
      <c r="I26" s="800">
        <v>58.58</v>
      </c>
      <c r="J26" s="1306"/>
    </row>
    <row r="27" spans="1:10" ht="18" customHeight="1" thickBot="1">
      <c r="A27" s="790">
        <v>22</v>
      </c>
      <c r="B27" s="786" t="s">
        <v>2557</v>
      </c>
      <c r="C27" s="833" t="s">
        <v>1352</v>
      </c>
      <c r="D27" s="834" t="s">
        <v>2619</v>
      </c>
      <c r="E27" s="835">
        <v>4</v>
      </c>
      <c r="F27" s="836">
        <v>80.2</v>
      </c>
      <c r="G27" s="837"/>
      <c r="H27" s="1298"/>
      <c r="I27" s="838">
        <v>80.2</v>
      </c>
      <c r="J27" s="1330"/>
    </row>
    <row r="28" spans="1:10" ht="18" customHeight="1">
      <c r="A28" s="764">
        <v>23</v>
      </c>
      <c r="B28" s="819" t="s">
        <v>2557</v>
      </c>
      <c r="C28" s="763" t="s">
        <v>1352</v>
      </c>
      <c r="D28" s="762" t="s">
        <v>2624</v>
      </c>
      <c r="E28" s="820">
        <v>1</v>
      </c>
      <c r="F28" s="760">
        <v>77.25</v>
      </c>
      <c r="G28" s="761">
        <v>1911</v>
      </c>
      <c r="H28" s="1296">
        <v>125117.61</v>
      </c>
      <c r="I28" s="760">
        <v>77.25</v>
      </c>
      <c r="J28" s="1286">
        <v>220.32999999999998</v>
      </c>
    </row>
    <row r="29" spans="1:10" ht="18" customHeight="1">
      <c r="A29" s="759">
        <v>24</v>
      </c>
      <c r="B29" s="789" t="s">
        <v>2557</v>
      </c>
      <c r="C29" s="758" t="s">
        <v>1352</v>
      </c>
      <c r="D29" s="757" t="s">
        <v>2624</v>
      </c>
      <c r="E29" s="821">
        <v>4</v>
      </c>
      <c r="F29" s="755">
        <v>60.9</v>
      </c>
      <c r="G29" s="756"/>
      <c r="H29" s="1297"/>
      <c r="I29" s="755">
        <v>60.9</v>
      </c>
      <c r="J29" s="1287"/>
    </row>
    <row r="30" spans="1:10" ht="18" customHeight="1">
      <c r="A30" s="759">
        <v>25</v>
      </c>
      <c r="B30" s="789" t="s">
        <v>2557</v>
      </c>
      <c r="C30" s="758" t="s">
        <v>1352</v>
      </c>
      <c r="D30" s="757" t="s">
        <v>2624</v>
      </c>
      <c r="E30" s="821" t="s">
        <v>2586</v>
      </c>
      <c r="F30" s="755">
        <v>32.880000000000003</v>
      </c>
      <c r="G30" s="756"/>
      <c r="H30" s="1297"/>
      <c r="I30" s="755">
        <v>32.880000000000003</v>
      </c>
      <c r="J30" s="1287"/>
    </row>
    <row r="31" spans="1:10" ht="18" customHeight="1" thickBot="1">
      <c r="A31" s="788">
        <v>26</v>
      </c>
      <c r="B31" s="822" t="s">
        <v>2557</v>
      </c>
      <c r="C31" s="776" t="s">
        <v>1352</v>
      </c>
      <c r="D31" s="775" t="s">
        <v>2624</v>
      </c>
      <c r="E31" s="824">
        <v>7</v>
      </c>
      <c r="F31" s="773">
        <v>49.3</v>
      </c>
      <c r="G31" s="774"/>
      <c r="H31" s="1298"/>
      <c r="I31" s="773">
        <v>49.3</v>
      </c>
      <c r="J31" s="1331"/>
    </row>
    <row r="32" spans="1:10" ht="18" customHeight="1" thickBot="1">
      <c r="A32" s="790">
        <v>27</v>
      </c>
      <c r="B32" s="839" t="s">
        <v>2557</v>
      </c>
      <c r="C32" s="840" t="s">
        <v>1352</v>
      </c>
      <c r="D32" s="841" t="s">
        <v>2630</v>
      </c>
      <c r="E32" s="842">
        <v>3</v>
      </c>
      <c r="F32" s="843">
        <v>40.1</v>
      </c>
      <c r="G32" s="844">
        <v>1930</v>
      </c>
      <c r="H32" s="976">
        <v>103832.1</v>
      </c>
      <c r="I32" s="845">
        <v>40.1</v>
      </c>
      <c r="J32" s="981">
        <v>40.1</v>
      </c>
    </row>
    <row r="33" spans="1:10" ht="18" customHeight="1">
      <c r="A33" s="764">
        <v>28</v>
      </c>
      <c r="B33" s="791" t="s">
        <v>2557</v>
      </c>
      <c r="C33" s="825" t="s">
        <v>1352</v>
      </c>
      <c r="D33" s="826" t="s">
        <v>2649</v>
      </c>
      <c r="E33" s="827">
        <v>2</v>
      </c>
      <c r="F33" s="828">
        <v>34.22</v>
      </c>
      <c r="G33" s="829">
        <v>1963</v>
      </c>
      <c r="H33" s="1296">
        <v>28716.58</v>
      </c>
      <c r="I33" s="830">
        <v>34.22</v>
      </c>
      <c r="J33" s="1305">
        <v>100.96000000000001</v>
      </c>
    </row>
    <row r="34" spans="1:10" ht="18" customHeight="1">
      <c r="A34" s="777">
        <v>29</v>
      </c>
      <c r="B34" s="793" t="s">
        <v>2557</v>
      </c>
      <c r="C34" s="795" t="s">
        <v>1352</v>
      </c>
      <c r="D34" s="831" t="s">
        <v>2649</v>
      </c>
      <c r="E34" s="832">
        <v>5</v>
      </c>
      <c r="F34" s="802">
        <v>33.369999999999997</v>
      </c>
      <c r="G34" s="803"/>
      <c r="H34" s="1297"/>
      <c r="I34" s="800">
        <v>33.369999999999997</v>
      </c>
      <c r="J34" s="1306"/>
    </row>
    <row r="35" spans="1:10" ht="18" customHeight="1" thickBot="1">
      <c r="A35" s="846">
        <v>30</v>
      </c>
      <c r="B35" s="804" t="s">
        <v>2557</v>
      </c>
      <c r="C35" s="805" t="s">
        <v>1352</v>
      </c>
      <c r="D35" s="847" t="s">
        <v>2649</v>
      </c>
      <c r="E35" s="848">
        <v>9</v>
      </c>
      <c r="F35" s="808">
        <v>33.369999999999997</v>
      </c>
      <c r="G35" s="809"/>
      <c r="H35" s="1298"/>
      <c r="I35" s="810">
        <v>33.369999999999997</v>
      </c>
      <c r="J35" s="1307"/>
    </row>
    <row r="36" spans="1:10" ht="18" customHeight="1">
      <c r="A36" s="764">
        <v>31</v>
      </c>
      <c r="B36" s="819" t="s">
        <v>2557</v>
      </c>
      <c r="C36" s="763" t="s">
        <v>1352</v>
      </c>
      <c r="D36" s="762" t="s">
        <v>2671</v>
      </c>
      <c r="E36" s="820" t="s">
        <v>2672</v>
      </c>
      <c r="F36" s="760">
        <v>85.9</v>
      </c>
      <c r="G36" s="761"/>
      <c r="H36" s="1296">
        <v>206392.93</v>
      </c>
      <c r="I36" s="760">
        <v>85.9</v>
      </c>
      <c r="J36" s="1322">
        <v>389.57</v>
      </c>
    </row>
    <row r="37" spans="1:10" ht="18.75" customHeight="1">
      <c r="A37" s="759">
        <v>32</v>
      </c>
      <c r="B37" s="789" t="s">
        <v>2557</v>
      </c>
      <c r="C37" s="758" t="s">
        <v>1352</v>
      </c>
      <c r="D37" s="757" t="s">
        <v>2671</v>
      </c>
      <c r="E37" s="821" t="s">
        <v>2618</v>
      </c>
      <c r="F37" s="755">
        <v>74.73</v>
      </c>
      <c r="G37" s="756"/>
      <c r="H37" s="1297"/>
      <c r="I37" s="755">
        <v>74.73</v>
      </c>
      <c r="J37" s="1323"/>
    </row>
    <row r="38" spans="1:10" ht="18" customHeight="1">
      <c r="A38" s="759">
        <v>33</v>
      </c>
      <c r="B38" s="789" t="s">
        <v>2557</v>
      </c>
      <c r="C38" s="758" t="s">
        <v>1352</v>
      </c>
      <c r="D38" s="757" t="s">
        <v>2671</v>
      </c>
      <c r="E38" s="821" t="s">
        <v>2673</v>
      </c>
      <c r="F38" s="755">
        <v>68.650000000000006</v>
      </c>
      <c r="G38" s="756"/>
      <c r="H38" s="1297"/>
      <c r="I38" s="755">
        <v>68.650000000000006</v>
      </c>
      <c r="J38" s="1323"/>
    </row>
    <row r="39" spans="1:10" ht="18" customHeight="1">
      <c r="A39" s="759">
        <v>34</v>
      </c>
      <c r="B39" s="789" t="s">
        <v>2557</v>
      </c>
      <c r="C39" s="758" t="s">
        <v>1352</v>
      </c>
      <c r="D39" s="757" t="s">
        <v>2671</v>
      </c>
      <c r="E39" s="821" t="s">
        <v>2674</v>
      </c>
      <c r="F39" s="755">
        <v>68.650000000000006</v>
      </c>
      <c r="G39" s="756"/>
      <c r="H39" s="1297"/>
      <c r="I39" s="755">
        <v>68.650000000000006</v>
      </c>
      <c r="J39" s="1323"/>
    </row>
    <row r="40" spans="1:10" ht="18" customHeight="1">
      <c r="A40" s="759">
        <v>35</v>
      </c>
      <c r="B40" s="789" t="s">
        <v>2557</v>
      </c>
      <c r="C40" s="758" t="s">
        <v>1352</v>
      </c>
      <c r="D40" s="757" t="s">
        <v>2671</v>
      </c>
      <c r="E40" s="821" t="s">
        <v>2675</v>
      </c>
      <c r="F40" s="755">
        <v>68.14</v>
      </c>
      <c r="G40" s="756"/>
      <c r="H40" s="1297"/>
      <c r="I40" s="755">
        <v>68.14</v>
      </c>
      <c r="J40" s="1323"/>
    </row>
    <row r="41" spans="1:10" ht="18" customHeight="1" thickBot="1">
      <c r="A41" s="759">
        <v>36</v>
      </c>
      <c r="B41" s="822" t="s">
        <v>2559</v>
      </c>
      <c r="C41" s="785" t="s">
        <v>2560</v>
      </c>
      <c r="D41" s="784" t="s">
        <v>2671</v>
      </c>
      <c r="E41" s="823"/>
      <c r="F41" s="783">
        <v>23.5</v>
      </c>
      <c r="G41" s="778"/>
      <c r="H41" s="1298"/>
      <c r="I41" s="783">
        <v>23.5</v>
      </c>
      <c r="J41" s="1324"/>
    </row>
    <row r="42" spans="1:10" ht="18" customHeight="1">
      <c r="A42" s="777">
        <v>37</v>
      </c>
      <c r="B42" s="792" t="s">
        <v>2557</v>
      </c>
      <c r="C42" s="825" t="s">
        <v>1352</v>
      </c>
      <c r="D42" s="826" t="s">
        <v>2676</v>
      </c>
      <c r="E42" s="827" t="s">
        <v>2667</v>
      </c>
      <c r="F42" s="828">
        <v>68.98</v>
      </c>
      <c r="G42" s="829">
        <v>1895</v>
      </c>
      <c r="H42" s="1296">
        <v>757460.83</v>
      </c>
      <c r="I42" s="830">
        <v>68.98</v>
      </c>
      <c r="J42" s="1327">
        <v>515.66000000000008</v>
      </c>
    </row>
    <row r="43" spans="1:10" ht="18" customHeight="1">
      <c r="A43" s="777">
        <v>38</v>
      </c>
      <c r="B43" s="793" t="s">
        <v>2557</v>
      </c>
      <c r="C43" s="795" t="s">
        <v>1352</v>
      </c>
      <c r="D43" s="831" t="s">
        <v>2676</v>
      </c>
      <c r="E43" s="832" t="s">
        <v>2677</v>
      </c>
      <c r="F43" s="802">
        <v>65.3</v>
      </c>
      <c r="G43" s="803"/>
      <c r="H43" s="1297"/>
      <c r="I43" s="800">
        <v>65.3</v>
      </c>
      <c r="J43" s="1328"/>
    </row>
    <row r="44" spans="1:10" ht="18" customHeight="1">
      <c r="A44" s="777">
        <v>39</v>
      </c>
      <c r="B44" s="793" t="s">
        <v>2557</v>
      </c>
      <c r="C44" s="795" t="s">
        <v>1352</v>
      </c>
      <c r="D44" s="831" t="s">
        <v>2676</v>
      </c>
      <c r="E44" s="832" t="s">
        <v>2678</v>
      </c>
      <c r="F44" s="802">
        <v>44.28</v>
      </c>
      <c r="G44" s="803"/>
      <c r="H44" s="1297"/>
      <c r="I44" s="800">
        <v>44.28</v>
      </c>
      <c r="J44" s="1328"/>
    </row>
    <row r="45" spans="1:10" ht="18" customHeight="1">
      <c r="A45" s="777">
        <v>40</v>
      </c>
      <c r="B45" s="793" t="s">
        <v>2557</v>
      </c>
      <c r="C45" s="795" t="s">
        <v>1352</v>
      </c>
      <c r="D45" s="831" t="s">
        <v>2676</v>
      </c>
      <c r="E45" s="832" t="s">
        <v>2679</v>
      </c>
      <c r="F45" s="802">
        <v>65.900000000000006</v>
      </c>
      <c r="G45" s="803"/>
      <c r="H45" s="1297"/>
      <c r="I45" s="800">
        <v>65.900000000000006</v>
      </c>
      <c r="J45" s="1328"/>
    </row>
    <row r="46" spans="1:10" ht="18" customHeight="1">
      <c r="A46" s="777">
        <v>41</v>
      </c>
      <c r="B46" s="793" t="s">
        <v>2557</v>
      </c>
      <c r="C46" s="795" t="s">
        <v>1352</v>
      </c>
      <c r="D46" s="831" t="s">
        <v>2676</v>
      </c>
      <c r="E46" s="832" t="s">
        <v>2680</v>
      </c>
      <c r="F46" s="802">
        <v>86.4</v>
      </c>
      <c r="G46" s="803"/>
      <c r="H46" s="1297"/>
      <c r="I46" s="800">
        <v>86.4</v>
      </c>
      <c r="J46" s="1328"/>
    </row>
    <row r="47" spans="1:10" ht="18" customHeight="1" thickBot="1">
      <c r="A47" s="790">
        <v>42</v>
      </c>
      <c r="B47" s="786" t="s">
        <v>2559</v>
      </c>
      <c r="C47" s="833" t="s">
        <v>2560</v>
      </c>
      <c r="D47" s="834" t="s">
        <v>2676</v>
      </c>
      <c r="E47" s="835"/>
      <c r="F47" s="836">
        <v>184.8</v>
      </c>
      <c r="G47" s="837"/>
      <c r="H47" s="1298"/>
      <c r="I47" s="838">
        <v>184.8</v>
      </c>
      <c r="J47" s="1332"/>
    </row>
    <row r="48" spans="1:10" ht="18" customHeight="1">
      <c r="A48" s="764">
        <v>43</v>
      </c>
      <c r="B48" s="791" t="s">
        <v>2557</v>
      </c>
      <c r="C48" s="825" t="s">
        <v>1352</v>
      </c>
      <c r="D48" s="826" t="s">
        <v>2681</v>
      </c>
      <c r="E48" s="827">
        <v>7</v>
      </c>
      <c r="F48" s="828">
        <v>33.97</v>
      </c>
      <c r="G48" s="829">
        <v>1895</v>
      </c>
      <c r="H48" s="1296">
        <v>31820.82</v>
      </c>
      <c r="I48" s="830">
        <v>33.97</v>
      </c>
      <c r="J48" s="1305">
        <v>111.71</v>
      </c>
    </row>
    <row r="49" spans="1:10" ht="18" customHeight="1" thickBot="1">
      <c r="A49" s="846">
        <v>44</v>
      </c>
      <c r="B49" s="804" t="s">
        <v>2557</v>
      </c>
      <c r="C49" s="805" t="s">
        <v>1352</v>
      </c>
      <c r="D49" s="847" t="s">
        <v>2681</v>
      </c>
      <c r="E49" s="848">
        <v>9</v>
      </c>
      <c r="F49" s="808">
        <v>77.739999999999995</v>
      </c>
      <c r="G49" s="809"/>
      <c r="H49" s="1298"/>
      <c r="I49" s="810">
        <v>77.739999999999995</v>
      </c>
      <c r="J49" s="1307"/>
    </row>
    <row r="50" spans="1:10" ht="18" customHeight="1" thickBot="1">
      <c r="A50" s="764">
        <v>45</v>
      </c>
      <c r="B50" s="819" t="s">
        <v>2557</v>
      </c>
      <c r="C50" s="763" t="s">
        <v>1352</v>
      </c>
      <c r="D50" s="762" t="s">
        <v>2682</v>
      </c>
      <c r="E50" s="820">
        <v>5</v>
      </c>
      <c r="F50" s="760">
        <v>124.56</v>
      </c>
      <c r="G50" s="761">
        <v>1895</v>
      </c>
      <c r="H50" s="1296">
        <v>397044.78</v>
      </c>
      <c r="I50" s="849">
        <v>124.56</v>
      </c>
      <c r="J50" s="1333">
        <v>232.66</v>
      </c>
    </row>
    <row r="51" spans="1:10" ht="18" customHeight="1" thickTop="1" thickBot="1">
      <c r="A51" s="759">
        <v>46</v>
      </c>
      <c r="B51" s="822" t="s">
        <v>2559</v>
      </c>
      <c r="C51" s="776" t="s">
        <v>2560</v>
      </c>
      <c r="D51" s="775" t="s">
        <v>2682</v>
      </c>
      <c r="E51" s="824"/>
      <c r="F51" s="773">
        <v>108.1</v>
      </c>
      <c r="G51" s="774"/>
      <c r="H51" s="1298"/>
      <c r="I51" s="850">
        <v>108.1</v>
      </c>
      <c r="J51" s="1334"/>
    </row>
    <row r="52" spans="1:10" ht="18" customHeight="1">
      <c r="A52" s="777">
        <v>47</v>
      </c>
      <c r="B52" s="792" t="s">
        <v>2557</v>
      </c>
      <c r="C52" s="795" t="s">
        <v>1352</v>
      </c>
      <c r="D52" s="796" t="s">
        <v>2683</v>
      </c>
      <c r="E52" s="851">
        <v>4</v>
      </c>
      <c r="F52" s="798">
        <v>93.79</v>
      </c>
      <c r="G52" s="799">
        <v>1895</v>
      </c>
      <c r="H52" s="1296">
        <v>104134.21</v>
      </c>
      <c r="I52" s="800">
        <v>93.79</v>
      </c>
      <c r="J52" s="1321">
        <v>132.55000000000001</v>
      </c>
    </row>
    <row r="53" spans="1:10" ht="18" customHeight="1" thickBot="1">
      <c r="A53" s="790">
        <v>48</v>
      </c>
      <c r="B53" s="786" t="s">
        <v>2557</v>
      </c>
      <c r="C53" s="833" t="s">
        <v>1352</v>
      </c>
      <c r="D53" s="834" t="s">
        <v>2683</v>
      </c>
      <c r="E53" s="835">
        <v>9</v>
      </c>
      <c r="F53" s="836">
        <v>38.76</v>
      </c>
      <c r="G53" s="837"/>
      <c r="H53" s="1298"/>
      <c r="I53" s="838">
        <v>38.76</v>
      </c>
      <c r="J53" s="1330"/>
    </row>
    <row r="54" spans="1:10" ht="23.25" customHeight="1" thickBot="1">
      <c r="A54" s="811">
        <v>49</v>
      </c>
      <c r="B54" s="852" t="s">
        <v>2557</v>
      </c>
      <c r="C54" s="813" t="s">
        <v>1352</v>
      </c>
      <c r="D54" s="814" t="s">
        <v>2685</v>
      </c>
      <c r="E54" s="853">
        <v>2</v>
      </c>
      <c r="F54" s="816">
        <v>73.319999999999993</v>
      </c>
      <c r="G54" s="817">
        <v>1895</v>
      </c>
      <c r="H54" s="977">
        <v>27044.5</v>
      </c>
      <c r="I54" s="818">
        <v>73.319999999999993</v>
      </c>
      <c r="J54" s="982">
        <v>73.319999999999993</v>
      </c>
    </row>
    <row r="55" spans="1:10" ht="18" customHeight="1">
      <c r="A55" s="777">
        <v>50</v>
      </c>
      <c r="B55" s="793" t="s">
        <v>2557</v>
      </c>
      <c r="C55" s="795" t="s">
        <v>1352</v>
      </c>
      <c r="D55" s="796" t="s">
        <v>2686</v>
      </c>
      <c r="E55" s="851">
        <v>7</v>
      </c>
      <c r="F55" s="798">
        <v>42.41</v>
      </c>
      <c r="G55" s="799">
        <v>1895</v>
      </c>
      <c r="H55" s="1296">
        <v>64882.47</v>
      </c>
      <c r="I55" s="800">
        <v>42.41</v>
      </c>
      <c r="J55" s="1328">
        <v>71.05</v>
      </c>
    </row>
    <row r="56" spans="1:10" ht="18" customHeight="1" thickBot="1">
      <c r="A56" s="777">
        <v>51</v>
      </c>
      <c r="B56" s="804" t="s">
        <v>2559</v>
      </c>
      <c r="C56" s="805" t="s">
        <v>2560</v>
      </c>
      <c r="D56" s="847" t="s">
        <v>2686</v>
      </c>
      <c r="E56" s="848"/>
      <c r="F56" s="808">
        <v>28.64</v>
      </c>
      <c r="G56" s="809"/>
      <c r="H56" s="1298"/>
      <c r="I56" s="810">
        <v>28.64</v>
      </c>
      <c r="J56" s="1329"/>
    </row>
    <row r="57" spans="1:10" ht="18" customHeight="1">
      <c r="A57" s="777">
        <v>52</v>
      </c>
      <c r="B57" s="792" t="s">
        <v>2557</v>
      </c>
      <c r="C57" s="795" t="s">
        <v>1352</v>
      </c>
      <c r="D57" s="796" t="s">
        <v>2687</v>
      </c>
      <c r="E57" s="851">
        <v>10</v>
      </c>
      <c r="F57" s="798">
        <v>69.48</v>
      </c>
      <c r="G57" s="799">
        <v>1895</v>
      </c>
      <c r="H57" s="1296">
        <v>139254.01999999999</v>
      </c>
      <c r="I57" s="800">
        <v>69.48</v>
      </c>
      <c r="J57" s="1321">
        <v>424.89000000000004</v>
      </c>
    </row>
    <row r="58" spans="1:10" ht="18" customHeight="1">
      <c r="A58" s="777">
        <v>53</v>
      </c>
      <c r="B58" s="793" t="s">
        <v>2557</v>
      </c>
      <c r="C58" s="795" t="s">
        <v>1352</v>
      </c>
      <c r="D58" s="831" t="s">
        <v>2687</v>
      </c>
      <c r="E58" s="832">
        <v>3</v>
      </c>
      <c r="F58" s="802">
        <v>82.57</v>
      </c>
      <c r="G58" s="803"/>
      <c r="H58" s="1297"/>
      <c r="I58" s="800">
        <v>82.57</v>
      </c>
      <c r="J58" s="1306"/>
    </row>
    <row r="59" spans="1:10" ht="18" customHeight="1">
      <c r="A59" s="777">
        <v>54</v>
      </c>
      <c r="B59" s="793" t="s">
        <v>2557</v>
      </c>
      <c r="C59" s="795" t="s">
        <v>1352</v>
      </c>
      <c r="D59" s="831" t="s">
        <v>2687</v>
      </c>
      <c r="E59" s="832">
        <v>4</v>
      </c>
      <c r="F59" s="802">
        <v>63.81</v>
      </c>
      <c r="G59" s="803"/>
      <c r="H59" s="1297"/>
      <c r="I59" s="800">
        <v>63.81</v>
      </c>
      <c r="J59" s="1306"/>
    </row>
    <row r="60" spans="1:10" ht="18" customHeight="1">
      <c r="A60" s="777">
        <v>55</v>
      </c>
      <c r="B60" s="793" t="s">
        <v>2557</v>
      </c>
      <c r="C60" s="795" t="s">
        <v>1352</v>
      </c>
      <c r="D60" s="831" t="s">
        <v>2687</v>
      </c>
      <c r="E60" s="832">
        <v>5</v>
      </c>
      <c r="F60" s="802">
        <v>86.67</v>
      </c>
      <c r="G60" s="803"/>
      <c r="H60" s="1297"/>
      <c r="I60" s="800">
        <v>86.67</v>
      </c>
      <c r="J60" s="1306"/>
    </row>
    <row r="61" spans="1:10" ht="18" customHeight="1">
      <c r="A61" s="777">
        <v>56</v>
      </c>
      <c r="B61" s="793" t="s">
        <v>2557</v>
      </c>
      <c r="C61" s="795" t="s">
        <v>1352</v>
      </c>
      <c r="D61" s="831" t="s">
        <v>2687</v>
      </c>
      <c r="E61" s="832">
        <v>7</v>
      </c>
      <c r="F61" s="802">
        <v>62.5</v>
      </c>
      <c r="G61" s="803"/>
      <c r="H61" s="1297"/>
      <c r="I61" s="800">
        <v>62.5</v>
      </c>
      <c r="J61" s="1306"/>
    </row>
    <row r="62" spans="1:10" ht="18" customHeight="1" thickBot="1">
      <c r="A62" s="777">
        <v>57</v>
      </c>
      <c r="B62" s="786" t="s">
        <v>2557</v>
      </c>
      <c r="C62" s="833" t="s">
        <v>1352</v>
      </c>
      <c r="D62" s="834" t="s">
        <v>2687</v>
      </c>
      <c r="E62" s="835">
        <v>9</v>
      </c>
      <c r="F62" s="836">
        <v>59.86</v>
      </c>
      <c r="G62" s="837"/>
      <c r="H62" s="1298"/>
      <c r="I62" s="838">
        <v>59.86</v>
      </c>
      <c r="J62" s="1330"/>
    </row>
    <row r="63" spans="1:10" ht="18" customHeight="1">
      <c r="A63" s="777">
        <v>58</v>
      </c>
      <c r="B63" s="791" t="s">
        <v>2557</v>
      </c>
      <c r="C63" s="825" t="s">
        <v>1352</v>
      </c>
      <c r="D63" s="826" t="s">
        <v>2693</v>
      </c>
      <c r="E63" s="827">
        <v>2</v>
      </c>
      <c r="F63" s="828">
        <v>54.63</v>
      </c>
      <c r="G63" s="829"/>
      <c r="H63" s="1296">
        <v>48242.38</v>
      </c>
      <c r="I63" s="830">
        <v>54.63</v>
      </c>
      <c r="J63" s="1305">
        <v>131.93</v>
      </c>
    </row>
    <row r="64" spans="1:10" ht="18" customHeight="1" thickBot="1">
      <c r="A64" s="790">
        <v>59</v>
      </c>
      <c r="B64" s="786" t="s">
        <v>2557</v>
      </c>
      <c r="C64" s="833" t="s">
        <v>1352</v>
      </c>
      <c r="D64" s="834" t="s">
        <v>2693</v>
      </c>
      <c r="E64" s="835">
        <v>5</v>
      </c>
      <c r="F64" s="836">
        <v>77.3</v>
      </c>
      <c r="G64" s="837"/>
      <c r="H64" s="1298"/>
      <c r="I64" s="838">
        <v>77.3</v>
      </c>
      <c r="J64" s="1330"/>
    </row>
    <row r="65" spans="1:10" ht="18" customHeight="1" thickBot="1">
      <c r="A65" s="811">
        <v>60</v>
      </c>
      <c r="B65" s="852" t="s">
        <v>2557</v>
      </c>
      <c r="C65" s="813" t="s">
        <v>1352</v>
      </c>
      <c r="D65" s="814" t="s">
        <v>2730</v>
      </c>
      <c r="E65" s="853">
        <v>1</v>
      </c>
      <c r="F65" s="816">
        <v>47.83</v>
      </c>
      <c r="G65" s="817">
        <v>1964</v>
      </c>
      <c r="H65" s="977">
        <v>56840.959999999999</v>
      </c>
      <c r="I65" s="818">
        <v>47.83</v>
      </c>
      <c r="J65" s="982">
        <v>47.83</v>
      </c>
    </row>
    <row r="66" spans="1:10" ht="18" customHeight="1">
      <c r="A66" s="777">
        <v>61</v>
      </c>
      <c r="B66" s="792" t="s">
        <v>2557</v>
      </c>
      <c r="C66" s="795" t="s">
        <v>1352</v>
      </c>
      <c r="D66" s="796" t="s">
        <v>2736</v>
      </c>
      <c r="E66" s="851">
        <v>4</v>
      </c>
      <c r="F66" s="798">
        <v>45.44</v>
      </c>
      <c r="G66" s="799">
        <v>1895</v>
      </c>
      <c r="H66" s="1296">
        <v>101162.41</v>
      </c>
      <c r="I66" s="800">
        <v>45.44</v>
      </c>
      <c r="J66" s="1321">
        <v>141.34</v>
      </c>
    </row>
    <row r="67" spans="1:10" ht="18" customHeight="1">
      <c r="A67" s="777">
        <v>62</v>
      </c>
      <c r="B67" s="793" t="s">
        <v>2557</v>
      </c>
      <c r="C67" s="795" t="s">
        <v>1352</v>
      </c>
      <c r="D67" s="831" t="s">
        <v>2736</v>
      </c>
      <c r="E67" s="832" t="s">
        <v>2586</v>
      </c>
      <c r="F67" s="802">
        <v>29.65</v>
      </c>
      <c r="G67" s="803"/>
      <c r="H67" s="1297"/>
      <c r="I67" s="800">
        <v>29.65</v>
      </c>
      <c r="J67" s="1306"/>
    </row>
    <row r="68" spans="1:10" ht="18" customHeight="1" thickBot="1">
      <c r="A68" s="790">
        <v>63</v>
      </c>
      <c r="B68" s="787" t="s">
        <v>2557</v>
      </c>
      <c r="C68" s="833" t="s">
        <v>1352</v>
      </c>
      <c r="D68" s="834" t="s">
        <v>2736</v>
      </c>
      <c r="E68" s="835">
        <v>5</v>
      </c>
      <c r="F68" s="836">
        <v>66.25</v>
      </c>
      <c r="G68" s="837"/>
      <c r="H68" s="1298"/>
      <c r="I68" s="838">
        <v>66.25</v>
      </c>
      <c r="J68" s="1330"/>
    </row>
    <row r="69" spans="1:10" ht="18" customHeight="1">
      <c r="A69" s="764">
        <v>64</v>
      </c>
      <c r="B69" s="791" t="s">
        <v>2557</v>
      </c>
      <c r="C69" s="825" t="s">
        <v>1352</v>
      </c>
      <c r="D69" s="826" t="s">
        <v>2737</v>
      </c>
      <c r="E69" s="827">
        <v>4</v>
      </c>
      <c r="F69" s="828">
        <v>45.92</v>
      </c>
      <c r="G69" s="829">
        <v>1895</v>
      </c>
      <c r="H69" s="1296">
        <v>104134.59</v>
      </c>
      <c r="I69" s="830">
        <v>45.92</v>
      </c>
      <c r="J69" s="1305">
        <v>85.82</v>
      </c>
    </row>
    <row r="70" spans="1:10" ht="18" customHeight="1" thickBot="1">
      <c r="A70" s="846">
        <v>65</v>
      </c>
      <c r="B70" s="804" t="s">
        <v>2557</v>
      </c>
      <c r="C70" s="805" t="s">
        <v>1352</v>
      </c>
      <c r="D70" s="847" t="s">
        <v>2737</v>
      </c>
      <c r="E70" s="848">
        <v>5</v>
      </c>
      <c r="F70" s="808">
        <v>39.9</v>
      </c>
      <c r="G70" s="809"/>
      <c r="H70" s="1298"/>
      <c r="I70" s="810">
        <v>39.9</v>
      </c>
      <c r="J70" s="1307"/>
    </row>
    <row r="71" spans="1:10" ht="18" customHeight="1">
      <c r="A71" s="764">
        <v>66</v>
      </c>
      <c r="B71" s="791" t="s">
        <v>2557</v>
      </c>
      <c r="C71" s="825" t="s">
        <v>1352</v>
      </c>
      <c r="D71" s="826" t="s">
        <v>2740</v>
      </c>
      <c r="E71" s="827">
        <v>10</v>
      </c>
      <c r="F71" s="828">
        <v>67.650000000000006</v>
      </c>
      <c r="G71" s="829">
        <v>1900</v>
      </c>
      <c r="H71" s="1296">
        <v>93076.800000000003</v>
      </c>
      <c r="I71" s="830">
        <v>67.650000000000006</v>
      </c>
      <c r="J71" s="1327">
        <v>307.33</v>
      </c>
    </row>
    <row r="72" spans="1:10" ht="18" customHeight="1">
      <c r="A72" s="777">
        <v>67</v>
      </c>
      <c r="B72" s="793" t="s">
        <v>2557</v>
      </c>
      <c r="C72" s="795" t="s">
        <v>1352</v>
      </c>
      <c r="D72" s="831" t="s">
        <v>2740</v>
      </c>
      <c r="E72" s="832">
        <v>11</v>
      </c>
      <c r="F72" s="802">
        <v>39.96</v>
      </c>
      <c r="G72" s="803"/>
      <c r="H72" s="1297"/>
      <c r="I72" s="800">
        <v>39.96</v>
      </c>
      <c r="J72" s="1328"/>
    </row>
    <row r="73" spans="1:10" ht="18" customHeight="1">
      <c r="A73" s="777">
        <v>68</v>
      </c>
      <c r="B73" s="793" t="s">
        <v>2557</v>
      </c>
      <c r="C73" s="795" t="s">
        <v>1352</v>
      </c>
      <c r="D73" s="831" t="s">
        <v>2740</v>
      </c>
      <c r="E73" s="832">
        <v>12</v>
      </c>
      <c r="F73" s="802">
        <v>66.510000000000005</v>
      </c>
      <c r="G73" s="803"/>
      <c r="H73" s="1297"/>
      <c r="I73" s="800">
        <v>66.510000000000005</v>
      </c>
      <c r="J73" s="1328"/>
    </row>
    <row r="74" spans="1:10" ht="18" customHeight="1">
      <c r="A74" s="777">
        <v>69</v>
      </c>
      <c r="B74" s="793" t="s">
        <v>2557</v>
      </c>
      <c r="C74" s="795" t="s">
        <v>1352</v>
      </c>
      <c r="D74" s="831" t="s">
        <v>2740</v>
      </c>
      <c r="E74" s="832">
        <v>2</v>
      </c>
      <c r="F74" s="802">
        <v>66.7</v>
      </c>
      <c r="G74" s="803"/>
      <c r="H74" s="1297"/>
      <c r="I74" s="800">
        <v>66.7</v>
      </c>
      <c r="J74" s="1328"/>
    </row>
    <row r="75" spans="1:10" ht="18" customHeight="1" thickBot="1">
      <c r="A75" s="846">
        <v>70</v>
      </c>
      <c r="B75" s="854" t="s">
        <v>2557</v>
      </c>
      <c r="C75" s="805" t="s">
        <v>1352</v>
      </c>
      <c r="D75" s="847" t="s">
        <v>2740</v>
      </c>
      <c r="E75" s="848">
        <v>4</v>
      </c>
      <c r="F75" s="808">
        <v>66.510000000000005</v>
      </c>
      <c r="G75" s="809"/>
      <c r="H75" s="1298"/>
      <c r="I75" s="810">
        <v>66.510000000000005</v>
      </c>
      <c r="J75" s="1326"/>
    </row>
    <row r="76" spans="1:10" ht="18" customHeight="1">
      <c r="A76" s="764">
        <v>71</v>
      </c>
      <c r="B76" s="791" t="s">
        <v>2557</v>
      </c>
      <c r="C76" s="825" t="s">
        <v>1352</v>
      </c>
      <c r="D76" s="826" t="s">
        <v>2742</v>
      </c>
      <c r="E76" s="827">
        <v>10</v>
      </c>
      <c r="F76" s="828">
        <v>37.76</v>
      </c>
      <c r="G76" s="829">
        <v>1969</v>
      </c>
      <c r="H76" s="1296">
        <v>141264.89000000001</v>
      </c>
      <c r="I76" s="830">
        <v>37.76</v>
      </c>
      <c r="J76" s="1327">
        <v>560.15</v>
      </c>
    </row>
    <row r="77" spans="1:10" ht="18" customHeight="1">
      <c r="A77" s="777">
        <v>72</v>
      </c>
      <c r="B77" s="793" t="s">
        <v>2557</v>
      </c>
      <c r="C77" s="795" t="s">
        <v>1352</v>
      </c>
      <c r="D77" s="831" t="s">
        <v>2742</v>
      </c>
      <c r="E77" s="832">
        <v>24</v>
      </c>
      <c r="F77" s="802">
        <v>26.45</v>
      </c>
      <c r="G77" s="803"/>
      <c r="H77" s="1297"/>
      <c r="I77" s="800">
        <v>26.45</v>
      </c>
      <c r="J77" s="1328"/>
    </row>
    <row r="78" spans="1:10" ht="18" customHeight="1">
      <c r="A78" s="777">
        <v>73</v>
      </c>
      <c r="B78" s="793" t="s">
        <v>2557</v>
      </c>
      <c r="C78" s="795" t="s">
        <v>1352</v>
      </c>
      <c r="D78" s="831" t="s">
        <v>2742</v>
      </c>
      <c r="E78" s="832">
        <v>26</v>
      </c>
      <c r="F78" s="802">
        <v>49.65</v>
      </c>
      <c r="G78" s="803"/>
      <c r="H78" s="1297"/>
      <c r="I78" s="800">
        <v>49.65</v>
      </c>
      <c r="J78" s="1328"/>
    </row>
    <row r="79" spans="1:10" ht="18" customHeight="1">
      <c r="A79" s="777">
        <v>74</v>
      </c>
      <c r="B79" s="793" t="s">
        <v>2557</v>
      </c>
      <c r="C79" s="795" t="s">
        <v>1352</v>
      </c>
      <c r="D79" s="831" t="s">
        <v>2742</v>
      </c>
      <c r="E79" s="832">
        <v>28</v>
      </c>
      <c r="F79" s="802">
        <v>38.24</v>
      </c>
      <c r="G79" s="803"/>
      <c r="H79" s="1297"/>
      <c r="I79" s="800">
        <v>38.24</v>
      </c>
      <c r="J79" s="1328"/>
    </row>
    <row r="80" spans="1:10" ht="18" customHeight="1">
      <c r="A80" s="777">
        <v>75</v>
      </c>
      <c r="B80" s="793" t="s">
        <v>2557</v>
      </c>
      <c r="C80" s="795" t="s">
        <v>1352</v>
      </c>
      <c r="D80" s="831" t="s">
        <v>2742</v>
      </c>
      <c r="E80" s="832">
        <v>32</v>
      </c>
      <c r="F80" s="802">
        <v>46.99</v>
      </c>
      <c r="G80" s="803"/>
      <c r="H80" s="1297"/>
      <c r="I80" s="800">
        <v>46.99</v>
      </c>
      <c r="J80" s="1328"/>
    </row>
    <row r="81" spans="1:10" ht="18" customHeight="1">
      <c r="A81" s="777">
        <v>76</v>
      </c>
      <c r="B81" s="793" t="s">
        <v>2557</v>
      </c>
      <c r="C81" s="795" t="s">
        <v>1352</v>
      </c>
      <c r="D81" s="831" t="s">
        <v>2742</v>
      </c>
      <c r="E81" s="832">
        <v>33</v>
      </c>
      <c r="F81" s="802">
        <v>38.24</v>
      </c>
      <c r="G81" s="803"/>
      <c r="H81" s="1297"/>
      <c r="I81" s="800">
        <v>38.24</v>
      </c>
      <c r="J81" s="1328"/>
    </row>
    <row r="82" spans="1:10" ht="18" customHeight="1">
      <c r="A82" s="777">
        <v>77</v>
      </c>
      <c r="B82" s="793" t="s">
        <v>2557</v>
      </c>
      <c r="C82" s="795" t="s">
        <v>1352</v>
      </c>
      <c r="D82" s="831" t="s">
        <v>2742</v>
      </c>
      <c r="E82" s="832">
        <v>36</v>
      </c>
      <c r="F82" s="802">
        <v>49.65</v>
      </c>
      <c r="G82" s="803"/>
      <c r="H82" s="1297"/>
      <c r="I82" s="800">
        <v>49.65</v>
      </c>
      <c r="J82" s="1328"/>
    </row>
    <row r="83" spans="1:10" ht="18" customHeight="1">
      <c r="A83" s="777">
        <v>78</v>
      </c>
      <c r="B83" s="793" t="s">
        <v>2557</v>
      </c>
      <c r="C83" s="795" t="s">
        <v>1352</v>
      </c>
      <c r="D83" s="831" t="s">
        <v>2742</v>
      </c>
      <c r="E83" s="832">
        <v>37</v>
      </c>
      <c r="F83" s="802">
        <v>49.23</v>
      </c>
      <c r="G83" s="803"/>
      <c r="H83" s="1297"/>
      <c r="I83" s="800">
        <v>49.23</v>
      </c>
      <c r="J83" s="1328"/>
    </row>
    <row r="84" spans="1:10" ht="18" customHeight="1">
      <c r="A84" s="777">
        <v>79</v>
      </c>
      <c r="B84" s="793" t="s">
        <v>2557</v>
      </c>
      <c r="C84" s="795" t="s">
        <v>1352</v>
      </c>
      <c r="D84" s="831" t="s">
        <v>2742</v>
      </c>
      <c r="E84" s="832">
        <v>39</v>
      </c>
      <c r="F84" s="802">
        <v>26.45</v>
      </c>
      <c r="G84" s="803"/>
      <c r="H84" s="1297"/>
      <c r="I84" s="800">
        <v>26.45</v>
      </c>
      <c r="J84" s="1328"/>
    </row>
    <row r="85" spans="1:10" ht="18" customHeight="1">
      <c r="A85" s="777">
        <v>80</v>
      </c>
      <c r="B85" s="793" t="s">
        <v>2557</v>
      </c>
      <c r="C85" s="795" t="s">
        <v>1352</v>
      </c>
      <c r="D85" s="831" t="s">
        <v>2742</v>
      </c>
      <c r="E85" s="832">
        <v>41</v>
      </c>
      <c r="F85" s="802">
        <v>49.65</v>
      </c>
      <c r="G85" s="803"/>
      <c r="H85" s="1297"/>
      <c r="I85" s="800">
        <v>49.65</v>
      </c>
      <c r="J85" s="1328"/>
    </row>
    <row r="86" spans="1:10" ht="18" customHeight="1">
      <c r="A86" s="777">
        <v>81</v>
      </c>
      <c r="B86" s="793" t="s">
        <v>2557</v>
      </c>
      <c r="C86" s="795" t="s">
        <v>1352</v>
      </c>
      <c r="D86" s="831" t="s">
        <v>2742</v>
      </c>
      <c r="E86" s="832">
        <v>43</v>
      </c>
      <c r="F86" s="802">
        <v>38.24</v>
      </c>
      <c r="G86" s="803"/>
      <c r="H86" s="1297"/>
      <c r="I86" s="800">
        <v>38.24</v>
      </c>
      <c r="J86" s="1328"/>
    </row>
    <row r="87" spans="1:10" ht="18" customHeight="1" thickBot="1">
      <c r="A87" s="846">
        <v>82</v>
      </c>
      <c r="B87" s="804" t="s">
        <v>2559</v>
      </c>
      <c r="C87" s="805" t="s">
        <v>2560</v>
      </c>
      <c r="D87" s="847" t="s">
        <v>2742</v>
      </c>
      <c r="E87" s="848"/>
      <c r="F87" s="808">
        <v>109.6</v>
      </c>
      <c r="G87" s="809"/>
      <c r="H87" s="1298"/>
      <c r="I87" s="810">
        <v>109.6</v>
      </c>
      <c r="J87" s="1329"/>
    </row>
    <row r="88" spans="1:10" ht="18" customHeight="1" thickBot="1">
      <c r="A88" s="811">
        <v>83</v>
      </c>
      <c r="B88" s="852" t="s">
        <v>2557</v>
      </c>
      <c r="C88" s="813" t="s">
        <v>1352</v>
      </c>
      <c r="D88" s="814" t="s">
        <v>2776</v>
      </c>
      <c r="E88" s="815" t="s">
        <v>3611</v>
      </c>
      <c r="F88" s="816">
        <v>26.5</v>
      </c>
      <c r="G88" s="817">
        <v>1994</v>
      </c>
      <c r="H88" s="977">
        <v>156237.70000000001</v>
      </c>
      <c r="I88" s="818">
        <v>26.5</v>
      </c>
      <c r="J88" s="982">
        <v>26.5</v>
      </c>
    </row>
    <row r="89" spans="1:10" ht="18" customHeight="1">
      <c r="A89" s="777">
        <v>84</v>
      </c>
      <c r="B89" s="792" t="s">
        <v>2557</v>
      </c>
      <c r="C89" s="795" t="s">
        <v>1352</v>
      </c>
      <c r="D89" s="796" t="s">
        <v>2837</v>
      </c>
      <c r="E89" s="797">
        <v>3</v>
      </c>
      <c r="F89" s="798">
        <v>29.33</v>
      </c>
      <c r="G89" s="799">
        <v>1945</v>
      </c>
      <c r="H89" s="1296">
        <v>5974.91</v>
      </c>
      <c r="I89" s="800">
        <v>29.33</v>
      </c>
      <c r="J89" s="1321">
        <v>41.87</v>
      </c>
    </row>
    <row r="90" spans="1:10" ht="18" customHeight="1" thickBot="1">
      <c r="A90" s="777">
        <v>85</v>
      </c>
      <c r="B90" s="786" t="s">
        <v>2557</v>
      </c>
      <c r="C90" s="833" t="s">
        <v>1352</v>
      </c>
      <c r="D90" s="834" t="s">
        <v>2837</v>
      </c>
      <c r="E90" s="855" t="s">
        <v>2838</v>
      </c>
      <c r="F90" s="836">
        <v>12.54</v>
      </c>
      <c r="G90" s="837"/>
      <c r="H90" s="1298"/>
      <c r="I90" s="838">
        <v>12.54</v>
      </c>
      <c r="J90" s="1330"/>
    </row>
    <row r="91" spans="1:10" ht="18" customHeight="1">
      <c r="A91" s="777">
        <v>86</v>
      </c>
      <c r="B91" s="791" t="s">
        <v>2557</v>
      </c>
      <c r="C91" s="825" t="s">
        <v>1352</v>
      </c>
      <c r="D91" s="826" t="s">
        <v>2843</v>
      </c>
      <c r="E91" s="827">
        <v>1</v>
      </c>
      <c r="F91" s="828">
        <v>54.25</v>
      </c>
      <c r="G91" s="829">
        <v>1898</v>
      </c>
      <c r="H91" s="1296">
        <v>146999.54</v>
      </c>
      <c r="I91" s="830">
        <v>54.25</v>
      </c>
      <c r="J91" s="1305">
        <v>88.289999999999992</v>
      </c>
    </row>
    <row r="92" spans="1:10" ht="18" customHeight="1" thickBot="1">
      <c r="A92" s="777">
        <v>87</v>
      </c>
      <c r="B92" s="804" t="s">
        <v>2557</v>
      </c>
      <c r="C92" s="805" t="s">
        <v>1352</v>
      </c>
      <c r="D92" s="847" t="s">
        <v>2843</v>
      </c>
      <c r="E92" s="848">
        <v>8</v>
      </c>
      <c r="F92" s="808">
        <v>34.04</v>
      </c>
      <c r="G92" s="809"/>
      <c r="H92" s="1298"/>
      <c r="I92" s="810">
        <v>34.04</v>
      </c>
      <c r="J92" s="1307"/>
    </row>
    <row r="93" spans="1:10" ht="18" customHeight="1">
      <c r="A93" s="777">
        <v>88</v>
      </c>
      <c r="B93" s="792" t="s">
        <v>2557</v>
      </c>
      <c r="C93" s="795" t="s">
        <v>1352</v>
      </c>
      <c r="D93" s="796" t="s">
        <v>2844</v>
      </c>
      <c r="E93" s="851">
        <v>1</v>
      </c>
      <c r="F93" s="798">
        <v>102.69</v>
      </c>
      <c r="G93" s="799">
        <v>1897</v>
      </c>
      <c r="H93" s="1296">
        <v>38589.46</v>
      </c>
      <c r="I93" s="800">
        <v>102.69</v>
      </c>
      <c r="J93" s="1303">
        <v>150.69</v>
      </c>
    </row>
    <row r="94" spans="1:10" ht="18" customHeight="1" thickBot="1">
      <c r="A94" s="777">
        <v>89</v>
      </c>
      <c r="B94" s="786" t="s">
        <v>2559</v>
      </c>
      <c r="C94" s="833" t="s">
        <v>2560</v>
      </c>
      <c r="D94" s="834" t="s">
        <v>2844</v>
      </c>
      <c r="E94" s="835"/>
      <c r="F94" s="836">
        <v>48</v>
      </c>
      <c r="G94" s="837"/>
      <c r="H94" s="1298"/>
      <c r="I94" s="838">
        <v>48</v>
      </c>
      <c r="J94" s="1303"/>
    </row>
    <row r="95" spans="1:10" ht="18" customHeight="1">
      <c r="A95" s="777">
        <v>90</v>
      </c>
      <c r="B95" s="791" t="s">
        <v>2557</v>
      </c>
      <c r="C95" s="825" t="s">
        <v>1352</v>
      </c>
      <c r="D95" s="826" t="s">
        <v>2845</v>
      </c>
      <c r="E95" s="827">
        <v>1</v>
      </c>
      <c r="F95" s="828">
        <v>49.32</v>
      </c>
      <c r="G95" s="829">
        <v>1920</v>
      </c>
      <c r="H95" s="1296">
        <v>39665.18</v>
      </c>
      <c r="I95" s="830">
        <v>49.32</v>
      </c>
      <c r="J95" s="1302">
        <v>196.19</v>
      </c>
    </row>
    <row r="96" spans="1:10" ht="18" customHeight="1">
      <c r="A96" s="777">
        <v>91</v>
      </c>
      <c r="B96" s="792" t="s">
        <v>2557</v>
      </c>
      <c r="C96" s="795" t="s">
        <v>1352</v>
      </c>
      <c r="D96" s="831" t="s">
        <v>2845</v>
      </c>
      <c r="E96" s="832">
        <v>2</v>
      </c>
      <c r="F96" s="802">
        <v>32.07</v>
      </c>
      <c r="G96" s="803"/>
      <c r="H96" s="1297"/>
      <c r="I96" s="800">
        <v>32.07</v>
      </c>
      <c r="J96" s="1303"/>
    </row>
    <row r="97" spans="1:10" ht="18" customHeight="1" thickBot="1">
      <c r="A97" s="777">
        <v>92</v>
      </c>
      <c r="B97" s="804" t="s">
        <v>2559</v>
      </c>
      <c r="C97" s="805" t="s">
        <v>2560</v>
      </c>
      <c r="D97" s="847" t="s">
        <v>2845</v>
      </c>
      <c r="E97" s="848"/>
      <c r="F97" s="808">
        <v>114.8</v>
      </c>
      <c r="G97" s="809"/>
      <c r="H97" s="1298"/>
      <c r="I97" s="810">
        <v>114.8</v>
      </c>
      <c r="J97" s="1335"/>
    </row>
    <row r="98" spans="1:10" ht="18" customHeight="1">
      <c r="A98" s="777">
        <v>93</v>
      </c>
      <c r="B98" s="791" t="s">
        <v>2557</v>
      </c>
      <c r="C98" s="825" t="s">
        <v>1352</v>
      </c>
      <c r="D98" s="826" t="s">
        <v>2847</v>
      </c>
      <c r="E98" s="827" t="s">
        <v>2848</v>
      </c>
      <c r="F98" s="828">
        <v>46.58</v>
      </c>
      <c r="G98" s="829">
        <v>1973</v>
      </c>
      <c r="H98" s="1296">
        <v>69354.649999999994</v>
      </c>
      <c r="I98" s="830">
        <v>46.58</v>
      </c>
      <c r="J98" s="1305">
        <v>304.72000000000003</v>
      </c>
    </row>
    <row r="99" spans="1:10" ht="18" customHeight="1">
      <c r="A99" s="777">
        <v>94</v>
      </c>
      <c r="B99" s="793" t="s">
        <v>2557</v>
      </c>
      <c r="C99" s="795" t="s">
        <v>1352</v>
      </c>
      <c r="D99" s="831" t="s">
        <v>2847</v>
      </c>
      <c r="E99" s="832" t="s">
        <v>2849</v>
      </c>
      <c r="F99" s="802">
        <v>44.37</v>
      </c>
      <c r="G99" s="803"/>
      <c r="H99" s="1297"/>
      <c r="I99" s="800">
        <v>44.37</v>
      </c>
      <c r="J99" s="1306"/>
    </row>
    <row r="100" spans="1:10" ht="18" customHeight="1">
      <c r="A100" s="777">
        <v>95</v>
      </c>
      <c r="B100" s="793" t="s">
        <v>2557</v>
      </c>
      <c r="C100" s="795" t="s">
        <v>1352</v>
      </c>
      <c r="D100" s="831" t="s">
        <v>2847</v>
      </c>
      <c r="E100" s="832" t="s">
        <v>2850</v>
      </c>
      <c r="F100" s="802">
        <v>35.17</v>
      </c>
      <c r="G100" s="803"/>
      <c r="H100" s="1297"/>
      <c r="I100" s="800">
        <v>35.17</v>
      </c>
      <c r="J100" s="1306"/>
    </row>
    <row r="101" spans="1:10" ht="18" customHeight="1">
      <c r="A101" s="777">
        <v>96</v>
      </c>
      <c r="B101" s="793" t="s">
        <v>2557</v>
      </c>
      <c r="C101" s="795" t="s">
        <v>1352</v>
      </c>
      <c r="D101" s="831" t="s">
        <v>2847</v>
      </c>
      <c r="E101" s="832" t="s">
        <v>2851</v>
      </c>
      <c r="F101" s="802">
        <v>53.8</v>
      </c>
      <c r="G101" s="803"/>
      <c r="H101" s="1297"/>
      <c r="I101" s="800">
        <v>53.8</v>
      </c>
      <c r="J101" s="1306"/>
    </row>
    <row r="102" spans="1:10" ht="18" customHeight="1">
      <c r="A102" s="777">
        <v>97</v>
      </c>
      <c r="B102" s="793" t="s">
        <v>2557</v>
      </c>
      <c r="C102" s="795" t="s">
        <v>1352</v>
      </c>
      <c r="D102" s="831" t="s">
        <v>2847</v>
      </c>
      <c r="E102" s="832" t="s">
        <v>2852</v>
      </c>
      <c r="F102" s="802">
        <v>35.83</v>
      </c>
      <c r="G102" s="803"/>
      <c r="H102" s="1297"/>
      <c r="I102" s="800">
        <v>35.83</v>
      </c>
      <c r="J102" s="1306"/>
    </row>
    <row r="103" spans="1:10" ht="18" customHeight="1">
      <c r="A103" s="777">
        <v>98</v>
      </c>
      <c r="B103" s="793" t="s">
        <v>2557</v>
      </c>
      <c r="C103" s="795" t="s">
        <v>1352</v>
      </c>
      <c r="D103" s="831" t="s">
        <v>2847</v>
      </c>
      <c r="E103" s="832" t="s">
        <v>2853</v>
      </c>
      <c r="F103" s="802">
        <v>35.17</v>
      </c>
      <c r="G103" s="803"/>
      <c r="H103" s="1297"/>
      <c r="I103" s="800">
        <v>35.17</v>
      </c>
      <c r="J103" s="1306"/>
    </row>
    <row r="104" spans="1:10" ht="18" customHeight="1" thickBot="1">
      <c r="A104" s="790">
        <v>99</v>
      </c>
      <c r="B104" s="786" t="s">
        <v>2557</v>
      </c>
      <c r="C104" s="833" t="s">
        <v>1352</v>
      </c>
      <c r="D104" s="834" t="s">
        <v>2847</v>
      </c>
      <c r="E104" s="835" t="s">
        <v>2854</v>
      </c>
      <c r="F104" s="836">
        <v>53.8</v>
      </c>
      <c r="G104" s="837"/>
      <c r="H104" s="1298"/>
      <c r="I104" s="838">
        <v>53.8</v>
      </c>
      <c r="J104" s="1330"/>
    </row>
    <row r="105" spans="1:10" ht="18" customHeight="1">
      <c r="A105" s="764">
        <v>100</v>
      </c>
      <c r="B105" s="791" t="s">
        <v>2557</v>
      </c>
      <c r="C105" s="825" t="s">
        <v>1352</v>
      </c>
      <c r="D105" s="826" t="s">
        <v>2855</v>
      </c>
      <c r="E105" s="827">
        <v>26</v>
      </c>
      <c r="F105" s="828">
        <v>46.13</v>
      </c>
      <c r="G105" s="829">
        <v>1972</v>
      </c>
      <c r="H105" s="1296">
        <v>201851</v>
      </c>
      <c r="I105" s="830">
        <v>46.13</v>
      </c>
      <c r="J105" s="1327">
        <v>573.28</v>
      </c>
    </row>
    <row r="106" spans="1:10" ht="18" customHeight="1" thickBot="1">
      <c r="A106" s="846">
        <v>101</v>
      </c>
      <c r="B106" s="804" t="s">
        <v>2559</v>
      </c>
      <c r="C106" s="805" t="s">
        <v>2560</v>
      </c>
      <c r="D106" s="847" t="s">
        <v>2855</v>
      </c>
      <c r="E106" s="848"/>
      <c r="F106" s="808">
        <v>527.15</v>
      </c>
      <c r="G106" s="809"/>
      <c r="H106" s="1298"/>
      <c r="I106" s="810">
        <v>527.15</v>
      </c>
      <c r="J106" s="1326"/>
    </row>
    <row r="107" spans="1:10" ht="18" customHeight="1">
      <c r="A107" s="777">
        <v>102</v>
      </c>
      <c r="B107" s="792" t="s">
        <v>2557</v>
      </c>
      <c r="C107" s="795" t="s">
        <v>1352</v>
      </c>
      <c r="D107" s="796" t="s">
        <v>2860</v>
      </c>
      <c r="E107" s="851">
        <v>2</v>
      </c>
      <c r="F107" s="798">
        <v>49.86</v>
      </c>
      <c r="G107" s="799">
        <v>1892</v>
      </c>
      <c r="H107" s="1296">
        <v>377354.43</v>
      </c>
      <c r="I107" s="800">
        <v>49.86</v>
      </c>
      <c r="J107" s="1303">
        <v>178.05</v>
      </c>
    </row>
    <row r="108" spans="1:10" ht="18" customHeight="1">
      <c r="A108" s="777">
        <v>103</v>
      </c>
      <c r="B108" s="793" t="s">
        <v>2557</v>
      </c>
      <c r="C108" s="795" t="s">
        <v>1352</v>
      </c>
      <c r="D108" s="831" t="s">
        <v>2860</v>
      </c>
      <c r="E108" s="832">
        <v>3</v>
      </c>
      <c r="F108" s="802">
        <v>34.97</v>
      </c>
      <c r="G108" s="803"/>
      <c r="H108" s="1297"/>
      <c r="I108" s="800">
        <v>34.97</v>
      </c>
      <c r="J108" s="1303"/>
    </row>
    <row r="109" spans="1:10" ht="18" customHeight="1">
      <c r="A109" s="777">
        <v>104</v>
      </c>
      <c r="B109" s="793" t="s">
        <v>2557</v>
      </c>
      <c r="C109" s="795" t="s">
        <v>1352</v>
      </c>
      <c r="D109" s="831" t="s">
        <v>2860</v>
      </c>
      <c r="E109" s="832">
        <v>4</v>
      </c>
      <c r="F109" s="802">
        <v>50.27</v>
      </c>
      <c r="G109" s="803"/>
      <c r="H109" s="1297"/>
      <c r="I109" s="800">
        <v>50.27</v>
      </c>
      <c r="J109" s="1303"/>
    </row>
    <row r="110" spans="1:10" ht="18" customHeight="1" thickBot="1">
      <c r="A110" s="777">
        <v>105</v>
      </c>
      <c r="B110" s="786" t="s">
        <v>2557</v>
      </c>
      <c r="C110" s="833" t="s">
        <v>1352</v>
      </c>
      <c r="D110" s="834" t="s">
        <v>2860</v>
      </c>
      <c r="E110" s="835" t="s">
        <v>2586</v>
      </c>
      <c r="F110" s="836">
        <v>42.95</v>
      </c>
      <c r="G110" s="837"/>
      <c r="H110" s="1298"/>
      <c r="I110" s="838">
        <v>42.95</v>
      </c>
      <c r="J110" s="1303"/>
    </row>
    <row r="111" spans="1:10" ht="18" customHeight="1">
      <c r="A111" s="777">
        <v>106</v>
      </c>
      <c r="B111" s="791" t="s">
        <v>2557</v>
      </c>
      <c r="C111" s="825" t="s">
        <v>1352</v>
      </c>
      <c r="D111" s="826" t="s">
        <v>2861</v>
      </c>
      <c r="E111" s="827" t="s">
        <v>2862</v>
      </c>
      <c r="F111" s="828">
        <v>32.75</v>
      </c>
      <c r="G111" s="829">
        <v>1967</v>
      </c>
      <c r="H111" s="1296">
        <v>321404.05</v>
      </c>
      <c r="I111" s="830">
        <v>32.75</v>
      </c>
      <c r="J111" s="1305">
        <v>897.75000000000011</v>
      </c>
    </row>
    <row r="112" spans="1:10" ht="18" customHeight="1">
      <c r="A112" s="777">
        <v>107</v>
      </c>
      <c r="B112" s="793" t="s">
        <v>2557</v>
      </c>
      <c r="C112" s="795" t="s">
        <v>1352</v>
      </c>
      <c r="D112" s="831" t="s">
        <v>2861</v>
      </c>
      <c r="E112" s="832" t="s">
        <v>2863</v>
      </c>
      <c r="F112" s="802">
        <v>31.44</v>
      </c>
      <c r="G112" s="803"/>
      <c r="H112" s="1297"/>
      <c r="I112" s="800">
        <v>31.44</v>
      </c>
      <c r="J112" s="1306"/>
    </row>
    <row r="113" spans="1:10" ht="18" customHeight="1">
      <c r="A113" s="777">
        <v>108</v>
      </c>
      <c r="B113" s="793" t="s">
        <v>2557</v>
      </c>
      <c r="C113" s="795" t="s">
        <v>1352</v>
      </c>
      <c r="D113" s="831" t="s">
        <v>2861</v>
      </c>
      <c r="E113" s="832" t="s">
        <v>2864</v>
      </c>
      <c r="F113" s="802">
        <v>31.44</v>
      </c>
      <c r="G113" s="803"/>
      <c r="H113" s="1297"/>
      <c r="I113" s="800">
        <v>31.44</v>
      </c>
      <c r="J113" s="1306"/>
    </row>
    <row r="114" spans="1:10" ht="18" customHeight="1">
      <c r="A114" s="777">
        <v>109</v>
      </c>
      <c r="B114" s="793" t="s">
        <v>2557</v>
      </c>
      <c r="C114" s="795" t="s">
        <v>1352</v>
      </c>
      <c r="D114" s="831" t="s">
        <v>2861</v>
      </c>
      <c r="E114" s="832" t="s">
        <v>2865</v>
      </c>
      <c r="F114" s="802">
        <v>31.44</v>
      </c>
      <c r="G114" s="803"/>
      <c r="H114" s="1297"/>
      <c r="I114" s="800">
        <v>31.44</v>
      </c>
      <c r="J114" s="1306"/>
    </row>
    <row r="115" spans="1:10" ht="18" customHeight="1">
      <c r="A115" s="777">
        <v>110</v>
      </c>
      <c r="B115" s="793" t="s">
        <v>2557</v>
      </c>
      <c r="C115" s="795" t="s">
        <v>1352</v>
      </c>
      <c r="D115" s="831" t="s">
        <v>2861</v>
      </c>
      <c r="E115" s="832" t="s">
        <v>2866</v>
      </c>
      <c r="F115" s="802">
        <v>42.33</v>
      </c>
      <c r="G115" s="803"/>
      <c r="H115" s="1297"/>
      <c r="I115" s="800">
        <v>42.33</v>
      </c>
      <c r="J115" s="1306"/>
    </row>
    <row r="116" spans="1:10" ht="18" customHeight="1">
      <c r="A116" s="777">
        <v>111</v>
      </c>
      <c r="B116" s="793" t="s">
        <v>2557</v>
      </c>
      <c r="C116" s="795" t="s">
        <v>1352</v>
      </c>
      <c r="D116" s="831" t="s">
        <v>2861</v>
      </c>
      <c r="E116" s="832" t="s">
        <v>2867</v>
      </c>
      <c r="F116" s="802">
        <v>32.75</v>
      </c>
      <c r="G116" s="803"/>
      <c r="H116" s="1297"/>
      <c r="I116" s="800">
        <v>32.75</v>
      </c>
      <c r="J116" s="1306"/>
    </row>
    <row r="117" spans="1:10" ht="18" customHeight="1">
      <c r="A117" s="777">
        <v>112</v>
      </c>
      <c r="B117" s="793" t="s">
        <v>2557</v>
      </c>
      <c r="C117" s="795" t="s">
        <v>1352</v>
      </c>
      <c r="D117" s="831" t="s">
        <v>2861</v>
      </c>
      <c r="E117" s="832" t="s">
        <v>2849</v>
      </c>
      <c r="F117" s="802">
        <v>42.33</v>
      </c>
      <c r="G117" s="803"/>
      <c r="H117" s="1297"/>
      <c r="I117" s="800">
        <v>42.33</v>
      </c>
      <c r="J117" s="1306"/>
    </row>
    <row r="118" spans="1:10" ht="18" customHeight="1">
      <c r="A118" s="777">
        <v>113</v>
      </c>
      <c r="B118" s="793" t="s">
        <v>2557</v>
      </c>
      <c r="C118" s="795" t="s">
        <v>1352</v>
      </c>
      <c r="D118" s="831" t="s">
        <v>2861</v>
      </c>
      <c r="E118" s="832" t="s">
        <v>2868</v>
      </c>
      <c r="F118" s="802">
        <v>31.45</v>
      </c>
      <c r="G118" s="803"/>
      <c r="H118" s="1297"/>
      <c r="I118" s="800">
        <v>31.45</v>
      </c>
      <c r="J118" s="1306"/>
    </row>
    <row r="119" spans="1:10" ht="18" customHeight="1">
      <c r="A119" s="777">
        <v>114</v>
      </c>
      <c r="B119" s="793" t="s">
        <v>2557</v>
      </c>
      <c r="C119" s="795" t="s">
        <v>1352</v>
      </c>
      <c r="D119" s="831" t="s">
        <v>2861</v>
      </c>
      <c r="E119" s="832" t="s">
        <v>2869</v>
      </c>
      <c r="F119" s="802">
        <v>31.44</v>
      </c>
      <c r="G119" s="803"/>
      <c r="H119" s="1297"/>
      <c r="I119" s="800">
        <v>31.44</v>
      </c>
      <c r="J119" s="1306"/>
    </row>
    <row r="120" spans="1:10" ht="18" customHeight="1">
      <c r="A120" s="777">
        <v>115</v>
      </c>
      <c r="B120" s="793" t="s">
        <v>2557</v>
      </c>
      <c r="C120" s="795" t="s">
        <v>1352</v>
      </c>
      <c r="D120" s="831" t="s">
        <v>2861</v>
      </c>
      <c r="E120" s="832" t="s">
        <v>2870</v>
      </c>
      <c r="F120" s="802">
        <v>31.44</v>
      </c>
      <c r="G120" s="803"/>
      <c r="H120" s="1297"/>
      <c r="I120" s="800">
        <v>31.44</v>
      </c>
      <c r="J120" s="1306"/>
    </row>
    <row r="121" spans="1:10" ht="18" customHeight="1">
      <c r="A121" s="777">
        <v>116</v>
      </c>
      <c r="B121" s="793" t="s">
        <v>2557</v>
      </c>
      <c r="C121" s="795" t="s">
        <v>1352</v>
      </c>
      <c r="D121" s="831" t="s">
        <v>2861</v>
      </c>
      <c r="E121" s="832" t="s">
        <v>2871</v>
      </c>
      <c r="F121" s="802">
        <v>31.08</v>
      </c>
      <c r="G121" s="803"/>
      <c r="H121" s="1297"/>
      <c r="I121" s="800">
        <v>31.08</v>
      </c>
      <c r="J121" s="1306"/>
    </row>
    <row r="122" spans="1:10" ht="18" customHeight="1">
      <c r="A122" s="777">
        <v>117</v>
      </c>
      <c r="B122" s="793" t="s">
        <v>2557</v>
      </c>
      <c r="C122" s="795" t="s">
        <v>1352</v>
      </c>
      <c r="D122" s="831" t="s">
        <v>2861</v>
      </c>
      <c r="E122" s="832" t="s">
        <v>2851</v>
      </c>
      <c r="F122" s="802">
        <v>42.33</v>
      </c>
      <c r="G122" s="803"/>
      <c r="H122" s="1297"/>
      <c r="I122" s="800">
        <v>42.33</v>
      </c>
      <c r="J122" s="1306"/>
    </row>
    <row r="123" spans="1:10" ht="18" customHeight="1">
      <c r="A123" s="777">
        <v>118</v>
      </c>
      <c r="B123" s="793" t="s">
        <v>2557</v>
      </c>
      <c r="C123" s="795" t="s">
        <v>1352</v>
      </c>
      <c r="D123" s="831" t="s">
        <v>2861</v>
      </c>
      <c r="E123" s="832" t="s">
        <v>2872</v>
      </c>
      <c r="F123" s="802">
        <v>31.08</v>
      </c>
      <c r="G123" s="803"/>
      <c r="H123" s="1297"/>
      <c r="I123" s="800">
        <v>31.08</v>
      </c>
      <c r="J123" s="1306"/>
    </row>
    <row r="124" spans="1:10" ht="18" customHeight="1">
      <c r="A124" s="777">
        <v>119</v>
      </c>
      <c r="B124" s="793" t="s">
        <v>2557</v>
      </c>
      <c r="C124" s="795" t="s">
        <v>1352</v>
      </c>
      <c r="D124" s="831" t="s">
        <v>2861</v>
      </c>
      <c r="E124" s="832" t="s">
        <v>2873</v>
      </c>
      <c r="F124" s="802">
        <v>32.75</v>
      </c>
      <c r="G124" s="803"/>
      <c r="H124" s="1297"/>
      <c r="I124" s="800">
        <v>32.75</v>
      </c>
      <c r="J124" s="1306"/>
    </row>
    <row r="125" spans="1:10" ht="18" customHeight="1">
      <c r="A125" s="777">
        <v>120</v>
      </c>
      <c r="B125" s="793" t="s">
        <v>2557</v>
      </c>
      <c r="C125" s="795" t="s">
        <v>1352</v>
      </c>
      <c r="D125" s="831" t="s">
        <v>2861</v>
      </c>
      <c r="E125" s="832" t="s">
        <v>2874</v>
      </c>
      <c r="F125" s="802">
        <v>32.340000000000003</v>
      </c>
      <c r="G125" s="803"/>
      <c r="H125" s="1297"/>
      <c r="I125" s="800">
        <v>32.340000000000003</v>
      </c>
      <c r="J125" s="1306"/>
    </row>
    <row r="126" spans="1:10" ht="18" customHeight="1">
      <c r="A126" s="777">
        <v>121</v>
      </c>
      <c r="B126" s="793" t="s">
        <v>2557</v>
      </c>
      <c r="C126" s="795" t="s">
        <v>1352</v>
      </c>
      <c r="D126" s="831" t="s">
        <v>2861</v>
      </c>
      <c r="E126" s="832" t="s">
        <v>2875</v>
      </c>
      <c r="F126" s="802">
        <v>42.7</v>
      </c>
      <c r="G126" s="803"/>
      <c r="H126" s="1297"/>
      <c r="I126" s="800">
        <v>42.7</v>
      </c>
      <c r="J126" s="1306"/>
    </row>
    <row r="127" spans="1:10" ht="18" customHeight="1">
      <c r="A127" s="777">
        <v>122</v>
      </c>
      <c r="B127" s="793" t="s">
        <v>2557</v>
      </c>
      <c r="C127" s="795" t="s">
        <v>1352</v>
      </c>
      <c r="D127" s="831" t="s">
        <v>2861</v>
      </c>
      <c r="E127" s="832" t="s">
        <v>2876</v>
      </c>
      <c r="F127" s="802">
        <v>32.340000000000003</v>
      </c>
      <c r="G127" s="803"/>
      <c r="H127" s="1297"/>
      <c r="I127" s="800">
        <v>32.340000000000003</v>
      </c>
      <c r="J127" s="1306"/>
    </row>
    <row r="128" spans="1:10" ht="18" customHeight="1">
      <c r="A128" s="777">
        <v>123</v>
      </c>
      <c r="B128" s="793" t="s">
        <v>2557</v>
      </c>
      <c r="C128" s="795" t="s">
        <v>1352</v>
      </c>
      <c r="D128" s="831" t="s">
        <v>2861</v>
      </c>
      <c r="E128" s="832" t="s">
        <v>2877</v>
      </c>
      <c r="F128" s="802">
        <v>32.340000000000003</v>
      </c>
      <c r="G128" s="803"/>
      <c r="H128" s="1297"/>
      <c r="I128" s="800">
        <v>32.340000000000003</v>
      </c>
      <c r="J128" s="1306"/>
    </row>
    <row r="129" spans="1:10" ht="18" customHeight="1">
      <c r="A129" s="777">
        <v>124</v>
      </c>
      <c r="B129" s="793" t="s">
        <v>2557</v>
      </c>
      <c r="C129" s="795" t="s">
        <v>1352</v>
      </c>
      <c r="D129" s="831" t="s">
        <v>2861</v>
      </c>
      <c r="E129" s="832" t="s">
        <v>2878</v>
      </c>
      <c r="F129" s="802">
        <v>33.26</v>
      </c>
      <c r="G129" s="803"/>
      <c r="H129" s="1297"/>
      <c r="I129" s="800">
        <v>33.26</v>
      </c>
      <c r="J129" s="1306"/>
    </row>
    <row r="130" spans="1:10" ht="18" customHeight="1">
      <c r="A130" s="777">
        <v>125</v>
      </c>
      <c r="B130" s="793" t="s">
        <v>2557</v>
      </c>
      <c r="C130" s="795" t="s">
        <v>1352</v>
      </c>
      <c r="D130" s="831" t="s">
        <v>2861</v>
      </c>
      <c r="E130" s="832" t="s">
        <v>2879</v>
      </c>
      <c r="F130" s="802">
        <v>42.7</v>
      </c>
      <c r="G130" s="803"/>
      <c r="H130" s="1297"/>
      <c r="I130" s="800">
        <v>42.7</v>
      </c>
      <c r="J130" s="1306"/>
    </row>
    <row r="131" spans="1:10" ht="18" customHeight="1">
      <c r="A131" s="777">
        <v>126</v>
      </c>
      <c r="B131" s="793" t="s">
        <v>2557</v>
      </c>
      <c r="C131" s="795" t="s">
        <v>1352</v>
      </c>
      <c r="D131" s="831" t="s">
        <v>2861</v>
      </c>
      <c r="E131" s="832" t="s">
        <v>2880</v>
      </c>
      <c r="F131" s="802">
        <v>32.229999999999997</v>
      </c>
      <c r="G131" s="803"/>
      <c r="H131" s="1297"/>
      <c r="I131" s="800">
        <v>32.229999999999997</v>
      </c>
      <c r="J131" s="1306"/>
    </row>
    <row r="132" spans="1:10" ht="18" customHeight="1">
      <c r="A132" s="777">
        <v>127</v>
      </c>
      <c r="B132" s="793" t="s">
        <v>2557</v>
      </c>
      <c r="C132" s="795" t="s">
        <v>1352</v>
      </c>
      <c r="D132" s="831" t="s">
        <v>2861</v>
      </c>
      <c r="E132" s="832" t="s">
        <v>2881</v>
      </c>
      <c r="F132" s="802">
        <v>42.7</v>
      </c>
      <c r="G132" s="803"/>
      <c r="H132" s="1297"/>
      <c r="I132" s="800">
        <v>42.7</v>
      </c>
      <c r="J132" s="1306"/>
    </row>
    <row r="133" spans="1:10" ht="18" customHeight="1">
      <c r="A133" s="777">
        <v>128</v>
      </c>
      <c r="B133" s="793" t="s">
        <v>2557</v>
      </c>
      <c r="C133" s="795" t="s">
        <v>1352</v>
      </c>
      <c r="D133" s="831" t="s">
        <v>2861</v>
      </c>
      <c r="E133" s="832" t="s">
        <v>2882</v>
      </c>
      <c r="F133" s="802">
        <v>32.340000000000003</v>
      </c>
      <c r="G133" s="803"/>
      <c r="H133" s="1297"/>
      <c r="I133" s="800">
        <v>32.340000000000003</v>
      </c>
      <c r="J133" s="1306"/>
    </row>
    <row r="134" spans="1:10" ht="18" customHeight="1">
      <c r="A134" s="777">
        <v>129</v>
      </c>
      <c r="B134" s="793" t="s">
        <v>2557</v>
      </c>
      <c r="C134" s="795" t="s">
        <v>1352</v>
      </c>
      <c r="D134" s="831" t="s">
        <v>2861</v>
      </c>
      <c r="E134" s="832" t="s">
        <v>2883</v>
      </c>
      <c r="F134" s="802">
        <v>33.26</v>
      </c>
      <c r="G134" s="803"/>
      <c r="H134" s="1297"/>
      <c r="I134" s="800">
        <v>33.26</v>
      </c>
      <c r="J134" s="1306"/>
    </row>
    <row r="135" spans="1:10" ht="18" customHeight="1">
      <c r="A135" s="777">
        <v>130</v>
      </c>
      <c r="B135" s="793" t="s">
        <v>2557</v>
      </c>
      <c r="C135" s="795" t="s">
        <v>1352</v>
      </c>
      <c r="D135" s="831" t="s">
        <v>2861</v>
      </c>
      <c r="E135" s="832" t="s">
        <v>2884</v>
      </c>
      <c r="F135" s="802">
        <v>33.26</v>
      </c>
      <c r="G135" s="803"/>
      <c r="H135" s="1297"/>
      <c r="I135" s="800">
        <v>33.26</v>
      </c>
      <c r="J135" s="1306"/>
    </row>
    <row r="136" spans="1:10" ht="18" customHeight="1" thickBot="1">
      <c r="A136" s="777">
        <v>131</v>
      </c>
      <c r="B136" s="804" t="s">
        <v>2557</v>
      </c>
      <c r="C136" s="805" t="s">
        <v>1352</v>
      </c>
      <c r="D136" s="847" t="s">
        <v>2861</v>
      </c>
      <c r="E136" s="848" t="s">
        <v>2885</v>
      </c>
      <c r="F136" s="808">
        <v>32.229999999999997</v>
      </c>
      <c r="G136" s="809"/>
      <c r="H136" s="1298"/>
      <c r="I136" s="810">
        <v>32.229999999999997</v>
      </c>
      <c r="J136" s="1307"/>
    </row>
    <row r="137" spans="1:10" ht="18" customHeight="1">
      <c r="A137" s="777">
        <v>132</v>
      </c>
      <c r="B137" s="791" t="s">
        <v>2557</v>
      </c>
      <c r="C137" s="825" t="s">
        <v>1352</v>
      </c>
      <c r="D137" s="826" t="s">
        <v>2892</v>
      </c>
      <c r="E137" s="827" t="s">
        <v>2893</v>
      </c>
      <c r="F137" s="828">
        <v>48.22</v>
      </c>
      <c r="G137" s="829">
        <v>1954</v>
      </c>
      <c r="H137" s="1296">
        <v>249316.29</v>
      </c>
      <c r="I137" s="830">
        <v>48.22</v>
      </c>
      <c r="J137" s="1305">
        <v>182.45000000000002</v>
      </c>
    </row>
    <row r="138" spans="1:10" ht="18" customHeight="1">
      <c r="A138" s="777">
        <v>133</v>
      </c>
      <c r="B138" s="793" t="s">
        <v>2557</v>
      </c>
      <c r="C138" s="795" t="s">
        <v>1352</v>
      </c>
      <c r="D138" s="831" t="s">
        <v>2892</v>
      </c>
      <c r="E138" s="832" t="s">
        <v>2894</v>
      </c>
      <c r="F138" s="802">
        <v>68.150000000000006</v>
      </c>
      <c r="G138" s="803"/>
      <c r="H138" s="1297"/>
      <c r="I138" s="800">
        <v>68.150000000000006</v>
      </c>
      <c r="J138" s="1306"/>
    </row>
    <row r="139" spans="1:10" ht="18" customHeight="1" thickBot="1">
      <c r="A139" s="777">
        <v>134</v>
      </c>
      <c r="B139" s="787" t="s">
        <v>2557</v>
      </c>
      <c r="C139" s="833" t="s">
        <v>1352</v>
      </c>
      <c r="D139" s="834" t="s">
        <v>2892</v>
      </c>
      <c r="E139" s="835" t="s">
        <v>2895</v>
      </c>
      <c r="F139" s="836">
        <v>66.080000000000013</v>
      </c>
      <c r="G139" s="837"/>
      <c r="H139" s="1298"/>
      <c r="I139" s="838">
        <v>66.080000000000013</v>
      </c>
      <c r="J139" s="1330"/>
    </row>
    <row r="140" spans="1:10" ht="18" customHeight="1">
      <c r="A140" s="777">
        <v>135</v>
      </c>
      <c r="B140" s="791" t="s">
        <v>2557</v>
      </c>
      <c r="C140" s="825" t="s">
        <v>1352</v>
      </c>
      <c r="D140" s="826" t="s">
        <v>2904</v>
      </c>
      <c r="E140" s="827">
        <v>1</v>
      </c>
      <c r="F140" s="828">
        <v>47.63</v>
      </c>
      <c r="G140" s="829">
        <v>1895</v>
      </c>
      <c r="H140" s="1296">
        <v>333109.26</v>
      </c>
      <c r="I140" s="830">
        <v>47.63</v>
      </c>
      <c r="J140" s="1305">
        <v>594.11</v>
      </c>
    </row>
    <row r="141" spans="1:10" ht="18" customHeight="1">
      <c r="A141" s="777">
        <v>136</v>
      </c>
      <c r="B141" s="793" t="s">
        <v>2557</v>
      </c>
      <c r="C141" s="795" t="s">
        <v>1352</v>
      </c>
      <c r="D141" s="831" t="s">
        <v>2904</v>
      </c>
      <c r="E141" s="832" t="s">
        <v>2620</v>
      </c>
      <c r="F141" s="802">
        <v>103</v>
      </c>
      <c r="G141" s="803"/>
      <c r="H141" s="1297"/>
      <c r="I141" s="800">
        <v>103</v>
      </c>
      <c r="J141" s="1306"/>
    </row>
    <row r="142" spans="1:10" ht="18" customHeight="1">
      <c r="A142" s="777">
        <v>137</v>
      </c>
      <c r="B142" s="793" t="s">
        <v>2557</v>
      </c>
      <c r="C142" s="795" t="s">
        <v>1352</v>
      </c>
      <c r="D142" s="831" t="s">
        <v>2904</v>
      </c>
      <c r="E142" s="832">
        <v>3</v>
      </c>
      <c r="F142" s="802">
        <v>54.8</v>
      </c>
      <c r="G142" s="803"/>
      <c r="H142" s="1297"/>
      <c r="I142" s="800">
        <v>54.8</v>
      </c>
      <c r="J142" s="1306"/>
    </row>
    <row r="143" spans="1:10" ht="18" customHeight="1">
      <c r="A143" s="777">
        <v>138</v>
      </c>
      <c r="B143" s="793" t="s">
        <v>2557</v>
      </c>
      <c r="C143" s="795" t="s">
        <v>1352</v>
      </c>
      <c r="D143" s="831" t="s">
        <v>2904</v>
      </c>
      <c r="E143" s="832">
        <v>4</v>
      </c>
      <c r="F143" s="802">
        <v>37.840000000000003</v>
      </c>
      <c r="G143" s="803"/>
      <c r="H143" s="1297"/>
      <c r="I143" s="800">
        <v>37.840000000000003</v>
      </c>
      <c r="J143" s="1306"/>
    </row>
    <row r="144" spans="1:10" ht="18" customHeight="1">
      <c r="A144" s="777">
        <v>139</v>
      </c>
      <c r="B144" s="793" t="s">
        <v>2557</v>
      </c>
      <c r="C144" s="795" t="s">
        <v>1352</v>
      </c>
      <c r="D144" s="831" t="s">
        <v>2904</v>
      </c>
      <c r="E144" s="832" t="s">
        <v>2586</v>
      </c>
      <c r="F144" s="802">
        <v>81.760000000000005</v>
      </c>
      <c r="G144" s="803"/>
      <c r="H144" s="1297"/>
      <c r="I144" s="800">
        <v>81.760000000000005</v>
      </c>
      <c r="J144" s="1306"/>
    </row>
    <row r="145" spans="1:10" ht="18" customHeight="1">
      <c r="A145" s="777">
        <v>140</v>
      </c>
      <c r="B145" s="793" t="s">
        <v>2557</v>
      </c>
      <c r="C145" s="795" t="s">
        <v>1352</v>
      </c>
      <c r="D145" s="831" t="s">
        <v>2904</v>
      </c>
      <c r="E145" s="832" t="s">
        <v>2905</v>
      </c>
      <c r="F145" s="802">
        <v>48.08</v>
      </c>
      <c r="G145" s="803"/>
      <c r="H145" s="1297"/>
      <c r="I145" s="800">
        <v>48.08</v>
      </c>
      <c r="J145" s="1306"/>
    </row>
    <row r="146" spans="1:10" ht="18" customHeight="1">
      <c r="A146" s="777">
        <v>141</v>
      </c>
      <c r="B146" s="793" t="s">
        <v>2557</v>
      </c>
      <c r="C146" s="795" t="s">
        <v>1352</v>
      </c>
      <c r="D146" s="831" t="s">
        <v>2904</v>
      </c>
      <c r="E146" s="832">
        <v>6</v>
      </c>
      <c r="F146" s="802">
        <v>90.84</v>
      </c>
      <c r="G146" s="803"/>
      <c r="H146" s="1297"/>
      <c r="I146" s="800">
        <v>90.84</v>
      </c>
      <c r="J146" s="1306"/>
    </row>
    <row r="147" spans="1:10" ht="18" customHeight="1">
      <c r="A147" s="777">
        <v>142</v>
      </c>
      <c r="B147" s="793" t="s">
        <v>2557</v>
      </c>
      <c r="C147" s="795" t="s">
        <v>1352</v>
      </c>
      <c r="D147" s="831" t="s">
        <v>2904</v>
      </c>
      <c r="E147" s="832">
        <v>7</v>
      </c>
      <c r="F147" s="802">
        <v>62.31</v>
      </c>
      <c r="G147" s="803"/>
      <c r="H147" s="1297"/>
      <c r="I147" s="800">
        <v>62.31</v>
      </c>
      <c r="J147" s="1306"/>
    </row>
    <row r="148" spans="1:10" ht="18" customHeight="1" thickBot="1">
      <c r="A148" s="777">
        <v>143</v>
      </c>
      <c r="B148" s="804" t="s">
        <v>2557</v>
      </c>
      <c r="C148" s="805" t="s">
        <v>1352</v>
      </c>
      <c r="D148" s="847" t="s">
        <v>2904</v>
      </c>
      <c r="E148" s="848">
        <v>8</v>
      </c>
      <c r="F148" s="808">
        <v>67.849999999999994</v>
      </c>
      <c r="G148" s="809"/>
      <c r="H148" s="1298"/>
      <c r="I148" s="810">
        <v>67.849999999999994</v>
      </c>
      <c r="J148" s="1307"/>
    </row>
    <row r="149" spans="1:10" ht="18" customHeight="1">
      <c r="A149" s="777">
        <v>144</v>
      </c>
      <c r="B149" s="791" t="s">
        <v>2557</v>
      </c>
      <c r="C149" s="825" t="s">
        <v>1352</v>
      </c>
      <c r="D149" s="826" t="s">
        <v>2924</v>
      </c>
      <c r="E149" s="827" t="s">
        <v>2925</v>
      </c>
      <c r="F149" s="828">
        <v>88.07</v>
      </c>
      <c r="G149" s="829">
        <v>1920</v>
      </c>
      <c r="H149" s="1296">
        <v>238295.18</v>
      </c>
      <c r="I149" s="830">
        <v>88.07</v>
      </c>
      <c r="J149" s="1305">
        <v>311.02</v>
      </c>
    </row>
    <row r="150" spans="1:10" ht="18" customHeight="1">
      <c r="A150" s="777">
        <v>145</v>
      </c>
      <c r="B150" s="793" t="s">
        <v>2557</v>
      </c>
      <c r="C150" s="795" t="s">
        <v>1352</v>
      </c>
      <c r="D150" s="831" t="s">
        <v>2924</v>
      </c>
      <c r="E150" s="832">
        <v>2</v>
      </c>
      <c r="F150" s="802">
        <v>68.64</v>
      </c>
      <c r="G150" s="803"/>
      <c r="H150" s="1297"/>
      <c r="I150" s="800">
        <v>68.64</v>
      </c>
      <c r="J150" s="1306"/>
    </row>
    <row r="151" spans="1:10" ht="18" customHeight="1">
      <c r="A151" s="777">
        <v>146</v>
      </c>
      <c r="B151" s="793" t="s">
        <v>2557</v>
      </c>
      <c r="C151" s="795" t="s">
        <v>1352</v>
      </c>
      <c r="D151" s="831" t="s">
        <v>2924</v>
      </c>
      <c r="E151" s="832">
        <v>3</v>
      </c>
      <c r="F151" s="802">
        <v>89.29</v>
      </c>
      <c r="G151" s="803"/>
      <c r="H151" s="1297"/>
      <c r="I151" s="800">
        <v>89.29</v>
      </c>
      <c r="J151" s="1306"/>
    </row>
    <row r="152" spans="1:10" ht="18" customHeight="1" thickBot="1">
      <c r="A152" s="777">
        <v>147</v>
      </c>
      <c r="B152" s="787" t="s">
        <v>2557</v>
      </c>
      <c r="C152" s="833" t="s">
        <v>1352</v>
      </c>
      <c r="D152" s="834" t="s">
        <v>2924</v>
      </c>
      <c r="E152" s="835" t="s">
        <v>2926</v>
      </c>
      <c r="F152" s="836">
        <v>65.02</v>
      </c>
      <c r="G152" s="837"/>
      <c r="H152" s="1298"/>
      <c r="I152" s="838">
        <v>65.02</v>
      </c>
      <c r="J152" s="1330"/>
    </row>
    <row r="153" spans="1:10" ht="18" customHeight="1" thickBot="1">
      <c r="A153" s="790">
        <v>148</v>
      </c>
      <c r="B153" s="839" t="s">
        <v>2557</v>
      </c>
      <c r="C153" s="840" t="s">
        <v>1352</v>
      </c>
      <c r="D153" s="841" t="s">
        <v>2928</v>
      </c>
      <c r="E153" s="842">
        <v>6</v>
      </c>
      <c r="F153" s="843">
        <v>46.83</v>
      </c>
      <c r="G153" s="844">
        <v>1897</v>
      </c>
      <c r="H153" s="976">
        <v>19442.54</v>
      </c>
      <c r="I153" s="845">
        <v>46.83</v>
      </c>
      <c r="J153" s="981">
        <v>46.83</v>
      </c>
    </row>
    <row r="154" spans="1:10" ht="18" customHeight="1">
      <c r="A154" s="764">
        <v>149</v>
      </c>
      <c r="B154" s="791" t="s">
        <v>2557</v>
      </c>
      <c r="C154" s="825" t="s">
        <v>1352</v>
      </c>
      <c r="D154" s="826" t="s">
        <v>2931</v>
      </c>
      <c r="E154" s="827">
        <v>1</v>
      </c>
      <c r="F154" s="828">
        <v>46.9</v>
      </c>
      <c r="G154" s="829"/>
      <c r="H154" s="1296">
        <v>4409.79</v>
      </c>
      <c r="I154" s="830">
        <v>46.9</v>
      </c>
      <c r="J154" s="1305">
        <v>93.89</v>
      </c>
    </row>
    <row r="155" spans="1:10" ht="18" customHeight="1" thickBot="1">
      <c r="A155" s="846">
        <v>150</v>
      </c>
      <c r="B155" s="804" t="s">
        <v>2557</v>
      </c>
      <c r="C155" s="805" t="s">
        <v>1352</v>
      </c>
      <c r="D155" s="847" t="s">
        <v>2931</v>
      </c>
      <c r="E155" s="848">
        <v>4</v>
      </c>
      <c r="F155" s="808">
        <v>46.99</v>
      </c>
      <c r="G155" s="809"/>
      <c r="H155" s="1298"/>
      <c r="I155" s="810">
        <v>46.99</v>
      </c>
      <c r="J155" s="1307"/>
    </row>
    <row r="156" spans="1:10" ht="18" customHeight="1">
      <c r="A156" s="764">
        <v>151</v>
      </c>
      <c r="B156" s="791" t="s">
        <v>2557</v>
      </c>
      <c r="C156" s="825" t="s">
        <v>1352</v>
      </c>
      <c r="D156" s="826" t="s">
        <v>2937</v>
      </c>
      <c r="E156" s="827">
        <v>12</v>
      </c>
      <c r="F156" s="828">
        <v>70.89</v>
      </c>
      <c r="G156" s="829"/>
      <c r="H156" s="1296">
        <v>138201.67000000001</v>
      </c>
      <c r="I156" s="830">
        <v>70.89</v>
      </c>
      <c r="J156" s="1336">
        <v>90.02</v>
      </c>
    </row>
    <row r="157" spans="1:10" ht="18" customHeight="1" thickBot="1">
      <c r="A157" s="846">
        <v>152</v>
      </c>
      <c r="B157" s="804" t="s">
        <v>2557</v>
      </c>
      <c r="C157" s="805" t="s">
        <v>1352</v>
      </c>
      <c r="D157" s="847" t="s">
        <v>2937</v>
      </c>
      <c r="E157" s="848">
        <v>2</v>
      </c>
      <c r="F157" s="808">
        <v>19.13</v>
      </c>
      <c r="G157" s="809"/>
      <c r="H157" s="1298"/>
      <c r="I157" s="810">
        <v>19.13</v>
      </c>
      <c r="J157" s="1337"/>
    </row>
    <row r="158" spans="1:10" ht="18" customHeight="1">
      <c r="A158" s="777">
        <v>153</v>
      </c>
      <c r="B158" s="792" t="s">
        <v>2557</v>
      </c>
      <c r="C158" s="795" t="s">
        <v>1352</v>
      </c>
      <c r="D158" s="796" t="s">
        <v>2940</v>
      </c>
      <c r="E158" s="851">
        <v>3</v>
      </c>
      <c r="F158" s="798">
        <v>47.74</v>
      </c>
      <c r="G158" s="799">
        <v>1927</v>
      </c>
      <c r="H158" s="1296">
        <v>154912.46</v>
      </c>
      <c r="I158" s="800">
        <v>47.74</v>
      </c>
      <c r="J158" s="1321">
        <v>70.39</v>
      </c>
    </row>
    <row r="159" spans="1:10" ht="18" customHeight="1" thickBot="1">
      <c r="A159" s="777">
        <v>154</v>
      </c>
      <c r="B159" s="804" t="s">
        <v>2557</v>
      </c>
      <c r="C159" s="805" t="s">
        <v>1352</v>
      </c>
      <c r="D159" s="847" t="s">
        <v>2940</v>
      </c>
      <c r="E159" s="848">
        <v>5</v>
      </c>
      <c r="F159" s="808">
        <v>22.65</v>
      </c>
      <c r="G159" s="809"/>
      <c r="H159" s="1298"/>
      <c r="I159" s="810">
        <v>22.65</v>
      </c>
      <c r="J159" s="1307"/>
    </row>
    <row r="160" spans="1:10" ht="18" customHeight="1" thickBot="1">
      <c r="A160" s="777">
        <v>155</v>
      </c>
      <c r="B160" s="786" t="s">
        <v>2557</v>
      </c>
      <c r="C160" s="833" t="s">
        <v>1352</v>
      </c>
      <c r="D160" s="856" t="s">
        <v>2941</v>
      </c>
      <c r="E160" s="857">
        <v>5</v>
      </c>
      <c r="F160" s="858">
        <v>24.3</v>
      </c>
      <c r="G160" s="859">
        <v>1927</v>
      </c>
      <c r="H160" s="978">
        <v>11569.19</v>
      </c>
      <c r="I160" s="838">
        <v>24.3</v>
      </c>
      <c r="J160" s="983">
        <v>24.3</v>
      </c>
    </row>
    <row r="161" spans="1:10" ht="18" customHeight="1">
      <c r="A161" s="777">
        <v>156</v>
      </c>
      <c r="B161" s="791" t="s">
        <v>2557</v>
      </c>
      <c r="C161" s="825" t="s">
        <v>1352</v>
      </c>
      <c r="D161" s="826" t="s">
        <v>2942</v>
      </c>
      <c r="E161" s="827">
        <v>2</v>
      </c>
      <c r="F161" s="828">
        <v>47.74</v>
      </c>
      <c r="G161" s="829">
        <v>1927</v>
      </c>
      <c r="H161" s="1296">
        <v>27023.68</v>
      </c>
      <c r="I161" s="830">
        <v>47.74</v>
      </c>
      <c r="J161" s="1305">
        <v>95.48</v>
      </c>
    </row>
    <row r="162" spans="1:10" ht="18" customHeight="1" thickBot="1">
      <c r="A162" s="846">
        <v>157</v>
      </c>
      <c r="B162" s="804" t="s">
        <v>2557</v>
      </c>
      <c r="C162" s="805" t="s">
        <v>1352</v>
      </c>
      <c r="D162" s="847" t="s">
        <v>2942</v>
      </c>
      <c r="E162" s="848">
        <v>3</v>
      </c>
      <c r="F162" s="808">
        <v>47.74</v>
      </c>
      <c r="G162" s="809"/>
      <c r="H162" s="1298"/>
      <c r="I162" s="810">
        <v>47.74</v>
      </c>
      <c r="J162" s="1307"/>
    </row>
    <row r="163" spans="1:10" ht="18" customHeight="1">
      <c r="A163" s="777">
        <v>158</v>
      </c>
      <c r="B163" s="792" t="s">
        <v>2557</v>
      </c>
      <c r="C163" s="795" t="s">
        <v>1352</v>
      </c>
      <c r="D163" s="796" t="s">
        <v>2947</v>
      </c>
      <c r="E163" s="851" t="s">
        <v>2948</v>
      </c>
      <c r="F163" s="798">
        <v>110.48</v>
      </c>
      <c r="G163" s="799">
        <v>1899</v>
      </c>
      <c r="H163" s="1296">
        <v>588632.4</v>
      </c>
      <c r="I163" s="800">
        <v>110.48</v>
      </c>
      <c r="J163" s="1328">
        <v>229.02</v>
      </c>
    </row>
    <row r="164" spans="1:10" ht="18" customHeight="1">
      <c r="A164" s="777">
        <v>159</v>
      </c>
      <c r="B164" s="793" t="s">
        <v>2557</v>
      </c>
      <c r="C164" s="795" t="s">
        <v>1352</v>
      </c>
      <c r="D164" s="831" t="s">
        <v>2947</v>
      </c>
      <c r="E164" s="832" t="s">
        <v>3612</v>
      </c>
      <c r="F164" s="802">
        <v>94.24</v>
      </c>
      <c r="G164" s="803"/>
      <c r="H164" s="1297"/>
      <c r="I164" s="800">
        <v>94.24</v>
      </c>
      <c r="J164" s="1328"/>
    </row>
    <row r="165" spans="1:10" ht="18" customHeight="1" thickBot="1">
      <c r="A165" s="790">
        <v>160</v>
      </c>
      <c r="B165" s="786" t="s">
        <v>2559</v>
      </c>
      <c r="C165" s="833" t="s">
        <v>2560</v>
      </c>
      <c r="D165" s="834" t="s">
        <v>2947</v>
      </c>
      <c r="E165" s="835"/>
      <c r="F165" s="836">
        <v>24.3</v>
      </c>
      <c r="G165" s="837"/>
      <c r="H165" s="1298"/>
      <c r="I165" s="838">
        <v>24.3</v>
      </c>
      <c r="J165" s="1332"/>
    </row>
    <row r="166" spans="1:10" ht="18" customHeight="1">
      <c r="A166" s="764">
        <v>161</v>
      </c>
      <c r="B166" s="791" t="s">
        <v>2557</v>
      </c>
      <c r="C166" s="825" t="s">
        <v>1352</v>
      </c>
      <c r="D166" s="826" t="s">
        <v>2949</v>
      </c>
      <c r="E166" s="827">
        <v>1</v>
      </c>
      <c r="F166" s="828">
        <v>83.95</v>
      </c>
      <c r="G166" s="829">
        <v>1901</v>
      </c>
      <c r="H166" s="1296">
        <v>35134.870000000003</v>
      </c>
      <c r="I166" s="830">
        <v>83.95</v>
      </c>
      <c r="J166" s="1305">
        <v>202.84</v>
      </c>
    </row>
    <row r="167" spans="1:10" ht="18" customHeight="1">
      <c r="A167" s="777">
        <v>162</v>
      </c>
      <c r="B167" s="793" t="s">
        <v>2557</v>
      </c>
      <c r="C167" s="795" t="s">
        <v>1352</v>
      </c>
      <c r="D167" s="831" t="s">
        <v>2949</v>
      </c>
      <c r="E167" s="832">
        <v>4</v>
      </c>
      <c r="F167" s="802">
        <v>34.090000000000003</v>
      </c>
      <c r="G167" s="803"/>
      <c r="H167" s="1297"/>
      <c r="I167" s="800">
        <v>34.090000000000003</v>
      </c>
      <c r="J167" s="1306"/>
    </row>
    <row r="168" spans="1:10" ht="18" customHeight="1">
      <c r="A168" s="777">
        <v>163</v>
      </c>
      <c r="B168" s="793" t="s">
        <v>2557</v>
      </c>
      <c r="C168" s="795" t="s">
        <v>1352</v>
      </c>
      <c r="D168" s="831" t="s">
        <v>2949</v>
      </c>
      <c r="E168" s="832">
        <v>4</v>
      </c>
      <c r="F168" s="802">
        <v>60.3</v>
      </c>
      <c r="G168" s="803"/>
      <c r="H168" s="1297"/>
      <c r="I168" s="800">
        <v>60.3</v>
      </c>
      <c r="J168" s="1306"/>
    </row>
    <row r="169" spans="1:10" ht="18" customHeight="1" thickBot="1">
      <c r="A169" s="790">
        <v>164</v>
      </c>
      <c r="B169" s="786" t="s">
        <v>2557</v>
      </c>
      <c r="C169" s="833" t="s">
        <v>1352</v>
      </c>
      <c r="D169" s="834" t="s">
        <v>2949</v>
      </c>
      <c r="E169" s="835">
        <v>7</v>
      </c>
      <c r="F169" s="836">
        <v>24.5</v>
      </c>
      <c r="G169" s="837"/>
      <c r="H169" s="1298"/>
      <c r="I169" s="838">
        <v>24.5</v>
      </c>
      <c r="J169" s="1330"/>
    </row>
    <row r="170" spans="1:10" ht="18" customHeight="1">
      <c r="A170" s="764">
        <v>165</v>
      </c>
      <c r="B170" s="791" t="s">
        <v>2557</v>
      </c>
      <c r="C170" s="825" t="s">
        <v>1352</v>
      </c>
      <c r="D170" s="826" t="s">
        <v>2967</v>
      </c>
      <c r="E170" s="827">
        <v>10</v>
      </c>
      <c r="F170" s="828">
        <v>16.760000000000002</v>
      </c>
      <c r="G170" s="829">
        <v>1899</v>
      </c>
      <c r="H170" s="1296">
        <v>238702.01</v>
      </c>
      <c r="I170" s="830">
        <v>16.760000000000002</v>
      </c>
      <c r="J170" s="1305">
        <v>215.48</v>
      </c>
    </row>
    <row r="171" spans="1:10" ht="18" customHeight="1">
      <c r="A171" s="777">
        <v>166</v>
      </c>
      <c r="B171" s="793" t="s">
        <v>2557</v>
      </c>
      <c r="C171" s="795" t="s">
        <v>1352</v>
      </c>
      <c r="D171" s="831" t="s">
        <v>2967</v>
      </c>
      <c r="E171" s="832">
        <v>11</v>
      </c>
      <c r="F171" s="802">
        <v>48.08</v>
      </c>
      <c r="G171" s="803"/>
      <c r="H171" s="1297"/>
      <c r="I171" s="800">
        <v>48.08</v>
      </c>
      <c r="J171" s="1306"/>
    </row>
    <row r="172" spans="1:10" ht="18" customHeight="1">
      <c r="A172" s="777">
        <v>167</v>
      </c>
      <c r="B172" s="793" t="s">
        <v>2557</v>
      </c>
      <c r="C172" s="795" t="s">
        <v>1352</v>
      </c>
      <c r="D172" s="831" t="s">
        <v>2967</v>
      </c>
      <c r="E172" s="832">
        <v>3</v>
      </c>
      <c r="F172" s="802">
        <v>48.08</v>
      </c>
      <c r="G172" s="803"/>
      <c r="H172" s="1297"/>
      <c r="I172" s="800">
        <v>48.08</v>
      </c>
      <c r="J172" s="1306"/>
    </row>
    <row r="173" spans="1:10" ht="18" customHeight="1">
      <c r="A173" s="777">
        <v>168</v>
      </c>
      <c r="B173" s="793" t="s">
        <v>2557</v>
      </c>
      <c r="C173" s="795" t="s">
        <v>1352</v>
      </c>
      <c r="D173" s="831" t="s">
        <v>2967</v>
      </c>
      <c r="E173" s="832">
        <v>6</v>
      </c>
      <c r="F173" s="802">
        <v>49.05</v>
      </c>
      <c r="G173" s="803"/>
      <c r="H173" s="1297"/>
      <c r="I173" s="800">
        <v>49.05</v>
      </c>
      <c r="J173" s="1306"/>
    </row>
    <row r="174" spans="1:10" ht="18" customHeight="1" thickBot="1">
      <c r="A174" s="777">
        <v>169</v>
      </c>
      <c r="B174" s="786" t="s">
        <v>2557</v>
      </c>
      <c r="C174" s="833" t="s">
        <v>1352</v>
      </c>
      <c r="D174" s="834" t="s">
        <v>2967</v>
      </c>
      <c r="E174" s="855">
        <v>9</v>
      </c>
      <c r="F174" s="836">
        <v>53.51</v>
      </c>
      <c r="G174" s="837"/>
      <c r="H174" s="1298"/>
      <c r="I174" s="838">
        <v>53.51</v>
      </c>
      <c r="J174" s="1330"/>
    </row>
    <row r="175" spans="1:10" ht="18" customHeight="1">
      <c r="A175" s="777">
        <v>170</v>
      </c>
      <c r="B175" s="791" t="s">
        <v>2557</v>
      </c>
      <c r="C175" s="825" t="s">
        <v>1352</v>
      </c>
      <c r="D175" s="826" t="s">
        <v>2971</v>
      </c>
      <c r="E175" s="860">
        <v>5</v>
      </c>
      <c r="F175" s="828">
        <v>93.92</v>
      </c>
      <c r="G175" s="829"/>
      <c r="H175" s="1296">
        <v>124547.91</v>
      </c>
      <c r="I175" s="830">
        <v>93.92</v>
      </c>
      <c r="J175" s="1302">
        <v>482.02000000000004</v>
      </c>
    </row>
    <row r="176" spans="1:10" ht="18" customHeight="1">
      <c r="A176" s="777">
        <v>171</v>
      </c>
      <c r="B176" s="793" t="s">
        <v>2557</v>
      </c>
      <c r="C176" s="795" t="s">
        <v>1352</v>
      </c>
      <c r="D176" s="831" t="s">
        <v>2971</v>
      </c>
      <c r="E176" s="801">
        <v>6</v>
      </c>
      <c r="F176" s="802">
        <v>49.5</v>
      </c>
      <c r="G176" s="803"/>
      <c r="H176" s="1297"/>
      <c r="I176" s="800">
        <v>49.5</v>
      </c>
      <c r="J176" s="1303"/>
    </row>
    <row r="177" spans="1:10" ht="18" customHeight="1">
      <c r="A177" s="777">
        <v>172</v>
      </c>
      <c r="B177" s="793" t="s">
        <v>2557</v>
      </c>
      <c r="C177" s="795" t="s">
        <v>1352</v>
      </c>
      <c r="D177" s="831" t="s">
        <v>2971</v>
      </c>
      <c r="E177" s="801">
        <v>9</v>
      </c>
      <c r="F177" s="802">
        <v>74.430000000000007</v>
      </c>
      <c r="G177" s="803"/>
      <c r="H177" s="1297"/>
      <c r="I177" s="800">
        <v>74.430000000000007</v>
      </c>
      <c r="J177" s="1303"/>
    </row>
    <row r="178" spans="1:10" ht="18" customHeight="1" thickBot="1">
      <c r="A178" s="790">
        <v>173</v>
      </c>
      <c r="B178" s="786" t="s">
        <v>2559</v>
      </c>
      <c r="C178" s="833" t="s">
        <v>2560</v>
      </c>
      <c r="D178" s="834" t="s">
        <v>2972</v>
      </c>
      <c r="E178" s="855"/>
      <c r="F178" s="836">
        <v>264.17</v>
      </c>
      <c r="G178" s="837"/>
      <c r="H178" s="1298"/>
      <c r="I178" s="838">
        <v>264.17</v>
      </c>
      <c r="J178" s="1304"/>
    </row>
    <row r="179" spans="1:10" ht="18" customHeight="1">
      <c r="A179" s="764">
        <v>174</v>
      </c>
      <c r="B179" s="791" t="s">
        <v>2557</v>
      </c>
      <c r="C179" s="825" t="s">
        <v>1352</v>
      </c>
      <c r="D179" s="826" t="s">
        <v>2974</v>
      </c>
      <c r="E179" s="860">
        <v>1</v>
      </c>
      <c r="F179" s="828">
        <v>74.23</v>
      </c>
      <c r="G179" s="829">
        <v>1893</v>
      </c>
      <c r="H179" s="1296">
        <v>314427.40999999997</v>
      </c>
      <c r="I179" s="830">
        <v>74.23</v>
      </c>
      <c r="J179" s="1305">
        <v>491.45</v>
      </c>
    </row>
    <row r="180" spans="1:10" ht="18" customHeight="1">
      <c r="A180" s="777">
        <v>175</v>
      </c>
      <c r="B180" s="793" t="s">
        <v>2557</v>
      </c>
      <c r="C180" s="795" t="s">
        <v>1352</v>
      </c>
      <c r="D180" s="831" t="s">
        <v>2974</v>
      </c>
      <c r="E180" s="801">
        <v>11</v>
      </c>
      <c r="F180" s="802">
        <v>53.5</v>
      </c>
      <c r="G180" s="803"/>
      <c r="H180" s="1297"/>
      <c r="I180" s="800">
        <v>53.5</v>
      </c>
      <c r="J180" s="1306"/>
    </row>
    <row r="181" spans="1:10" ht="18" customHeight="1">
      <c r="A181" s="777">
        <v>176</v>
      </c>
      <c r="B181" s="793" t="s">
        <v>2557</v>
      </c>
      <c r="C181" s="795" t="s">
        <v>1352</v>
      </c>
      <c r="D181" s="831" t="s">
        <v>2974</v>
      </c>
      <c r="E181" s="801">
        <v>5</v>
      </c>
      <c r="F181" s="802">
        <v>98.67</v>
      </c>
      <c r="G181" s="803"/>
      <c r="H181" s="1297"/>
      <c r="I181" s="800">
        <v>98.67</v>
      </c>
      <c r="J181" s="1306"/>
    </row>
    <row r="182" spans="1:10" ht="18" customHeight="1">
      <c r="A182" s="777">
        <v>177</v>
      </c>
      <c r="B182" s="793" t="s">
        <v>2557</v>
      </c>
      <c r="C182" s="795" t="s">
        <v>1352</v>
      </c>
      <c r="D182" s="831" t="s">
        <v>2974</v>
      </c>
      <c r="E182" s="801">
        <v>6</v>
      </c>
      <c r="F182" s="802">
        <v>86.92</v>
      </c>
      <c r="G182" s="803"/>
      <c r="H182" s="1297"/>
      <c r="I182" s="800">
        <v>86.92</v>
      </c>
      <c r="J182" s="1306"/>
    </row>
    <row r="183" spans="1:10" ht="18" customHeight="1">
      <c r="A183" s="777">
        <v>178</v>
      </c>
      <c r="B183" s="793" t="s">
        <v>2557</v>
      </c>
      <c r="C183" s="795" t="s">
        <v>1352</v>
      </c>
      <c r="D183" s="831" t="s">
        <v>2974</v>
      </c>
      <c r="E183" s="801">
        <v>7</v>
      </c>
      <c r="F183" s="802">
        <v>67.8</v>
      </c>
      <c r="G183" s="803"/>
      <c r="H183" s="1297"/>
      <c r="I183" s="800">
        <v>67.8</v>
      </c>
      <c r="J183" s="1306"/>
    </row>
    <row r="184" spans="1:10" ht="18" customHeight="1">
      <c r="A184" s="777">
        <v>179</v>
      </c>
      <c r="B184" s="793" t="s">
        <v>2557</v>
      </c>
      <c r="C184" s="795" t="s">
        <v>1352</v>
      </c>
      <c r="D184" s="831" t="s">
        <v>2974</v>
      </c>
      <c r="E184" s="801">
        <v>8</v>
      </c>
      <c r="F184" s="802">
        <v>54.88</v>
      </c>
      <c r="G184" s="803"/>
      <c r="H184" s="1297"/>
      <c r="I184" s="800">
        <v>54.88</v>
      </c>
      <c r="J184" s="1306"/>
    </row>
    <row r="185" spans="1:10" ht="18" customHeight="1" thickBot="1">
      <c r="A185" s="777">
        <v>180</v>
      </c>
      <c r="B185" s="804" t="s">
        <v>2557</v>
      </c>
      <c r="C185" s="805" t="s">
        <v>1352</v>
      </c>
      <c r="D185" s="847" t="s">
        <v>2974</v>
      </c>
      <c r="E185" s="807" t="s">
        <v>2975</v>
      </c>
      <c r="F185" s="808">
        <v>55.45</v>
      </c>
      <c r="G185" s="809"/>
      <c r="H185" s="1298"/>
      <c r="I185" s="810">
        <v>55.45</v>
      </c>
      <c r="J185" s="1307"/>
    </row>
    <row r="186" spans="1:10" ht="18" customHeight="1">
      <c r="A186" s="777">
        <v>181</v>
      </c>
      <c r="B186" s="791" t="s">
        <v>2557</v>
      </c>
      <c r="C186" s="825" t="s">
        <v>1352</v>
      </c>
      <c r="D186" s="826" t="s">
        <v>2978</v>
      </c>
      <c r="E186" s="827" t="s">
        <v>2979</v>
      </c>
      <c r="F186" s="828">
        <v>43.85</v>
      </c>
      <c r="G186" s="829">
        <v>1962</v>
      </c>
      <c r="H186" s="1296">
        <v>23113.05</v>
      </c>
      <c r="I186" s="830">
        <v>43.85</v>
      </c>
      <c r="J186" s="1305">
        <v>87.68</v>
      </c>
    </row>
    <row r="187" spans="1:10" ht="18" customHeight="1" thickBot="1">
      <c r="A187" s="777">
        <v>182</v>
      </c>
      <c r="B187" s="804" t="s">
        <v>2557</v>
      </c>
      <c r="C187" s="805" t="s">
        <v>1352</v>
      </c>
      <c r="D187" s="847" t="s">
        <v>2978</v>
      </c>
      <c r="E187" s="848" t="s">
        <v>2980</v>
      </c>
      <c r="F187" s="808">
        <v>43.83</v>
      </c>
      <c r="G187" s="809"/>
      <c r="H187" s="1298"/>
      <c r="I187" s="810">
        <v>43.83</v>
      </c>
      <c r="J187" s="1307"/>
    </row>
    <row r="188" spans="1:10" ht="18" customHeight="1">
      <c r="A188" s="777">
        <v>183</v>
      </c>
      <c r="B188" s="791" t="s">
        <v>2557</v>
      </c>
      <c r="C188" s="825" t="s">
        <v>1352</v>
      </c>
      <c r="D188" s="826" t="s">
        <v>2984</v>
      </c>
      <c r="E188" s="827" t="s">
        <v>2985</v>
      </c>
      <c r="F188" s="828">
        <v>92.63</v>
      </c>
      <c r="G188" s="829">
        <v>1912</v>
      </c>
      <c r="H188" s="1296">
        <v>457118.83</v>
      </c>
      <c r="I188" s="830">
        <v>92.63</v>
      </c>
      <c r="J188" s="1305">
        <v>690.57999999999993</v>
      </c>
    </row>
    <row r="189" spans="1:10" ht="18" customHeight="1">
      <c r="A189" s="777">
        <v>184</v>
      </c>
      <c r="B189" s="793" t="s">
        <v>2557</v>
      </c>
      <c r="C189" s="795" t="s">
        <v>1352</v>
      </c>
      <c r="D189" s="831" t="s">
        <v>2984</v>
      </c>
      <c r="E189" s="832" t="s">
        <v>2986</v>
      </c>
      <c r="F189" s="802">
        <v>36.54</v>
      </c>
      <c r="G189" s="803"/>
      <c r="H189" s="1297"/>
      <c r="I189" s="800">
        <v>36.54</v>
      </c>
      <c r="J189" s="1306"/>
    </row>
    <row r="190" spans="1:10" ht="18" customHeight="1">
      <c r="A190" s="777">
        <v>185</v>
      </c>
      <c r="B190" s="793" t="s">
        <v>2557</v>
      </c>
      <c r="C190" s="795" t="s">
        <v>1352</v>
      </c>
      <c r="D190" s="831" t="s">
        <v>2984</v>
      </c>
      <c r="E190" s="832" t="s">
        <v>2987</v>
      </c>
      <c r="F190" s="802">
        <v>36.340000000000003</v>
      </c>
      <c r="G190" s="803"/>
      <c r="H190" s="1297"/>
      <c r="I190" s="800">
        <v>36.340000000000003</v>
      </c>
      <c r="J190" s="1306"/>
    </row>
    <row r="191" spans="1:10" ht="18" customHeight="1">
      <c r="A191" s="777">
        <v>186</v>
      </c>
      <c r="B191" s="793" t="s">
        <v>3613</v>
      </c>
      <c r="C191" s="795" t="s">
        <v>3614</v>
      </c>
      <c r="D191" s="831" t="s">
        <v>2984</v>
      </c>
      <c r="E191" s="832" t="s">
        <v>2988</v>
      </c>
      <c r="F191" s="802">
        <v>16.579999999999998</v>
      </c>
      <c r="G191" s="803"/>
      <c r="H191" s="1297"/>
      <c r="I191" s="800">
        <v>16.579999999999998</v>
      </c>
      <c r="J191" s="1306"/>
    </row>
    <row r="192" spans="1:10" ht="18" customHeight="1">
      <c r="A192" s="777">
        <v>187</v>
      </c>
      <c r="B192" s="793" t="s">
        <v>2557</v>
      </c>
      <c r="C192" s="795" t="s">
        <v>1352</v>
      </c>
      <c r="D192" s="831" t="s">
        <v>2984</v>
      </c>
      <c r="E192" s="832" t="s">
        <v>2989</v>
      </c>
      <c r="F192" s="802">
        <v>40</v>
      </c>
      <c r="G192" s="803"/>
      <c r="H192" s="1297"/>
      <c r="I192" s="800">
        <v>40</v>
      </c>
      <c r="J192" s="1306"/>
    </row>
    <row r="193" spans="1:10" ht="18" customHeight="1">
      <c r="A193" s="777">
        <v>188</v>
      </c>
      <c r="B193" s="793" t="s">
        <v>2557</v>
      </c>
      <c r="C193" s="795" t="s">
        <v>1352</v>
      </c>
      <c r="D193" s="831" t="s">
        <v>2984</v>
      </c>
      <c r="E193" s="832" t="s">
        <v>2990</v>
      </c>
      <c r="F193" s="802">
        <v>38.51</v>
      </c>
      <c r="G193" s="803"/>
      <c r="H193" s="1297"/>
      <c r="I193" s="800">
        <v>38.51</v>
      </c>
      <c r="J193" s="1306"/>
    </row>
    <row r="194" spans="1:10" ht="18" customHeight="1">
      <c r="A194" s="777">
        <v>189</v>
      </c>
      <c r="B194" s="793" t="s">
        <v>2557</v>
      </c>
      <c r="C194" s="795" t="s">
        <v>1352</v>
      </c>
      <c r="D194" s="831" t="s">
        <v>2984</v>
      </c>
      <c r="E194" s="832" t="s">
        <v>2991</v>
      </c>
      <c r="F194" s="802">
        <v>41.87</v>
      </c>
      <c r="G194" s="803"/>
      <c r="H194" s="1297"/>
      <c r="I194" s="800">
        <v>41.87</v>
      </c>
      <c r="J194" s="1306"/>
    </row>
    <row r="195" spans="1:10" ht="18" customHeight="1">
      <c r="A195" s="777">
        <v>190</v>
      </c>
      <c r="B195" s="793" t="s">
        <v>2557</v>
      </c>
      <c r="C195" s="795" t="s">
        <v>1352</v>
      </c>
      <c r="D195" s="831" t="s">
        <v>2984</v>
      </c>
      <c r="E195" s="832" t="s">
        <v>2992</v>
      </c>
      <c r="F195" s="802">
        <v>25.46</v>
      </c>
      <c r="G195" s="803"/>
      <c r="H195" s="1297"/>
      <c r="I195" s="800">
        <v>25.46</v>
      </c>
      <c r="J195" s="1306"/>
    </row>
    <row r="196" spans="1:10" ht="18" customHeight="1">
      <c r="A196" s="777">
        <v>191</v>
      </c>
      <c r="B196" s="793" t="s">
        <v>2557</v>
      </c>
      <c r="C196" s="795" t="s">
        <v>1352</v>
      </c>
      <c r="D196" s="831" t="s">
        <v>2984</v>
      </c>
      <c r="E196" s="832" t="s">
        <v>2993</v>
      </c>
      <c r="F196" s="802">
        <v>62.4</v>
      </c>
      <c r="G196" s="803"/>
      <c r="H196" s="1297"/>
      <c r="I196" s="800">
        <v>62.4</v>
      </c>
      <c r="J196" s="1306"/>
    </row>
    <row r="197" spans="1:10" ht="18" customHeight="1">
      <c r="A197" s="777">
        <v>192</v>
      </c>
      <c r="B197" s="793" t="s">
        <v>2557</v>
      </c>
      <c r="C197" s="795" t="s">
        <v>1352</v>
      </c>
      <c r="D197" s="831" t="s">
        <v>2984</v>
      </c>
      <c r="E197" s="832" t="s">
        <v>2994</v>
      </c>
      <c r="F197" s="802">
        <v>49.02</v>
      </c>
      <c r="G197" s="803"/>
      <c r="H197" s="1297"/>
      <c r="I197" s="800">
        <v>49.02</v>
      </c>
      <c r="J197" s="1306"/>
    </row>
    <row r="198" spans="1:10" ht="18" customHeight="1">
      <c r="A198" s="777">
        <v>193</v>
      </c>
      <c r="B198" s="793" t="s">
        <v>2557</v>
      </c>
      <c r="C198" s="795" t="s">
        <v>1352</v>
      </c>
      <c r="D198" s="831" t="s">
        <v>2984</v>
      </c>
      <c r="E198" s="832" t="s">
        <v>2994</v>
      </c>
      <c r="F198" s="802">
        <v>47.36</v>
      </c>
      <c r="G198" s="803"/>
      <c r="H198" s="1297"/>
      <c r="I198" s="800">
        <v>47.36</v>
      </c>
      <c r="J198" s="1306"/>
    </row>
    <row r="199" spans="1:10" ht="18" customHeight="1">
      <c r="A199" s="777">
        <v>194</v>
      </c>
      <c r="B199" s="793" t="s">
        <v>2557</v>
      </c>
      <c r="C199" s="795" t="s">
        <v>1352</v>
      </c>
      <c r="D199" s="831" t="s">
        <v>2984</v>
      </c>
      <c r="E199" s="832" t="s">
        <v>2995</v>
      </c>
      <c r="F199" s="802">
        <v>93.91</v>
      </c>
      <c r="G199" s="803"/>
      <c r="H199" s="1297"/>
      <c r="I199" s="800">
        <v>93.91</v>
      </c>
      <c r="J199" s="1306"/>
    </row>
    <row r="200" spans="1:10" ht="18" customHeight="1">
      <c r="A200" s="777">
        <v>195</v>
      </c>
      <c r="B200" s="793" t="s">
        <v>2557</v>
      </c>
      <c r="C200" s="795" t="s">
        <v>1352</v>
      </c>
      <c r="D200" s="831" t="s">
        <v>2984</v>
      </c>
      <c r="E200" s="832" t="s">
        <v>2995</v>
      </c>
      <c r="F200" s="802">
        <v>70.19</v>
      </c>
      <c r="G200" s="803"/>
      <c r="H200" s="1297"/>
      <c r="I200" s="800">
        <v>70.19</v>
      </c>
      <c r="J200" s="1306"/>
    </row>
    <row r="201" spans="1:10" ht="18" customHeight="1" thickBot="1">
      <c r="A201" s="777">
        <v>196</v>
      </c>
      <c r="B201" s="804" t="s">
        <v>2557</v>
      </c>
      <c r="C201" s="805" t="s">
        <v>1352</v>
      </c>
      <c r="D201" s="847" t="s">
        <v>2984</v>
      </c>
      <c r="E201" s="848" t="s">
        <v>2996</v>
      </c>
      <c r="F201" s="808">
        <v>39.770000000000003</v>
      </c>
      <c r="G201" s="809"/>
      <c r="H201" s="1298"/>
      <c r="I201" s="810">
        <v>39.770000000000003</v>
      </c>
      <c r="J201" s="1307"/>
    </row>
    <row r="202" spans="1:10" ht="18" customHeight="1">
      <c r="A202" s="777">
        <v>197</v>
      </c>
      <c r="B202" s="792" t="s">
        <v>2557</v>
      </c>
      <c r="C202" s="795" t="s">
        <v>1352</v>
      </c>
      <c r="D202" s="796" t="s">
        <v>3022</v>
      </c>
      <c r="E202" s="851">
        <v>3</v>
      </c>
      <c r="F202" s="798">
        <v>60.51</v>
      </c>
      <c r="G202" s="799">
        <v>1912</v>
      </c>
      <c r="H202" s="1296">
        <v>85275.8</v>
      </c>
      <c r="I202" s="800">
        <v>60.51</v>
      </c>
      <c r="J202" s="1321">
        <v>180.64</v>
      </c>
    </row>
    <row r="203" spans="1:10" ht="18" customHeight="1">
      <c r="A203" s="777">
        <v>198</v>
      </c>
      <c r="B203" s="793" t="s">
        <v>2557</v>
      </c>
      <c r="C203" s="795" t="s">
        <v>1352</v>
      </c>
      <c r="D203" s="831" t="s">
        <v>3022</v>
      </c>
      <c r="E203" s="832">
        <v>5</v>
      </c>
      <c r="F203" s="802">
        <v>51.73</v>
      </c>
      <c r="G203" s="803"/>
      <c r="H203" s="1297"/>
      <c r="I203" s="800">
        <v>51.73</v>
      </c>
      <c r="J203" s="1306"/>
    </row>
    <row r="204" spans="1:10" ht="18" customHeight="1" thickBot="1">
      <c r="A204" s="777">
        <v>199</v>
      </c>
      <c r="B204" s="786" t="s">
        <v>2557</v>
      </c>
      <c r="C204" s="833" t="s">
        <v>1352</v>
      </c>
      <c r="D204" s="834" t="s">
        <v>3022</v>
      </c>
      <c r="E204" s="835">
        <v>6</v>
      </c>
      <c r="F204" s="836">
        <v>68.400000000000006</v>
      </c>
      <c r="G204" s="837"/>
      <c r="H204" s="1298"/>
      <c r="I204" s="838">
        <v>68.400000000000006</v>
      </c>
      <c r="J204" s="1330"/>
    </row>
    <row r="205" spans="1:10" ht="18" customHeight="1" thickBot="1">
      <c r="A205" s="777">
        <v>200</v>
      </c>
      <c r="B205" s="861" t="s">
        <v>2557</v>
      </c>
      <c r="C205" s="840" t="s">
        <v>1352</v>
      </c>
      <c r="D205" s="841" t="s">
        <v>3029</v>
      </c>
      <c r="E205" s="842">
        <v>1</v>
      </c>
      <c r="F205" s="843">
        <v>48.06</v>
      </c>
      <c r="G205" s="844">
        <v>1927</v>
      </c>
      <c r="H205" s="976">
        <v>20859.79</v>
      </c>
      <c r="I205" s="845">
        <v>48.06</v>
      </c>
      <c r="J205" s="981">
        <v>48.06</v>
      </c>
    </row>
    <row r="206" spans="1:10" ht="27.75" customHeight="1" thickBot="1">
      <c r="A206" s="811">
        <v>201</v>
      </c>
      <c r="B206" s="862" t="s">
        <v>2557</v>
      </c>
      <c r="C206" s="863" t="s">
        <v>3615</v>
      </c>
      <c r="D206" s="781" t="s">
        <v>3616</v>
      </c>
      <c r="E206" s="864" t="s">
        <v>2590</v>
      </c>
      <c r="F206" s="779">
        <v>51.15</v>
      </c>
      <c r="G206" s="780"/>
      <c r="H206" s="977">
        <v>233457.53</v>
      </c>
      <c r="I206" s="779">
        <v>51.15</v>
      </c>
      <c r="J206" s="984">
        <v>51.15</v>
      </c>
    </row>
    <row r="207" spans="1:10" ht="18" customHeight="1" thickBot="1">
      <c r="A207" s="865">
        <v>202</v>
      </c>
      <c r="B207" s="866" t="s">
        <v>2559</v>
      </c>
      <c r="C207" s="782" t="s">
        <v>2560</v>
      </c>
      <c r="D207" s="781" t="s">
        <v>3087</v>
      </c>
      <c r="E207" s="867"/>
      <c r="F207" s="779">
        <v>978.4</v>
      </c>
      <c r="G207" s="780"/>
      <c r="H207" s="977">
        <v>2859932.62</v>
      </c>
      <c r="I207" s="779">
        <v>978.4</v>
      </c>
      <c r="J207" s="984">
        <v>978.4</v>
      </c>
    </row>
    <row r="208" spans="1:10" s="986" customFormat="1" ht="16.5" thickBot="1">
      <c r="A208" s="1338" t="s">
        <v>3088</v>
      </c>
      <c r="B208" s="1339"/>
      <c r="C208" s="1339"/>
      <c r="D208" s="1340"/>
      <c r="E208" s="1299"/>
      <c r="F208" s="1300"/>
      <c r="G208" s="1301"/>
      <c r="H208" s="985">
        <f>SUBTOTAL(9,H6:H207)</f>
        <v>11549241.709999997</v>
      </c>
      <c r="I208" s="1294"/>
      <c r="J208" s="1295"/>
    </row>
    <row r="209" spans="5:8" ht="13.5" thickTop="1">
      <c r="F209" s="772"/>
    </row>
    <row r="210" spans="5:8">
      <c r="E210" s="998"/>
      <c r="F210" s="999"/>
      <c r="G210" s="1000"/>
      <c r="H210" s="1001"/>
    </row>
    <row r="211" spans="5:8">
      <c r="E211" s="998"/>
      <c r="F211" s="1000"/>
      <c r="G211" s="1000"/>
      <c r="H211" s="1001"/>
    </row>
    <row r="212" spans="5:8">
      <c r="E212" s="998"/>
      <c r="F212" s="1000"/>
      <c r="G212" s="1000"/>
      <c r="H212" s="1001"/>
    </row>
    <row r="213" spans="5:8">
      <c r="E213" s="998"/>
      <c r="F213" s="1000"/>
      <c r="G213" s="1000"/>
      <c r="H213" s="1001"/>
    </row>
    <row r="214" spans="5:8">
      <c r="E214" s="998"/>
      <c r="F214" s="1000"/>
      <c r="G214" s="1000"/>
      <c r="H214" s="1001"/>
    </row>
  </sheetData>
  <mergeCells count="91">
    <mergeCell ref="A208:D208"/>
    <mergeCell ref="J158:J159"/>
    <mergeCell ref="J161:J162"/>
    <mergeCell ref="J163:J165"/>
    <mergeCell ref="J166:J169"/>
    <mergeCell ref="J170:J174"/>
    <mergeCell ref="J105:J106"/>
    <mergeCell ref="J107:J110"/>
    <mergeCell ref="H179:H185"/>
    <mergeCell ref="H186:H187"/>
    <mergeCell ref="H188:H201"/>
    <mergeCell ref="J111:J136"/>
    <mergeCell ref="J137:J139"/>
    <mergeCell ref="J140:J148"/>
    <mergeCell ref="J149:J152"/>
    <mergeCell ref="J154:J155"/>
    <mergeCell ref="J156:J157"/>
    <mergeCell ref="H137:H139"/>
    <mergeCell ref="H158:H159"/>
    <mergeCell ref="H161:H162"/>
    <mergeCell ref="J89:J90"/>
    <mergeCell ref="J91:J92"/>
    <mergeCell ref="J93:J94"/>
    <mergeCell ref="J95:J97"/>
    <mergeCell ref="J98:J104"/>
    <mergeCell ref="J63:J64"/>
    <mergeCell ref="J66:J68"/>
    <mergeCell ref="J69:J70"/>
    <mergeCell ref="J71:J75"/>
    <mergeCell ref="J76:J87"/>
    <mergeCell ref="J48:J49"/>
    <mergeCell ref="J50:J51"/>
    <mergeCell ref="J52:J53"/>
    <mergeCell ref="J55:J56"/>
    <mergeCell ref="J57:J62"/>
    <mergeCell ref="J21:J27"/>
    <mergeCell ref="J28:J31"/>
    <mergeCell ref="J33:J35"/>
    <mergeCell ref="J36:J41"/>
    <mergeCell ref="J42:J47"/>
    <mergeCell ref="J10:J14"/>
    <mergeCell ref="H6:H8"/>
    <mergeCell ref="H10:H14"/>
    <mergeCell ref="J15:J16"/>
    <mergeCell ref="J17:J20"/>
    <mergeCell ref="A1:J1"/>
    <mergeCell ref="A2:J2"/>
    <mergeCell ref="A3:J3"/>
    <mergeCell ref="H4:J4"/>
    <mergeCell ref="J6:J8"/>
    <mergeCell ref="H15:H16"/>
    <mergeCell ref="H17:H20"/>
    <mergeCell ref="H21:H27"/>
    <mergeCell ref="H28:H31"/>
    <mergeCell ref="H33:H35"/>
    <mergeCell ref="H36:H41"/>
    <mergeCell ref="H42:H47"/>
    <mergeCell ref="H48:H49"/>
    <mergeCell ref="H50:H51"/>
    <mergeCell ref="H52:H53"/>
    <mergeCell ref="H55:H56"/>
    <mergeCell ref="H57:H62"/>
    <mergeCell ref="H63:H64"/>
    <mergeCell ref="H66:H68"/>
    <mergeCell ref="H69:H70"/>
    <mergeCell ref="H71:H75"/>
    <mergeCell ref="H76:H87"/>
    <mergeCell ref="H89:H90"/>
    <mergeCell ref="H91:H92"/>
    <mergeCell ref="H93:H94"/>
    <mergeCell ref="H140:H148"/>
    <mergeCell ref="H149:H152"/>
    <mergeCell ref="H154:H155"/>
    <mergeCell ref="H156:H157"/>
    <mergeCell ref="H95:H97"/>
    <mergeCell ref="H98:H104"/>
    <mergeCell ref="H105:H106"/>
    <mergeCell ref="H107:H110"/>
    <mergeCell ref="H111:H136"/>
    <mergeCell ref="E208:G208"/>
    <mergeCell ref="J175:J178"/>
    <mergeCell ref="J179:J185"/>
    <mergeCell ref="J186:J187"/>
    <mergeCell ref="J188:J201"/>
    <mergeCell ref="H202:H204"/>
    <mergeCell ref="J202:J204"/>
    <mergeCell ref="I208:J208"/>
    <mergeCell ref="H163:H165"/>
    <mergeCell ref="H166:H169"/>
    <mergeCell ref="H170:H174"/>
    <mergeCell ref="H175:H178"/>
  </mergeCells>
  <pageMargins left="0.59055118110236227" right="0.59055118110236227" top="0.59055118110236227" bottom="0.59055118110236227" header="0" footer="0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9</vt:i4>
      </vt:variant>
    </vt:vector>
  </HeadingPairs>
  <TitlesOfParts>
    <vt:vector size="19" baseType="lpstr">
      <vt:lpstr>informacje ogólne</vt:lpstr>
      <vt:lpstr>budynki</vt:lpstr>
      <vt:lpstr>drogi</vt:lpstr>
      <vt:lpstr>elektronika </vt:lpstr>
      <vt:lpstr>środki trwałe</vt:lpstr>
      <vt:lpstr>maszyny</vt:lpstr>
      <vt:lpstr>lokalizacje</vt:lpstr>
      <vt:lpstr>lokale TBS Lokum Sp. z o.o.</vt:lpstr>
      <vt:lpstr>lokale we WM - Gmina</vt:lpstr>
      <vt:lpstr>szkody</vt:lpstr>
      <vt:lpstr>budynki!Obszar_wydruku</vt:lpstr>
      <vt:lpstr>drogi!Obszar_wydruku</vt:lpstr>
      <vt:lpstr>'elektronika '!Obszar_wydruku</vt:lpstr>
      <vt:lpstr>'informacje ogólne'!Obszar_wydruku</vt:lpstr>
      <vt:lpstr>'lokale TBS Lokum Sp. z o.o.'!Obszar_wydruku</vt:lpstr>
      <vt:lpstr>'lokale we WM - Gmina'!Obszar_wydruku</vt:lpstr>
      <vt:lpstr>lokalizacje!Obszar_wydruku</vt:lpstr>
      <vt:lpstr>maszyny!Obszar_wydruku</vt:lpstr>
      <vt:lpstr>szkody!Obszar_wydruku</vt:lpstr>
    </vt:vector>
  </TitlesOfParts>
  <Company>MedicEuro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Filipcewicz-Fąfara Sylwia</cp:lastModifiedBy>
  <cp:lastPrinted>2020-10-28T12:37:25Z</cp:lastPrinted>
  <dcterms:created xsi:type="dcterms:W3CDTF">2004-04-21T13:58:08Z</dcterms:created>
  <dcterms:modified xsi:type="dcterms:W3CDTF">2020-11-25T14:53:17Z</dcterms:modified>
</cp:coreProperties>
</file>