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załącznik 18b" sheetId="1" r:id="rId1"/>
  </sheets>
  <definedNames>
    <definedName name="_xlnm.Print_Titles" localSheetId="0">'załącznik 18b'!$4:$4</definedName>
  </definedNames>
  <calcPr calcId="145621"/>
</workbook>
</file>

<file path=xl/calcChain.xml><?xml version="1.0" encoding="utf-8"?>
<calcChain xmlns="http://schemas.openxmlformats.org/spreadsheetml/2006/main">
  <c r="P5" i="1" l="1"/>
  <c r="U5" i="1"/>
  <c r="AB5" i="1"/>
  <c r="AM5" i="1"/>
  <c r="AN5" i="1"/>
  <c r="AO5" i="1" s="1"/>
  <c r="AP5" i="1"/>
  <c r="P6" i="1"/>
  <c r="U6" i="1"/>
  <c r="AN6" i="1" s="1"/>
  <c r="AB6" i="1"/>
  <c r="AM6" i="1"/>
  <c r="AP6" i="1"/>
  <c r="P7" i="1"/>
  <c r="U7" i="1"/>
  <c r="AN7" i="1" s="1"/>
  <c r="AO7" i="1" s="1"/>
  <c r="AB7" i="1"/>
  <c r="AM7" i="1"/>
  <c r="AP7" i="1"/>
  <c r="P8" i="1"/>
  <c r="U8" i="1"/>
  <c r="AB8" i="1"/>
  <c r="AM8" i="1"/>
  <c r="AN8" i="1"/>
  <c r="AO8" i="1" s="1"/>
  <c r="AP8" i="1"/>
  <c r="P9" i="1"/>
  <c r="U9" i="1"/>
  <c r="AB9" i="1"/>
  <c r="AM9" i="1"/>
  <c r="AN9" i="1"/>
  <c r="AO9" i="1" s="1"/>
  <c r="AP9" i="1"/>
  <c r="P10" i="1"/>
  <c r="U10" i="1"/>
  <c r="AN10" i="1" s="1"/>
  <c r="AO10" i="1" s="1"/>
  <c r="AB10" i="1"/>
  <c r="AM10" i="1"/>
  <c r="AP10" i="1"/>
  <c r="P11" i="1"/>
  <c r="U11" i="1"/>
  <c r="AB11" i="1"/>
  <c r="AM11" i="1"/>
  <c r="AN11" i="1"/>
  <c r="AO11" i="1" s="1"/>
  <c r="AP11" i="1"/>
  <c r="P12" i="1"/>
  <c r="U12" i="1"/>
  <c r="AN12" i="1" s="1"/>
  <c r="AO12" i="1" s="1"/>
  <c r="AB12" i="1"/>
  <c r="AM12" i="1"/>
  <c r="AP12" i="1"/>
  <c r="P13" i="1"/>
  <c r="U13" i="1"/>
  <c r="AB13" i="1"/>
  <c r="AM13" i="1"/>
  <c r="AN13" i="1"/>
  <c r="AO13" i="1" s="1"/>
  <c r="AP13" i="1"/>
  <c r="P14" i="1"/>
  <c r="U14" i="1"/>
  <c r="AN14" i="1" s="1"/>
  <c r="AO14" i="1" s="1"/>
  <c r="AB14" i="1"/>
  <c r="AM14" i="1"/>
  <c r="AP14" i="1"/>
  <c r="P15" i="1"/>
  <c r="U15" i="1"/>
  <c r="AB15" i="1"/>
  <c r="AM15" i="1"/>
  <c r="AN15" i="1"/>
  <c r="AO15" i="1" s="1"/>
  <c r="AP15" i="1"/>
  <c r="P16" i="1"/>
  <c r="U16" i="1"/>
  <c r="AB16" i="1"/>
  <c r="AM16" i="1"/>
  <c r="AN16" i="1"/>
  <c r="AO16" i="1" s="1"/>
  <c r="AP16" i="1"/>
  <c r="P17" i="1"/>
  <c r="R17" i="1"/>
  <c r="U17" i="1"/>
  <c r="AB17" i="1"/>
  <c r="AM17" i="1"/>
  <c r="AN17" i="1"/>
  <c r="AO17" i="1" s="1"/>
  <c r="AP17" i="1"/>
  <c r="G18" i="1"/>
  <c r="P18" i="1"/>
  <c r="U18" i="1"/>
  <c r="AB18" i="1"/>
  <c r="AM18" i="1"/>
  <c r="AN18" i="1"/>
  <c r="AO18" i="1" s="1"/>
  <c r="AP18" i="1"/>
  <c r="G19" i="1"/>
  <c r="P19" i="1"/>
  <c r="U19" i="1"/>
  <c r="AB19" i="1"/>
  <c r="AM19" i="1"/>
  <c r="AN19" i="1"/>
  <c r="AO19" i="1" s="1"/>
  <c r="AP19" i="1"/>
  <c r="P20" i="1"/>
  <c r="P26" i="1" s="1"/>
  <c r="U20" i="1"/>
  <c r="AB20" i="1"/>
  <c r="AM20" i="1"/>
  <c r="AN20" i="1"/>
  <c r="AO20" i="1" s="1"/>
  <c r="AP20" i="1"/>
  <c r="P21" i="1"/>
  <c r="U21" i="1"/>
  <c r="AN21" i="1" s="1"/>
  <c r="AO21" i="1" s="1"/>
  <c r="AB21" i="1"/>
  <c r="AM21" i="1"/>
  <c r="AP21" i="1"/>
  <c r="P22" i="1"/>
  <c r="U22" i="1"/>
  <c r="AB22" i="1"/>
  <c r="AM22" i="1"/>
  <c r="AN22" i="1"/>
  <c r="AO22" i="1" s="1"/>
  <c r="AP22" i="1"/>
  <c r="P23" i="1"/>
  <c r="U23" i="1"/>
  <c r="AB23" i="1"/>
  <c r="AM23" i="1"/>
  <c r="AM26" i="1" s="1"/>
  <c r="AN23" i="1"/>
  <c r="AO23" i="1" s="1"/>
  <c r="AP23" i="1"/>
  <c r="P24" i="1"/>
  <c r="U24" i="1"/>
  <c r="AB24" i="1"/>
  <c r="AM24" i="1"/>
  <c r="AN24" i="1"/>
  <c r="AO24" i="1" s="1"/>
  <c r="AP24" i="1"/>
  <c r="P25" i="1"/>
  <c r="U25" i="1"/>
  <c r="AN25" i="1" s="1"/>
  <c r="AO25" i="1" s="1"/>
  <c r="AB25" i="1"/>
  <c r="AM25" i="1"/>
  <c r="AP25" i="1"/>
  <c r="C26" i="1"/>
  <c r="D26" i="1"/>
  <c r="K26" i="1"/>
  <c r="L26" i="1"/>
  <c r="M26" i="1"/>
  <c r="N26" i="1"/>
  <c r="O26" i="1"/>
  <c r="L27" i="1" s="1"/>
  <c r="Q26" i="1"/>
  <c r="V26" i="1"/>
  <c r="W26" i="1"/>
  <c r="X26" i="1"/>
  <c r="Y26" i="1"/>
  <c r="AC26" i="1"/>
  <c r="AD26" i="1"/>
  <c r="AE26" i="1"/>
  <c r="AK26" i="1"/>
  <c r="AL26" i="1"/>
  <c r="K27" i="1"/>
  <c r="Q27" i="1"/>
  <c r="AO6" i="1" l="1"/>
  <c r="AN26" i="1"/>
  <c r="AO26" i="1"/>
  <c r="U26" i="1"/>
</calcChain>
</file>

<file path=xl/sharedStrings.xml><?xml version="1.0" encoding="utf-8"?>
<sst xmlns="http://schemas.openxmlformats.org/spreadsheetml/2006/main" count="253" uniqueCount="159">
  <si>
    <t>wskaźnik tylko tr. zarz. -&gt;</t>
  </si>
  <si>
    <t>wsk. tr. zarz. + admin. -&gt;</t>
  </si>
  <si>
    <t>RAZEM</t>
  </si>
  <si>
    <t>mieszkalna</t>
  </si>
  <si>
    <t>udział w nieruchomości wspólnej</t>
  </si>
  <si>
    <t>nieruchomość zabudowana mieszkalna</t>
  </si>
  <si>
    <t>N</t>
  </si>
  <si>
    <t>bud. + teren</t>
  </si>
  <si>
    <t>SZ1W/00008231/9</t>
  </si>
  <si>
    <t>176</t>
  </si>
  <si>
    <t>Sosnowa 15</t>
  </si>
  <si>
    <t>23890721 / 56020800</t>
  </si>
  <si>
    <t>U</t>
  </si>
  <si>
    <t>SZ1W/00010839/8</t>
  </si>
  <si>
    <t>356</t>
  </si>
  <si>
    <t>Sikorskiego 12</t>
  </si>
  <si>
    <t>32780669708452700000000 / 598391019648000000000000</t>
  </si>
  <si>
    <t>BGM i KW dane niezgodne, wpis ostrzeżenia w KW; kart.budynków 119,31 m²</t>
  </si>
  <si>
    <t>SZ1W/00009346/5</t>
  </si>
  <si>
    <t>257</t>
  </si>
  <si>
    <t>Piłsudskiego 23-25</t>
  </si>
  <si>
    <t>19711572388561 / 50829087041480</t>
  </si>
  <si>
    <t>SZ1W/00014280/2</t>
  </si>
  <si>
    <t>327</t>
  </si>
  <si>
    <t>Paderewskiego 26</t>
  </si>
  <si>
    <t>101376 / 211680</t>
  </si>
  <si>
    <t>SZ1W/00002634/2</t>
  </si>
  <si>
    <t>252</t>
  </si>
  <si>
    <t>Norweska 8</t>
  </si>
  <si>
    <t>5567 / 26148</t>
  </si>
  <si>
    <t>SZ1W/00002640/7</t>
  </si>
  <si>
    <t>336</t>
  </si>
  <si>
    <t>Norweska 2</t>
  </si>
  <si>
    <t>340517183 / 900178170</t>
  </si>
  <si>
    <t>8044,61 (dz.52), 5494,95 (dz.53), 2813,42 (dz.54)</t>
  </si>
  <si>
    <t>N (w trakcie brak zgody WM)</t>
  </si>
  <si>
    <t>SZ1W/00008240/5</t>
  </si>
  <si>
    <t>52, 53, 54</t>
  </si>
  <si>
    <t>Niecała 3</t>
  </si>
  <si>
    <t>25944,20 (dz.168), 11845,67 (dz.169)</t>
  </si>
  <si>
    <t>N ???</t>
  </si>
  <si>
    <t>BGM i KW dane niezgodne; kart.budynków 19,93 m²</t>
  </si>
  <si>
    <t>SZ1W/00008314/5</t>
  </si>
  <si>
    <t>168, 169</t>
  </si>
  <si>
    <t>Narutowicza 9</t>
  </si>
  <si>
    <t>14147 / 38788</t>
  </si>
  <si>
    <t xml:space="preserve">N </t>
  </si>
  <si>
    <t>BGM i KW dane niezgodne; kart.budynków 122,76 m²</t>
  </si>
  <si>
    <t>SZ1W/00015121/7</t>
  </si>
  <si>
    <t>104</t>
  </si>
  <si>
    <t>Matejki 15</t>
  </si>
  <si>
    <t>mieszkalno - usługowa</t>
  </si>
  <si>
    <t>nieruchomość zabudowana mieszkalno - usługowa</t>
  </si>
  <si>
    <t>44228 / 190723</t>
  </si>
  <si>
    <t xml:space="preserve">uwaga: najemca lok. użytk. o pow. 527,15 m2, płaci podatek od nieruch. odrębnie (kawiarnia "SONATA"); część tego lokalu znajduje się w budynku wspólnoty mieszk. przy ul. Marynarzy 7 na działce nr 683, a część lokalu znajduje się na działce gminnej nr 681/14 o pow. 3474 m2, księga wieczysta nr SZ1W/00011429/8; </t>
  </si>
  <si>
    <t>46,13 + 527,15</t>
  </si>
  <si>
    <t>SZ1W/00010655/4</t>
  </si>
  <si>
    <t>683</t>
  </si>
  <si>
    <t>Marynarzy 7</t>
  </si>
  <si>
    <t>30632 / 198532</t>
  </si>
  <si>
    <t>SZ1W/00011424/3</t>
  </si>
  <si>
    <t>684</t>
  </si>
  <si>
    <t>Marynarzy 6a-6b-6c</t>
  </si>
  <si>
    <t>325071807 / 104386600</t>
  </si>
  <si>
    <t>BGM i KW dane niezgodne; kart.budynków 90,62m²</t>
  </si>
  <si>
    <t>SZ1W/00015601/6</t>
  </si>
  <si>
    <t>4</t>
  </si>
  <si>
    <t>Marynarzy 1</t>
  </si>
  <si>
    <t>405284384 / 807341700</t>
  </si>
  <si>
    <t>SZ1W/00015120/0</t>
  </si>
  <si>
    <t>115</t>
  </si>
  <si>
    <t>Konstytucji 3 Maja 30</t>
  </si>
  <si>
    <t>14015 / 40288</t>
  </si>
  <si>
    <t>SZ1W/00015119/0</t>
  </si>
  <si>
    <t>117</t>
  </si>
  <si>
    <t>Konstytucji 3 Maja 28</t>
  </si>
  <si>
    <t>2348 / 10000</t>
  </si>
  <si>
    <t>SZ1W/00011425/0</t>
  </si>
  <si>
    <t>122</t>
  </si>
  <si>
    <t>Konstytucji 3 Maja 25</t>
  </si>
  <si>
    <t>5292 / 10000 (za wyjątkiem dz.165/2 gdzie OT jest na całość działki)</t>
  </si>
  <si>
    <t>15135,12 (dz.164/1), 2540,16 (dz.138/22), 5397,84 (dz.165/1), 46,40 (dz.165/2)</t>
  </si>
  <si>
    <t>SZ1W/00016011/0</t>
  </si>
  <si>
    <t>164/1, 138/22, 165/1, 165/2,138/19,164/2</t>
  </si>
  <si>
    <t>Kochanowskiego 4</t>
  </si>
  <si>
    <t>9550 / 63962</t>
  </si>
  <si>
    <t>BGM i KW dane niezgodne, brak wpisu ostrzeżenia w KW gruntowej (według informacji z KW ostrzeżenia są wpisane tylko w księgach lokalowych); kart.budynków - 95,50 m²</t>
  </si>
  <si>
    <t>SZ1W/00009182/7</t>
  </si>
  <si>
    <t>251</t>
  </si>
  <si>
    <t>Grunwaldzka 20</t>
  </si>
  <si>
    <t>LT na działkę w XII.2019r. po przekształceniu - w treści decyzji brak wzmianki o pozostającym udziale Gminy</t>
  </si>
  <si>
    <t>brak OT</t>
  </si>
  <si>
    <t>BGM i KW dane niezgodne, wpis ostrzeżenia w KW; kart.budynków - brak danych</t>
  </si>
  <si>
    <t>SZ1W/00008151/4</t>
  </si>
  <si>
    <t>530</t>
  </si>
  <si>
    <t>Gdyńska 29a</t>
  </si>
  <si>
    <t>10793 / 48979</t>
  </si>
  <si>
    <t>SZ1W/00011402/3</t>
  </si>
  <si>
    <t>177</t>
  </si>
  <si>
    <t>Chopina 18</t>
  </si>
  <si>
    <t>5537 / 10000</t>
  </si>
  <si>
    <t>232,33 + 6,50</t>
  </si>
  <si>
    <t>SZ1W/00016049/5</t>
  </si>
  <si>
    <t>517</t>
  </si>
  <si>
    <t>Bohaterów Września 75</t>
  </si>
  <si>
    <t>51683 / 99646</t>
  </si>
  <si>
    <t>A. Krajowej 13b/2 rozlicz. za Odrowców 7 i 9; BGM i KW dane niezgodne, wpis ostrzeżenia w KW; kart.budynków 732,17 m²</t>
  </si>
  <si>
    <t>uwaga: gminne lok. użytk. usytuowane przy ul. Armii Krajowej 13 w Świnoujściu (parter) i Armii Krajowej 13/1 (pierwsze piętro)  - galeria sztuki - jest w dysp. Miejskiego Domu Kultury -&gt; Zarządzenie Prez. Miasta Nr 126/2013 z dn. 22.02.2013 r. i nr Nr 424/2018 z dn. 21.06.2018 r.;</t>
  </si>
  <si>
    <t>SZ1W/00008858/0</t>
  </si>
  <si>
    <t>607</t>
  </si>
  <si>
    <t>Armii Krajowej 13</t>
  </si>
  <si>
    <t xml:space="preserve">przeznaczenie nieruchomości </t>
  </si>
  <si>
    <t>budynki, budowle i inne urządzenie infrastruktury</t>
  </si>
  <si>
    <t xml:space="preserve">rodzaj nieruchomości </t>
  </si>
  <si>
    <t>termin zakończenia trwałości projektu</t>
  </si>
  <si>
    <t>udział gminy w nieruchomości wspólnej (%)</t>
  </si>
  <si>
    <t>Szacunkowa wartość rynkowa udziałuGminy wg. Średniej ceny sprzedaży</t>
  </si>
  <si>
    <t>szacunkowa wartość rynkowa udziału gminy wg średniej ceny sprzedaży (zł.)</t>
  </si>
  <si>
    <t>wartość księgowa nieruchomości budynkowej netto na 31.12.2019 (zł.)</t>
  </si>
  <si>
    <t>umorzenie na dzień 31.12.2019 (zł.)</t>
  </si>
  <si>
    <t>wartość księgowa brutto nieruchomości budynkowej na dzień (zł)</t>
  </si>
  <si>
    <t>Wielkość udziału w gruncie według dokumentu OT</t>
  </si>
  <si>
    <t>Wartość udziału Gminy w gruncie</t>
  </si>
  <si>
    <t xml:space="preserve">Zgodność udziałów </t>
  </si>
  <si>
    <t>Uwagi (kart.budynku - pow. lokali niewyodrębnionych)</t>
  </si>
  <si>
    <t>Lokale niesamodzielne</t>
  </si>
  <si>
    <t>Bud./lok. objęte tzw. "trwałością inwestycji" (UE+BGK)</t>
  </si>
  <si>
    <t>Udziały do sprost.  (tak/nie)</t>
  </si>
  <si>
    <t>Różnica       (w %)</t>
  </si>
  <si>
    <t>Współ. wasn. lok. wykup. %</t>
  </si>
  <si>
    <t xml:space="preserve">% pow. lok. sprzed. w bud. (wg m2) </t>
  </si>
  <si>
    <t>Pom. tymcz. i pom. inne (m2)</t>
  </si>
  <si>
    <t>Pom. tymcz. i pom. inne (szt.)</t>
  </si>
  <si>
    <t>Lok. użytkowe (m2)</t>
  </si>
  <si>
    <t>Lok. użytkowe (szt.)</t>
  </si>
  <si>
    <t>Powierzchnia mieszkań razem (m2)</t>
  </si>
  <si>
    <t>Lok. najem socj. gr. C (m2)</t>
  </si>
  <si>
    <t>Lok. najem socj. gr. B (m2)</t>
  </si>
  <si>
    <t>Lok. najem socj. gr. A (m2)</t>
  </si>
  <si>
    <t>Lok.  wyn. na czas nieozn. (m2)</t>
  </si>
  <si>
    <t>Liczba mieszkań razem (szt.)</t>
  </si>
  <si>
    <t>Lok. najem socj. gr. C (szt.)</t>
  </si>
  <si>
    <t>Lok. najem socj. gr. B (szt.)</t>
  </si>
  <si>
    <t>Lok. najem socj. gr. A (szt.)</t>
  </si>
  <si>
    <t>Lok.  wyn. na czas nieozn. (szt.)</t>
  </si>
  <si>
    <t>Uwagi o realizacji</t>
  </si>
  <si>
    <t>Uwagi</t>
  </si>
  <si>
    <t>Pow. lokali gminnych</t>
  </si>
  <si>
    <t>Nr KW</t>
  </si>
  <si>
    <t>Pow. działki (m2)</t>
  </si>
  <si>
    <t>Nr działki</t>
  </si>
  <si>
    <t>Obręb ewid.</t>
  </si>
  <si>
    <t xml:space="preserve">Trwały zarząd  </t>
  </si>
  <si>
    <t xml:space="preserve">Administrowanie </t>
  </si>
  <si>
    <t xml:space="preserve">Adres </t>
  </si>
  <si>
    <t>L.p.</t>
  </si>
  <si>
    <t xml:space="preserve">Udział w nieruchomości wspólnej w budynkach wspólnot mieszkaniowych z lokalami gminnymi </t>
  </si>
  <si>
    <t xml:space="preserve">Wykaz nieruchomości planowanych do wniesienie aportem do spółki Zakład Gospodarki Mieszkaniowej Spółka z ograniczoną odpowiedzialnością w późniejszym czasie ze względu na niezgodne udziały </t>
  </si>
  <si>
    <t>załącznik 18b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</si>
</sst>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1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/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/>
    <xf numFmtId="43" fontId="4" fillId="0" borderId="6" xfId="0" applyNumberFormat="1" applyFont="1" applyFill="1" applyBorder="1" applyAlignment="1">
      <alignment horizontal="center" vertical="center"/>
    </xf>
    <xf numFmtId="43" fontId="5" fillId="0" borderId="6" xfId="0" applyNumberFormat="1" applyFont="1" applyFill="1" applyBorder="1" applyAlignment="1">
      <alignment horizontal="center" vertical="center"/>
    </xf>
    <xf numFmtId="43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3" fontId="4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 wrapText="1"/>
    </xf>
    <xf numFmtId="10" fontId="4" fillId="0" borderId="6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/>
    <xf numFmtId="2" fontId="3" fillId="0" borderId="8" xfId="0" applyNumberFormat="1" applyFont="1" applyFill="1" applyBorder="1" applyAlignment="1">
      <alignment horizontal="center" vertical="center"/>
    </xf>
    <xf numFmtId="43" fontId="2" fillId="0" borderId="8" xfId="0" applyNumberFormat="1" applyFont="1" applyFill="1" applyBorder="1" applyAlignment="1">
      <alignment horizontal="center" vertical="center"/>
    </xf>
    <xf numFmtId="43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3" fontId="2" fillId="0" borderId="8" xfId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1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3" fontId="2" fillId="0" borderId="8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7"/>
  <sheetViews>
    <sheetView tabSelected="1" workbookViewId="0">
      <selection activeCell="H18" sqref="H18"/>
    </sheetView>
  </sheetViews>
  <sheetFormatPr defaultRowHeight="15" x14ac:dyDescent="0.25"/>
  <cols>
    <col min="1" max="1" width="7" customWidth="1"/>
    <col min="2" max="2" width="27.5703125" customWidth="1"/>
    <col min="3" max="4" width="9.140625" hidden="1" customWidth="1"/>
    <col min="5" max="5" width="9.140625" customWidth="1"/>
    <col min="6" max="6" width="10.5703125" customWidth="1"/>
    <col min="8" max="8" width="19.140625" customWidth="1"/>
    <col min="9" max="34" width="0" hidden="1" customWidth="1"/>
    <col min="35" max="35" width="19" hidden="1" customWidth="1"/>
    <col min="36" max="38" width="0" hidden="1" customWidth="1"/>
    <col min="39" max="39" width="2.140625" hidden="1" customWidth="1"/>
    <col min="40" max="40" width="16.85546875" customWidth="1"/>
    <col min="41" max="43" width="16.85546875" hidden="1" customWidth="1"/>
    <col min="44" max="46" width="23.7109375" customWidth="1"/>
  </cols>
  <sheetData>
    <row r="1" spans="1:46" ht="15.75" thickBot="1" x14ac:dyDescent="0.3">
      <c r="AT1" s="70" t="s">
        <v>158</v>
      </c>
    </row>
    <row r="2" spans="1:46" ht="39" customHeight="1" x14ac:dyDescent="0.25">
      <c r="A2" s="69" t="s">
        <v>157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7"/>
      <c r="AQ2" s="67"/>
      <c r="AR2" s="67"/>
      <c r="AS2" s="67"/>
      <c r="AT2" s="67"/>
    </row>
    <row r="3" spans="1:46" ht="30.75" customHeight="1" x14ac:dyDescent="0.25">
      <c r="A3" s="66" t="s">
        <v>156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3"/>
      <c r="AQ3" s="63"/>
      <c r="AR3" s="63"/>
      <c r="AS3" s="63"/>
      <c r="AT3" s="63"/>
    </row>
    <row r="4" spans="1:46" ht="51" customHeight="1" x14ac:dyDescent="0.25">
      <c r="A4" s="60" t="s">
        <v>155</v>
      </c>
      <c r="B4" s="62" t="s">
        <v>154</v>
      </c>
      <c r="C4" s="62" t="s">
        <v>153</v>
      </c>
      <c r="D4" s="62" t="s">
        <v>152</v>
      </c>
      <c r="E4" s="62" t="s">
        <v>151</v>
      </c>
      <c r="F4" s="62" t="s">
        <v>150</v>
      </c>
      <c r="G4" s="60" t="s">
        <v>149</v>
      </c>
      <c r="H4" s="60" t="s">
        <v>148</v>
      </c>
      <c r="I4" s="60" t="s">
        <v>147</v>
      </c>
      <c r="J4" s="60" t="s">
        <v>146</v>
      </c>
      <c r="K4" s="60" t="s">
        <v>145</v>
      </c>
      <c r="L4" s="60" t="s">
        <v>144</v>
      </c>
      <c r="M4" s="60" t="s">
        <v>143</v>
      </c>
      <c r="N4" s="60" t="s">
        <v>142</v>
      </c>
      <c r="O4" s="60" t="s">
        <v>141</v>
      </c>
      <c r="P4" s="60" t="s">
        <v>140</v>
      </c>
      <c r="Q4" s="60" t="s">
        <v>139</v>
      </c>
      <c r="R4" s="60" t="s">
        <v>138</v>
      </c>
      <c r="S4" s="60" t="s">
        <v>137</v>
      </c>
      <c r="T4" s="60" t="s">
        <v>136</v>
      </c>
      <c r="U4" s="60" t="s">
        <v>135</v>
      </c>
      <c r="V4" s="60" t="s">
        <v>134</v>
      </c>
      <c r="W4" s="60" t="s">
        <v>133</v>
      </c>
      <c r="X4" s="60" t="s">
        <v>132</v>
      </c>
      <c r="Y4" s="60" t="s">
        <v>131</v>
      </c>
      <c r="Z4" s="60" t="s">
        <v>130</v>
      </c>
      <c r="AA4" s="60" t="s">
        <v>129</v>
      </c>
      <c r="AB4" s="60" t="s">
        <v>128</v>
      </c>
      <c r="AC4" s="60" t="s">
        <v>127</v>
      </c>
      <c r="AD4" s="60" t="s">
        <v>126</v>
      </c>
      <c r="AE4" s="60" t="s">
        <v>125</v>
      </c>
      <c r="AF4" s="60" t="s">
        <v>124</v>
      </c>
      <c r="AG4" s="60" t="s">
        <v>123</v>
      </c>
      <c r="AH4" s="60" t="s">
        <v>122</v>
      </c>
      <c r="AI4" s="61" t="s">
        <v>121</v>
      </c>
      <c r="AJ4" s="60"/>
      <c r="AK4" s="60" t="s">
        <v>120</v>
      </c>
      <c r="AL4" s="60" t="s">
        <v>119</v>
      </c>
      <c r="AM4" s="60" t="s">
        <v>118</v>
      </c>
      <c r="AN4" s="60" t="s">
        <v>117</v>
      </c>
      <c r="AO4" s="60" t="s">
        <v>116</v>
      </c>
      <c r="AP4" s="60" t="s">
        <v>115</v>
      </c>
      <c r="AQ4" s="60" t="s">
        <v>114</v>
      </c>
      <c r="AR4" s="60" t="s">
        <v>113</v>
      </c>
      <c r="AS4" s="60" t="s">
        <v>112</v>
      </c>
      <c r="AT4" s="60" t="s">
        <v>111</v>
      </c>
    </row>
    <row r="5" spans="1:46" s="19" customFormat="1" ht="30" customHeight="1" x14ac:dyDescent="0.25">
      <c r="A5" s="54">
        <v>1</v>
      </c>
      <c r="B5" s="51" t="s">
        <v>110</v>
      </c>
      <c r="C5" s="51">
        <v>0</v>
      </c>
      <c r="D5" s="51">
        <v>0</v>
      </c>
      <c r="E5" s="51">
        <v>6</v>
      </c>
      <c r="F5" s="53" t="s">
        <v>109</v>
      </c>
      <c r="G5" s="52">
        <v>321</v>
      </c>
      <c r="H5" s="51" t="s">
        <v>108</v>
      </c>
      <c r="I5" s="51">
        <v>128.77000000000001</v>
      </c>
      <c r="J5" s="51" t="s">
        <v>7</v>
      </c>
      <c r="K5" s="50" t="s">
        <v>107</v>
      </c>
      <c r="L5" s="46">
        <v>1</v>
      </c>
      <c r="M5" s="46">
        <v>0</v>
      </c>
      <c r="N5" s="46">
        <v>0</v>
      </c>
      <c r="O5" s="46">
        <v>0</v>
      </c>
      <c r="P5" s="46">
        <f>SUM(L5:O5)</f>
        <v>1</v>
      </c>
      <c r="Q5" s="48">
        <v>128.77000000000001</v>
      </c>
      <c r="R5" s="48">
        <v>0</v>
      </c>
      <c r="S5" s="48">
        <v>0</v>
      </c>
      <c r="T5" s="48">
        <v>0</v>
      </c>
      <c r="U5" s="48">
        <f>SUM(Q5:T5)</f>
        <v>128.77000000000001</v>
      </c>
      <c r="V5" s="49">
        <v>0</v>
      </c>
      <c r="W5" s="48">
        <v>0</v>
      </c>
      <c r="X5" s="49">
        <v>0</v>
      </c>
      <c r="Y5" s="48">
        <v>0</v>
      </c>
      <c r="Z5" s="48">
        <v>87.08</v>
      </c>
      <c r="AA5" s="48">
        <v>41.15</v>
      </c>
      <c r="AB5" s="48">
        <f>AA5-Z5</f>
        <v>-45.93</v>
      </c>
      <c r="AC5" s="46">
        <v>1</v>
      </c>
      <c r="AD5" s="46">
        <v>1</v>
      </c>
      <c r="AE5" s="47"/>
      <c r="AF5" s="52" t="s">
        <v>106</v>
      </c>
      <c r="AG5" s="45" t="s">
        <v>6</v>
      </c>
      <c r="AH5" s="44">
        <v>92647.7</v>
      </c>
      <c r="AI5" s="43" t="s">
        <v>105</v>
      </c>
      <c r="AJ5" s="42"/>
      <c r="AK5" s="41">
        <v>199584.44</v>
      </c>
      <c r="AL5" s="41">
        <v>42310.04</v>
      </c>
      <c r="AM5" s="41">
        <f>AK5-AL5</f>
        <v>157274.4</v>
      </c>
      <c r="AN5" s="40">
        <f>U5*7000+W5*7000</f>
        <v>901390.00000000012</v>
      </c>
      <c r="AO5" s="40">
        <f>AH5+AN5</f>
        <v>994037.70000000007</v>
      </c>
      <c r="AP5" s="39">
        <f>100-AA5</f>
        <v>58.85</v>
      </c>
      <c r="AQ5" s="38"/>
      <c r="AR5" s="37" t="s">
        <v>52</v>
      </c>
      <c r="AS5" s="37" t="s">
        <v>4</v>
      </c>
      <c r="AT5" s="37" t="s">
        <v>51</v>
      </c>
    </row>
    <row r="6" spans="1:46" s="19" customFormat="1" ht="30" customHeight="1" x14ac:dyDescent="0.25">
      <c r="A6" s="54">
        <v>2</v>
      </c>
      <c r="B6" s="51" t="s">
        <v>104</v>
      </c>
      <c r="C6" s="51">
        <v>0</v>
      </c>
      <c r="D6" s="51">
        <v>0</v>
      </c>
      <c r="E6" s="51">
        <v>6</v>
      </c>
      <c r="F6" s="53" t="s">
        <v>103</v>
      </c>
      <c r="G6" s="52">
        <v>280</v>
      </c>
      <c r="H6" s="51" t="s">
        <v>102</v>
      </c>
      <c r="I6" s="51" t="s">
        <v>101</v>
      </c>
      <c r="J6" s="51" t="s">
        <v>7</v>
      </c>
      <c r="K6" s="50"/>
      <c r="L6" s="46">
        <v>3</v>
      </c>
      <c r="M6" s="46">
        <v>0</v>
      </c>
      <c r="N6" s="46">
        <v>0</v>
      </c>
      <c r="O6" s="46">
        <v>0</v>
      </c>
      <c r="P6" s="46">
        <f>SUM(L6:O6)</f>
        <v>3</v>
      </c>
      <c r="Q6" s="48">
        <v>232.33</v>
      </c>
      <c r="R6" s="48">
        <v>0</v>
      </c>
      <c r="S6" s="48">
        <v>0</v>
      </c>
      <c r="T6" s="48">
        <v>0</v>
      </c>
      <c r="U6" s="48">
        <f>SUM(Q6:T6)</f>
        <v>232.33</v>
      </c>
      <c r="V6" s="49">
        <v>1</v>
      </c>
      <c r="W6" s="48">
        <v>6.5</v>
      </c>
      <c r="X6" s="49">
        <v>0</v>
      </c>
      <c r="Y6" s="48">
        <v>0</v>
      </c>
      <c r="Z6" s="48">
        <v>43.76</v>
      </c>
      <c r="AA6" s="48">
        <v>44.64</v>
      </c>
      <c r="AB6" s="48">
        <f>AA6-Z6</f>
        <v>0.88000000000000256</v>
      </c>
      <c r="AC6" s="46">
        <v>1</v>
      </c>
      <c r="AD6" s="46">
        <v>0</v>
      </c>
      <c r="AE6" s="47"/>
      <c r="AF6" s="46"/>
      <c r="AG6" s="45" t="s">
        <v>6</v>
      </c>
      <c r="AH6" s="44">
        <v>46150.8</v>
      </c>
      <c r="AI6" s="43" t="s">
        <v>100</v>
      </c>
      <c r="AJ6" s="42"/>
      <c r="AK6" s="41">
        <v>124037.22</v>
      </c>
      <c r="AL6" s="41">
        <v>124037.22</v>
      </c>
      <c r="AM6" s="41">
        <f>AK6-AL6</f>
        <v>0</v>
      </c>
      <c r="AN6" s="40">
        <f>U6*7000+W6*7000</f>
        <v>1671810</v>
      </c>
      <c r="AO6" s="40">
        <f>AH6+AN6</f>
        <v>1717960.8</v>
      </c>
      <c r="AP6" s="39">
        <f>100-AA6</f>
        <v>55.36</v>
      </c>
      <c r="AQ6" s="38"/>
      <c r="AR6" s="37" t="s">
        <v>52</v>
      </c>
      <c r="AS6" s="37" t="s">
        <v>4</v>
      </c>
      <c r="AT6" s="37" t="s">
        <v>51</v>
      </c>
    </row>
    <row r="7" spans="1:46" s="19" customFormat="1" ht="30" customHeight="1" x14ac:dyDescent="0.25">
      <c r="A7" s="54">
        <v>3</v>
      </c>
      <c r="B7" s="51" t="s">
        <v>99</v>
      </c>
      <c r="C7" s="51">
        <v>0</v>
      </c>
      <c r="D7" s="51">
        <v>0</v>
      </c>
      <c r="E7" s="51">
        <v>6</v>
      </c>
      <c r="F7" s="53" t="s">
        <v>98</v>
      </c>
      <c r="G7" s="52">
        <v>242</v>
      </c>
      <c r="H7" s="51" t="s">
        <v>97</v>
      </c>
      <c r="I7" s="51">
        <v>220.33</v>
      </c>
      <c r="J7" s="51" t="s">
        <v>7</v>
      </c>
      <c r="K7" s="50"/>
      <c r="L7" s="46">
        <v>4</v>
      </c>
      <c r="M7" s="46">
        <v>0</v>
      </c>
      <c r="N7" s="46">
        <v>0</v>
      </c>
      <c r="O7" s="46">
        <v>0</v>
      </c>
      <c r="P7" s="46">
        <f>SUM(L7:O7)</f>
        <v>4</v>
      </c>
      <c r="Q7" s="48">
        <v>220.33</v>
      </c>
      <c r="R7" s="48">
        <v>0</v>
      </c>
      <c r="S7" s="48">
        <v>0</v>
      </c>
      <c r="T7" s="48">
        <v>0</v>
      </c>
      <c r="U7" s="48">
        <f>SUM(Q7:T7)</f>
        <v>220.33</v>
      </c>
      <c r="V7" s="49">
        <v>0</v>
      </c>
      <c r="W7" s="48">
        <v>0</v>
      </c>
      <c r="X7" s="49">
        <v>0</v>
      </c>
      <c r="Y7" s="48">
        <v>0</v>
      </c>
      <c r="Z7" s="48">
        <v>63.41</v>
      </c>
      <c r="AA7" s="48">
        <v>64.260000000000005</v>
      </c>
      <c r="AB7" s="48">
        <f>AA7-Z7</f>
        <v>0.85000000000000853</v>
      </c>
      <c r="AC7" s="46">
        <v>1</v>
      </c>
      <c r="AD7" s="46">
        <v>0</v>
      </c>
      <c r="AE7" s="47"/>
      <c r="AF7" s="46"/>
      <c r="AG7" s="45" t="s">
        <v>6</v>
      </c>
      <c r="AH7" s="44">
        <v>29674.91</v>
      </c>
      <c r="AI7" s="43" t="s">
        <v>96</v>
      </c>
      <c r="AJ7" s="42"/>
      <c r="AK7" s="41">
        <v>125117.61</v>
      </c>
      <c r="AL7" s="41">
        <v>60836.13</v>
      </c>
      <c r="AM7" s="41">
        <f>AK7-AL7</f>
        <v>64281.48</v>
      </c>
      <c r="AN7" s="40">
        <f>U7*7000+W7*7000</f>
        <v>1542310</v>
      </c>
      <c r="AO7" s="40">
        <f>AH7+AN7</f>
        <v>1571984.91</v>
      </c>
      <c r="AP7" s="39">
        <f>100-AA7</f>
        <v>35.739999999999995</v>
      </c>
      <c r="AQ7" s="38"/>
      <c r="AR7" s="37" t="s">
        <v>5</v>
      </c>
      <c r="AS7" s="37" t="s">
        <v>4</v>
      </c>
      <c r="AT7" s="37" t="s">
        <v>3</v>
      </c>
    </row>
    <row r="8" spans="1:46" s="19" customFormat="1" ht="30" customHeight="1" x14ac:dyDescent="0.25">
      <c r="A8" s="54">
        <v>4</v>
      </c>
      <c r="B8" s="51" t="s">
        <v>95</v>
      </c>
      <c r="C8" s="51">
        <v>0</v>
      </c>
      <c r="D8" s="51">
        <v>0</v>
      </c>
      <c r="E8" s="51">
        <v>9</v>
      </c>
      <c r="F8" s="53" t="s">
        <v>94</v>
      </c>
      <c r="G8" s="52">
        <v>701</v>
      </c>
      <c r="H8" s="51" t="s">
        <v>93</v>
      </c>
      <c r="I8" s="59">
        <v>40.1</v>
      </c>
      <c r="J8" s="51" t="s">
        <v>7</v>
      </c>
      <c r="K8" s="50"/>
      <c r="L8" s="46">
        <v>1</v>
      </c>
      <c r="M8" s="46">
        <v>0</v>
      </c>
      <c r="N8" s="46">
        <v>0</v>
      </c>
      <c r="O8" s="46">
        <v>0</v>
      </c>
      <c r="P8" s="46">
        <f>SUM(L8:O8)</f>
        <v>1</v>
      </c>
      <c r="Q8" s="48">
        <v>40.1</v>
      </c>
      <c r="R8" s="48">
        <v>0</v>
      </c>
      <c r="S8" s="48">
        <v>0</v>
      </c>
      <c r="T8" s="48">
        <v>0</v>
      </c>
      <c r="U8" s="48">
        <f>SUM(Q8:T8)</f>
        <v>40.1</v>
      </c>
      <c r="V8" s="49">
        <v>0</v>
      </c>
      <c r="W8" s="48">
        <v>0</v>
      </c>
      <c r="X8" s="49">
        <v>0</v>
      </c>
      <c r="Y8" s="48">
        <v>0</v>
      </c>
      <c r="Z8" s="48">
        <v>78.52</v>
      </c>
      <c r="AA8" s="48">
        <v>77</v>
      </c>
      <c r="AB8" s="48">
        <f>AA8-Z8</f>
        <v>-1.519999999999996</v>
      </c>
      <c r="AC8" s="46">
        <v>1</v>
      </c>
      <c r="AD8" s="46">
        <v>0</v>
      </c>
      <c r="AE8" s="47"/>
      <c r="AF8" s="52" t="s">
        <v>92</v>
      </c>
      <c r="AG8" s="45" t="s">
        <v>6</v>
      </c>
      <c r="AH8" s="44" t="s">
        <v>91</v>
      </c>
      <c r="AI8" s="58" t="s">
        <v>90</v>
      </c>
      <c r="AJ8" s="42"/>
      <c r="AK8" s="41">
        <v>103832.1</v>
      </c>
      <c r="AL8" s="41">
        <v>57701.1</v>
      </c>
      <c r="AM8" s="41">
        <f>AK8-AL8</f>
        <v>46131.000000000007</v>
      </c>
      <c r="AN8" s="40">
        <f>U8*7000+W8*7000</f>
        <v>280700</v>
      </c>
      <c r="AO8" s="40" t="e">
        <f>AH8+AN8</f>
        <v>#VALUE!</v>
      </c>
      <c r="AP8" s="39">
        <f>100-AA8</f>
        <v>23</v>
      </c>
      <c r="AQ8" s="38"/>
      <c r="AR8" s="37" t="s">
        <v>5</v>
      </c>
      <c r="AS8" s="37" t="s">
        <v>4</v>
      </c>
      <c r="AT8" s="37" t="s">
        <v>3</v>
      </c>
    </row>
    <row r="9" spans="1:46" s="19" customFormat="1" ht="30" customHeight="1" x14ac:dyDescent="0.25">
      <c r="A9" s="54">
        <v>5</v>
      </c>
      <c r="B9" s="51" t="s">
        <v>89</v>
      </c>
      <c r="C9" s="51">
        <v>0</v>
      </c>
      <c r="D9" s="51">
        <v>0</v>
      </c>
      <c r="E9" s="51">
        <v>8</v>
      </c>
      <c r="F9" s="53" t="s">
        <v>88</v>
      </c>
      <c r="G9" s="52">
        <v>179</v>
      </c>
      <c r="H9" s="51" t="s">
        <v>87</v>
      </c>
      <c r="I9" s="51">
        <v>100.96</v>
      </c>
      <c r="J9" s="51" t="s">
        <v>7</v>
      </c>
      <c r="K9" s="50"/>
      <c r="L9" s="46">
        <v>3</v>
      </c>
      <c r="M9" s="46">
        <v>0</v>
      </c>
      <c r="N9" s="46">
        <v>0</v>
      </c>
      <c r="O9" s="46">
        <v>0</v>
      </c>
      <c r="P9" s="46">
        <f>SUM(L9:O9)</f>
        <v>3</v>
      </c>
      <c r="Q9" s="48">
        <v>100.96</v>
      </c>
      <c r="R9" s="48">
        <v>0</v>
      </c>
      <c r="S9" s="48">
        <v>0</v>
      </c>
      <c r="T9" s="48">
        <v>0</v>
      </c>
      <c r="U9" s="48">
        <f>SUM(Q9:T9)</f>
        <v>100.96</v>
      </c>
      <c r="V9" s="49">
        <v>0</v>
      </c>
      <c r="W9" s="48">
        <v>0</v>
      </c>
      <c r="X9" s="49">
        <v>0</v>
      </c>
      <c r="Y9" s="48">
        <v>0</v>
      </c>
      <c r="Z9" s="48">
        <v>84.35</v>
      </c>
      <c r="AA9" s="48">
        <v>83.09</v>
      </c>
      <c r="AB9" s="48">
        <f>AA9-Z9</f>
        <v>-1.2599999999999909</v>
      </c>
      <c r="AC9" s="46">
        <v>0</v>
      </c>
      <c r="AD9" s="46">
        <v>0</v>
      </c>
      <c r="AE9" s="47"/>
      <c r="AF9" s="52" t="s">
        <v>86</v>
      </c>
      <c r="AG9" s="45" t="s">
        <v>6</v>
      </c>
      <c r="AH9" s="44">
        <v>14872.23</v>
      </c>
      <c r="AI9" s="43" t="s">
        <v>85</v>
      </c>
      <c r="AJ9" s="42"/>
      <c r="AK9" s="41">
        <v>28716.58</v>
      </c>
      <c r="AL9" s="41">
        <v>20563.349999999999</v>
      </c>
      <c r="AM9" s="41">
        <f>AK9-AL9</f>
        <v>8153.2300000000032</v>
      </c>
      <c r="AN9" s="40">
        <f>U9*7000+W9*7000</f>
        <v>706720</v>
      </c>
      <c r="AO9" s="40">
        <f>AH9+AN9</f>
        <v>721592.23</v>
      </c>
      <c r="AP9" s="39">
        <f>100-AA9</f>
        <v>16.909999999999997</v>
      </c>
      <c r="AQ9" s="38"/>
      <c r="AR9" s="37" t="s">
        <v>5</v>
      </c>
      <c r="AS9" s="37" t="s">
        <v>4</v>
      </c>
      <c r="AT9" s="37" t="s">
        <v>3</v>
      </c>
    </row>
    <row r="10" spans="1:46" s="19" customFormat="1" ht="68.25" customHeight="1" x14ac:dyDescent="0.25">
      <c r="A10" s="54">
        <v>6</v>
      </c>
      <c r="B10" s="51" t="s">
        <v>84</v>
      </c>
      <c r="C10" s="51">
        <v>0</v>
      </c>
      <c r="D10" s="51">
        <v>0</v>
      </c>
      <c r="E10" s="51">
        <v>4</v>
      </c>
      <c r="F10" s="53" t="s">
        <v>83</v>
      </c>
      <c r="G10" s="52">
        <v>402</v>
      </c>
      <c r="H10" s="51" t="s">
        <v>82</v>
      </c>
      <c r="I10" s="51">
        <v>131.93</v>
      </c>
      <c r="J10" s="51" t="s">
        <v>7</v>
      </c>
      <c r="K10" s="50"/>
      <c r="L10" s="46">
        <v>2</v>
      </c>
      <c r="M10" s="46">
        <v>0</v>
      </c>
      <c r="N10" s="46">
        <v>0</v>
      </c>
      <c r="O10" s="46">
        <v>0</v>
      </c>
      <c r="P10" s="46">
        <f>SUM(L10:O10)</f>
        <v>2</v>
      </c>
      <c r="Q10" s="48">
        <v>131.93</v>
      </c>
      <c r="R10" s="48">
        <v>0</v>
      </c>
      <c r="S10" s="48">
        <v>0</v>
      </c>
      <c r="T10" s="48">
        <v>0</v>
      </c>
      <c r="U10" s="48">
        <f>SUM(Q10:T10)</f>
        <v>131.93</v>
      </c>
      <c r="V10" s="49">
        <v>0</v>
      </c>
      <c r="W10" s="48">
        <v>0</v>
      </c>
      <c r="X10" s="49">
        <v>0</v>
      </c>
      <c r="Y10" s="48">
        <v>0</v>
      </c>
      <c r="Z10" s="48">
        <v>53.32</v>
      </c>
      <c r="AA10" s="48">
        <v>47.08</v>
      </c>
      <c r="AB10" s="48">
        <f>AA10-Z10</f>
        <v>-6.240000000000002</v>
      </c>
      <c r="AC10" s="46">
        <v>1</v>
      </c>
      <c r="AD10" s="46">
        <v>0</v>
      </c>
      <c r="AE10" s="47"/>
      <c r="AF10" s="46"/>
      <c r="AG10" s="45" t="s">
        <v>6</v>
      </c>
      <c r="AH10" s="56" t="s">
        <v>81</v>
      </c>
      <c r="AI10" s="55" t="s">
        <v>80</v>
      </c>
      <c r="AJ10" s="42"/>
      <c r="AK10" s="41">
        <v>48242.38</v>
      </c>
      <c r="AL10" s="41">
        <v>18315.740000000002</v>
      </c>
      <c r="AM10" s="41">
        <f>AK10-AL10</f>
        <v>29926.639999999996</v>
      </c>
      <c r="AN10" s="40">
        <f>U10*7000+W10*7000</f>
        <v>923510</v>
      </c>
      <c r="AO10" s="40">
        <f>23119.52+AN10</f>
        <v>946629.52</v>
      </c>
      <c r="AP10" s="39">
        <f>100-AA10</f>
        <v>52.92</v>
      </c>
      <c r="AQ10" s="38"/>
      <c r="AR10" s="37" t="s">
        <v>5</v>
      </c>
      <c r="AS10" s="37" t="s">
        <v>4</v>
      </c>
      <c r="AT10" s="37" t="s">
        <v>3</v>
      </c>
    </row>
    <row r="11" spans="1:46" s="19" customFormat="1" ht="30" customHeight="1" x14ac:dyDescent="0.25">
      <c r="A11" s="54">
        <v>7</v>
      </c>
      <c r="B11" s="51" t="s">
        <v>79</v>
      </c>
      <c r="C11" s="51">
        <v>0</v>
      </c>
      <c r="D11" s="51">
        <v>0</v>
      </c>
      <c r="E11" s="51">
        <v>6</v>
      </c>
      <c r="F11" s="53" t="s">
        <v>78</v>
      </c>
      <c r="G11" s="52">
        <v>187</v>
      </c>
      <c r="H11" s="51" t="s">
        <v>77</v>
      </c>
      <c r="I11" s="51">
        <v>47.83</v>
      </c>
      <c r="J11" s="51" t="s">
        <v>7</v>
      </c>
      <c r="K11" s="50"/>
      <c r="L11" s="46">
        <v>1</v>
      </c>
      <c r="M11" s="46">
        <v>0</v>
      </c>
      <c r="N11" s="46">
        <v>0</v>
      </c>
      <c r="O11" s="46">
        <v>0</v>
      </c>
      <c r="P11" s="46">
        <f>SUM(L11:O11)</f>
        <v>1</v>
      </c>
      <c r="Q11" s="48">
        <v>47.83</v>
      </c>
      <c r="R11" s="48">
        <v>0</v>
      </c>
      <c r="S11" s="48">
        <v>0</v>
      </c>
      <c r="T11" s="48">
        <v>0</v>
      </c>
      <c r="U11" s="48">
        <f>SUM(Q11:T11)</f>
        <v>47.83</v>
      </c>
      <c r="V11" s="49">
        <v>0</v>
      </c>
      <c r="W11" s="48">
        <v>0</v>
      </c>
      <c r="X11" s="49">
        <v>0</v>
      </c>
      <c r="Y11" s="48">
        <v>0</v>
      </c>
      <c r="Z11" s="48">
        <v>82.75</v>
      </c>
      <c r="AA11" s="48">
        <v>76.52</v>
      </c>
      <c r="AB11" s="48">
        <f>AA11-Z11</f>
        <v>-6.230000000000004</v>
      </c>
      <c r="AC11" s="46">
        <v>1</v>
      </c>
      <c r="AD11" s="46">
        <v>0</v>
      </c>
      <c r="AE11" s="47"/>
      <c r="AF11" s="46"/>
      <c r="AG11" s="45" t="s">
        <v>6</v>
      </c>
      <c r="AH11" s="44">
        <v>13172</v>
      </c>
      <c r="AI11" s="43" t="s">
        <v>76</v>
      </c>
      <c r="AJ11" s="42"/>
      <c r="AK11" s="41">
        <v>56840.959999999999</v>
      </c>
      <c r="AL11" s="41">
        <v>35822.019999999997</v>
      </c>
      <c r="AM11" s="41">
        <f>AK11-AL11</f>
        <v>21018.940000000002</v>
      </c>
      <c r="AN11" s="40">
        <f>U11*7000+W11*7000</f>
        <v>334810</v>
      </c>
      <c r="AO11" s="40">
        <f>AH11+AN11</f>
        <v>347982</v>
      </c>
      <c r="AP11" s="39">
        <f>100-AA11</f>
        <v>23.480000000000004</v>
      </c>
      <c r="AQ11" s="38"/>
      <c r="AR11" s="37" t="s">
        <v>52</v>
      </c>
      <c r="AS11" s="37" t="s">
        <v>4</v>
      </c>
      <c r="AT11" s="37" t="s">
        <v>51</v>
      </c>
    </row>
    <row r="12" spans="1:46" s="19" customFormat="1" ht="30" customHeight="1" x14ac:dyDescent="0.25">
      <c r="A12" s="54">
        <v>8</v>
      </c>
      <c r="B12" s="51" t="s">
        <v>75</v>
      </c>
      <c r="C12" s="51">
        <v>0</v>
      </c>
      <c r="D12" s="51">
        <v>0</v>
      </c>
      <c r="E12" s="51">
        <v>6</v>
      </c>
      <c r="F12" s="53" t="s">
        <v>74</v>
      </c>
      <c r="G12" s="52">
        <v>183</v>
      </c>
      <c r="H12" s="51" t="s">
        <v>73</v>
      </c>
      <c r="I12" s="51">
        <v>141.34</v>
      </c>
      <c r="J12" s="51" t="s">
        <v>7</v>
      </c>
      <c r="K12" s="50"/>
      <c r="L12" s="46">
        <v>3</v>
      </c>
      <c r="M12" s="46">
        <v>0</v>
      </c>
      <c r="N12" s="46">
        <v>0</v>
      </c>
      <c r="O12" s="46">
        <v>0</v>
      </c>
      <c r="P12" s="46">
        <f>SUM(L12:O12)</f>
        <v>3</v>
      </c>
      <c r="Q12" s="48">
        <v>141.34</v>
      </c>
      <c r="R12" s="48">
        <v>0</v>
      </c>
      <c r="S12" s="48">
        <v>0</v>
      </c>
      <c r="T12" s="48">
        <v>0</v>
      </c>
      <c r="U12" s="48">
        <f>SUM(Q12:T12)</f>
        <v>141.34</v>
      </c>
      <c r="V12" s="49">
        <v>0</v>
      </c>
      <c r="W12" s="48">
        <v>0</v>
      </c>
      <c r="X12" s="49">
        <v>0</v>
      </c>
      <c r="Y12" s="48">
        <v>0</v>
      </c>
      <c r="Z12" s="48">
        <v>65.02</v>
      </c>
      <c r="AA12" s="48">
        <v>65.2</v>
      </c>
      <c r="AB12" s="48">
        <f>AA12-Z12</f>
        <v>0.18000000000000682</v>
      </c>
      <c r="AC12" s="46">
        <v>0</v>
      </c>
      <c r="AD12" s="46">
        <v>0</v>
      </c>
      <c r="AE12" s="47"/>
      <c r="AF12" s="46"/>
      <c r="AG12" s="45" t="s">
        <v>6</v>
      </c>
      <c r="AH12" s="57">
        <v>27493.599999999999</v>
      </c>
      <c r="AI12" s="43" t="s">
        <v>72</v>
      </c>
      <c r="AJ12" s="42"/>
      <c r="AK12" s="41">
        <v>101162.41</v>
      </c>
      <c r="AL12" s="41">
        <v>77944.960000000006</v>
      </c>
      <c r="AM12" s="41">
        <f>AK12-AL12</f>
        <v>23217.449999999997</v>
      </c>
      <c r="AN12" s="40">
        <f>U12*7000+W12*7000</f>
        <v>989380</v>
      </c>
      <c r="AO12" s="40">
        <f>AH12+AN12</f>
        <v>1016873.6</v>
      </c>
      <c r="AP12" s="39">
        <f>100-AA12</f>
        <v>34.799999999999997</v>
      </c>
      <c r="AQ12" s="38"/>
      <c r="AR12" s="37" t="s">
        <v>52</v>
      </c>
      <c r="AS12" s="37" t="s">
        <v>4</v>
      </c>
      <c r="AT12" s="37" t="s">
        <v>51</v>
      </c>
    </row>
    <row r="13" spans="1:46" s="19" customFormat="1" ht="26.25" x14ac:dyDescent="0.25">
      <c r="A13" s="54">
        <v>9</v>
      </c>
      <c r="B13" s="51" t="s">
        <v>71</v>
      </c>
      <c r="C13" s="51">
        <v>0</v>
      </c>
      <c r="D13" s="51">
        <v>0</v>
      </c>
      <c r="E13" s="51">
        <v>6</v>
      </c>
      <c r="F13" s="53" t="s">
        <v>70</v>
      </c>
      <c r="G13" s="52">
        <v>139</v>
      </c>
      <c r="H13" s="51" t="s">
        <v>69</v>
      </c>
      <c r="I13" s="51">
        <v>85.82</v>
      </c>
      <c r="J13" s="51" t="s">
        <v>7</v>
      </c>
      <c r="K13" s="50"/>
      <c r="L13" s="46">
        <v>2</v>
      </c>
      <c r="M13" s="46">
        <v>0</v>
      </c>
      <c r="N13" s="46">
        <v>0</v>
      </c>
      <c r="O13" s="46">
        <v>0</v>
      </c>
      <c r="P13" s="46">
        <f>SUM(L13:O13)</f>
        <v>2</v>
      </c>
      <c r="Q13" s="48">
        <v>85.82</v>
      </c>
      <c r="R13" s="48">
        <v>0</v>
      </c>
      <c r="S13" s="48">
        <v>0</v>
      </c>
      <c r="T13" s="48">
        <v>0</v>
      </c>
      <c r="U13" s="48">
        <f>SUM(Q13:T13)</f>
        <v>85.82</v>
      </c>
      <c r="V13" s="49">
        <v>0</v>
      </c>
      <c r="W13" s="48">
        <v>0</v>
      </c>
      <c r="X13" s="49">
        <v>0</v>
      </c>
      <c r="Y13" s="48">
        <v>0</v>
      </c>
      <c r="Z13" s="48">
        <v>63.36</v>
      </c>
      <c r="AA13" s="48">
        <v>49.8</v>
      </c>
      <c r="AB13" s="48">
        <f>AA13-Z13</f>
        <v>-13.560000000000002</v>
      </c>
      <c r="AC13" s="46">
        <v>1</v>
      </c>
      <c r="AD13" s="46">
        <v>0</v>
      </c>
      <c r="AE13" s="47"/>
      <c r="AF13" s="46"/>
      <c r="AG13" s="45" t="s">
        <v>12</v>
      </c>
      <c r="AH13" s="44">
        <v>38829.25</v>
      </c>
      <c r="AI13" s="55" t="s">
        <v>68</v>
      </c>
      <c r="AJ13" s="42"/>
      <c r="AK13" s="41">
        <v>104134.59</v>
      </c>
      <c r="AL13" s="41">
        <v>49583.09</v>
      </c>
      <c r="AM13" s="41">
        <f>AK13-AL13</f>
        <v>54551.5</v>
      </c>
      <c r="AN13" s="40">
        <f>U13*7000+W13*7000</f>
        <v>600740</v>
      </c>
      <c r="AO13" s="40">
        <f>AH13+AN13</f>
        <v>639569.25</v>
      </c>
      <c r="AP13" s="39">
        <f>100-AA13</f>
        <v>50.2</v>
      </c>
      <c r="AQ13" s="38"/>
      <c r="AR13" s="37" t="s">
        <v>52</v>
      </c>
      <c r="AS13" s="37" t="s">
        <v>4</v>
      </c>
      <c r="AT13" s="37" t="s">
        <v>51</v>
      </c>
    </row>
    <row r="14" spans="1:46" s="19" customFormat="1" ht="30" customHeight="1" x14ac:dyDescent="0.25">
      <c r="A14" s="54">
        <v>10</v>
      </c>
      <c r="B14" s="51" t="s">
        <v>67</v>
      </c>
      <c r="C14" s="51">
        <v>0</v>
      </c>
      <c r="D14" s="51">
        <v>0</v>
      </c>
      <c r="E14" s="51">
        <v>10</v>
      </c>
      <c r="F14" s="53" t="s">
        <v>66</v>
      </c>
      <c r="G14" s="52">
        <v>168</v>
      </c>
      <c r="H14" s="51" t="s">
        <v>65</v>
      </c>
      <c r="I14" s="51">
        <v>88.29</v>
      </c>
      <c r="J14" s="51" t="s">
        <v>7</v>
      </c>
      <c r="K14" s="50"/>
      <c r="L14" s="46">
        <v>1</v>
      </c>
      <c r="M14" s="46">
        <v>1</v>
      </c>
      <c r="N14" s="46">
        <v>0</v>
      </c>
      <c r="O14" s="46">
        <v>0</v>
      </c>
      <c r="P14" s="46">
        <f>SUM(L14:O14)</f>
        <v>2</v>
      </c>
      <c r="Q14" s="48">
        <v>54.25</v>
      </c>
      <c r="R14" s="48">
        <v>34.04</v>
      </c>
      <c r="S14" s="48">
        <v>0</v>
      </c>
      <c r="T14" s="48">
        <v>0</v>
      </c>
      <c r="U14" s="48">
        <f>SUM(Q14:T14)</f>
        <v>88.289999999999992</v>
      </c>
      <c r="V14" s="49">
        <v>0</v>
      </c>
      <c r="W14" s="48">
        <v>0</v>
      </c>
      <c r="X14" s="49">
        <v>0</v>
      </c>
      <c r="Y14" s="48">
        <v>0</v>
      </c>
      <c r="Z14" s="48">
        <v>70.94</v>
      </c>
      <c r="AA14" s="48">
        <v>68.86</v>
      </c>
      <c r="AB14" s="48">
        <f>AA14-Z14</f>
        <v>-2.0799999999999983</v>
      </c>
      <c r="AC14" s="46">
        <v>1</v>
      </c>
      <c r="AD14" s="46">
        <v>1</v>
      </c>
      <c r="AE14" s="47"/>
      <c r="AF14" s="52" t="s">
        <v>64</v>
      </c>
      <c r="AG14" s="45" t="s">
        <v>6</v>
      </c>
      <c r="AH14" s="44">
        <v>24421.62</v>
      </c>
      <c r="AI14" s="55" t="s">
        <v>63</v>
      </c>
      <c r="AJ14" s="42"/>
      <c r="AK14" s="41">
        <v>146999.54</v>
      </c>
      <c r="AL14" s="41">
        <v>29246.42</v>
      </c>
      <c r="AM14" s="41">
        <f>AK14-AL14</f>
        <v>117753.12000000001</v>
      </c>
      <c r="AN14" s="40">
        <f>U14*7000+W14*7000</f>
        <v>618030</v>
      </c>
      <c r="AO14" s="40">
        <f>AH14+AN14</f>
        <v>642451.62</v>
      </c>
      <c r="AP14" s="39">
        <f>100-AA14</f>
        <v>31.14</v>
      </c>
      <c r="AQ14" s="38"/>
      <c r="AR14" s="37" t="s">
        <v>52</v>
      </c>
      <c r="AS14" s="37" t="s">
        <v>4</v>
      </c>
      <c r="AT14" s="37" t="s">
        <v>51</v>
      </c>
    </row>
    <row r="15" spans="1:46" s="19" customFormat="1" ht="30" customHeight="1" x14ac:dyDescent="0.25">
      <c r="A15" s="54">
        <v>11</v>
      </c>
      <c r="B15" s="51" t="s">
        <v>62</v>
      </c>
      <c r="C15" s="51">
        <v>0</v>
      </c>
      <c r="D15" s="51">
        <v>0</v>
      </c>
      <c r="E15" s="51">
        <v>6</v>
      </c>
      <c r="F15" s="53" t="s">
        <v>61</v>
      </c>
      <c r="G15" s="52">
        <v>538</v>
      </c>
      <c r="H15" s="51" t="s">
        <v>60</v>
      </c>
      <c r="I15" s="51">
        <v>304.72000000000003</v>
      </c>
      <c r="J15" s="51" t="s">
        <v>7</v>
      </c>
      <c r="K15" s="50"/>
      <c r="L15" s="46">
        <v>7</v>
      </c>
      <c r="M15" s="46">
        <v>0</v>
      </c>
      <c r="N15" s="46">
        <v>0</v>
      </c>
      <c r="O15" s="46">
        <v>0</v>
      </c>
      <c r="P15" s="46">
        <f>SUM(L15:O15)</f>
        <v>7</v>
      </c>
      <c r="Q15" s="48">
        <v>304.72000000000003</v>
      </c>
      <c r="R15" s="48">
        <v>0</v>
      </c>
      <c r="S15" s="48">
        <v>0</v>
      </c>
      <c r="T15" s="48">
        <v>0</v>
      </c>
      <c r="U15" s="48">
        <f>SUM(Q15:T15)</f>
        <v>304.72000000000003</v>
      </c>
      <c r="V15" s="49">
        <v>0</v>
      </c>
      <c r="W15" s="48">
        <v>0</v>
      </c>
      <c r="X15" s="49">
        <v>0</v>
      </c>
      <c r="Y15" s="48">
        <v>0</v>
      </c>
      <c r="Z15" s="48">
        <v>84.64</v>
      </c>
      <c r="AA15" s="48">
        <v>83.33</v>
      </c>
      <c r="AB15" s="48">
        <f>AA15-Z15</f>
        <v>-1.3100000000000023</v>
      </c>
      <c r="AC15" s="46">
        <v>1</v>
      </c>
      <c r="AD15" s="46">
        <v>0</v>
      </c>
      <c r="AE15" s="47"/>
      <c r="AF15" s="46"/>
      <c r="AG15" s="45" t="s">
        <v>6</v>
      </c>
      <c r="AH15" s="44">
        <v>49784.87</v>
      </c>
      <c r="AI15" s="43" t="s">
        <v>59</v>
      </c>
      <c r="AJ15" s="42"/>
      <c r="AK15" s="41">
        <v>69354.649999999994</v>
      </c>
      <c r="AL15" s="41">
        <v>40089.78</v>
      </c>
      <c r="AM15" s="41">
        <f>AK15-AL15</f>
        <v>29264.869999999995</v>
      </c>
      <c r="AN15" s="40">
        <f>U15*7000+W15*7000</f>
        <v>2133040</v>
      </c>
      <c r="AO15" s="40">
        <f>AH15+AN15</f>
        <v>2182824.87</v>
      </c>
      <c r="AP15" s="39">
        <f>100-AA15</f>
        <v>16.670000000000002</v>
      </c>
      <c r="AQ15" s="38"/>
      <c r="AR15" s="37" t="s">
        <v>52</v>
      </c>
      <c r="AS15" s="37" t="s">
        <v>4</v>
      </c>
      <c r="AT15" s="37" t="s">
        <v>51</v>
      </c>
    </row>
    <row r="16" spans="1:46" s="19" customFormat="1" ht="30" customHeight="1" x14ac:dyDescent="0.25">
      <c r="A16" s="54">
        <v>12</v>
      </c>
      <c r="B16" s="51" t="s">
        <v>58</v>
      </c>
      <c r="C16" s="51">
        <v>0</v>
      </c>
      <c r="D16" s="51">
        <v>0</v>
      </c>
      <c r="E16" s="51">
        <v>6</v>
      </c>
      <c r="F16" s="53" t="s">
        <v>57</v>
      </c>
      <c r="G16" s="52">
        <v>502</v>
      </c>
      <c r="H16" s="51" t="s">
        <v>56</v>
      </c>
      <c r="I16" s="51" t="s">
        <v>55</v>
      </c>
      <c r="J16" s="51" t="s">
        <v>7</v>
      </c>
      <c r="K16" s="50" t="s">
        <v>54</v>
      </c>
      <c r="L16" s="46">
        <v>1</v>
      </c>
      <c r="M16" s="46">
        <v>0</v>
      </c>
      <c r="N16" s="46">
        <v>0</v>
      </c>
      <c r="O16" s="46">
        <v>0</v>
      </c>
      <c r="P16" s="46">
        <f>SUM(L16:O16)</f>
        <v>1</v>
      </c>
      <c r="Q16" s="48">
        <v>46.13</v>
      </c>
      <c r="R16" s="48">
        <v>0</v>
      </c>
      <c r="S16" s="48">
        <v>0</v>
      </c>
      <c r="T16" s="48">
        <v>0</v>
      </c>
      <c r="U16" s="48">
        <f>SUM(Q16:T16)</f>
        <v>46.13</v>
      </c>
      <c r="V16" s="49">
        <v>1</v>
      </c>
      <c r="W16" s="48">
        <v>527.15</v>
      </c>
      <c r="X16" s="49">
        <v>0</v>
      </c>
      <c r="Y16" s="48">
        <v>0</v>
      </c>
      <c r="Z16" s="48">
        <v>71.89</v>
      </c>
      <c r="AA16" s="48">
        <v>75.900000000000006</v>
      </c>
      <c r="AB16" s="48">
        <f>AA16-Z16</f>
        <v>4.0100000000000051</v>
      </c>
      <c r="AC16" s="46">
        <v>1</v>
      </c>
      <c r="AD16" s="46">
        <v>0</v>
      </c>
      <c r="AE16" s="47"/>
      <c r="AF16" s="46"/>
      <c r="AG16" s="45" t="s">
        <v>6</v>
      </c>
      <c r="AH16" s="44">
        <v>69818.13</v>
      </c>
      <c r="AI16" s="43" t="s">
        <v>53</v>
      </c>
      <c r="AJ16" s="42"/>
      <c r="AK16" s="41">
        <v>201851</v>
      </c>
      <c r="AL16" s="41">
        <v>117453.09</v>
      </c>
      <c r="AM16" s="41">
        <f>AK16-AL16</f>
        <v>84397.91</v>
      </c>
      <c r="AN16" s="40">
        <f>U16*7000+W16*7000</f>
        <v>4012960</v>
      </c>
      <c r="AO16" s="40">
        <f>AH16+AN16</f>
        <v>4082778.13</v>
      </c>
      <c r="AP16" s="39">
        <f>100-AA16</f>
        <v>24.099999999999994</v>
      </c>
      <c r="AQ16" s="38"/>
      <c r="AR16" s="37" t="s">
        <v>52</v>
      </c>
      <c r="AS16" s="37" t="s">
        <v>4</v>
      </c>
      <c r="AT16" s="37" t="s">
        <v>51</v>
      </c>
    </row>
    <row r="17" spans="1:46" s="19" customFormat="1" ht="30" customHeight="1" x14ac:dyDescent="0.25">
      <c r="A17" s="54">
        <v>13</v>
      </c>
      <c r="B17" s="51" t="s">
        <v>50</v>
      </c>
      <c r="C17" s="51">
        <v>0</v>
      </c>
      <c r="D17" s="51">
        <v>0</v>
      </c>
      <c r="E17" s="51">
        <v>6</v>
      </c>
      <c r="F17" s="53" t="s">
        <v>49</v>
      </c>
      <c r="G17" s="52">
        <v>419</v>
      </c>
      <c r="H17" s="51" t="s">
        <v>48</v>
      </c>
      <c r="I17" s="51">
        <v>183.86</v>
      </c>
      <c r="J17" s="51" t="s">
        <v>7</v>
      </c>
      <c r="K17" s="50"/>
      <c r="L17" s="46">
        <v>2</v>
      </c>
      <c r="M17" s="46">
        <v>2</v>
      </c>
      <c r="N17" s="46">
        <v>0</v>
      </c>
      <c r="O17" s="46">
        <v>0</v>
      </c>
      <c r="P17" s="46">
        <f>SUM(L17:O17)</f>
        <v>4</v>
      </c>
      <c r="Q17" s="48">
        <v>84.83</v>
      </c>
      <c r="R17" s="48">
        <f>54.3+44.73</f>
        <v>99.03</v>
      </c>
      <c r="S17" s="48">
        <v>0</v>
      </c>
      <c r="T17" s="48">
        <v>0</v>
      </c>
      <c r="U17" s="48">
        <f>SUM(Q17:T17)</f>
        <v>183.86</v>
      </c>
      <c r="V17" s="49">
        <v>0</v>
      </c>
      <c r="W17" s="48">
        <v>0</v>
      </c>
      <c r="X17" s="49">
        <v>0</v>
      </c>
      <c r="Y17" s="48">
        <v>0</v>
      </c>
      <c r="Z17" s="48">
        <v>54.52</v>
      </c>
      <c r="AA17" s="48">
        <v>73.39</v>
      </c>
      <c r="AB17" s="48">
        <f>AA17-Z17</f>
        <v>18.869999999999997</v>
      </c>
      <c r="AC17" s="46">
        <v>1</v>
      </c>
      <c r="AD17" s="46">
        <v>1</v>
      </c>
      <c r="AE17" s="47"/>
      <c r="AF17" s="52" t="s">
        <v>47</v>
      </c>
      <c r="AG17" s="45" t="s">
        <v>46</v>
      </c>
      <c r="AH17" s="44">
        <v>103769.9</v>
      </c>
      <c r="AI17" s="43" t="s">
        <v>45</v>
      </c>
      <c r="AJ17" s="42"/>
      <c r="AK17" s="41">
        <v>165310.82999999999</v>
      </c>
      <c r="AL17" s="41">
        <v>51607.58</v>
      </c>
      <c r="AM17" s="41">
        <f>AK17-AL17</f>
        <v>113703.24999999999</v>
      </c>
      <c r="AN17" s="40">
        <f>U17*7000+W17*7000</f>
        <v>1287020</v>
      </c>
      <c r="AO17" s="40">
        <f>AH17+AN17</f>
        <v>1390789.9</v>
      </c>
      <c r="AP17" s="39">
        <f>100-AA17</f>
        <v>26.61</v>
      </c>
      <c r="AQ17" s="38"/>
      <c r="AR17" s="37" t="s">
        <v>5</v>
      </c>
      <c r="AS17" s="37" t="s">
        <v>4</v>
      </c>
      <c r="AT17" s="37" t="s">
        <v>3</v>
      </c>
    </row>
    <row r="18" spans="1:46" s="19" customFormat="1" ht="30" customHeight="1" x14ac:dyDescent="0.25">
      <c r="A18" s="54">
        <v>14</v>
      </c>
      <c r="B18" s="51" t="s">
        <v>44</v>
      </c>
      <c r="C18" s="51">
        <v>0</v>
      </c>
      <c r="D18" s="51">
        <v>0</v>
      </c>
      <c r="E18" s="51">
        <v>6</v>
      </c>
      <c r="F18" s="53" t="s">
        <v>43</v>
      </c>
      <c r="G18" s="52">
        <f>357 + 163</f>
        <v>520</v>
      </c>
      <c r="H18" s="51" t="s">
        <v>42</v>
      </c>
      <c r="I18" s="51">
        <v>46.83</v>
      </c>
      <c r="J18" s="51" t="s">
        <v>7</v>
      </c>
      <c r="K18" s="50"/>
      <c r="L18" s="46">
        <v>1</v>
      </c>
      <c r="M18" s="46">
        <v>0</v>
      </c>
      <c r="N18" s="46">
        <v>0</v>
      </c>
      <c r="O18" s="46">
        <v>0</v>
      </c>
      <c r="P18" s="46">
        <f>SUM(L18:O18)</f>
        <v>1</v>
      </c>
      <c r="Q18" s="48">
        <v>46.83</v>
      </c>
      <c r="R18" s="48">
        <v>0</v>
      </c>
      <c r="S18" s="48">
        <v>0</v>
      </c>
      <c r="T18" s="48">
        <v>0</v>
      </c>
      <c r="U18" s="48">
        <f>SUM(Q18:T18)</f>
        <v>46.83</v>
      </c>
      <c r="V18" s="49">
        <v>0</v>
      </c>
      <c r="W18" s="48">
        <v>0</v>
      </c>
      <c r="X18" s="49">
        <v>0</v>
      </c>
      <c r="Y18" s="48">
        <v>0</v>
      </c>
      <c r="Z18" s="48">
        <v>86.5</v>
      </c>
      <c r="AA18" s="48">
        <v>86.93</v>
      </c>
      <c r="AB18" s="48">
        <f>AA18-Z18</f>
        <v>0.43000000000000682</v>
      </c>
      <c r="AC18" s="46">
        <v>1</v>
      </c>
      <c r="AD18" s="46">
        <v>0</v>
      </c>
      <c r="AE18" s="47"/>
      <c r="AF18" s="52" t="s">
        <v>41</v>
      </c>
      <c r="AG18" s="45" t="s">
        <v>40</v>
      </c>
      <c r="AH18" s="56" t="s">
        <v>39</v>
      </c>
      <c r="AI18" s="55">
        <v>0.13059615312471601</v>
      </c>
      <c r="AJ18" s="42"/>
      <c r="AK18" s="41">
        <v>19442.54</v>
      </c>
      <c r="AL18" s="41">
        <v>19442.54</v>
      </c>
      <c r="AM18" s="41">
        <f>AK18-AL18</f>
        <v>0</v>
      </c>
      <c r="AN18" s="40">
        <f>U18*7000+W18*7000</f>
        <v>327810</v>
      </c>
      <c r="AO18" s="40">
        <f>37789.87+AN18</f>
        <v>365599.87</v>
      </c>
      <c r="AP18" s="39">
        <f>100-AA18</f>
        <v>13.069999999999993</v>
      </c>
      <c r="AQ18" s="38"/>
      <c r="AR18" s="37" t="s">
        <v>5</v>
      </c>
      <c r="AS18" s="37" t="s">
        <v>4</v>
      </c>
      <c r="AT18" s="37" t="s">
        <v>3</v>
      </c>
    </row>
    <row r="19" spans="1:46" s="19" customFormat="1" ht="30" customHeight="1" x14ac:dyDescent="0.25">
      <c r="A19" s="54">
        <v>15</v>
      </c>
      <c r="B19" s="51" t="s">
        <v>38</v>
      </c>
      <c r="C19" s="51">
        <v>0</v>
      </c>
      <c r="D19" s="51">
        <v>0</v>
      </c>
      <c r="E19" s="51">
        <v>12</v>
      </c>
      <c r="F19" s="53" t="s">
        <v>37</v>
      </c>
      <c r="G19" s="52">
        <f>183 + 125 + 64</f>
        <v>372</v>
      </c>
      <c r="H19" s="51" t="s">
        <v>36</v>
      </c>
      <c r="I19" s="51">
        <v>93.89</v>
      </c>
      <c r="J19" s="51" t="s">
        <v>7</v>
      </c>
      <c r="K19" s="50"/>
      <c r="L19" s="46">
        <v>2</v>
      </c>
      <c r="M19" s="46">
        <v>0</v>
      </c>
      <c r="N19" s="46">
        <v>0</v>
      </c>
      <c r="O19" s="46">
        <v>0</v>
      </c>
      <c r="P19" s="46">
        <f>SUM(L19:O19)</f>
        <v>2</v>
      </c>
      <c r="Q19" s="48">
        <v>93.89</v>
      </c>
      <c r="R19" s="48">
        <v>0</v>
      </c>
      <c r="S19" s="48">
        <v>0</v>
      </c>
      <c r="T19" s="48">
        <v>0</v>
      </c>
      <c r="U19" s="48">
        <f>SUM(Q19:T19)</f>
        <v>93.89</v>
      </c>
      <c r="V19" s="49">
        <v>0</v>
      </c>
      <c r="W19" s="48">
        <v>0</v>
      </c>
      <c r="X19" s="49">
        <v>0</v>
      </c>
      <c r="Y19" s="48">
        <v>0</v>
      </c>
      <c r="Z19" s="48">
        <v>61.84</v>
      </c>
      <c r="AA19" s="48">
        <v>62.17</v>
      </c>
      <c r="AB19" s="48">
        <f>AA19-Z19</f>
        <v>0.32999999999999829</v>
      </c>
      <c r="AC19" s="46">
        <v>1</v>
      </c>
      <c r="AD19" s="46">
        <v>0</v>
      </c>
      <c r="AE19" s="47"/>
      <c r="AF19" s="46"/>
      <c r="AG19" s="45" t="s">
        <v>35</v>
      </c>
      <c r="AH19" s="56" t="s">
        <v>34</v>
      </c>
      <c r="AI19" s="43" t="s">
        <v>33</v>
      </c>
      <c r="AJ19" s="42"/>
      <c r="AK19" s="41">
        <v>4409.79</v>
      </c>
      <c r="AL19" s="41">
        <v>462.9</v>
      </c>
      <c r="AM19" s="41">
        <f>AK19-AL19</f>
        <v>3946.89</v>
      </c>
      <c r="AN19" s="40">
        <f>U19*5000+W19*5000</f>
        <v>469450</v>
      </c>
      <c r="AO19" s="40">
        <f>16352.98+AN19</f>
        <v>485802.98</v>
      </c>
      <c r="AP19" s="39">
        <f>100-AA19</f>
        <v>37.83</v>
      </c>
      <c r="AQ19" s="38"/>
      <c r="AR19" s="37" t="s">
        <v>5</v>
      </c>
      <c r="AS19" s="37" t="s">
        <v>4</v>
      </c>
      <c r="AT19" s="37" t="s">
        <v>3</v>
      </c>
    </row>
    <row r="20" spans="1:46" s="19" customFormat="1" ht="30" customHeight="1" x14ac:dyDescent="0.25">
      <c r="A20" s="54">
        <v>16</v>
      </c>
      <c r="B20" s="51" t="s">
        <v>32</v>
      </c>
      <c r="C20" s="51">
        <v>0</v>
      </c>
      <c r="D20" s="51">
        <v>0</v>
      </c>
      <c r="E20" s="51">
        <v>12</v>
      </c>
      <c r="F20" s="53" t="s">
        <v>31</v>
      </c>
      <c r="G20" s="52">
        <v>927</v>
      </c>
      <c r="H20" s="51" t="s">
        <v>30</v>
      </c>
      <c r="I20" s="51">
        <v>70.39</v>
      </c>
      <c r="J20" s="51" t="s">
        <v>7</v>
      </c>
      <c r="K20" s="50"/>
      <c r="L20" s="46">
        <v>1</v>
      </c>
      <c r="M20" s="46">
        <v>1</v>
      </c>
      <c r="N20" s="46">
        <v>0</v>
      </c>
      <c r="O20" s="46">
        <v>0</v>
      </c>
      <c r="P20" s="46">
        <f>SUM(L20:O20)</f>
        <v>2</v>
      </c>
      <c r="Q20" s="48">
        <v>47.74</v>
      </c>
      <c r="R20" s="48">
        <v>22.65</v>
      </c>
      <c r="S20" s="48">
        <v>0</v>
      </c>
      <c r="T20" s="48">
        <v>0</v>
      </c>
      <c r="U20" s="48">
        <f>SUM(Q20:T20)</f>
        <v>70.39</v>
      </c>
      <c r="V20" s="49">
        <v>0</v>
      </c>
      <c r="W20" s="48">
        <v>0</v>
      </c>
      <c r="X20" s="49">
        <v>0</v>
      </c>
      <c r="Y20" s="48">
        <v>0</v>
      </c>
      <c r="Z20" s="48">
        <v>72.91</v>
      </c>
      <c r="AA20" s="48">
        <v>76.709999999999994</v>
      </c>
      <c r="AB20" s="48">
        <f>AA20-Z20</f>
        <v>3.7999999999999972</v>
      </c>
      <c r="AC20" s="46">
        <v>1</v>
      </c>
      <c r="AD20" s="46">
        <v>0</v>
      </c>
      <c r="AE20" s="47"/>
      <c r="AF20" s="46"/>
      <c r="AG20" s="45" t="s">
        <v>6</v>
      </c>
      <c r="AH20" s="44">
        <v>22676.84</v>
      </c>
      <c r="AI20" s="43" t="s">
        <v>29</v>
      </c>
      <c r="AJ20" s="42"/>
      <c r="AK20" s="41">
        <v>154912.46</v>
      </c>
      <c r="AL20" s="41">
        <v>34333.58</v>
      </c>
      <c r="AM20" s="41">
        <f>AK20-AL20</f>
        <v>120578.87999999999</v>
      </c>
      <c r="AN20" s="40">
        <f>U20*5000+W20*5000</f>
        <v>351950</v>
      </c>
      <c r="AO20" s="40">
        <f>AH20+AN20</f>
        <v>374626.84</v>
      </c>
      <c r="AP20" s="39">
        <f>100-AA20</f>
        <v>23.290000000000006</v>
      </c>
      <c r="AQ20" s="38"/>
      <c r="AR20" s="37" t="s">
        <v>5</v>
      </c>
      <c r="AS20" s="37" t="s">
        <v>4</v>
      </c>
      <c r="AT20" s="37" t="s">
        <v>3</v>
      </c>
    </row>
    <row r="21" spans="1:46" s="19" customFormat="1" ht="30" customHeight="1" x14ac:dyDescent="0.25">
      <c r="A21" s="54">
        <v>17</v>
      </c>
      <c r="B21" s="51" t="s">
        <v>28</v>
      </c>
      <c r="C21" s="51">
        <v>0</v>
      </c>
      <c r="D21" s="51">
        <v>0</v>
      </c>
      <c r="E21" s="51">
        <v>12</v>
      </c>
      <c r="F21" s="53" t="s">
        <v>27</v>
      </c>
      <c r="G21" s="52">
        <v>882</v>
      </c>
      <c r="H21" s="51" t="s">
        <v>26</v>
      </c>
      <c r="I21" s="51">
        <v>95.48</v>
      </c>
      <c r="J21" s="51" t="s">
        <v>7</v>
      </c>
      <c r="K21" s="50"/>
      <c r="L21" s="46">
        <v>2</v>
      </c>
      <c r="M21" s="46">
        <v>0</v>
      </c>
      <c r="N21" s="46">
        <v>0</v>
      </c>
      <c r="O21" s="46">
        <v>0</v>
      </c>
      <c r="P21" s="46">
        <f>SUM(L21:O21)</f>
        <v>2</v>
      </c>
      <c r="Q21" s="48">
        <v>95.48</v>
      </c>
      <c r="R21" s="48">
        <v>0</v>
      </c>
      <c r="S21" s="48">
        <v>0</v>
      </c>
      <c r="T21" s="48">
        <v>0</v>
      </c>
      <c r="U21" s="48">
        <f>SUM(Q21:T21)</f>
        <v>95.48</v>
      </c>
      <c r="V21" s="49">
        <v>0</v>
      </c>
      <c r="W21" s="48">
        <v>0</v>
      </c>
      <c r="X21" s="49">
        <v>0</v>
      </c>
      <c r="Y21" s="48">
        <v>0</v>
      </c>
      <c r="Z21" s="48">
        <v>54.89</v>
      </c>
      <c r="AA21" s="48">
        <v>55</v>
      </c>
      <c r="AB21" s="48">
        <f>AA21-Z21</f>
        <v>0.10999999999999943</v>
      </c>
      <c r="AC21" s="46">
        <v>1</v>
      </c>
      <c r="AD21" s="46">
        <v>0</v>
      </c>
      <c r="AE21" s="47"/>
      <c r="AF21" s="46"/>
      <c r="AG21" s="45" t="s">
        <v>6</v>
      </c>
      <c r="AH21" s="44">
        <v>46337.279999999999</v>
      </c>
      <c r="AI21" s="43" t="s">
        <v>25</v>
      </c>
      <c r="AJ21" s="42"/>
      <c r="AK21" s="41">
        <v>27023.68</v>
      </c>
      <c r="AL21" s="41">
        <v>27023.68</v>
      </c>
      <c r="AM21" s="41">
        <f>AK21-AL21</f>
        <v>0</v>
      </c>
      <c r="AN21" s="40">
        <f>U21*5000+W21*5000</f>
        <v>477400</v>
      </c>
      <c r="AO21" s="40">
        <f>AH21+AN21</f>
        <v>523737.28</v>
      </c>
      <c r="AP21" s="39">
        <f>100-AA21</f>
        <v>45</v>
      </c>
      <c r="AQ21" s="38"/>
      <c r="AR21" s="37" t="s">
        <v>5</v>
      </c>
      <c r="AS21" s="37" t="s">
        <v>4</v>
      </c>
      <c r="AT21" s="37" t="s">
        <v>3</v>
      </c>
    </row>
    <row r="22" spans="1:46" s="19" customFormat="1" ht="30" customHeight="1" x14ac:dyDescent="0.25">
      <c r="A22" s="54">
        <v>18</v>
      </c>
      <c r="B22" s="51" t="s">
        <v>24</v>
      </c>
      <c r="C22" s="51">
        <v>0</v>
      </c>
      <c r="D22" s="51">
        <v>0</v>
      </c>
      <c r="E22" s="51">
        <v>6</v>
      </c>
      <c r="F22" s="52" t="s">
        <v>23</v>
      </c>
      <c r="G22" s="52">
        <v>287</v>
      </c>
      <c r="H22" s="51" t="s">
        <v>22</v>
      </c>
      <c r="I22" s="51">
        <v>214.51</v>
      </c>
      <c r="J22" s="51" t="s">
        <v>7</v>
      </c>
      <c r="K22" s="50"/>
      <c r="L22" s="46">
        <v>5</v>
      </c>
      <c r="M22" s="46">
        <v>0</v>
      </c>
      <c r="N22" s="46">
        <v>0</v>
      </c>
      <c r="O22" s="46">
        <v>0</v>
      </c>
      <c r="P22" s="46">
        <f>SUM(L22:O22)</f>
        <v>5</v>
      </c>
      <c r="Q22" s="48">
        <v>214.51</v>
      </c>
      <c r="R22" s="48">
        <v>0</v>
      </c>
      <c r="S22" s="48">
        <v>0</v>
      </c>
      <c r="T22" s="48">
        <v>0</v>
      </c>
      <c r="U22" s="48">
        <f>SUM(Q22:T22)</f>
        <v>214.51</v>
      </c>
      <c r="V22" s="49">
        <v>0</v>
      </c>
      <c r="W22" s="48">
        <v>0</v>
      </c>
      <c r="X22" s="49">
        <v>0</v>
      </c>
      <c r="Y22" s="48">
        <v>0</v>
      </c>
      <c r="Z22" s="48">
        <v>64.86</v>
      </c>
      <c r="AA22" s="48">
        <v>61.24</v>
      </c>
      <c r="AB22" s="48">
        <f>AA22-Z22</f>
        <v>-3.6199999999999974</v>
      </c>
      <c r="AC22" s="46">
        <v>1</v>
      </c>
      <c r="AD22" s="46">
        <v>0</v>
      </c>
      <c r="AE22" s="47"/>
      <c r="AF22" s="46"/>
      <c r="AG22" s="45" t="s">
        <v>6</v>
      </c>
      <c r="AH22" s="44">
        <v>61934.5</v>
      </c>
      <c r="AI22" s="55" t="s">
        <v>21</v>
      </c>
      <c r="AJ22" s="42"/>
      <c r="AK22" s="41">
        <v>201394.49</v>
      </c>
      <c r="AL22" s="41">
        <v>43302.27</v>
      </c>
      <c r="AM22" s="41">
        <f>AK22-AL22</f>
        <v>158092.22</v>
      </c>
      <c r="AN22" s="40">
        <f>U22*7000+W22*7000</f>
        <v>1501570</v>
      </c>
      <c r="AO22" s="40">
        <f>AH22+AN22</f>
        <v>1563504.5</v>
      </c>
      <c r="AP22" s="39">
        <f>100-AA22</f>
        <v>38.76</v>
      </c>
      <c r="AQ22" s="38"/>
      <c r="AR22" s="37" t="s">
        <v>5</v>
      </c>
      <c r="AS22" s="37" t="s">
        <v>4</v>
      </c>
      <c r="AT22" s="37" t="s">
        <v>3</v>
      </c>
    </row>
    <row r="23" spans="1:46" s="19" customFormat="1" ht="30" customHeight="1" x14ac:dyDescent="0.25">
      <c r="A23" s="54">
        <v>19</v>
      </c>
      <c r="B23" s="51" t="s">
        <v>20</v>
      </c>
      <c r="C23" s="51">
        <v>0</v>
      </c>
      <c r="D23" s="51">
        <v>0</v>
      </c>
      <c r="E23" s="51">
        <v>6</v>
      </c>
      <c r="F23" s="53" t="s">
        <v>19</v>
      </c>
      <c r="G23" s="52">
        <v>360</v>
      </c>
      <c r="H23" s="51" t="s">
        <v>18</v>
      </c>
      <c r="I23" s="51">
        <v>87.68</v>
      </c>
      <c r="J23" s="51" t="s">
        <v>7</v>
      </c>
      <c r="K23" s="50"/>
      <c r="L23" s="46">
        <v>2</v>
      </c>
      <c r="M23" s="46">
        <v>0</v>
      </c>
      <c r="N23" s="46">
        <v>0</v>
      </c>
      <c r="O23" s="46">
        <v>0</v>
      </c>
      <c r="P23" s="46">
        <f>SUM(L23:O23)</f>
        <v>2</v>
      </c>
      <c r="Q23" s="48">
        <v>87.68</v>
      </c>
      <c r="R23" s="48">
        <v>0</v>
      </c>
      <c r="S23" s="48">
        <v>0</v>
      </c>
      <c r="T23" s="48">
        <v>0</v>
      </c>
      <c r="U23" s="48">
        <f>SUM(Q23:T23)</f>
        <v>87.68</v>
      </c>
      <c r="V23" s="49">
        <v>0</v>
      </c>
      <c r="W23" s="48">
        <v>0</v>
      </c>
      <c r="X23" s="49">
        <v>0</v>
      </c>
      <c r="Y23" s="48">
        <v>0</v>
      </c>
      <c r="Z23" s="48">
        <v>91.95</v>
      </c>
      <c r="AA23" s="48">
        <v>82.75</v>
      </c>
      <c r="AB23" s="48">
        <f>AA23-Z23</f>
        <v>-9.2000000000000028</v>
      </c>
      <c r="AC23" s="46">
        <v>1</v>
      </c>
      <c r="AD23" s="46">
        <v>0</v>
      </c>
      <c r="AE23" s="47"/>
      <c r="AF23" s="52" t="s">
        <v>17</v>
      </c>
      <c r="AG23" s="45" t="s">
        <v>6</v>
      </c>
      <c r="AH23" s="44">
        <v>8496.52</v>
      </c>
      <c r="AI23" s="55" t="s">
        <v>16</v>
      </c>
      <c r="AJ23" s="42"/>
      <c r="AK23" s="41">
        <v>23113.05</v>
      </c>
      <c r="AL23" s="41">
        <v>20335.36</v>
      </c>
      <c r="AM23" s="41">
        <f>AK23-AL23</f>
        <v>2777.6899999999987</v>
      </c>
      <c r="AN23" s="40">
        <f>U23*7000+W23*7000</f>
        <v>613760</v>
      </c>
      <c r="AO23" s="40">
        <f>AH23+AN23</f>
        <v>622256.52</v>
      </c>
      <c r="AP23" s="39">
        <f>100-AA23</f>
        <v>17.25</v>
      </c>
      <c r="AQ23" s="38"/>
      <c r="AR23" s="37" t="s">
        <v>5</v>
      </c>
      <c r="AS23" s="37" t="s">
        <v>4</v>
      </c>
      <c r="AT23" s="37" t="s">
        <v>3</v>
      </c>
    </row>
    <row r="24" spans="1:46" s="19" customFormat="1" ht="30" customHeight="1" x14ac:dyDescent="0.25">
      <c r="A24" s="54">
        <v>20</v>
      </c>
      <c r="B24" s="51" t="s">
        <v>15</v>
      </c>
      <c r="C24" s="51">
        <v>0</v>
      </c>
      <c r="D24" s="51">
        <v>0</v>
      </c>
      <c r="E24" s="51">
        <v>6</v>
      </c>
      <c r="F24" s="53" t="s">
        <v>14</v>
      </c>
      <c r="G24" s="52">
        <v>183</v>
      </c>
      <c r="H24" s="51" t="s">
        <v>13</v>
      </c>
      <c r="I24" s="51">
        <v>180.64</v>
      </c>
      <c r="J24" s="51" t="s">
        <v>7</v>
      </c>
      <c r="K24" s="50"/>
      <c r="L24" s="46">
        <v>3</v>
      </c>
      <c r="M24" s="46">
        <v>0</v>
      </c>
      <c r="N24" s="46">
        <v>0</v>
      </c>
      <c r="O24" s="46">
        <v>0</v>
      </c>
      <c r="P24" s="46">
        <f>SUM(L24:O24)</f>
        <v>3</v>
      </c>
      <c r="Q24" s="48">
        <v>180.64</v>
      </c>
      <c r="R24" s="48">
        <v>0</v>
      </c>
      <c r="S24" s="48">
        <v>0</v>
      </c>
      <c r="T24" s="48">
        <v>0</v>
      </c>
      <c r="U24" s="48">
        <f>SUM(Q24:T24)</f>
        <v>180.64</v>
      </c>
      <c r="V24" s="49">
        <v>0</v>
      </c>
      <c r="W24" s="48">
        <v>0</v>
      </c>
      <c r="X24" s="49">
        <v>0</v>
      </c>
      <c r="Y24" s="48">
        <v>0</v>
      </c>
      <c r="Z24" s="48">
        <v>43.25</v>
      </c>
      <c r="AA24" s="48">
        <v>42.58</v>
      </c>
      <c r="AB24" s="48">
        <f>AA24-Z24</f>
        <v>-0.67000000000000171</v>
      </c>
      <c r="AC24" s="46">
        <v>1</v>
      </c>
      <c r="AD24" s="46">
        <v>0</v>
      </c>
      <c r="AE24" s="47"/>
      <c r="AF24" s="46"/>
      <c r="AG24" s="45" t="s">
        <v>12</v>
      </c>
      <c r="AH24" s="44">
        <v>43428.3</v>
      </c>
      <c r="AI24" s="43" t="s">
        <v>11</v>
      </c>
      <c r="AJ24" s="42"/>
      <c r="AK24" s="41">
        <v>85275.8</v>
      </c>
      <c r="AL24" s="41">
        <v>53491.56</v>
      </c>
      <c r="AM24" s="41">
        <f>AK24-AL24</f>
        <v>31784.240000000005</v>
      </c>
      <c r="AN24" s="40">
        <f>U24*7000+W24*7000</f>
        <v>1264480</v>
      </c>
      <c r="AO24" s="40">
        <f>AH24+AN24</f>
        <v>1307908.3</v>
      </c>
      <c r="AP24" s="39">
        <f>100-AA24</f>
        <v>57.42</v>
      </c>
      <c r="AQ24" s="38"/>
      <c r="AR24" s="37" t="s">
        <v>5</v>
      </c>
      <c r="AS24" s="37" t="s">
        <v>4</v>
      </c>
      <c r="AT24" s="37" t="s">
        <v>3</v>
      </c>
    </row>
    <row r="25" spans="1:46" s="19" customFormat="1" ht="30" customHeight="1" x14ac:dyDescent="0.25">
      <c r="A25" s="54">
        <v>21</v>
      </c>
      <c r="B25" s="51" t="s">
        <v>10</v>
      </c>
      <c r="C25" s="51">
        <v>0</v>
      </c>
      <c r="D25" s="51">
        <v>0</v>
      </c>
      <c r="E25" s="51">
        <v>12</v>
      </c>
      <c r="F25" s="53" t="s">
        <v>9</v>
      </c>
      <c r="G25" s="52">
        <v>434</v>
      </c>
      <c r="H25" s="51" t="s">
        <v>8</v>
      </c>
      <c r="I25" s="51">
        <v>48.06</v>
      </c>
      <c r="J25" s="51" t="s">
        <v>7</v>
      </c>
      <c r="K25" s="50"/>
      <c r="L25" s="46">
        <v>1</v>
      </c>
      <c r="M25" s="46">
        <v>0</v>
      </c>
      <c r="N25" s="46">
        <v>0</v>
      </c>
      <c r="O25" s="46">
        <v>0</v>
      </c>
      <c r="P25" s="46">
        <f>SUM(L25:O25)</f>
        <v>1</v>
      </c>
      <c r="Q25" s="48">
        <v>48.06</v>
      </c>
      <c r="R25" s="48">
        <v>0</v>
      </c>
      <c r="S25" s="48">
        <v>0</v>
      </c>
      <c r="T25" s="48">
        <v>0</v>
      </c>
      <c r="U25" s="48">
        <f>SUM(Q25:T25)</f>
        <v>48.06</v>
      </c>
      <c r="V25" s="49">
        <v>0</v>
      </c>
      <c r="W25" s="48">
        <v>0</v>
      </c>
      <c r="X25" s="49">
        <v>0</v>
      </c>
      <c r="Y25" s="48">
        <v>0</v>
      </c>
      <c r="Z25" s="48">
        <v>81.36</v>
      </c>
      <c r="AA25" s="48">
        <v>48.85</v>
      </c>
      <c r="AB25" s="48">
        <f>AA25-Z25</f>
        <v>-32.51</v>
      </c>
      <c r="AC25" s="46">
        <v>1</v>
      </c>
      <c r="AD25" s="46">
        <v>0</v>
      </c>
      <c r="AE25" s="47"/>
      <c r="AF25" s="46"/>
      <c r="AG25" s="45" t="s">
        <v>6</v>
      </c>
      <c r="AH25" s="44">
        <v>23178.03</v>
      </c>
      <c r="AI25" s="43">
        <v>0.11547840415878199</v>
      </c>
      <c r="AJ25" s="42"/>
      <c r="AK25" s="41">
        <v>20859.79</v>
      </c>
      <c r="AL25" s="41">
        <v>18573.759999999998</v>
      </c>
      <c r="AM25" s="41">
        <f>AK25-AL25</f>
        <v>2286.0300000000025</v>
      </c>
      <c r="AN25" s="40">
        <f>U25*5000+W25*5000</f>
        <v>240300</v>
      </c>
      <c r="AO25" s="40">
        <f>AH25+AN25</f>
        <v>263478.03000000003</v>
      </c>
      <c r="AP25" s="39">
        <f>100-AA25</f>
        <v>51.15</v>
      </c>
      <c r="AQ25" s="38"/>
      <c r="AR25" s="37" t="s">
        <v>5</v>
      </c>
      <c r="AS25" s="37" t="s">
        <v>4</v>
      </c>
      <c r="AT25" s="37" t="s">
        <v>3</v>
      </c>
    </row>
    <row r="26" spans="1:46" s="19" customFormat="1" ht="30" customHeight="1" thickBot="1" x14ac:dyDescent="0.3">
      <c r="A26" s="36"/>
      <c r="B26" s="28" t="s">
        <v>2</v>
      </c>
      <c r="C26" s="28">
        <f>SUM(C5:C25)</f>
        <v>0</v>
      </c>
      <c r="D26" s="28">
        <f>SUM(D5:D25)</f>
        <v>0</v>
      </c>
      <c r="E26" s="28"/>
      <c r="F26" s="35"/>
      <c r="G26" s="34"/>
      <c r="H26" s="28"/>
      <c r="I26" s="28"/>
      <c r="J26" s="28" t="s">
        <v>1</v>
      </c>
      <c r="K26" s="33" t="e">
        <f>SUM(C26:D26)/#REF!</f>
        <v>#REF!</v>
      </c>
      <c r="L26" s="30">
        <f>SUM(L5:L25)</f>
        <v>48</v>
      </c>
      <c r="M26" s="30">
        <f>SUM(M5:M25)</f>
        <v>4</v>
      </c>
      <c r="N26" s="30">
        <f>SUM(N5:N25)</f>
        <v>0</v>
      </c>
      <c r="O26" s="30">
        <f>SUM(O5:O25)</f>
        <v>0</v>
      </c>
      <c r="P26" s="30">
        <f>SUM(P5:P25)</f>
        <v>52</v>
      </c>
      <c r="Q26" s="32">
        <f>SUM(Q5:Q25)</f>
        <v>2434.1699999999996</v>
      </c>
      <c r="R26" s="32"/>
      <c r="S26" s="32"/>
      <c r="T26" s="32"/>
      <c r="U26" s="31">
        <f>SUM(U5:U25)</f>
        <v>2589.89</v>
      </c>
      <c r="V26" s="31">
        <f>SUM(V5:V25)</f>
        <v>2</v>
      </c>
      <c r="W26" s="31">
        <f>SUM(W5:W25)</f>
        <v>533.65</v>
      </c>
      <c r="X26" s="29">
        <f>SUM(X5:X25)</f>
        <v>0</v>
      </c>
      <c r="Y26" s="31">
        <f>SUM(Y5:Y25)</f>
        <v>0</v>
      </c>
      <c r="Z26" s="31"/>
      <c r="AA26" s="31"/>
      <c r="AB26" s="31"/>
      <c r="AC26" s="30">
        <f>SUM(AC5:AC25)</f>
        <v>19</v>
      </c>
      <c r="AD26" s="30">
        <f>SUM(AD5:AD25)</f>
        <v>3</v>
      </c>
      <c r="AE26" s="29">
        <f>SUM(AE5:AE25)</f>
        <v>0</v>
      </c>
      <c r="AF26" s="29"/>
      <c r="AG26" s="28"/>
      <c r="AH26" s="27"/>
      <c r="AI26" s="26"/>
      <c r="AJ26" s="25"/>
      <c r="AK26" s="24">
        <f>SUM(AK5:AK25)</f>
        <v>2011615.9100000001</v>
      </c>
      <c r="AL26" s="24">
        <f>SUM(AL23:AL25)</f>
        <v>92400.68</v>
      </c>
      <c r="AM26" s="24">
        <f>SUM(AM5:AM25)</f>
        <v>1069139.74</v>
      </c>
      <c r="AN26" s="23">
        <f>SUM(AN5:AN25)</f>
        <v>21249140</v>
      </c>
      <c r="AO26" s="22" t="e">
        <f>SUM(AO5:AO25)</f>
        <v>#VALUE!</v>
      </c>
      <c r="AP26" s="22"/>
      <c r="AQ26" s="21"/>
      <c r="AR26" s="20"/>
      <c r="AS26" s="20"/>
      <c r="AT26" s="20"/>
    </row>
    <row r="27" spans="1:46" ht="39" thickBot="1" x14ac:dyDescent="0.3">
      <c r="A27" s="18"/>
      <c r="B27" s="17"/>
      <c r="C27" s="17"/>
      <c r="D27" s="17"/>
      <c r="E27" s="17"/>
      <c r="F27" s="17"/>
      <c r="G27" s="17"/>
      <c r="H27" s="17"/>
      <c r="I27" s="17"/>
      <c r="J27" s="16" t="s">
        <v>0</v>
      </c>
      <c r="K27" s="15" t="e">
        <f>D26/#REF!</f>
        <v>#REF!</v>
      </c>
      <c r="L27" s="14">
        <f>SUM(L26:O26)</f>
        <v>52</v>
      </c>
      <c r="M27" s="13"/>
      <c r="N27" s="13"/>
      <c r="O27" s="12"/>
      <c r="P27" s="11"/>
      <c r="Q27" s="10">
        <f>SUM(Q5:Q25)</f>
        <v>2434.1699999999996</v>
      </c>
      <c r="R27" s="2"/>
      <c r="S27" s="2"/>
      <c r="T27" s="2"/>
      <c r="U27" s="3"/>
      <c r="V27" s="3"/>
      <c r="W27" s="3"/>
      <c r="X27" s="3"/>
      <c r="Y27" s="3"/>
      <c r="Z27" s="3"/>
      <c r="AA27" s="3"/>
      <c r="AB27" s="3"/>
      <c r="AC27" s="3"/>
      <c r="AD27" s="9"/>
      <c r="AE27" s="3"/>
      <c r="AF27" s="3"/>
      <c r="AG27" s="8"/>
      <c r="AH27" s="7"/>
      <c r="AI27" s="6"/>
      <c r="AJ27" s="4"/>
      <c r="AK27" s="5"/>
      <c r="AL27" s="5"/>
      <c r="AM27" s="5"/>
      <c r="AN27" s="4"/>
      <c r="AO27" s="3"/>
      <c r="AP27" s="3"/>
      <c r="AQ27" s="2"/>
      <c r="AR27" s="1"/>
      <c r="AS27" s="1"/>
      <c r="AT27" s="1"/>
    </row>
  </sheetData>
  <mergeCells count="4">
    <mergeCell ref="A2:AT2"/>
    <mergeCell ref="A3:AT3"/>
    <mergeCell ref="Q26:T26"/>
    <mergeCell ref="L27:O27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18b</vt:lpstr>
      <vt:lpstr>'załącznik 18b'!Tytuły_wydruku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atarnawska</dc:creator>
  <cp:lastModifiedBy>atarnawska</cp:lastModifiedBy>
  <dcterms:created xsi:type="dcterms:W3CDTF">2020-07-06T09:01:55Z</dcterms:created>
  <dcterms:modified xsi:type="dcterms:W3CDTF">2020-07-06T09:02:11Z</dcterms:modified>
</cp:coreProperties>
</file>