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ącznik nr 13" sheetId="1" r:id="rId1"/>
  </sheets>
  <externalReferences>
    <externalReference r:id="rId2"/>
  </externalReferences>
  <definedNames>
    <definedName name="_xlnm._FilterDatabase" localSheetId="0" hidden="1">'załącznik nr 13'!$A$2:$AP$177</definedName>
    <definedName name="_xlnm.Print_Titles" localSheetId="0">'załącznik nr 13'!$4:$4</definedName>
  </definedNames>
  <calcPr calcId="145621"/>
</workbook>
</file>

<file path=xl/calcChain.xml><?xml version="1.0" encoding="utf-8"?>
<calcChain xmlns="http://schemas.openxmlformats.org/spreadsheetml/2006/main">
  <c r="G5" i="1" l="1"/>
  <c r="P5" i="1"/>
  <c r="U5" i="1"/>
  <c r="AB5" i="1"/>
  <c r="AM5" i="1"/>
  <c r="AN5" i="1"/>
  <c r="AO5" i="1"/>
  <c r="P6" i="1"/>
  <c r="R6" i="1"/>
  <c r="U6" i="1"/>
  <c r="AN6" i="1" s="1"/>
  <c r="AB6" i="1"/>
  <c r="AM6" i="1"/>
  <c r="AO6" i="1"/>
  <c r="P7" i="1"/>
  <c r="U7" i="1"/>
  <c r="AB7" i="1"/>
  <c r="AM7" i="1"/>
  <c r="AN7" i="1"/>
  <c r="P8" i="1"/>
  <c r="U8" i="1"/>
  <c r="AN8" i="1" s="1"/>
  <c r="AB8" i="1"/>
  <c r="AM8" i="1"/>
  <c r="AO8" i="1"/>
  <c r="P9" i="1"/>
  <c r="R9" i="1"/>
  <c r="U9" i="1" s="1"/>
  <c r="AB9" i="1"/>
  <c r="AM9" i="1"/>
  <c r="AO9" i="1"/>
  <c r="P10" i="1"/>
  <c r="U10" i="1"/>
  <c r="AN10" i="1" s="1"/>
  <c r="AB10" i="1"/>
  <c r="AM10" i="1"/>
  <c r="AO10" i="1"/>
  <c r="P11" i="1"/>
  <c r="U11" i="1"/>
  <c r="AB11" i="1"/>
  <c r="AM11" i="1"/>
  <c r="AN11" i="1"/>
  <c r="AO11" i="1"/>
  <c r="P12" i="1"/>
  <c r="U12" i="1"/>
  <c r="AN12" i="1" s="1"/>
  <c r="AB12" i="1"/>
  <c r="AM12" i="1"/>
  <c r="AO12" i="1"/>
  <c r="P13" i="1"/>
  <c r="U13" i="1"/>
  <c r="AB13" i="1"/>
  <c r="AM13" i="1"/>
  <c r="AN13" i="1"/>
  <c r="AO13" i="1"/>
  <c r="P14" i="1"/>
  <c r="U14" i="1"/>
  <c r="AN14" i="1" s="1"/>
  <c r="AB14" i="1"/>
  <c r="AM14" i="1"/>
  <c r="AO14" i="1"/>
  <c r="P15" i="1"/>
  <c r="U15" i="1"/>
  <c r="AB15" i="1"/>
  <c r="AM15" i="1"/>
  <c r="AN15" i="1"/>
  <c r="AO15" i="1"/>
  <c r="AM16" i="1"/>
  <c r="AN16" i="1"/>
  <c r="P17" i="1"/>
  <c r="U17" i="1"/>
  <c r="AB17" i="1"/>
  <c r="AM17" i="1"/>
  <c r="AN17" i="1"/>
  <c r="AO17" i="1"/>
  <c r="AM18" i="1"/>
  <c r="AN18" i="1"/>
  <c r="P19" i="1"/>
  <c r="U19" i="1"/>
  <c r="AB19" i="1"/>
  <c r="AM19" i="1"/>
  <c r="AN19" i="1"/>
  <c r="AO19" i="1"/>
  <c r="P20" i="1"/>
  <c r="U20" i="1"/>
  <c r="AN20" i="1" s="1"/>
  <c r="AB20" i="1"/>
  <c r="AM20" i="1"/>
  <c r="AO20" i="1"/>
  <c r="G21" i="1"/>
  <c r="P21" i="1"/>
  <c r="U21" i="1"/>
  <c r="AN21" i="1" s="1"/>
  <c r="AB21" i="1"/>
  <c r="AM21" i="1"/>
  <c r="AO21" i="1"/>
  <c r="P22" i="1"/>
  <c r="U22" i="1"/>
  <c r="AB22" i="1"/>
  <c r="AM22" i="1"/>
  <c r="AN22" i="1"/>
  <c r="AO22" i="1"/>
  <c r="P23" i="1"/>
  <c r="U23" i="1"/>
  <c r="AN23" i="1" s="1"/>
  <c r="AB23" i="1"/>
  <c r="AM23" i="1"/>
  <c r="P24" i="1"/>
  <c r="U24" i="1"/>
  <c r="AN24" i="1" s="1"/>
  <c r="AB24" i="1"/>
  <c r="AM24" i="1"/>
  <c r="AO24" i="1"/>
  <c r="P25" i="1"/>
  <c r="U25" i="1"/>
  <c r="AB25" i="1"/>
  <c r="AM25" i="1"/>
  <c r="AN25" i="1"/>
  <c r="AO25" i="1"/>
  <c r="P26" i="1"/>
  <c r="U26" i="1"/>
  <c r="AN26" i="1" s="1"/>
  <c r="AB26" i="1"/>
  <c r="AM26" i="1"/>
  <c r="AO26" i="1"/>
  <c r="P27" i="1"/>
  <c r="U27" i="1"/>
  <c r="AB27" i="1"/>
  <c r="AM27" i="1"/>
  <c r="AN27" i="1"/>
  <c r="AO27" i="1"/>
  <c r="AM28" i="1"/>
  <c r="AN28" i="1"/>
  <c r="P29" i="1"/>
  <c r="U29" i="1"/>
  <c r="AB29" i="1"/>
  <c r="AM29" i="1"/>
  <c r="AN29" i="1"/>
  <c r="AO29" i="1"/>
  <c r="P30" i="1"/>
  <c r="U30" i="1"/>
  <c r="AN30" i="1" s="1"/>
  <c r="AB30" i="1"/>
  <c r="AM30" i="1"/>
  <c r="AO30" i="1"/>
  <c r="P31" i="1"/>
  <c r="U31" i="1"/>
  <c r="AB31" i="1"/>
  <c r="AM31" i="1"/>
  <c r="AN31" i="1"/>
  <c r="AO31" i="1"/>
  <c r="AM32" i="1"/>
  <c r="AN32" i="1"/>
  <c r="P33" i="1"/>
  <c r="U33" i="1"/>
  <c r="AB33" i="1"/>
  <c r="AM33" i="1"/>
  <c r="AN33" i="1"/>
  <c r="AO33" i="1"/>
  <c r="G34" i="1"/>
  <c r="P34" i="1"/>
  <c r="U34" i="1"/>
  <c r="AB34" i="1"/>
  <c r="AM34" i="1"/>
  <c r="AN34" i="1"/>
  <c r="AO34" i="1"/>
  <c r="G35" i="1"/>
  <c r="P35" i="1"/>
  <c r="U35" i="1"/>
  <c r="AN35" i="1" s="1"/>
  <c r="AB35" i="1"/>
  <c r="AM35" i="1"/>
  <c r="AO35" i="1"/>
  <c r="P36" i="1"/>
  <c r="U36" i="1"/>
  <c r="AB36" i="1"/>
  <c r="AM36" i="1"/>
  <c r="AN36" i="1"/>
  <c r="AO36" i="1"/>
  <c r="P37" i="1"/>
  <c r="U37" i="1"/>
  <c r="AN37" i="1" s="1"/>
  <c r="AB37" i="1"/>
  <c r="AM37" i="1"/>
  <c r="AO37" i="1"/>
  <c r="P38" i="1"/>
  <c r="U38" i="1"/>
  <c r="AB38" i="1"/>
  <c r="AM38" i="1"/>
  <c r="AN38" i="1"/>
  <c r="AO38" i="1"/>
  <c r="P39" i="1"/>
  <c r="U39" i="1"/>
  <c r="AN39" i="1" s="1"/>
  <c r="AB39" i="1"/>
  <c r="AM39" i="1"/>
  <c r="AO39" i="1"/>
  <c r="P40" i="1"/>
  <c r="U40" i="1"/>
  <c r="AB40" i="1"/>
  <c r="AM40" i="1"/>
  <c r="AN40" i="1"/>
  <c r="AO40" i="1"/>
  <c r="P41" i="1"/>
  <c r="U41" i="1"/>
  <c r="AN41" i="1" s="1"/>
  <c r="AB41" i="1"/>
  <c r="AM41" i="1"/>
  <c r="AO41" i="1"/>
  <c r="P42" i="1"/>
  <c r="U42" i="1"/>
  <c r="AB42" i="1"/>
  <c r="AM42" i="1"/>
  <c r="AN42" i="1"/>
  <c r="AO42" i="1"/>
  <c r="P43" i="1"/>
  <c r="U43" i="1"/>
  <c r="AN43" i="1" s="1"/>
  <c r="AB43" i="1"/>
  <c r="AM43" i="1"/>
  <c r="AO43" i="1"/>
  <c r="P44" i="1"/>
  <c r="U44" i="1"/>
  <c r="AB44" i="1"/>
  <c r="AM44" i="1"/>
  <c r="AN44" i="1"/>
  <c r="AO44" i="1"/>
  <c r="P45" i="1"/>
  <c r="U45" i="1"/>
  <c r="AN45" i="1" s="1"/>
  <c r="AB45" i="1"/>
  <c r="AM45" i="1"/>
  <c r="AO45" i="1"/>
  <c r="P46" i="1"/>
  <c r="U46" i="1"/>
  <c r="AB46" i="1"/>
  <c r="AM46" i="1"/>
  <c r="AN46" i="1"/>
  <c r="AO46" i="1"/>
  <c r="P47" i="1"/>
  <c r="U47" i="1"/>
  <c r="AN47" i="1" s="1"/>
  <c r="AB47" i="1"/>
  <c r="AM47" i="1"/>
  <c r="P48" i="1"/>
  <c r="U48" i="1"/>
  <c r="AB48" i="1"/>
  <c r="AM48" i="1"/>
  <c r="AN48" i="1"/>
  <c r="AO48" i="1"/>
  <c r="P49" i="1"/>
  <c r="U49" i="1"/>
  <c r="AN49" i="1" s="1"/>
  <c r="AB49" i="1"/>
  <c r="AM49" i="1"/>
  <c r="AO49" i="1"/>
  <c r="P50" i="1"/>
  <c r="U50" i="1"/>
  <c r="AB50" i="1"/>
  <c r="AM50" i="1"/>
  <c r="AN50" i="1"/>
  <c r="AO50" i="1"/>
  <c r="P51" i="1"/>
  <c r="U51" i="1"/>
  <c r="AN51" i="1" s="1"/>
  <c r="AB51" i="1"/>
  <c r="AM51" i="1"/>
  <c r="AO51" i="1"/>
  <c r="G52" i="1"/>
  <c r="P52" i="1"/>
  <c r="U52" i="1"/>
  <c r="AB52" i="1"/>
  <c r="AM52" i="1"/>
  <c r="AN52" i="1"/>
  <c r="AO52" i="1"/>
  <c r="P53" i="1"/>
  <c r="U53" i="1"/>
  <c r="AN53" i="1" s="1"/>
  <c r="AB53" i="1"/>
  <c r="AM53" i="1"/>
  <c r="AO53" i="1"/>
  <c r="P54" i="1"/>
  <c r="U54" i="1"/>
  <c r="AB54" i="1"/>
  <c r="AM54" i="1"/>
  <c r="AN54" i="1"/>
  <c r="AO54" i="1"/>
  <c r="P55" i="1"/>
  <c r="U55" i="1"/>
  <c r="AN55" i="1" s="1"/>
  <c r="AB55" i="1"/>
  <c r="AM55" i="1"/>
  <c r="AO55" i="1"/>
  <c r="P56" i="1"/>
  <c r="U56" i="1"/>
  <c r="AB56" i="1"/>
  <c r="AM56" i="1"/>
  <c r="AN56" i="1"/>
  <c r="AO56" i="1"/>
  <c r="P57" i="1"/>
  <c r="U57" i="1"/>
  <c r="AN57" i="1" s="1"/>
  <c r="AB57" i="1"/>
  <c r="AM57" i="1"/>
  <c r="AO57" i="1"/>
  <c r="P58" i="1"/>
  <c r="U58" i="1"/>
  <c r="AB58" i="1"/>
  <c r="AM58" i="1"/>
  <c r="AN58" i="1"/>
  <c r="AO58" i="1"/>
  <c r="P59" i="1"/>
  <c r="U59" i="1"/>
  <c r="AN59" i="1" s="1"/>
  <c r="AB59" i="1"/>
  <c r="AM59" i="1"/>
  <c r="AO59" i="1"/>
  <c r="P60" i="1"/>
  <c r="U60" i="1"/>
  <c r="AB60" i="1"/>
  <c r="AM60" i="1"/>
  <c r="AN60" i="1"/>
  <c r="AO60" i="1"/>
  <c r="P61" i="1"/>
  <c r="U61" i="1"/>
  <c r="AN61" i="1" s="1"/>
  <c r="AB61" i="1"/>
  <c r="AM61" i="1"/>
  <c r="AO61" i="1"/>
  <c r="P62" i="1"/>
  <c r="U62" i="1"/>
  <c r="AB62" i="1"/>
  <c r="AM62" i="1"/>
  <c r="AN62" i="1"/>
  <c r="AO62" i="1"/>
  <c r="P63" i="1"/>
  <c r="R63" i="1"/>
  <c r="U63" i="1"/>
  <c r="AN63" i="1" s="1"/>
  <c r="AB63" i="1"/>
  <c r="AM63" i="1"/>
  <c r="AO63" i="1"/>
  <c r="G64" i="1"/>
  <c r="P64" i="1"/>
  <c r="R64" i="1"/>
  <c r="U64" i="1" s="1"/>
  <c r="AN64" i="1" s="1"/>
  <c r="AB64" i="1"/>
  <c r="AM64" i="1"/>
  <c r="AO64" i="1"/>
  <c r="P65" i="1"/>
  <c r="U65" i="1"/>
  <c r="AN65" i="1" s="1"/>
  <c r="AB65" i="1"/>
  <c r="AM65" i="1"/>
  <c r="AO65" i="1"/>
  <c r="P66" i="1"/>
  <c r="U66" i="1"/>
  <c r="AN66" i="1" s="1"/>
  <c r="AB66" i="1"/>
  <c r="AM66" i="1"/>
  <c r="AO66" i="1"/>
  <c r="AM67" i="1"/>
  <c r="AN67" i="1"/>
  <c r="P68" i="1"/>
  <c r="U68" i="1"/>
  <c r="AN68" i="1" s="1"/>
  <c r="AB68" i="1"/>
  <c r="AM68" i="1"/>
  <c r="AO68" i="1"/>
  <c r="P69" i="1"/>
  <c r="U69" i="1"/>
  <c r="AN69" i="1" s="1"/>
  <c r="AB69" i="1"/>
  <c r="AM69" i="1"/>
  <c r="AO69" i="1"/>
  <c r="P70" i="1"/>
  <c r="U70" i="1"/>
  <c r="AN70" i="1" s="1"/>
  <c r="AB70" i="1"/>
  <c r="AM70" i="1"/>
  <c r="AO70" i="1"/>
  <c r="AM71" i="1"/>
  <c r="AN71" i="1"/>
  <c r="AM72" i="1"/>
  <c r="AN72" i="1"/>
  <c r="P74" i="1"/>
  <c r="U74" i="1"/>
  <c r="AN74" i="1" s="1"/>
  <c r="AB74" i="1"/>
  <c r="AM74" i="1"/>
  <c r="AO74" i="1"/>
  <c r="P75" i="1"/>
  <c r="U75" i="1"/>
  <c r="AN75" i="1" s="1"/>
  <c r="AB75" i="1"/>
  <c r="AM75" i="1"/>
  <c r="AO75" i="1"/>
  <c r="P76" i="1"/>
  <c r="U76" i="1"/>
  <c r="AB76" i="1"/>
  <c r="AM76" i="1"/>
  <c r="AN76" i="1"/>
  <c r="P77" i="1"/>
  <c r="U77" i="1"/>
  <c r="AN77" i="1" s="1"/>
  <c r="AB77" i="1"/>
  <c r="AM77" i="1"/>
  <c r="AO77" i="1"/>
  <c r="AM78" i="1"/>
  <c r="AN78" i="1"/>
  <c r="P79" i="1"/>
  <c r="U79" i="1"/>
  <c r="AN79" i="1" s="1"/>
  <c r="AB79" i="1"/>
  <c r="AM79" i="1"/>
  <c r="AO79" i="1"/>
  <c r="P80" i="1"/>
  <c r="U80" i="1"/>
  <c r="AB80" i="1"/>
  <c r="AM80" i="1"/>
  <c r="AN80" i="1"/>
  <c r="AO80" i="1"/>
  <c r="P81" i="1"/>
  <c r="U81" i="1"/>
  <c r="AN81" i="1" s="1"/>
  <c r="AB81" i="1"/>
  <c r="AM81" i="1"/>
  <c r="AO81" i="1"/>
  <c r="P83" i="1"/>
  <c r="U83" i="1"/>
  <c r="AB83" i="1"/>
  <c r="AM83" i="1"/>
  <c r="AN83" i="1"/>
  <c r="AO83" i="1"/>
  <c r="P84" i="1"/>
  <c r="U84" i="1"/>
  <c r="AN84" i="1" s="1"/>
  <c r="AB84" i="1"/>
  <c r="AM84" i="1"/>
  <c r="AO84" i="1"/>
  <c r="P85" i="1"/>
  <c r="U85" i="1"/>
  <c r="AB85" i="1"/>
  <c r="AM85" i="1"/>
  <c r="AN85" i="1"/>
  <c r="AO85" i="1"/>
  <c r="P86" i="1"/>
  <c r="U86" i="1"/>
  <c r="AN86" i="1" s="1"/>
  <c r="AB86" i="1"/>
  <c r="AM86" i="1"/>
  <c r="AO86" i="1"/>
  <c r="R87" i="1"/>
  <c r="AB87" i="1"/>
  <c r="AM87" i="1"/>
  <c r="AN87" i="1"/>
  <c r="AO87" i="1"/>
  <c r="P88" i="1"/>
  <c r="U88" i="1"/>
  <c r="AB88" i="1"/>
  <c r="AM88" i="1"/>
  <c r="AN88" i="1"/>
  <c r="AO88" i="1"/>
  <c r="P89" i="1"/>
  <c r="U89" i="1"/>
  <c r="AN89" i="1" s="1"/>
  <c r="AB89" i="1"/>
  <c r="AM89" i="1"/>
  <c r="AO89" i="1"/>
  <c r="P90" i="1"/>
  <c r="U90" i="1"/>
  <c r="AB90" i="1"/>
  <c r="AM90" i="1"/>
  <c r="AN90" i="1"/>
  <c r="AO90" i="1"/>
  <c r="P91" i="1"/>
  <c r="U91" i="1"/>
  <c r="AN91" i="1" s="1"/>
  <c r="AB91" i="1"/>
  <c r="AM91" i="1"/>
  <c r="AO91" i="1"/>
  <c r="P92" i="1"/>
  <c r="U92" i="1"/>
  <c r="AN92" i="1" s="1"/>
  <c r="AB92" i="1"/>
  <c r="AM92" i="1"/>
  <c r="AO92" i="1"/>
  <c r="P93" i="1"/>
  <c r="U93" i="1"/>
  <c r="AN93" i="1" s="1"/>
  <c r="AB93" i="1"/>
  <c r="AM93" i="1"/>
  <c r="AO93" i="1"/>
  <c r="P94" i="1"/>
  <c r="U94" i="1"/>
  <c r="AN94" i="1" s="1"/>
  <c r="AB94" i="1"/>
  <c r="AM94" i="1"/>
  <c r="AO94" i="1"/>
  <c r="P95" i="1"/>
  <c r="U95" i="1"/>
  <c r="AN95" i="1" s="1"/>
  <c r="AB95" i="1"/>
  <c r="AM95" i="1"/>
  <c r="AO95" i="1"/>
  <c r="P96" i="1"/>
  <c r="U96" i="1"/>
  <c r="AN96" i="1" s="1"/>
  <c r="AB96" i="1"/>
  <c r="AM96" i="1"/>
  <c r="AO96" i="1"/>
  <c r="P97" i="1"/>
  <c r="U97" i="1"/>
  <c r="AN97" i="1" s="1"/>
  <c r="AB97" i="1"/>
  <c r="AM97" i="1"/>
  <c r="AO97" i="1"/>
  <c r="P98" i="1"/>
  <c r="U98" i="1"/>
  <c r="AN98" i="1" s="1"/>
  <c r="AB98" i="1"/>
  <c r="AM98" i="1"/>
  <c r="AO98" i="1"/>
  <c r="P99" i="1"/>
  <c r="U99" i="1"/>
  <c r="AN99" i="1" s="1"/>
  <c r="AB99" i="1"/>
  <c r="AM99" i="1"/>
  <c r="AO99" i="1"/>
  <c r="P100" i="1"/>
  <c r="U100" i="1"/>
  <c r="AN100" i="1" s="1"/>
  <c r="AB100" i="1"/>
  <c r="AM100" i="1"/>
  <c r="AO100" i="1"/>
  <c r="P101" i="1"/>
  <c r="R101" i="1"/>
  <c r="U101" i="1" s="1"/>
  <c r="AN101" i="1" s="1"/>
  <c r="AB101" i="1"/>
  <c r="AM101" i="1"/>
  <c r="AO101" i="1"/>
  <c r="P102" i="1"/>
  <c r="U102" i="1"/>
  <c r="AN102" i="1" s="1"/>
  <c r="AB102" i="1"/>
  <c r="AM102" i="1"/>
  <c r="AO102" i="1"/>
  <c r="P103" i="1"/>
  <c r="U103" i="1"/>
  <c r="AB103" i="1"/>
  <c r="AM103" i="1"/>
  <c r="AN103" i="1"/>
  <c r="AO103" i="1"/>
  <c r="P104" i="1"/>
  <c r="U104" i="1"/>
  <c r="AN104" i="1" s="1"/>
  <c r="AB104" i="1"/>
  <c r="AM104" i="1"/>
  <c r="AO104" i="1"/>
  <c r="AM105" i="1"/>
  <c r="AN105" i="1"/>
  <c r="AN106" i="1"/>
  <c r="P107" i="1"/>
  <c r="U107" i="1"/>
  <c r="AN107" i="1" s="1"/>
  <c r="AB107" i="1"/>
  <c r="AM107" i="1"/>
  <c r="AO107" i="1"/>
  <c r="P108" i="1"/>
  <c r="U108" i="1"/>
  <c r="AN108" i="1" s="1"/>
  <c r="AB108" i="1"/>
  <c r="AM108" i="1"/>
  <c r="AO108" i="1"/>
  <c r="P109" i="1"/>
  <c r="U109" i="1"/>
  <c r="AN109" i="1" s="1"/>
  <c r="AB109" i="1"/>
  <c r="AM109" i="1"/>
  <c r="AO109" i="1"/>
  <c r="P110" i="1"/>
  <c r="U110" i="1"/>
  <c r="AN110" i="1" s="1"/>
  <c r="AB110" i="1"/>
  <c r="AM110" i="1"/>
  <c r="AO110" i="1"/>
  <c r="AM111" i="1"/>
  <c r="AN111" i="1"/>
  <c r="P112" i="1"/>
  <c r="U112" i="1"/>
  <c r="AN112" i="1" s="1"/>
  <c r="AB112" i="1"/>
  <c r="AM112" i="1"/>
  <c r="P113" i="1"/>
  <c r="U113" i="1"/>
  <c r="AN113" i="1" s="1"/>
  <c r="AB113" i="1"/>
  <c r="AM113" i="1"/>
  <c r="AO113" i="1"/>
  <c r="AM114" i="1"/>
  <c r="AN114" i="1"/>
  <c r="P115" i="1"/>
  <c r="U115" i="1"/>
  <c r="AN115" i="1" s="1"/>
  <c r="AB115" i="1"/>
  <c r="AM115" i="1"/>
  <c r="P116" i="1"/>
  <c r="U116" i="1"/>
  <c r="AN116" i="1" s="1"/>
  <c r="AB116" i="1"/>
  <c r="AM116" i="1"/>
  <c r="AO116" i="1"/>
  <c r="P117" i="1"/>
  <c r="U117" i="1"/>
  <c r="AB117" i="1"/>
  <c r="AM117" i="1"/>
  <c r="AN117" i="1"/>
  <c r="AO117" i="1"/>
  <c r="AM118" i="1"/>
  <c r="AN118" i="1"/>
  <c r="P119" i="1"/>
  <c r="U119" i="1"/>
  <c r="AN119" i="1" s="1"/>
  <c r="AB119" i="1"/>
  <c r="AM119" i="1"/>
  <c r="AO119" i="1"/>
  <c r="P120" i="1"/>
  <c r="U120" i="1"/>
  <c r="AN120" i="1" s="1"/>
  <c r="AB120" i="1"/>
  <c r="AM120" i="1"/>
  <c r="AO120" i="1"/>
  <c r="P121" i="1"/>
  <c r="U121" i="1"/>
  <c r="AN121" i="1" s="1"/>
  <c r="AB121" i="1"/>
  <c r="AM121" i="1"/>
  <c r="AO121" i="1"/>
  <c r="P122" i="1"/>
  <c r="U122" i="1"/>
  <c r="AN122" i="1" s="1"/>
  <c r="AB122" i="1"/>
  <c r="AM122" i="1"/>
  <c r="AO122" i="1"/>
  <c r="P123" i="1"/>
  <c r="U123" i="1"/>
  <c r="AN123" i="1" s="1"/>
  <c r="AB123" i="1"/>
  <c r="AM123" i="1"/>
  <c r="AO123" i="1"/>
  <c r="P124" i="1"/>
  <c r="U124" i="1"/>
  <c r="AN124" i="1" s="1"/>
  <c r="AB124" i="1"/>
  <c r="AM124" i="1"/>
  <c r="AO124" i="1"/>
  <c r="P125" i="1"/>
  <c r="U125" i="1"/>
  <c r="AB125" i="1"/>
  <c r="AM125" i="1"/>
  <c r="AN125" i="1"/>
  <c r="AO125" i="1"/>
  <c r="P126" i="1"/>
  <c r="U126" i="1"/>
  <c r="AN126" i="1" s="1"/>
  <c r="AB126" i="1"/>
  <c r="AM126" i="1"/>
  <c r="AO126" i="1"/>
  <c r="P127" i="1"/>
  <c r="U127" i="1"/>
  <c r="AB127" i="1"/>
  <c r="AM127" i="1"/>
  <c r="AN127" i="1"/>
  <c r="AO127" i="1"/>
  <c r="P128" i="1"/>
  <c r="U128" i="1"/>
  <c r="AN128" i="1" s="1"/>
  <c r="AB128" i="1"/>
  <c r="AM128" i="1"/>
  <c r="AO128" i="1"/>
  <c r="P129" i="1"/>
  <c r="U129" i="1"/>
  <c r="AB129" i="1"/>
  <c r="AM129" i="1"/>
  <c r="AN129" i="1"/>
  <c r="AO129" i="1"/>
  <c r="G130" i="1"/>
  <c r="P130" i="1"/>
  <c r="U130" i="1"/>
  <c r="AB130" i="1"/>
  <c r="AM130" i="1"/>
  <c r="AN130" i="1"/>
  <c r="AO130" i="1"/>
  <c r="P131" i="1"/>
  <c r="U131" i="1"/>
  <c r="AN131" i="1" s="1"/>
  <c r="AB131" i="1"/>
  <c r="AM131" i="1"/>
  <c r="AO131" i="1"/>
  <c r="AM132" i="1"/>
  <c r="AN132" i="1"/>
  <c r="AM133" i="1"/>
  <c r="AN133" i="1"/>
  <c r="AM134" i="1"/>
  <c r="AN134" i="1"/>
  <c r="AM135" i="1"/>
  <c r="AN135" i="1"/>
  <c r="AM136" i="1"/>
  <c r="AN136" i="1"/>
  <c r="P137" i="1"/>
  <c r="U137" i="1"/>
  <c r="AN137" i="1" s="1"/>
  <c r="AB137" i="1"/>
  <c r="AM137" i="1"/>
  <c r="AO137" i="1"/>
  <c r="P138" i="1"/>
  <c r="U138" i="1"/>
  <c r="AB138" i="1"/>
  <c r="AM138" i="1"/>
  <c r="AN138" i="1"/>
  <c r="AO138" i="1"/>
  <c r="P139" i="1"/>
  <c r="U139" i="1"/>
  <c r="AN139" i="1" s="1"/>
  <c r="AB139" i="1"/>
  <c r="AM139" i="1"/>
  <c r="AO139" i="1"/>
  <c r="P141" i="1"/>
  <c r="U141" i="1"/>
  <c r="AB141" i="1"/>
  <c r="AM141" i="1"/>
  <c r="AN141" i="1"/>
  <c r="AO141" i="1"/>
  <c r="P142" i="1"/>
  <c r="U142" i="1"/>
  <c r="AN142" i="1" s="1"/>
  <c r="AB142" i="1"/>
  <c r="AM142" i="1"/>
  <c r="AO142" i="1"/>
  <c r="P143" i="1"/>
  <c r="U143" i="1"/>
  <c r="AB143" i="1"/>
  <c r="AM143" i="1"/>
  <c r="AN143" i="1"/>
  <c r="AO143" i="1"/>
  <c r="P144" i="1"/>
  <c r="U144" i="1"/>
  <c r="AN144" i="1" s="1"/>
  <c r="AB144" i="1"/>
  <c r="AM144" i="1"/>
  <c r="AO144" i="1"/>
  <c r="P145" i="1"/>
  <c r="U145" i="1"/>
  <c r="AB145" i="1"/>
  <c r="AM145" i="1"/>
  <c r="AN145" i="1"/>
  <c r="AO145" i="1"/>
  <c r="AM146" i="1"/>
  <c r="AN146" i="1"/>
  <c r="L147" i="1"/>
  <c r="P147" i="1" s="1"/>
  <c r="M147" i="1"/>
  <c r="Q147" i="1"/>
  <c r="U147" i="1" s="1"/>
  <c r="AN147" i="1" s="1"/>
  <c r="R147" i="1"/>
  <c r="AB147" i="1"/>
  <c r="AM147" i="1"/>
  <c r="AO147" i="1"/>
  <c r="AM148" i="1"/>
  <c r="AN148" i="1"/>
  <c r="AM149" i="1"/>
  <c r="AN149" i="1"/>
  <c r="AM150" i="1"/>
  <c r="AN150" i="1"/>
  <c r="P151" i="1"/>
  <c r="U151" i="1"/>
  <c r="AB151" i="1"/>
  <c r="AM151" i="1"/>
  <c r="AN151" i="1"/>
  <c r="AO151" i="1"/>
  <c r="AM152" i="1"/>
  <c r="AN152" i="1"/>
  <c r="P153" i="1"/>
  <c r="U153" i="1"/>
  <c r="AB153" i="1"/>
  <c r="AM153" i="1"/>
  <c r="AN153" i="1"/>
  <c r="AO153" i="1"/>
  <c r="P154" i="1"/>
  <c r="U154" i="1"/>
  <c r="AN154" i="1" s="1"/>
  <c r="AB154" i="1"/>
  <c r="AM154" i="1"/>
  <c r="AO154" i="1"/>
  <c r="P155" i="1"/>
  <c r="U155" i="1"/>
  <c r="AB155" i="1"/>
  <c r="AM155" i="1"/>
  <c r="AN155" i="1"/>
  <c r="AO155" i="1"/>
  <c r="P156" i="1"/>
  <c r="U156" i="1"/>
  <c r="AN156" i="1" s="1"/>
  <c r="AB156" i="1"/>
  <c r="AM156" i="1"/>
  <c r="AO156" i="1"/>
  <c r="AM157" i="1"/>
  <c r="AN157" i="1"/>
  <c r="P158" i="1"/>
  <c r="U158" i="1"/>
  <c r="AN158" i="1" s="1"/>
  <c r="AB158" i="1"/>
  <c r="AM158" i="1"/>
  <c r="AO158" i="1"/>
  <c r="P159" i="1"/>
  <c r="U159" i="1"/>
  <c r="AB159" i="1"/>
  <c r="AM159" i="1"/>
  <c r="AN159" i="1"/>
  <c r="AO159" i="1"/>
  <c r="P160" i="1"/>
  <c r="U160" i="1"/>
  <c r="AN160" i="1" s="1"/>
  <c r="AB160" i="1"/>
  <c r="AM160" i="1"/>
  <c r="AO160" i="1"/>
  <c r="P161" i="1"/>
  <c r="U161" i="1"/>
  <c r="AB161" i="1"/>
  <c r="AM161" i="1"/>
  <c r="AN161" i="1"/>
  <c r="P162" i="1"/>
  <c r="U162" i="1"/>
  <c r="AN162" i="1" s="1"/>
  <c r="AB162" i="1"/>
  <c r="AM162" i="1"/>
  <c r="AO162" i="1"/>
  <c r="P163" i="1"/>
  <c r="U163" i="1"/>
  <c r="AN163" i="1" s="1"/>
  <c r="AB163" i="1"/>
  <c r="AM163" i="1"/>
  <c r="AO163" i="1"/>
  <c r="P164" i="1"/>
  <c r="U164" i="1"/>
  <c r="AN164" i="1" s="1"/>
  <c r="AB164" i="1"/>
  <c r="AM164" i="1"/>
  <c r="AO164" i="1"/>
  <c r="P165" i="1"/>
  <c r="U165" i="1"/>
  <c r="AN165" i="1" s="1"/>
  <c r="AB165" i="1"/>
  <c r="AM165" i="1"/>
  <c r="AO165" i="1"/>
  <c r="P166" i="1"/>
  <c r="U166" i="1"/>
  <c r="AN166" i="1" s="1"/>
  <c r="AB166" i="1"/>
  <c r="AM166" i="1"/>
  <c r="AO166" i="1"/>
  <c r="P167" i="1"/>
  <c r="U167" i="1"/>
  <c r="AN167" i="1" s="1"/>
  <c r="AB167" i="1"/>
  <c r="AM167" i="1"/>
  <c r="AO167" i="1"/>
  <c r="P168" i="1"/>
  <c r="U168" i="1"/>
  <c r="AN168" i="1" s="1"/>
  <c r="AB168" i="1"/>
  <c r="AM168" i="1"/>
  <c r="AO168" i="1"/>
  <c r="P169" i="1"/>
  <c r="U169" i="1"/>
  <c r="AN169" i="1" s="1"/>
  <c r="AB169" i="1"/>
  <c r="AM169" i="1"/>
  <c r="AO169" i="1"/>
  <c r="P170" i="1"/>
  <c r="R170" i="1"/>
  <c r="U170" i="1"/>
  <c r="AN170" i="1" s="1"/>
  <c r="AB170" i="1"/>
  <c r="AM170" i="1"/>
  <c r="AO170" i="1"/>
  <c r="AN171" i="1"/>
  <c r="C172" i="1"/>
  <c r="D172" i="1"/>
  <c r="K172" i="1" s="1"/>
  <c r="L172" i="1"/>
  <c r="M172" i="1"/>
  <c r="N172" i="1"/>
  <c r="O172" i="1"/>
  <c r="Q172" i="1"/>
  <c r="R172" i="1"/>
  <c r="S172" i="1"/>
  <c r="T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J172" i="1"/>
  <c r="AK172" i="1"/>
  <c r="AL172" i="1"/>
  <c r="AM172" i="1"/>
  <c r="K173" i="1"/>
  <c r="L173" i="1"/>
  <c r="Q173" i="1"/>
  <c r="Q177" i="1"/>
  <c r="R177" i="1"/>
  <c r="S177" i="1"/>
  <c r="T177" i="1"/>
  <c r="V177" i="1"/>
  <c r="W177" i="1"/>
  <c r="X177" i="1"/>
  <c r="Y177" i="1"/>
  <c r="Z177" i="1"/>
  <c r="AA177" i="1"/>
  <c r="AB177" i="1"/>
  <c r="AC177" i="1"/>
  <c r="AD177" i="1"/>
  <c r="AE177" i="1"/>
  <c r="AF177" i="1"/>
  <c r="AF179" i="1" s="1"/>
  <c r="AG177" i="1"/>
  <c r="AH177" i="1"/>
  <c r="AI177" i="1"/>
  <c r="AJ177" i="1"/>
  <c r="AJ179" i="1" s="1"/>
  <c r="AK177" i="1"/>
  <c r="AL177" i="1"/>
  <c r="AM177" i="1"/>
  <c r="C179" i="1"/>
  <c r="Q179" i="1"/>
  <c r="R179" i="1"/>
  <c r="S179" i="1"/>
  <c r="T179" i="1"/>
  <c r="V179" i="1"/>
  <c r="W179" i="1"/>
  <c r="X179" i="1"/>
  <c r="Y179" i="1"/>
  <c r="Z179" i="1"/>
  <c r="AA179" i="1"/>
  <c r="AB179" i="1"/>
  <c r="AC179" i="1"/>
  <c r="AD179" i="1"/>
  <c r="AE179" i="1"/>
  <c r="AG179" i="1"/>
  <c r="AH179" i="1"/>
  <c r="AI179" i="1"/>
  <c r="AK179" i="1"/>
  <c r="AL179" i="1"/>
  <c r="AM179" i="1"/>
  <c r="P177" i="1" l="1"/>
  <c r="P172" i="1"/>
  <c r="P179" i="1" s="1"/>
  <c r="AN9" i="1"/>
  <c r="AN177" i="1" s="1"/>
  <c r="U177" i="1"/>
  <c r="U172" i="1"/>
  <c r="U179" i="1" l="1"/>
  <c r="AN172" i="1"/>
  <c r="AN179" i="1" s="1"/>
</calcChain>
</file>

<file path=xl/sharedStrings.xml><?xml version="1.0" encoding="utf-8"?>
<sst xmlns="http://schemas.openxmlformats.org/spreadsheetml/2006/main" count="1877" uniqueCount="877">
  <si>
    <t>pozostałe przeznaczone do przekazania spółce:</t>
  </si>
  <si>
    <t>w tym:</t>
  </si>
  <si>
    <t>53 szt.</t>
  </si>
  <si>
    <t>udział w nieruchomościa, którego przekazanie do spółki musi zostać wstrzymane z uwagi na złożony wniosek o pierwszeństwo w nabyciu lokalu</t>
  </si>
  <si>
    <t>p.u. LU</t>
  </si>
  <si>
    <t>LU</t>
  </si>
  <si>
    <t>p.u. LM</t>
  </si>
  <si>
    <t>LM</t>
  </si>
  <si>
    <t>budynki</t>
  </si>
  <si>
    <t>04.06.2020</t>
  </si>
  <si>
    <t>wskaźnik tylko tr. zarz. -&gt;</t>
  </si>
  <si>
    <t>wsk. tr. zarz. + admin. -&gt;</t>
  </si>
  <si>
    <t>RAZEM</t>
  </si>
  <si>
    <t>jw.</t>
  </si>
  <si>
    <t>52933 / 73628</t>
  </si>
  <si>
    <t>280</t>
  </si>
  <si>
    <t>brak MPZP</t>
  </si>
  <si>
    <t xml:space="preserve">udział w nieruchomosci wspólnej </t>
  </si>
  <si>
    <t>nieruchomość zabudowana</t>
  </si>
  <si>
    <t>1</t>
  </si>
  <si>
    <t>Z</t>
  </si>
  <si>
    <t>rewitalizacja + Wyszyńskiego 6/7 i 6/9 rozlicz. za Odrowców 7 i 9; BGM i KW zgodne udziały; kart.budynku 537,20 i brak danych</t>
  </si>
  <si>
    <t>uwaga: pow. 3,73 m2 to komórki gminne;</t>
  </si>
  <si>
    <t>bud. + teren</t>
  </si>
  <si>
    <t>479,01 + 3,73</t>
  </si>
  <si>
    <t>SZ1W/00032884/8</t>
  </si>
  <si>
    <t>279</t>
  </si>
  <si>
    <t>Wyszyńskiego 6</t>
  </si>
  <si>
    <t>11955 / 30143</t>
  </si>
  <si>
    <t>BGM i KW zgodne udziały; kart.budynku 119,55 m²</t>
  </si>
  <si>
    <t>SZ1W/00030498/1</t>
  </si>
  <si>
    <t>282</t>
  </si>
  <si>
    <t>Wyszyńskiego 5</t>
  </si>
  <si>
    <t>13377 / 32063</t>
  </si>
  <si>
    <t>BGM i KW zgodne udziały; kart.budynku 133,77 m²</t>
  </si>
  <si>
    <t>SZ1W/00013111/0</t>
  </si>
  <si>
    <t>328</t>
  </si>
  <si>
    <t>Wyszyńskiego 11a</t>
  </si>
  <si>
    <t>11730 / 73024</t>
  </si>
  <si>
    <t>BGM i KW zgodne udziały; kart.budynku 640,60 m²</t>
  </si>
  <si>
    <t>SZ1W/0009493/0</t>
  </si>
  <si>
    <t>318</t>
  </si>
  <si>
    <t>Wyszyńskiego 1</t>
  </si>
  <si>
    <t>OM.IV.B.03 - OM - Tereny ogólnie mieszkaniowe</t>
  </si>
  <si>
    <t>0</t>
  </si>
  <si>
    <t>5963 / 31952</t>
  </si>
  <si>
    <t>BGM i KW zgodne udziały; kart.budynku 208,26 m²</t>
  </si>
  <si>
    <t>SZ1W/00037448/5</t>
  </si>
  <si>
    <t>50/2</t>
  </si>
  <si>
    <t>Wyspowa 2</t>
  </si>
  <si>
    <t>4670 / 64016</t>
  </si>
  <si>
    <t>BGM i KW zgodne udziały; kart.budynku 58,06 m²</t>
  </si>
  <si>
    <t>SZ1W/00010053/4</t>
  </si>
  <si>
    <t>77</t>
  </si>
  <si>
    <t>Wyspiańskiego 6-6a</t>
  </si>
  <si>
    <t>23321 / 148624</t>
  </si>
  <si>
    <t>BGM i KW zgodne udziały; kart.budynku 1491,67 m²</t>
  </si>
  <si>
    <t>SZ1W/00010140/1</t>
  </si>
  <si>
    <t>90</t>
  </si>
  <si>
    <t>Wyspiańskiego 47</t>
  </si>
  <si>
    <t>6992 / 39129</t>
  </si>
  <si>
    <t>BGM i KW zgodne udziały; kart.budynku 296,39 m²</t>
  </si>
  <si>
    <t>SZ1W/00016015/8</t>
  </si>
  <si>
    <t>157/1, 156, 159/2, 138/12</t>
  </si>
  <si>
    <t>Wojska Polskiego 55</t>
  </si>
  <si>
    <t>15733 / 85977</t>
  </si>
  <si>
    <t>BGM i KW zgodne udziały; kart.budynku 520,34 m²</t>
  </si>
  <si>
    <t>uwaga: 1 szt. gminnych lok. mieszk. (o pow. 52,94 m2) i 2 szt. gminnych lok. użytk. (o pow. 90,20 m2) i 1 szt. gminnych pom. gosp.(o pow. 16,10 m2); pow. 10,30 m2 (udział w częściach  wsp. rozl. prop.);</t>
  </si>
  <si>
    <t>52,94 + 90,20 + 16,10 + 10,30</t>
  </si>
  <si>
    <t>SZ1W/00013015/7</t>
  </si>
  <si>
    <t>461/1</t>
  </si>
  <si>
    <t>Wojska Polskiego 23-25-25a</t>
  </si>
  <si>
    <t>OM/MW.II.C.10 - OM/MW - Tereny ogólnomieszkaniowe dla lokalizacji zabudowy wielorodzinnej</t>
  </si>
  <si>
    <t>26501 / 191116</t>
  </si>
  <si>
    <t xml:space="preserve">S </t>
  </si>
  <si>
    <t>BGM i KW dane niezgodne, trzeba wyjaśnić z BGM różnicę w udziale Gminy; kart.budynków 257,85 m²</t>
  </si>
  <si>
    <t>SZ1W/00010619/0</t>
  </si>
  <si>
    <t>53</t>
  </si>
  <si>
    <t>Witosa 5-5a-5b</t>
  </si>
  <si>
    <t>39403 / 191031</t>
  </si>
  <si>
    <t>BGM i KW zgodne udziały; kart.budynku 392,67 m²</t>
  </si>
  <si>
    <t>SZ1W/00009061/3</t>
  </si>
  <si>
    <t>49</t>
  </si>
  <si>
    <t>Witosa 3-3a-3b</t>
  </si>
  <si>
    <t>MM/MW.II.B.41 - MM/MW - Tereny wyłącznie mieszkaniowe dla lokalizacji zabudowy wielorodzinnej</t>
  </si>
  <si>
    <t>8646 / 99684</t>
  </si>
  <si>
    <t>BGM i KW zgodne udziały; kart.budynku 948,38 m²</t>
  </si>
  <si>
    <t>SZ1W/00010272/5</t>
  </si>
  <si>
    <t>593</t>
  </si>
  <si>
    <t>Warszawska 9-10-11</t>
  </si>
  <si>
    <t>10594 / 174810</t>
  </si>
  <si>
    <t>BGM i KW zgodne udziały; kart.budynku 1748,10  m²</t>
  </si>
  <si>
    <t>SZ1W/00031156/9</t>
  </si>
  <si>
    <t>595</t>
  </si>
  <si>
    <t>Szkolna 8-8a-8b</t>
  </si>
  <si>
    <t>28831 / 467056</t>
  </si>
  <si>
    <t>547/4</t>
  </si>
  <si>
    <t>BGM i KW zgodne udziały; kart.budynku 4670,56  m²</t>
  </si>
  <si>
    <t>uwaga: 4 szt. gminnych lok. mieszk. (o pow. 277,70 m2) plus części wspólne rozl. proporcjonalnie</t>
  </si>
  <si>
    <t>SZ1W/00041207/5</t>
  </si>
  <si>
    <t>548/2</t>
  </si>
  <si>
    <t>Szkolna 13-13a</t>
  </si>
  <si>
    <t>OM/MW.II.C.25 - OM/MW - Tereny ogólnomieszkaniowe dla lokalizacji zabudowy wielorodzinnej</t>
  </si>
  <si>
    <t>18230 /122555</t>
  </si>
  <si>
    <t>BGM i KW zgodne udziały; kart.budynku 1225,55  m²</t>
  </si>
  <si>
    <t>SZ1W/00009422/2</t>
  </si>
  <si>
    <t>254</t>
  </si>
  <si>
    <t>Staszica 20-22-24</t>
  </si>
  <si>
    <t>15678 / 122298</t>
  </si>
  <si>
    <t xml:space="preserve">Staszica 18/8 rozlicz. za Odrowców 7 i 9;BGM I KW zgodne udziały; kart budynku 1224,98m2 </t>
  </si>
  <si>
    <t>SZ1W/00009707/4</t>
  </si>
  <si>
    <t>257</t>
  </si>
  <si>
    <t>Staszica 14-16-18</t>
  </si>
  <si>
    <t>OM/MW.II.C.22 - OM/MW - Tereny ogólnomieszkaniowe dla lokalizacji zabudowy wielorodzinnej</t>
  </si>
  <si>
    <t>18983 / 88116</t>
  </si>
  <si>
    <t>BGM i KW zgodne udziały; kart.budynku 881,19  m²</t>
  </si>
  <si>
    <t>SZ1W/00011979/8</t>
  </si>
  <si>
    <t>231</t>
  </si>
  <si>
    <t>Staszica 10-12</t>
  </si>
  <si>
    <t>18290 / 36663</t>
  </si>
  <si>
    <t>SZ1W/00031420/1</t>
  </si>
  <si>
    <t>30/6</t>
  </si>
  <si>
    <t>OM.V.B.37 - OM - Tereny ogólnie mieszkaniowe</t>
  </si>
  <si>
    <t>BGM i KW zgodne udziały; kart.budynku 366,63 m²</t>
  </si>
  <si>
    <t>SZ1W00019523/3</t>
  </si>
  <si>
    <t>29</t>
  </si>
  <si>
    <t>Sosnowa 5</t>
  </si>
  <si>
    <t>MM.V.B.47 - MM - Tereny wyłącznie mieszkaniowe</t>
  </si>
  <si>
    <t>27078 / 94986</t>
  </si>
  <si>
    <t>264</t>
  </si>
  <si>
    <t>261</t>
  </si>
  <si>
    <t>258</t>
  </si>
  <si>
    <t>Sosnowa 32/5 rozlicz. za Odrowców 7 i 9;BGM I KW zgodne udziały;kart. Bud 939m2</t>
  </si>
  <si>
    <t>uwaga: pow. 13 m2 to komórki gminne;</t>
  </si>
  <si>
    <t>265,38 +13,00</t>
  </si>
  <si>
    <t>SZ1W/00013789/3</t>
  </si>
  <si>
    <t>256</t>
  </si>
  <si>
    <t>Sosnowa 26-28-30-32</t>
  </si>
  <si>
    <t>10623 / 80218</t>
  </si>
  <si>
    <t>247</t>
  </si>
  <si>
    <t>OM.V.B.46 - OM - Tereny ogólnie mieszkaniowe</t>
  </si>
  <si>
    <t xml:space="preserve">BGM i KW zgodne udziały; kart.budynku 802,13 m² </t>
  </si>
  <si>
    <t>37,23 + 69,00</t>
  </si>
  <si>
    <t>SZ1W/00014313/3</t>
  </si>
  <si>
    <t>246</t>
  </si>
  <si>
    <t>Sosnowa 22-24</t>
  </si>
  <si>
    <t>112MW - MW - zabudowa mieszkaniowa wielorodzinna z dopuszczalnymi usługami towarzyszącymi</t>
  </si>
  <si>
    <t>18700 / 58900</t>
  </si>
  <si>
    <t>BGM i KW zgodne udziały; kart.budynku 643,54 m²</t>
  </si>
  <si>
    <t>gmina ma tylko lok. użytk.;</t>
  </si>
  <si>
    <t>SZ1W/00008686/3</t>
  </si>
  <si>
    <t>156</t>
  </si>
  <si>
    <t>Słowackiego 14</t>
  </si>
  <si>
    <t>OM.V.B.22 - OM - Tereny ogólnie mieszkaniowe</t>
  </si>
  <si>
    <t>6419 / 10817</t>
  </si>
  <si>
    <t>BGM i KW zgodne udziały; kart.budynku 64,19  m² i brak danych</t>
  </si>
  <si>
    <t xml:space="preserve"> </t>
  </si>
  <si>
    <t>SZ1W/0000916/9</t>
  </si>
  <si>
    <t>79</t>
  </si>
  <si>
    <t>Skandynawska 3</t>
  </si>
  <si>
    <t>24572 / 215600</t>
  </si>
  <si>
    <t>BGM i KW zgodne udziały; kart.budynku 2230,75 m²</t>
  </si>
  <si>
    <t>149,15 + 91,10</t>
  </si>
  <si>
    <t>SZ1W/00032122/9</t>
  </si>
  <si>
    <t>348/26</t>
  </si>
  <si>
    <t>Sikorskiego 2a-2b-2c</t>
  </si>
  <si>
    <t>9921 / 78481</t>
  </si>
  <si>
    <t>Sikorskiego 10/3 rozlicz. za Odrowców 7 i 9;BMG I KW zgodne;katr bud 714,84m2</t>
  </si>
  <si>
    <t>SZ1W/00010840/8</t>
  </si>
  <si>
    <t>354</t>
  </si>
  <si>
    <t>Sikorskiego 10</t>
  </si>
  <si>
    <t>jw..</t>
  </si>
  <si>
    <t>76/4</t>
  </si>
  <si>
    <t>j.w.</t>
  </si>
  <si>
    <t>34 MN - MN - Teren zabudowy jednorodzinnej</t>
  </si>
  <si>
    <t>11759 / 28406</t>
  </si>
  <si>
    <t>BGM i KW zgodne udziały; kart.budynku 284,06 m²</t>
  </si>
  <si>
    <t>gmina na tylko lok. użytk.;</t>
  </si>
  <si>
    <t>SZ1W/00036770/4</t>
  </si>
  <si>
    <t>76/2</t>
  </si>
  <si>
    <t>Sąsiedzka 4</t>
  </si>
  <si>
    <t>OM/MW.II.C.18 - OM/MW - Tereny ogólnomieszkaniowe dla lokalizacji zabudowy wielorodzinnej</t>
  </si>
  <si>
    <t>11400 / 136897</t>
  </si>
  <si>
    <t>BGM i KW zgodne udziały; kart.budynku 1368,11 m²</t>
  </si>
  <si>
    <t>SZ1W/00009057/2</t>
  </si>
  <si>
    <t>176</t>
  </si>
  <si>
    <t>Rybaki 4-5-6</t>
  </si>
  <si>
    <t>SM.II.C.19 - SM - Śródmiejskie tereny mieszkaniowe</t>
  </si>
  <si>
    <t>4962 / 137135</t>
  </si>
  <si>
    <t>BGM i KW zgodne udziały; kart.budynku 1371,04 m²</t>
  </si>
  <si>
    <t>SZ1W/00009180/3</t>
  </si>
  <si>
    <t>226</t>
  </si>
  <si>
    <t>Rybaki 1-2-3</t>
  </si>
  <si>
    <t>33648 / 276438</t>
  </si>
  <si>
    <t>348</t>
  </si>
  <si>
    <t>346</t>
  </si>
  <si>
    <t>345</t>
  </si>
  <si>
    <t>342</t>
  </si>
  <si>
    <t>341</t>
  </si>
  <si>
    <t>MM.V.B.55 - MM - Tereny wyłącznie mieszkaniowe</t>
  </si>
  <si>
    <t>BGM i KW zgodne udziały; kart.budynku 341,64 m²</t>
  </si>
  <si>
    <t>SZ1W/00011323/5</t>
  </si>
  <si>
    <t>338</t>
  </si>
  <si>
    <t>Poznańska 2-4-6-8-10-12</t>
  </si>
  <si>
    <t>OM/MW.II.C.29 - OM/MW - Tereny ogólnomieszkaniowe dla lokalizacji zabudowy wielorodzinnej</t>
  </si>
  <si>
    <t>67171 / 263478</t>
  </si>
  <si>
    <t>15335,95 (dz.377), 15335,95 (dz.374), 15209,21 (dz.373), 15335,95 (dz.370), 15335,95 (dz.369), 15462,69 (DZ.366), 15209,21 (DZ.365), 19138,25 (DZ.362)</t>
  </si>
  <si>
    <t>BGM i KW zgodne udziały; kart.budynku 681,68 m²</t>
  </si>
  <si>
    <t>SZ1W/00011322/8</t>
  </si>
  <si>
    <t xml:space="preserve">377, 374, 373, 370, 369, 366, 365, 362 </t>
  </si>
  <si>
    <t>Poznańska 1-3-5-7-9-11-13-15</t>
  </si>
  <si>
    <t>14757 / 108086</t>
  </si>
  <si>
    <t>BGM i KW zgodne udziały; kart.budynku 147,56 m²</t>
  </si>
  <si>
    <t>SZ1W/00008807/8</t>
  </si>
  <si>
    <t>558</t>
  </si>
  <si>
    <t>Plac Wolności 4</t>
  </si>
  <si>
    <t>13001 / 63635</t>
  </si>
  <si>
    <t>BGM i KW zgodne udziały; kart.budynku 105,89 m²</t>
  </si>
  <si>
    <t>SZ1W/00003294/3</t>
  </si>
  <si>
    <t>670</t>
  </si>
  <si>
    <t>Plac Wolności 15-15a</t>
  </si>
  <si>
    <t>35693 / 60537</t>
  </si>
  <si>
    <t>BGM i KW zgodne udziały; kart.budynku 408,55 m²</t>
  </si>
  <si>
    <t>uwaga: pow. 1,92 m2 to komórka gminna;</t>
  </si>
  <si>
    <t>355,99 + 1,92</t>
  </si>
  <si>
    <t>SZ1W/00038243/5</t>
  </si>
  <si>
    <t>671/1</t>
  </si>
  <si>
    <t>Plac Wolności 14</t>
  </si>
  <si>
    <t>6650 / 64677</t>
  </si>
  <si>
    <t>BGM i KW zgodne udziały; kart.budynku 66,50 m²</t>
  </si>
  <si>
    <t>SZ1W/00010909/0</t>
  </si>
  <si>
    <t>697</t>
  </si>
  <si>
    <t>Plac Słowiański 8</t>
  </si>
  <si>
    <t>12848 / 56515</t>
  </si>
  <si>
    <t>BGM i KW zgodne udziały; kart.budynku 128,48 m²</t>
  </si>
  <si>
    <t>113,78  + 14,70</t>
  </si>
  <si>
    <t>SZ1W/00016679/0</t>
  </si>
  <si>
    <t>661</t>
  </si>
  <si>
    <t>Plac Słowiański 1</t>
  </si>
  <si>
    <t>16174 / 23827</t>
  </si>
  <si>
    <t>BGM i KW zgodne udziały; kart.budynku 161,74 m²</t>
  </si>
  <si>
    <t xml:space="preserve">budynki: mieszkalny i gospodarczy o pow. zabud. 6 m2; </t>
  </si>
  <si>
    <t>76,94 + 84,80 + 5,17</t>
  </si>
  <si>
    <t>SZ1W/00014926/3</t>
  </si>
  <si>
    <t>468</t>
  </si>
  <si>
    <t>Piłsudskiego 6</t>
  </si>
  <si>
    <t>6511 / 110989</t>
  </si>
  <si>
    <t>BGM i KW zgodne udziały; kart.budynku 39,61 m²</t>
  </si>
  <si>
    <t>SZ1W/00010209/3</t>
  </si>
  <si>
    <t>208</t>
  </si>
  <si>
    <t>Piłsudskiego 27-29-31</t>
  </si>
  <si>
    <t>8120 / 57510</t>
  </si>
  <si>
    <t>BGM i KW zgodne udziały; kart.budynku 78,00 m²</t>
  </si>
  <si>
    <t>SZ1W/00013458/4</t>
  </si>
  <si>
    <t>289</t>
  </si>
  <si>
    <t>Piłsudskiego 19</t>
  </si>
  <si>
    <t>8456 / 61683</t>
  </si>
  <si>
    <t>BGM i KW zgodne udziały; kart.budynku 104,23 m²</t>
  </si>
  <si>
    <t>SZ1W/00013460/1</t>
  </si>
  <si>
    <t>292</t>
  </si>
  <si>
    <t>Piłsudskiego 17</t>
  </si>
  <si>
    <t>10466 / 29407</t>
  </si>
  <si>
    <t>BGM i KW zgodne udziały; kart.budynku 103,18 m²</t>
  </si>
  <si>
    <t>SZ1W/00014927/0</t>
  </si>
  <si>
    <t>441</t>
  </si>
  <si>
    <t>Piastowska 2</t>
  </si>
  <si>
    <t>14080/46670</t>
  </si>
  <si>
    <t>BGM i KW zgodne udziały; kart.budynku 122,79 m²</t>
  </si>
  <si>
    <t>SZ1W/00013930/7</t>
  </si>
  <si>
    <t>488</t>
  </si>
  <si>
    <t>Piastowska 14-15</t>
  </si>
  <si>
    <t>18960 / 29331</t>
  </si>
  <si>
    <t>191</t>
  </si>
  <si>
    <t>BGM i KW zgodne udziały; kart.budynku 190,49+ brak danych</t>
  </si>
  <si>
    <t>budynki: mieszk. i gosp. (o pow. zabud. 70 m2); ZGM płaci podatek od nieruch. za pow. gminnych lok. mieszk. i za część pow. bud. użytk., tj. zgodnie z udziałem we wsp. mieszk.;</t>
  </si>
  <si>
    <t>189,60 + 45,25</t>
  </si>
  <si>
    <t>SZ1W/00008307/3</t>
  </si>
  <si>
    <t>190</t>
  </si>
  <si>
    <t>Paderewskiego 9</t>
  </si>
  <si>
    <t>10935 / 121642</t>
  </si>
  <si>
    <t>BGM i KW zgodne udziały; kart.budynku 111,38 m²</t>
  </si>
  <si>
    <t>SZ1W/00009502/7</t>
  </si>
  <si>
    <t>228</t>
  </si>
  <si>
    <t>Paderewskiego 2-3-4-5</t>
  </si>
  <si>
    <t>6377 / 30889</t>
  </si>
  <si>
    <t>wniosek do KW złożony, jeszcze nie został wykonany; kart.budynku 63,77 m²</t>
  </si>
  <si>
    <t>55,87 + 6,61</t>
  </si>
  <si>
    <t>SZ1W/00014279/2</t>
  </si>
  <si>
    <t>275</t>
  </si>
  <si>
    <t>Paderewskiego 25</t>
  </si>
  <si>
    <t>11214/61061</t>
  </si>
  <si>
    <t>269</t>
  </si>
  <si>
    <t>BGM i KW zgodne udziały; kart.budynku 82,30+96,45+brak danych</t>
  </si>
  <si>
    <t>SZ1W/00016407/3</t>
  </si>
  <si>
    <t>268</t>
  </si>
  <si>
    <t>Paderewskiego 23</t>
  </si>
  <si>
    <t>25421 / 103777</t>
  </si>
  <si>
    <t xml:space="preserve"> Z / S</t>
  </si>
  <si>
    <t>Paderewskiego 22/7 rozlicz. za Odrowców 7 i 9; wniosek do KW złożony, jeszcze nie został wykonany; kart.budynku 205,91 m²</t>
  </si>
  <si>
    <t>SZ1W/0009342/7</t>
  </si>
  <si>
    <t>265</t>
  </si>
  <si>
    <t>Paderewskiego 22-22a-22b</t>
  </si>
  <si>
    <t>11984 / 102000</t>
  </si>
  <si>
    <t>263</t>
  </si>
  <si>
    <t>BGM i KW zgodne udziały; kart.budynku 119,84 m²</t>
  </si>
  <si>
    <t>SZ1W/0009341/0</t>
  </si>
  <si>
    <t>262</t>
  </si>
  <si>
    <t>Paderewskiego 21</t>
  </si>
  <si>
    <t>15740 / 121790</t>
  </si>
  <si>
    <t>BGM i KW zgodne udziały; kart.budynku 157,40 m²</t>
  </si>
  <si>
    <t>SZ1W/00009997/3</t>
  </si>
  <si>
    <t>233</t>
  </si>
  <si>
    <t>Paderewskiego 18-18a-18b</t>
  </si>
  <si>
    <t>22211 / 79302</t>
  </si>
  <si>
    <t>BGM i KW zgodne udziały; kart.budynku 127,18 m²</t>
  </si>
  <si>
    <t>uwaga: pow. 5,8 m2 to komórki gminne;</t>
  </si>
  <si>
    <t>175,57 + 5,8</t>
  </si>
  <si>
    <t>SZ1W/00024632/8</t>
  </si>
  <si>
    <t>236</t>
  </si>
  <si>
    <t>Paderewskiego 16</t>
  </si>
  <si>
    <t>17719 / 106970</t>
  </si>
  <si>
    <t>BGM i KW zgodne udziały; kart.budynku 37,79 m²</t>
  </si>
  <si>
    <t>SZ1W/00009062/0</t>
  </si>
  <si>
    <t>239</t>
  </si>
  <si>
    <t>Paderewskiego 15</t>
  </si>
  <si>
    <t>202</t>
  </si>
  <si>
    <t>5833 / 70439</t>
  </si>
  <si>
    <t>204</t>
  </si>
  <si>
    <t>BGM i KW zgodne udziały; kart.budynku 58,33 m²</t>
  </si>
  <si>
    <t>SZ1W/00008327/9</t>
  </si>
  <si>
    <t>203</t>
  </si>
  <si>
    <t>Paderewskiego 13</t>
  </si>
  <si>
    <t>31146 / 56915</t>
  </si>
  <si>
    <t>BGM i KW zgodne udziały; kart.budynku 363,31 m²</t>
  </si>
  <si>
    <t>SZ1W/00009064/4</t>
  </si>
  <si>
    <t>194</t>
  </si>
  <si>
    <t>Paderewskiego 10</t>
  </si>
  <si>
    <t>4077 / 40451</t>
  </si>
  <si>
    <t>BGM i KW zgodne udziały; kart.budynku 42,49 m²</t>
  </si>
  <si>
    <t>SZ1W/00031368/8</t>
  </si>
  <si>
    <t>180/2</t>
  </si>
  <si>
    <t>Olsztyńska 1</t>
  </si>
  <si>
    <t>MM.V.B.68 - MM - Tereny wyłącznie mieszkaniowe</t>
  </si>
  <si>
    <t>8101 / 32429</t>
  </si>
  <si>
    <t xml:space="preserve">Norweska 9/5 rozlicz. za Odrowców 7 i 9;BGM I KW zgodne udziały;kart.bud 257,96m2 </t>
  </si>
  <si>
    <t>SZ1W/00002633/5</t>
  </si>
  <si>
    <t>286</t>
  </si>
  <si>
    <t>Norweska 9</t>
  </si>
  <si>
    <t>7722 / 38276</t>
  </si>
  <si>
    <t xml:space="preserve">Norweska 19/8 rozlicz. za Odrowców 7 i 9;BGM I KW zgodne udziały;jart.bud 384,98m2  </t>
  </si>
  <si>
    <t>SZ1W/00014314/0</t>
  </si>
  <si>
    <t>281</t>
  </si>
  <si>
    <t>Norweska 19</t>
  </si>
  <si>
    <t>8588 / 59126</t>
  </si>
  <si>
    <t>BGM i KW zgodne udziały; kart.budynku 53,80 m²</t>
  </si>
  <si>
    <t>SZ1W/00015116/9</t>
  </si>
  <si>
    <t>126</t>
  </si>
  <si>
    <t>Niedziałkowskiego 7</t>
  </si>
  <si>
    <t>539826098 / 2111759793</t>
  </si>
  <si>
    <t>BGM i KW zgodne udziały; kart.budynku 123,00 m²</t>
  </si>
  <si>
    <t>SZ1W/00007750/6</t>
  </si>
  <si>
    <t>128</t>
  </si>
  <si>
    <t>Niedziałkowskiego 3</t>
  </si>
  <si>
    <t>20317/64134</t>
  </si>
  <si>
    <t>BGM i KW zgodne udziały; kart.budynku 150,02 m²</t>
  </si>
  <si>
    <t>SZ1W/00010375/7</t>
  </si>
  <si>
    <t>133</t>
  </si>
  <si>
    <t>Niedziałkowskiego 29</t>
  </si>
  <si>
    <t>MM.V.B.51 - MM - Tereny wyłącznie mieszkaniowe</t>
  </si>
  <si>
    <t>625 / 1000</t>
  </si>
  <si>
    <t>BGM i KW zgodne udziały; kart.budynku 218,73 m²</t>
  </si>
  <si>
    <t>SZ1W/00040167/5</t>
  </si>
  <si>
    <t>130</t>
  </si>
  <si>
    <t>Niecała 8</t>
  </si>
  <si>
    <t>259 / 1000</t>
  </si>
  <si>
    <t>BGM i KW zgodne udziały; kart.budynku 218,82 m²</t>
  </si>
  <si>
    <t>SZ1W/00040162/0</t>
  </si>
  <si>
    <t>129</t>
  </si>
  <si>
    <t>Niecała 6</t>
  </si>
  <si>
    <t>327 / 1000</t>
  </si>
  <si>
    <t>BGM i KW zgodne udziały; kart.budynku 216,28 m²</t>
  </si>
  <si>
    <t>SZ1W/00040068/1</t>
  </si>
  <si>
    <t>Niecała 4</t>
  </si>
  <si>
    <t>470 / 1000</t>
  </si>
  <si>
    <t>BGM i KW zgodne udziały; kart.budynku 217,50 m²</t>
  </si>
  <si>
    <t>SZ1W/00038287/5</t>
  </si>
  <si>
    <t>127</t>
  </si>
  <si>
    <t>Niecała 2</t>
  </si>
  <si>
    <t>791 / 1000</t>
  </si>
  <si>
    <t>BGM i KW zgodne udziały; kart.budynku 259,46 m²</t>
  </si>
  <si>
    <t>SZ1W/00040165/1</t>
  </si>
  <si>
    <t>131</t>
  </si>
  <si>
    <t>Niecała 10</t>
  </si>
  <si>
    <t>4995 / 37186</t>
  </si>
  <si>
    <t>BGM i KW zgodne udziały; kart.budynku 49,95 m²</t>
  </si>
  <si>
    <t>SZ1W00008315/2</t>
  </si>
  <si>
    <t>167</t>
  </si>
  <si>
    <t>Narutowicza 8</t>
  </si>
  <si>
    <t>5120/67145</t>
  </si>
  <si>
    <t>BGM i KW zgodne udziały; kart.budynku "-9,29" m²</t>
  </si>
  <si>
    <t>SZ1W/00014033/6</t>
  </si>
  <si>
    <t>36</t>
  </si>
  <si>
    <t>Narutowicza 2-2a</t>
  </si>
  <si>
    <t>11 MW - MW - tereny zabudowy mieszkaniowej wielorodzinnej</t>
  </si>
  <si>
    <t>18558 / 52775</t>
  </si>
  <si>
    <t>M. Cassino 32/2 rozlicz. za Odrowców 7 i 9; BGM i KW zgodne udziały; kart.budynku 183,25 m²</t>
  </si>
  <si>
    <t>SZ1W/00015256/2</t>
  </si>
  <si>
    <t>394</t>
  </si>
  <si>
    <t>Monte Cassino 32</t>
  </si>
  <si>
    <t>14081 / 53977</t>
  </si>
  <si>
    <t>M. Cassino 30-31/9 rozlicz. za Odrowców 7 i 9;</t>
  </si>
  <si>
    <t>SZ1W/00015255/5</t>
  </si>
  <si>
    <t>395</t>
  </si>
  <si>
    <t>Monte Cassino 30-31</t>
  </si>
  <si>
    <t>93676 / 257211</t>
  </si>
  <si>
    <t>M. Cassino 22b/9, 22c/10 rozlicz. za Odrowców 7 i 9; BGM i KW zgodne udziały; kart.budynku 1498,04 m²</t>
  </si>
  <si>
    <t>uwaga: pow. 79,70 m2 to komórki gminne w budynku;</t>
  </si>
  <si>
    <t>562,96 + 305,89 + 79,70</t>
  </si>
  <si>
    <t>SZ1W/00031923/7</t>
  </si>
  <si>
    <t>347/5</t>
  </si>
  <si>
    <t>Monte Cassino 22a-22b-22c-22d</t>
  </si>
  <si>
    <t>11297/117380</t>
  </si>
  <si>
    <t>BGM i KW zgodne udziały; kart.budynku 112,96 m²</t>
  </si>
  <si>
    <t>SZ1W/00010609/7</t>
  </si>
  <si>
    <t>331</t>
  </si>
  <si>
    <t>Monte Cassino 18-18A</t>
  </si>
  <si>
    <t>14754 / 96124</t>
  </si>
  <si>
    <t>BGM i KW zgodne udziały; kart.budynku 970,76 m²</t>
  </si>
  <si>
    <t>SZ1W/00013659/3</t>
  </si>
  <si>
    <t>644</t>
  </si>
  <si>
    <t>Monte Cassino 1</t>
  </si>
  <si>
    <t>4696 / 42422</t>
  </si>
  <si>
    <t>BGM i KW zgodne udziały; kart.budynku 329,07 m²</t>
  </si>
  <si>
    <t>SZ1W/00019529/5</t>
  </si>
  <si>
    <t>222</t>
  </si>
  <si>
    <t>Modrzejewskiej 8</t>
  </si>
  <si>
    <t>19786 / 51983</t>
  </si>
  <si>
    <t>BGM i KW zgodne udziały; kart.budynku 525,96m²</t>
  </si>
  <si>
    <t>SZ1W/00010495/4</t>
  </si>
  <si>
    <t>273</t>
  </si>
  <si>
    <t>Modrzejewskiej 75</t>
  </si>
  <si>
    <t>6663/ 52781</t>
  </si>
  <si>
    <t>BGM i KW zgodne udziały; kart.budynku 527,81m²</t>
  </si>
  <si>
    <t>SZ1W/00024688/5</t>
  </si>
  <si>
    <t>272</t>
  </si>
  <si>
    <t>Modrzejewskiej 73</t>
  </si>
  <si>
    <t>4266 / 42437</t>
  </si>
  <si>
    <t>BGM i KW zgodne udziały; kart.budynku 346,87 m²</t>
  </si>
  <si>
    <t>SZ1W/00024689/2</t>
  </si>
  <si>
    <t>221</t>
  </si>
  <si>
    <t>Modrzejewskiej 6</t>
  </si>
  <si>
    <t>21662 / 43151</t>
  </si>
  <si>
    <t>BGM i KW zgodne udziały; kart.budynku 338,76 m²</t>
  </si>
  <si>
    <t>SZ1W/00024690/2</t>
  </si>
  <si>
    <t>219</t>
  </si>
  <si>
    <t>Modrzejewskiej 2</t>
  </si>
  <si>
    <t>MM.V.B.62 - MM - Tereny wyłącznie mieszkaniowe</t>
  </si>
  <si>
    <t>16960 / 107748</t>
  </si>
  <si>
    <t>BGM i KW zgodne udziały; kart.budynku 951,96 m²</t>
  </si>
  <si>
    <t>SZ1W/0003292/9</t>
  </si>
  <si>
    <t>227</t>
  </si>
  <si>
    <t>Modrzejewskiej 18</t>
  </si>
  <si>
    <t>11337 / 67849</t>
  </si>
  <si>
    <t>224</t>
  </si>
  <si>
    <t>BGM i KW zgodne udziały; kart.budynku 677m²</t>
  </si>
  <si>
    <t>SZ1W/00013791/0</t>
  </si>
  <si>
    <t>223</t>
  </si>
  <si>
    <t>Modrzejewskiej 10-12</t>
  </si>
  <si>
    <t>23523 / 56848</t>
  </si>
  <si>
    <t>SZ1W/00013112/7</t>
  </si>
  <si>
    <t>106</t>
  </si>
  <si>
    <t>Matejki 14</t>
  </si>
  <si>
    <t>5680 / 100365</t>
  </si>
  <si>
    <t>BGM i KW zgodne udziały; kart.budynku 74,40 m²</t>
  </si>
  <si>
    <t>SZ1W/00011423/6</t>
  </si>
  <si>
    <t>685</t>
  </si>
  <si>
    <t>Marynarzy 5</t>
  </si>
  <si>
    <t>SM.II.D.08 - SM - Śródmiejskie tereny mieszkaniowe</t>
  </si>
  <si>
    <t>40291 / 192581</t>
  </si>
  <si>
    <t>BGM i KW zgodne udziały; kart.budynku 1925,82 m²</t>
  </si>
  <si>
    <t>SZ1W/00033033/5</t>
  </si>
  <si>
    <t>80/21</t>
  </si>
  <si>
    <t>Lutycka 8-14</t>
  </si>
  <si>
    <t>OM.III.B.14 - OM - Tereny ogólnie mieszkaniowe</t>
  </si>
  <si>
    <t>269424 / 1120348</t>
  </si>
  <si>
    <t>786402,75 (dz.170/3), 55680,67 (dz.170/4), 16968,44 (dz. 170/5)4478,59 (dz.170/6), 27632,06 (dz.170/7), 56166,67 (dz.170/8), 56305,52 (dz.170/9), 27909,76 (dz.170/10)</t>
  </si>
  <si>
    <t>S</t>
  </si>
  <si>
    <t>Krzywa 1c/7 rozlicz. za Odrowców 7 i 9; pismo w sprawie korekty do BGM (nie zostało wykonane); kart.budynku: 682,31+670,23+312,73+527,76+97,34 m²</t>
  </si>
  <si>
    <t>SZ1W/00016361/8</t>
  </si>
  <si>
    <t>170/3, 170/4, 170/5, 170/6, 170/7, 170/8, 170/9, 170/10</t>
  </si>
  <si>
    <t>Krzywa 1a-1b-1c-1d-1e</t>
  </si>
  <si>
    <t>22655 / 153017</t>
  </si>
  <si>
    <t>284</t>
  </si>
  <si>
    <t>283</t>
  </si>
  <si>
    <t>CM/U.II.C.26 - CM/U - Tereny centralne miasta i miejsca koncentracji usług</t>
  </si>
  <si>
    <t>BGM i KW zgodne udziały; kart.budynku 1370,34 m²</t>
  </si>
  <si>
    <t>SZ1W/00013256/8</t>
  </si>
  <si>
    <t>Kościuszki 37-38-39</t>
  </si>
  <si>
    <t>50018 / 278323</t>
  </si>
  <si>
    <t>BGM i KW zgodne udziały; kart.budynku 2781,56 m²</t>
  </si>
  <si>
    <t>SZ1W/00008904/8</t>
  </si>
  <si>
    <t>93</t>
  </si>
  <si>
    <t xml:space="preserve">Kościuszki 3-3a-3b-3c </t>
  </si>
  <si>
    <t>43719 / 278172</t>
  </si>
  <si>
    <t>BGM i KW zgodne udziały; kart.budynku 2780,31 m²</t>
  </si>
  <si>
    <t>SZ1W/00009060/6</t>
  </si>
  <si>
    <t>91</t>
  </si>
  <si>
    <t xml:space="preserve">Kościuszki 1-1a-1b-1c </t>
  </si>
  <si>
    <t>41133 / 74061</t>
  </si>
  <si>
    <t>428</t>
  </si>
  <si>
    <t>MW.5 - MW - teren zabudowy mieszkaniowej wielorodzinnej</t>
  </si>
  <si>
    <t>BGM i KW zgodne udziały; kart.budynku 740,61 m²</t>
  </si>
  <si>
    <t>342,66 + 69,60</t>
  </si>
  <si>
    <t>SZ1W/00008521/9</t>
  </si>
  <si>
    <t>427</t>
  </si>
  <si>
    <t>Konstytucji 3 Maja 5-5A</t>
  </si>
  <si>
    <t>10170 / 31928</t>
  </si>
  <si>
    <t>BGM i KW zgodne udziały; kart.budynku 318,53 m²</t>
  </si>
  <si>
    <t>SZ1W/00024322/2</t>
  </si>
  <si>
    <t>195</t>
  </si>
  <si>
    <t>Konstytucji 3 Maja 55</t>
  </si>
  <si>
    <t>53200 / 70540</t>
  </si>
  <si>
    <t>87542,08 (dz.432) i 33526,76 (dz.431)</t>
  </si>
  <si>
    <t>K. 3-go Maja 4/1 rozlicz. za Odrowców 7 i 9; BGM i KW zgodne udziały; kart.budynku 495,72 m²</t>
  </si>
  <si>
    <t>415,14 + 51,00</t>
  </si>
  <si>
    <t>SZ1W/00008519/2</t>
  </si>
  <si>
    <t>432, 431</t>
  </si>
  <si>
    <t>Konstytucji 3 Maja 4</t>
  </si>
  <si>
    <t>20283 / 67405</t>
  </si>
  <si>
    <t>K. 3-go Maja 27/4 rozlicz. za Odrowców 7 i 9; BGM i KW zgodne udziały; kart.budynku 611 m²</t>
  </si>
  <si>
    <t>SZ1W/00015118/3</t>
  </si>
  <si>
    <t>118</t>
  </si>
  <si>
    <t>Konstytucji 3 Maja 27-27a-27b</t>
  </si>
  <si>
    <t>6168 / 54857</t>
  </si>
  <si>
    <t>BGM i KW zgodne udziały; kart.budynku 548,57 m²</t>
  </si>
  <si>
    <t>SZ1W/00008518/5</t>
  </si>
  <si>
    <t>434</t>
  </si>
  <si>
    <t>Konstytucji 3 Maja 2</t>
  </si>
  <si>
    <t>7005 / 77614</t>
  </si>
  <si>
    <t>BGM i KW zgodne udziały; kart.budynku 776,14 m²</t>
  </si>
  <si>
    <t>SZ1W/0008776/1</t>
  </si>
  <si>
    <t>135</t>
  </si>
  <si>
    <t>Konstytucji 3 Maja 16</t>
  </si>
  <si>
    <t>10904 / 83676</t>
  </si>
  <si>
    <t>BGM i KW zgodne udziały; kart.budynku 840,31 m²</t>
  </si>
  <si>
    <t>SZ1W/00009081/9</t>
  </si>
  <si>
    <t>136</t>
  </si>
  <si>
    <t>Konstytucji 3 Maja 15</t>
  </si>
  <si>
    <t>14702 / 48047</t>
  </si>
  <si>
    <t>BGM i KW zgodne udziały; kart.budynku 431,89 m²</t>
  </si>
  <si>
    <t>SZ1W/00018859/0</t>
  </si>
  <si>
    <t>139</t>
  </si>
  <si>
    <t>Konstytucji 3 Maja 14</t>
  </si>
  <si>
    <t>OM/MW.II.C.30 - OM/MW - Tereny ogólnomieszkaniowe dla lokalizacji zabudowy wielorodzinnej</t>
  </si>
  <si>
    <t>24237 / 28957</t>
  </si>
  <si>
    <t>Kołłątaja 6/2 rozlicz. za Odrowców 7 i 9; BGM i KW zgodne udziały; kart.budynku 260,11 m²</t>
  </si>
  <si>
    <t>209,77 + 39,80</t>
  </si>
  <si>
    <t>SZ1W/00017515/0</t>
  </si>
  <si>
    <t>388</t>
  </si>
  <si>
    <t>Kołłątaja 6</t>
  </si>
  <si>
    <t>4234 / 25806</t>
  </si>
  <si>
    <t>BGM i KW zgodne udziały; kart.budynku 258,06 m²</t>
  </si>
  <si>
    <t>SZ1W/00012901/8</t>
  </si>
  <si>
    <t>386</t>
  </si>
  <si>
    <t>Kołłątaja 5</t>
  </si>
  <si>
    <t>21837 /98649</t>
  </si>
  <si>
    <t>BGM i KW zgodne udziały; kart.budynku 219,38 m²</t>
  </si>
  <si>
    <t>SZ1W/00011324/2</t>
  </si>
  <si>
    <t>378</t>
  </si>
  <si>
    <t>Kołłątaja 2e-2f</t>
  </si>
  <si>
    <t>OM/MW.II.C.28 - OM/MW - Tereny ogólnomieszkaniowe dla lokalizacji zabudowy wielorodzinnej</t>
  </si>
  <si>
    <t>26068 / 112680</t>
  </si>
  <si>
    <t>BGM i KW zgodne udziały; kart.budynku 263,19 m²</t>
  </si>
  <si>
    <t>SZ1W/00011320/4</t>
  </si>
  <si>
    <t>337</t>
  </si>
  <si>
    <t>Kołłątaja 2c-2d</t>
  </si>
  <si>
    <t>OM/MW.II.C.15 - OM/MW - Tereny ogólnomieszkaniowe dla lokalizacji zabudowy wielorodzinnej</t>
  </si>
  <si>
    <t>46473 / 841827</t>
  </si>
  <si>
    <t>BGM i KW zgodne udziały; kart.budynku 465,01 m²</t>
  </si>
  <si>
    <t>SZ1W/00021200/0</t>
  </si>
  <si>
    <t>330/4</t>
  </si>
  <si>
    <t>Kołłątaja 20-22-24-26</t>
  </si>
  <si>
    <t>OM/MW.II.C.16 - OM/MW - Tereny ogólnomieszkaniowe dla lokalizacji zabudowy wielorodzinnej</t>
  </si>
  <si>
    <t>30560 / 155889</t>
  </si>
  <si>
    <t>Kołłątaja 18/7 rozlicz. za Odrowców 7 i 9; BGM i KW zgodne udziały; kart.budynku 310,56 m²</t>
  </si>
  <si>
    <t>SZ1W/00018827/7</t>
  </si>
  <si>
    <t>Kołłątaja 15-16-17-18</t>
  </si>
  <si>
    <t>40176 / 177730</t>
  </si>
  <si>
    <t>22118,38 (dz.279), 27863,42 (dz.278), 25134,53 (dz.277)</t>
  </si>
  <si>
    <t>BGM i KW zgodne udziały; kart.budynku 229,58 m²</t>
  </si>
  <si>
    <t>SZ1W/00013928/0</t>
  </si>
  <si>
    <t>279, 278, 277</t>
  </si>
  <si>
    <t>Kołłątaja 12-13-14</t>
  </si>
  <si>
    <t>6330 / 32930</t>
  </si>
  <si>
    <t>BGM i KW zgodne udziały; kart.budynku 375,63 m²</t>
  </si>
  <si>
    <t>SZ1W/00015219/1</t>
  </si>
  <si>
    <t>344</t>
  </si>
  <si>
    <t>Jaracza 67</t>
  </si>
  <si>
    <t>6338 / 45036</t>
  </si>
  <si>
    <t>SZ1W/00014315/7</t>
  </si>
  <si>
    <t>Jaracza 58</t>
  </si>
  <si>
    <t>23203 / 44815</t>
  </si>
  <si>
    <t>BGM i KW zgodne udziały; kart.budynku 427,31 m²</t>
  </si>
  <si>
    <t>uwaga: pow. 47,30 m2 to piwnice gminne;</t>
  </si>
  <si>
    <t>184,73 + 47,30</t>
  </si>
  <si>
    <t>SZ1W/00024691/9</t>
  </si>
  <si>
    <t>267</t>
  </si>
  <si>
    <t>Jaracza 56</t>
  </si>
  <si>
    <t>17526 / 41941</t>
  </si>
  <si>
    <t>BGM i KW zgodne udziały; kart.budynku 450,36 m²</t>
  </si>
  <si>
    <t>SZ1W/00019528/8</t>
  </si>
  <si>
    <t>266</t>
  </si>
  <si>
    <t>Jaracza 54</t>
  </si>
  <si>
    <t>4965 / 79221</t>
  </si>
  <si>
    <t>wniosek do KW o zmiany, jeszcze nie został wykonany: kart.budynku 8,21 m²</t>
  </si>
  <si>
    <t>SZ1W/00010970/8</t>
  </si>
  <si>
    <t>64</t>
  </si>
  <si>
    <t>Herberta 10-10a</t>
  </si>
  <si>
    <t>9 MW - MW - tereny zabudowy mieszkaniowej wielorodzinnej</t>
  </si>
  <si>
    <t>31135/62675</t>
  </si>
  <si>
    <t>rewitalizacja + H. Pruskiego 3/10 rozliczone za Odrowców 7 i 9; BGM i KW zgodne udziały; kart.budynku 298,80 m²</t>
  </si>
  <si>
    <t>SZ1W/00013572/9</t>
  </si>
  <si>
    <t>366</t>
  </si>
  <si>
    <t>Hołdu Pruskiego 3</t>
  </si>
  <si>
    <t>19839 / 172908</t>
  </si>
  <si>
    <t>BGM i KW zgodne udziały; kart.budynku 189,35 m²</t>
  </si>
  <si>
    <t>SZ1W/00009181/0</t>
  </si>
  <si>
    <t>237</t>
  </si>
  <si>
    <t>Grunwaldzka 9-10-11-12</t>
  </si>
  <si>
    <t>IM.III.A.01 - IM - Tereny o funkcji mieszanej</t>
  </si>
  <si>
    <t>20406 / 26694</t>
  </si>
  <si>
    <t>BGM i KW zgodne udziały; kart.budynku 266,94 m²</t>
  </si>
  <si>
    <t>SZ1W/00042933/0</t>
  </si>
  <si>
    <t>138/1</t>
  </si>
  <si>
    <t>Grunwaldzka 55</t>
  </si>
  <si>
    <t>OM.III.B.01 - OM - Tereny ogólnie mieszkaniowe</t>
  </si>
  <si>
    <t>67467 / 102945</t>
  </si>
  <si>
    <t xml:space="preserve">Grunwaldzka 47/108 rozlicz. za Odrowców 7 i 9;BGM I KW zgodne udziały; kart. Bud. 940,05 m2 </t>
  </si>
  <si>
    <t>652,60 + 47,04</t>
  </si>
  <si>
    <t>SZ1W/00036919/1</t>
  </si>
  <si>
    <t>153/7, 153/8</t>
  </si>
  <si>
    <t>Grunwaldzka 47</t>
  </si>
  <si>
    <t>6042 / 99914</t>
  </si>
  <si>
    <t>BGM i KW zgodne udziały; kart.budynku 67,62 m²</t>
  </si>
  <si>
    <t>SZ1W/00010339/3</t>
  </si>
  <si>
    <t>Grunwaldzka 2-3-4</t>
  </si>
  <si>
    <t>OM/MW.II.C.31 - OM/MW - Tereny ogólnomieszkaniowe dla lokalizacji zabudowy wielorodzinnej</t>
  </si>
  <si>
    <t>48222 / 518251</t>
  </si>
  <si>
    <t>BGM i KW zgodne udziały; kart.budynku 496,23 m²</t>
  </si>
  <si>
    <t>SZ1W/00009340/3</t>
  </si>
  <si>
    <t>400</t>
  </si>
  <si>
    <t>Grunwaldzka 23-23i</t>
  </si>
  <si>
    <t>5916 / 63362</t>
  </si>
  <si>
    <t>BGM i KW zgodne udziały; kart.budynku 58,53 m²</t>
  </si>
  <si>
    <t>SZ1W/00011140/8</t>
  </si>
  <si>
    <t>Grunwaldzka 19</t>
  </si>
  <si>
    <t>9233 / 63194</t>
  </si>
  <si>
    <t>BGM i KW zgodne udziały; kart.budynku 92,38 m²</t>
  </si>
  <si>
    <t>SZ1W/00011123/3</t>
  </si>
  <si>
    <t>245</t>
  </si>
  <si>
    <t>Grunwaldzka 18</t>
  </si>
  <si>
    <t>9701 / 170049</t>
  </si>
  <si>
    <t>BGM i KW zgodne udziały; kart.budynku 97,02 m²</t>
  </si>
  <si>
    <t>SZ1W/00009620/0</t>
  </si>
  <si>
    <t>Grunwaldzka 13-14-15-16</t>
  </si>
  <si>
    <t>CM/U.II.D.01 - CM/U - Tereny centralne miasta i miejsca koncentracji usług</t>
  </si>
  <si>
    <t>12298 / 49500</t>
  </si>
  <si>
    <t>BGM i KW zgodne udziały; kart.budynku 19,85 m²</t>
  </si>
  <si>
    <t>SZ1W/00013000/9</t>
  </si>
  <si>
    <t>3</t>
  </si>
  <si>
    <t>Grunwaldzka 100</t>
  </si>
  <si>
    <t>48745 / 223728</t>
  </si>
  <si>
    <t>BGM i KW zgodne udziały; kart.budynku 454,18 m²</t>
  </si>
  <si>
    <t>385,09 + 96,20</t>
  </si>
  <si>
    <t>SZ1W/00011639/3</t>
  </si>
  <si>
    <t>Grunwaldzka 1</t>
  </si>
  <si>
    <t>15005 / 38758</t>
  </si>
  <si>
    <t>65347,- (dz.342), 63221,89 (dz.343/1)</t>
  </si>
  <si>
    <t>złożony wniosek do KW, jeszcze nie został wykonany; kart.budynku: brak danych oraz 40,88+108,80 m²</t>
  </si>
  <si>
    <t>SZ1W/00008158/3</t>
  </si>
  <si>
    <t>342, 343/1</t>
  </si>
  <si>
    <t>Grudziądzka 3-4</t>
  </si>
  <si>
    <t>4073 / 39350</t>
  </si>
  <si>
    <t>14319,06 (dz.344/1), 17174,08 (dz.345)</t>
  </si>
  <si>
    <t>złożony wniosek do KW, jeszcze nie został wykonany; kart.budynku: brak danych oraz "-39,39"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</si>
  <si>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</si>
  <si>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SZ1W/00008160/0</t>
  </si>
  <si>
    <t>344/1, 345</t>
  </si>
  <si>
    <t>Grudziądzka 1-2</t>
  </si>
  <si>
    <t>12032 / 27676</t>
  </si>
  <si>
    <t>Graniczna 12/5 rozlicz. za Odrowców 7 i 9; BGM i KW zgodne udziały; kart.budynku 120,32 m²</t>
  </si>
  <si>
    <t>SZ1W/00014307/8</t>
  </si>
  <si>
    <t>140</t>
  </si>
  <si>
    <t>Graniczna 12</t>
  </si>
  <si>
    <t>16060 / 74985</t>
  </si>
  <si>
    <t>73</t>
  </si>
  <si>
    <t>BGM i KW zgodne udziały; kart.budynku 114,36 m²</t>
  </si>
  <si>
    <t>SZ1W/00015964/8</t>
  </si>
  <si>
    <t>74</t>
  </si>
  <si>
    <t>Graniczna 11</t>
  </si>
  <si>
    <t>OM/MW.II.B.60 - OM/MW - Tereny ogólnomieszkaniowe dla lokalizacji zabudowy wielorodzinnej</t>
  </si>
  <si>
    <t>12540 / 21070</t>
  </si>
  <si>
    <t>BGM i KW zgodne udziały; kart.budynku 128,20 m²</t>
  </si>
  <si>
    <t>SZ1W/00014114/8</t>
  </si>
  <si>
    <t>519/2</t>
  </si>
  <si>
    <t>Gdyńska 32</t>
  </si>
  <si>
    <t>26823 / 71524</t>
  </si>
  <si>
    <t>BGM i KW zgodne udziały; kart.budynku brak danych oraz pow.19,33+19,33+19,33 m²</t>
  </si>
  <si>
    <t>SZ1W/00021635/8</t>
  </si>
  <si>
    <t>528/11</t>
  </si>
  <si>
    <t>Gdyńska 30</t>
  </si>
  <si>
    <t>3166 / 39419</t>
  </si>
  <si>
    <t>632</t>
  </si>
  <si>
    <t>BGM i KW zgodne udziały; kart.budynku 31,66 m²</t>
  </si>
  <si>
    <t>SZ1W/00015127/9</t>
  </si>
  <si>
    <t>633</t>
  </si>
  <si>
    <t>Chrobrego 4-6</t>
  </si>
  <si>
    <t>17752 / 77791</t>
  </si>
  <si>
    <t>BGM i KW zgodne udziały; kart.budynku 655,17 m²</t>
  </si>
  <si>
    <t>SZ1W/00010269/1</t>
  </si>
  <si>
    <t>54</t>
  </si>
  <si>
    <t>Chopina 3</t>
  </si>
  <si>
    <t>8830 / 64881</t>
  </si>
  <si>
    <t>BGM i KW zgodne udziały; kart.budynku 648,73 m²</t>
  </si>
  <si>
    <t>SZ1W/00014055/6</t>
  </si>
  <si>
    <t>162</t>
  </si>
  <si>
    <t>Chopina 26</t>
  </si>
  <si>
    <t>7416 / 63137</t>
  </si>
  <si>
    <t>BGM i KW zgodne udziały; kart.budynku 631,37 m²</t>
  </si>
  <si>
    <t>SZ1W/00009417/4</t>
  </si>
  <si>
    <t>164</t>
  </si>
  <si>
    <t>Chopina 24</t>
  </si>
  <si>
    <t>11174 / 63659</t>
  </si>
  <si>
    <t>Chopina 22/4a rozliczenie za Odrowców 7 i 9; wniosek do  KW, jeszcze nie został wykonany; kart.budynku 110,00 m²</t>
  </si>
  <si>
    <t>SZ1W/00027900/9</t>
  </si>
  <si>
    <t>171</t>
  </si>
  <si>
    <t>Chopina 22</t>
  </si>
  <si>
    <t>5795 / 133846</t>
  </si>
  <si>
    <t>BGM i KW zgodne udziały; kart.budynku 1338,06 m²</t>
  </si>
  <si>
    <t>SZ1W/00009033/8</t>
  </si>
  <si>
    <t>244</t>
  </si>
  <si>
    <t>Chopina 10-12-14</t>
  </si>
  <si>
    <t>56432 / 109625</t>
  </si>
  <si>
    <t>86 533,77 (dz.52) oraz 429 269,30 (dz.51/1)</t>
  </si>
  <si>
    <t>BGM i KW zgodne udziały; kart.budynku 15,80+15,20+15,20+18+109,49 m²</t>
  </si>
  <si>
    <t>SZ1W/00021135/3</t>
  </si>
  <si>
    <t>52, 51/1</t>
  </si>
  <si>
    <t>Bursztynowa 4</t>
  </si>
  <si>
    <t>39374 / 181745</t>
  </si>
  <si>
    <t>Boh. Września 39c/5 rozlicz. za Odrowców 7 i 9;BGM I KW zgodne;kartot budynku 342,43m2</t>
  </si>
  <si>
    <t>SZ1W/00009556/0</t>
  </si>
  <si>
    <t>42</t>
  </si>
  <si>
    <t>Bohaterów Września 39a-d</t>
  </si>
  <si>
    <t>1 MW,U - MW,U - tereny zabudowy mieszkaniowej wielorodzinnej z usługami</t>
  </si>
  <si>
    <t>45607 / 127676</t>
  </si>
  <si>
    <t>BGM i KW zgodne udziały; kart.budynku 456,07 m²</t>
  </si>
  <si>
    <t>SZ1W/00017956/3</t>
  </si>
  <si>
    <t>576</t>
  </si>
  <si>
    <t>Boh. Września 2</t>
  </si>
  <si>
    <t>11786 / 34243</t>
  </si>
  <si>
    <t>615/5</t>
  </si>
  <si>
    <t>11786/34243</t>
  </si>
  <si>
    <t>BGM i KW zgodne udziały; kart.budynku 342,43 m²</t>
  </si>
  <si>
    <t>SZ1W/00015133/4</t>
  </si>
  <si>
    <t>618</t>
  </si>
  <si>
    <t>Bohaterów Września 14</t>
  </si>
  <si>
    <t>6958 / 68108</t>
  </si>
  <si>
    <t>614</t>
  </si>
  <si>
    <t>BGM i KW zgodne udziały; kart.budynku 682,30 m²</t>
  </si>
  <si>
    <t>43,88 + 25,70</t>
  </si>
  <si>
    <t>SZ1W/00015135/8</t>
  </si>
  <si>
    <t>613</t>
  </si>
  <si>
    <t>Bohaterów Września 10-11</t>
  </si>
  <si>
    <t>15720 / 63414</t>
  </si>
  <si>
    <t>BGM i KW zgodne udziały; kart.budynku 211,39 m²</t>
  </si>
  <si>
    <t>SZ1W/00008775/4</t>
  </si>
  <si>
    <t>27</t>
  </si>
  <si>
    <t>Bogusławskiego 2-4</t>
  </si>
  <si>
    <t>32016 / 70746</t>
  </si>
  <si>
    <t>wniosek do KW, jeszcze nie został wykonany; kart.budynku 320,16 m²</t>
  </si>
  <si>
    <t>SZ1W/00039180/2</t>
  </si>
  <si>
    <t>552/1</t>
  </si>
  <si>
    <t>Bema 12-13</t>
  </si>
  <si>
    <t>13919 / 69864</t>
  </si>
  <si>
    <t>BGM i KW zgodne udziały; kart.budynku 126,44 m²</t>
  </si>
  <si>
    <t>SZ1W/00006453/7</t>
  </si>
  <si>
    <t>260</t>
  </si>
  <si>
    <t>Bat. Chłopskich 3</t>
  </si>
  <si>
    <t>12777 / 26132</t>
  </si>
  <si>
    <t xml:space="preserve">BGM i KW zgodne udziały; kart.budynku 276,18+36,99 m² </t>
  </si>
  <si>
    <t>uwaga: pow. 18,54 m2 to komórki gminne;</t>
  </si>
  <si>
    <t>109,23 + 18,54</t>
  </si>
  <si>
    <t>SZ1W/00038440/6</t>
  </si>
  <si>
    <t>106/24</t>
  </si>
  <si>
    <t>Barlickiego 7</t>
  </si>
  <si>
    <t>9421 / 18406</t>
  </si>
  <si>
    <t>BGM i KW zgodne udziały; kart.budynku 117,52 m² i brak danych</t>
  </si>
  <si>
    <t>SZ1W/00021918/6</t>
  </si>
  <si>
    <t>65</t>
  </si>
  <si>
    <t>Barlickiego 19</t>
  </si>
  <si>
    <t>7 MW,U - MW,UMW,U - tereny zabudowy mieszkaniowej wielorodzinnej z usługami</t>
  </si>
  <si>
    <t>67340 / 133592</t>
  </si>
  <si>
    <t>A. Krajowej 8/10 rozlicz. za Odrowców 7 i 9; BGM i KW zgodne udziały; kart.budynku 728,62 m²</t>
  </si>
  <si>
    <t>475,32 + 208,82</t>
  </si>
  <si>
    <t>SZ1W/00017815/3</t>
  </si>
  <si>
    <t>646</t>
  </si>
  <si>
    <t>Armii Krajowej 8-8A</t>
  </si>
  <si>
    <t>27907 / 84433</t>
  </si>
  <si>
    <t>BGM i KW zgodne udziały; kart.budynku 278,94 m²</t>
  </si>
  <si>
    <t>SZ1W/00011779/6</t>
  </si>
  <si>
    <t>647</t>
  </si>
  <si>
    <t>Armii Krajowej 7-7a</t>
  </si>
  <si>
    <t>1656 / 53675</t>
  </si>
  <si>
    <t>SZ1W/00014283/3</t>
  </si>
  <si>
    <t>654</t>
  </si>
  <si>
    <t>Armii Krajowej 4</t>
  </si>
  <si>
    <t>29430 / 36030</t>
  </si>
  <si>
    <t>BGM i KW zgodne udziały; kart.budynku 193,49 m²</t>
  </si>
  <si>
    <t>uwaga: gminny lok. użytk. usytuowany przy ul. Armii Krajowej 13b w Świnoujściu (parter) - galeria sztuki - jest w dysp. Miejskiego Domu Kultury -&gt; Zarządzenie Prez. Miasta Nr 126/2013 z dn. 22.02.2013 r. ;</t>
  </si>
  <si>
    <t>SZ1W/00014332/2</t>
  </si>
  <si>
    <t>598</t>
  </si>
  <si>
    <t>Armii Krajowej 13b</t>
  </si>
  <si>
    <t>163039 / 170728</t>
  </si>
  <si>
    <t>88 238,62 (dz.599) oraz 62 168,12 (dz.600)</t>
  </si>
  <si>
    <t>w dniu 27.01.2020r. uzyskano informację z KW, że ustny wniosek o wpis udziału Gminy nie będzie zrealizowany (udział Gminy można ustalić po odjęciu udziału związanego ze zbytym lokalem mieszk.), nie mamy też składać pisemnego wniosku w tej sprawie; kart.budynku 11,60+240,32+14,58 m²</t>
  </si>
  <si>
    <t>uwaga: gminny lok. użytk. usytuowany przy ul. Armii Krajowej 13a w Świnoujściu (parter) - galeria sztuki - jest w dysp. Miejskiego Domu Kultury -&gt; Zarządzenie Prez. Miasta Nr 126/2013 z dn. 22.02.2013 r. ;</t>
  </si>
  <si>
    <t>241,91 + 127,50</t>
  </si>
  <si>
    <t>SZ1W/00014330/8</t>
  </si>
  <si>
    <t>600, 599</t>
  </si>
  <si>
    <t>Armii Krajowej 13a</t>
  </si>
  <si>
    <t xml:space="preserve">przeznaczenie nieruchomości </t>
  </si>
  <si>
    <t>budynki, budowle i inne urządzenie infrastruktury</t>
  </si>
  <si>
    <t xml:space="preserve">rodzaj nieruchomości </t>
  </si>
  <si>
    <t>Uchwała RM 1991</t>
  </si>
  <si>
    <t>udział gminy w nieruchomości wspólnej (%)</t>
  </si>
  <si>
    <t>Szacunkowa wartość rynkowa udziału Gminy wg średniej ceny rynkowej (zł)</t>
  </si>
  <si>
    <t>wartość księgowa nieruchomości budynkowej netto na 31.12.2019 (zł)</t>
  </si>
  <si>
    <t>umorzenia na dzień 31.12.2019 (zł)</t>
  </si>
  <si>
    <t>wartość księgowa brutto nieruchomości budynkowej (zł.)</t>
  </si>
  <si>
    <t>Wielkość udziału według dokumentu OT</t>
  </si>
  <si>
    <t>Wartość udziału Gminy w gruncie (zł)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</si>
  <si>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</si>
  <si>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</si>
  <si>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</si>
  <si>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</si>
  <si>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</si>
  <si>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</si>
  <si>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</si>
  <si>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</si>
  <si>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</si>
  <si>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</si>
  <si>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</si>
  <si>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</si>
  <si>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</si>
  <si>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</si>
  <si>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</si>
  <si>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</si>
  <si>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</si>
  <si>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</si>
  <si>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</si>
  <si>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</si>
  <si>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</si>
  <si>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</si>
  <si>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</si>
  <si>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</si>
  <si>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</si>
  <si>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</si>
  <si>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</si>
  <si>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</si>
  <si>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</si>
  <si>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</si>
  <si>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</si>
  <si>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</si>
  <si>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</si>
  <si>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Udział w nieruchomości wspólnej w budynkach wspólnot mieszkaniowych z lokalami gminnymi </t>
  </si>
  <si>
    <t>Wykaz nieruchomości do wniesienia aportem do spółki Zakład Gospodarki Mieszkaniowej Spółka z ograniczoną odpowiedzialnością</t>
  </si>
  <si>
    <t>Załącznik nr 13 Wykaz nieruchomości - udziały gminy w nieruchomości wspólnej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</si>
</sst>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zł&quot;_-;\-* #,##0\ &quot;zł&quot;_-;_-* &quot;-&quot;\ &quot;zł&quot;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42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4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3" fontId="10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9" fillId="0" borderId="9" xfId="0" applyNumberFormat="1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  <xf numFmtId="43" fontId="7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10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3" fontId="9" fillId="0" borderId="9" xfId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3" fontId="9" fillId="3" borderId="9" xfId="1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43" fontId="7" fillId="3" borderId="9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9" xfId="0" applyFont="1" applyFill="1" applyBorder="1" applyAlignment="1">
      <alignment vertical="center" wrapText="1"/>
    </xf>
    <xf numFmtId="43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3" fontId="9" fillId="0" borderId="9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0" borderId="9" xfId="0" applyFont="1" applyBorder="1" applyAlignment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3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kaz%20lokum\Kopia%20Maj&#261;tek%20do%20Sp&#243;&#322;ki%20odroczenie%20_26.06.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K"/>
      <sheetName val="stan na 30-06-16 całość"/>
      <sheetName val="stan na 30-06-16 wg grup"/>
      <sheetName val="1 stan na 30-06-16 wg grup "/>
      <sheetName val="SPÓŁKA stan na 30-06-16 "/>
      <sheetName val="GMINA stan "/>
      <sheetName val="GMINA stan  30-06-2016"/>
      <sheetName val="GMINA stan  31-08-2016"/>
      <sheetName val="Lokale we wspólnotach "/>
      <sheetName val="2019-07 gminne budynki"/>
      <sheetName val="2019-07 gminne budynki użytk. "/>
      <sheetName val="Razem 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P8">
            <v>2</v>
          </cell>
          <cell r="Q8">
            <v>173.52</v>
          </cell>
          <cell r="R8">
            <v>0</v>
          </cell>
          <cell r="S8">
            <v>0</v>
          </cell>
          <cell r="T8">
            <v>0</v>
          </cell>
          <cell r="U8">
            <v>90.02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78.47</v>
          </cell>
          <cell r="AA8">
            <v>78.31</v>
          </cell>
          <cell r="AB8">
            <v>-0.15999999999999659</v>
          </cell>
          <cell r="AC8">
            <v>0</v>
          </cell>
          <cell r="AD8">
            <v>0</v>
          </cell>
          <cell r="AF8" t="str">
            <v>BGM i KW zgodne udziały; kart.budynku 153,99 m²</v>
          </cell>
          <cell r="AG8" t="str">
            <v>Z</v>
          </cell>
          <cell r="AH8">
            <v>34588.120000000003</v>
          </cell>
          <cell r="AI8" t="str">
            <v>9158 / 80742</v>
          </cell>
          <cell r="AJ8" t="str">
            <v>w pow.lokali jest niezbędna korekta, ponieważ jeden z lokali został przekazany w trwały zarząd  dla MOPR</v>
          </cell>
          <cell r="AK8">
            <v>138201.67000000001</v>
          </cell>
          <cell r="AL8">
            <v>30694.400000000001</v>
          </cell>
          <cell r="AM8">
            <v>107507.27000000002</v>
          </cell>
          <cell r="AN8">
            <v>630140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1"/>
  <sheetViews>
    <sheetView tabSelected="1" zoomScale="110" zoomScaleNormal="110" workbookViewId="0">
      <pane xSplit="5" ySplit="4" topLeftCell="F161" activePane="bottomRight" state="frozen"/>
      <selection pane="topRight" activeCell="F1" sqref="F1"/>
      <selection pane="bottomLeft" activeCell="A4" sqref="A4"/>
      <selection pane="bottomRight" activeCell="H8" sqref="H8"/>
    </sheetView>
  </sheetViews>
  <sheetFormatPr defaultRowHeight="12.75" x14ac:dyDescent="0.2"/>
  <cols>
    <col min="1" max="1" width="4.7109375" style="1" customWidth="1"/>
    <col min="2" max="2" width="22.42578125" style="1" customWidth="1"/>
    <col min="3" max="4" width="9.140625" style="1" hidden="1" customWidth="1"/>
    <col min="5" max="5" width="8.85546875" style="1" customWidth="1"/>
    <col min="6" max="6" width="10.85546875" style="1" customWidth="1"/>
    <col min="7" max="7" width="9.140625" style="1" customWidth="1"/>
    <col min="8" max="8" width="16" style="1" customWidth="1"/>
    <col min="9" max="9" width="9.140625" style="1" hidden="1" customWidth="1"/>
    <col min="10" max="10" width="12.5703125" style="1" hidden="1" customWidth="1"/>
    <col min="11" max="15" width="9.140625" style="1" hidden="1" customWidth="1"/>
    <col min="16" max="16" width="10.28515625" style="1" hidden="1" customWidth="1"/>
    <col min="17" max="33" width="9.140625" style="1" hidden="1" customWidth="1"/>
    <col min="34" max="34" width="14.42578125" style="1" hidden="1" customWidth="1"/>
    <col min="35" max="35" width="14.28515625" style="1" customWidth="1"/>
    <col min="36" max="36" width="9.140625" style="1" hidden="1" customWidth="1"/>
    <col min="37" max="37" width="17.7109375" style="1" hidden="1" customWidth="1"/>
    <col min="38" max="38" width="15.7109375" style="1" hidden="1" customWidth="1"/>
    <col min="39" max="39" width="18.5703125" style="1" hidden="1" customWidth="1"/>
    <col min="40" max="40" width="18.28515625" style="1" customWidth="1"/>
    <col min="41" max="41" width="13.140625" style="1" hidden="1" customWidth="1"/>
    <col min="42" max="42" width="9.140625" style="2" hidden="1" customWidth="1"/>
    <col min="43" max="44" width="17" style="1" customWidth="1"/>
    <col min="45" max="45" width="47.85546875" style="1" customWidth="1"/>
    <col min="46" max="16384" width="9.140625" style="1"/>
  </cols>
  <sheetData>
    <row r="1" spans="1:45" ht="29.25" customHeight="1" thickBot="1" x14ac:dyDescent="0.25">
      <c r="A1" s="121" t="s">
        <v>876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</row>
    <row r="2" spans="1:45" ht="22.5" customHeight="1" x14ac:dyDescent="0.2">
      <c r="A2" s="120" t="s">
        <v>875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8"/>
      <c r="AQ2" s="118"/>
      <c r="AR2" s="118"/>
      <c r="AS2" s="117"/>
    </row>
    <row r="3" spans="1:45" ht="29.25" customHeight="1" x14ac:dyDescent="0.2">
      <c r="A3" s="116" t="s">
        <v>874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3"/>
      <c r="AQ3" s="113"/>
      <c r="AR3" s="113"/>
      <c r="AS3" s="112"/>
    </row>
    <row r="4" spans="1:45" ht="66" customHeight="1" x14ac:dyDescent="0.2">
      <c r="A4" s="111" t="s">
        <v>873</v>
      </c>
      <c r="B4" s="109" t="s">
        <v>872</v>
      </c>
      <c r="C4" s="109" t="s">
        <v>871</v>
      </c>
      <c r="D4" s="109" t="s">
        <v>870</v>
      </c>
      <c r="E4" s="109" t="s">
        <v>869</v>
      </c>
      <c r="F4" s="109" t="s">
        <v>868</v>
      </c>
      <c r="G4" s="109" t="s">
        <v>867</v>
      </c>
      <c r="H4" s="109" t="s">
        <v>866</v>
      </c>
      <c r="I4" s="109" t="s">
        <v>865</v>
      </c>
      <c r="J4" s="109" t="s">
        <v>864</v>
      </c>
      <c r="K4" s="109" t="s">
        <v>863</v>
      </c>
      <c r="L4" s="109" t="s">
        <v>862</v>
      </c>
      <c r="M4" s="109" t="s">
        <v>861</v>
      </c>
      <c r="N4" s="109" t="s">
        <v>860</v>
      </c>
      <c r="O4" s="109" t="s">
        <v>859</v>
      </c>
      <c r="P4" s="109" t="s">
        <v>858</v>
      </c>
      <c r="Q4" s="109" t="s">
        <v>857</v>
      </c>
      <c r="R4" s="109" t="s">
        <v>856</v>
      </c>
      <c r="S4" s="109" t="s">
        <v>855</v>
      </c>
      <c r="T4" s="109" t="s">
        <v>854</v>
      </c>
      <c r="U4" s="109" t="s">
        <v>853</v>
      </c>
      <c r="V4" s="109" t="s">
        <v>852</v>
      </c>
      <c r="W4" s="109" t="s">
        <v>851</v>
      </c>
      <c r="X4" s="109" t="s">
        <v>850</v>
      </c>
      <c r="Y4" s="109" t="s">
        <v>849</v>
      </c>
      <c r="Z4" s="109" t="s">
        <v>848</v>
      </c>
      <c r="AA4" s="109" t="s">
        <v>847</v>
      </c>
      <c r="AB4" s="109" t="s">
        <v>846</v>
      </c>
      <c r="AC4" s="109" t="s">
        <v>845</v>
      </c>
      <c r="AD4" s="109" t="s">
        <v>844</v>
      </c>
      <c r="AE4" s="109" t="s">
        <v>843</v>
      </c>
      <c r="AF4" s="109" t="s">
        <v>842</v>
      </c>
      <c r="AG4" s="109" t="s">
        <v>841</v>
      </c>
      <c r="AH4" s="109" t="s">
        <v>840</v>
      </c>
      <c r="AI4" s="109" t="s">
        <v>839</v>
      </c>
      <c r="AJ4" s="109"/>
      <c r="AK4" s="109" t="s">
        <v>838</v>
      </c>
      <c r="AL4" s="109" t="s">
        <v>837</v>
      </c>
      <c r="AM4" s="109" t="s">
        <v>836</v>
      </c>
      <c r="AN4" s="109" t="s">
        <v>835</v>
      </c>
      <c r="AO4" s="109" t="s">
        <v>834</v>
      </c>
      <c r="AP4" s="110" t="s">
        <v>833</v>
      </c>
      <c r="AQ4" s="109" t="s">
        <v>832</v>
      </c>
      <c r="AR4" s="109" t="s">
        <v>831</v>
      </c>
      <c r="AS4" s="108" t="s">
        <v>830</v>
      </c>
    </row>
    <row r="5" spans="1:45" s="51" customFormat="1" ht="39" customHeight="1" x14ac:dyDescent="0.25">
      <c r="A5" s="67">
        <v>1</v>
      </c>
      <c r="B5" s="65" t="s">
        <v>829</v>
      </c>
      <c r="C5" s="65">
        <v>0</v>
      </c>
      <c r="D5" s="65">
        <v>0</v>
      </c>
      <c r="E5" s="65">
        <v>6</v>
      </c>
      <c r="F5" s="66" t="s">
        <v>828</v>
      </c>
      <c r="G5" s="53">
        <f>217 + 308</f>
        <v>525</v>
      </c>
      <c r="H5" s="65" t="s">
        <v>827</v>
      </c>
      <c r="I5" s="65" t="s">
        <v>826</v>
      </c>
      <c r="J5" s="65" t="s">
        <v>23</v>
      </c>
      <c r="K5" s="64" t="s">
        <v>825</v>
      </c>
      <c r="L5" s="61">
        <v>2</v>
      </c>
      <c r="M5" s="61">
        <v>0</v>
      </c>
      <c r="N5" s="61">
        <v>0</v>
      </c>
      <c r="O5" s="61">
        <v>0</v>
      </c>
      <c r="P5" s="61">
        <f>SUM(L5:O5)</f>
        <v>2</v>
      </c>
      <c r="Q5" s="62">
        <v>241.91</v>
      </c>
      <c r="R5" s="62">
        <v>0</v>
      </c>
      <c r="S5" s="62">
        <v>0</v>
      </c>
      <c r="T5" s="62">
        <v>0</v>
      </c>
      <c r="U5" s="62">
        <f>SUM(Q5:T5)</f>
        <v>241.91</v>
      </c>
      <c r="V5" s="63">
        <v>1</v>
      </c>
      <c r="W5" s="62">
        <v>127.5</v>
      </c>
      <c r="X5" s="63">
        <v>0</v>
      </c>
      <c r="Y5" s="62">
        <v>0</v>
      </c>
      <c r="Z5" s="62">
        <v>17.23</v>
      </c>
      <c r="AA5" s="62">
        <v>4.5</v>
      </c>
      <c r="AB5" s="62">
        <f>AA5-Z5</f>
        <v>-12.73</v>
      </c>
      <c r="AC5" s="61">
        <v>1</v>
      </c>
      <c r="AD5" s="61">
        <v>0</v>
      </c>
      <c r="AE5" s="60"/>
      <c r="AF5" s="53" t="s">
        <v>824</v>
      </c>
      <c r="AG5" s="59" t="s">
        <v>20</v>
      </c>
      <c r="AH5" s="94" t="s">
        <v>823</v>
      </c>
      <c r="AI5" s="57" t="s">
        <v>822</v>
      </c>
      <c r="AJ5" s="57"/>
      <c r="AK5" s="56">
        <v>95482.51</v>
      </c>
      <c r="AL5" s="56">
        <v>95482.51</v>
      </c>
      <c r="AM5" s="56">
        <f>AK5-AL5</f>
        <v>0</v>
      </c>
      <c r="AN5" s="56">
        <f>U5*7000+W5*7000</f>
        <v>2585870</v>
      </c>
      <c r="AO5" s="55">
        <f>100-AA5</f>
        <v>95.5</v>
      </c>
      <c r="AP5" s="54" t="s">
        <v>19</v>
      </c>
      <c r="AQ5" s="85" t="s">
        <v>18</v>
      </c>
      <c r="AR5" s="85" t="s">
        <v>17</v>
      </c>
      <c r="AS5" s="85" t="s">
        <v>800</v>
      </c>
    </row>
    <row r="6" spans="1:45" s="51" customFormat="1" ht="39" customHeight="1" x14ac:dyDescent="0.25">
      <c r="A6" s="67">
        <v>2</v>
      </c>
      <c r="B6" s="65" t="s">
        <v>821</v>
      </c>
      <c r="C6" s="65">
        <v>0</v>
      </c>
      <c r="D6" s="65">
        <v>0</v>
      </c>
      <c r="E6" s="65">
        <v>6</v>
      </c>
      <c r="F6" s="66" t="s">
        <v>820</v>
      </c>
      <c r="G6" s="53">
        <v>208</v>
      </c>
      <c r="H6" s="65" t="s">
        <v>819</v>
      </c>
      <c r="I6" s="65">
        <v>189.65</v>
      </c>
      <c r="J6" s="65" t="s">
        <v>23</v>
      </c>
      <c r="K6" s="64" t="s">
        <v>818</v>
      </c>
      <c r="L6" s="61">
        <v>1</v>
      </c>
      <c r="M6" s="61">
        <v>2</v>
      </c>
      <c r="N6" s="61">
        <v>0</v>
      </c>
      <c r="O6" s="61">
        <v>0</v>
      </c>
      <c r="P6" s="61">
        <f>SUM(L6:O6)</f>
        <v>3</v>
      </c>
      <c r="Q6" s="62">
        <v>95.12</v>
      </c>
      <c r="R6" s="62">
        <f>32.55+61.98</f>
        <v>94.53</v>
      </c>
      <c r="S6" s="62">
        <v>0</v>
      </c>
      <c r="T6" s="62">
        <v>0</v>
      </c>
      <c r="U6" s="62">
        <f>SUM(Q6:T6)</f>
        <v>189.65</v>
      </c>
      <c r="V6" s="63">
        <v>0</v>
      </c>
      <c r="W6" s="62">
        <v>0</v>
      </c>
      <c r="X6" s="63">
        <v>0</v>
      </c>
      <c r="Y6" s="62">
        <v>0</v>
      </c>
      <c r="Z6" s="62">
        <v>47.44</v>
      </c>
      <c r="AA6" s="62">
        <v>18.32</v>
      </c>
      <c r="AB6" s="62">
        <f>AA6-Z6</f>
        <v>-29.119999999999997</v>
      </c>
      <c r="AC6" s="61">
        <v>1</v>
      </c>
      <c r="AD6" s="61">
        <v>0</v>
      </c>
      <c r="AE6" s="60"/>
      <c r="AF6" s="53" t="s">
        <v>817</v>
      </c>
      <c r="AG6" s="59" t="s">
        <v>20</v>
      </c>
      <c r="AH6" s="58">
        <v>94348.35</v>
      </c>
      <c r="AI6" s="57" t="s">
        <v>816</v>
      </c>
      <c r="AJ6" s="57"/>
      <c r="AK6" s="56">
        <v>287246.45</v>
      </c>
      <c r="AL6" s="56">
        <v>71463.19</v>
      </c>
      <c r="AM6" s="56">
        <f>AK6-AL6</f>
        <v>215783.26</v>
      </c>
      <c r="AN6" s="56">
        <f>U6*7000+W6*7000</f>
        <v>1327550</v>
      </c>
      <c r="AO6" s="55">
        <f>100-AA6</f>
        <v>81.680000000000007</v>
      </c>
      <c r="AP6" s="54">
        <v>1</v>
      </c>
      <c r="AQ6" s="85" t="s">
        <v>18</v>
      </c>
      <c r="AR6" s="85" t="s">
        <v>17</v>
      </c>
      <c r="AS6" s="85" t="s">
        <v>800</v>
      </c>
    </row>
    <row r="7" spans="1:45" s="51" customFormat="1" ht="39" customHeight="1" x14ac:dyDescent="0.25">
      <c r="A7" s="67">
        <v>3</v>
      </c>
      <c r="B7" s="65" t="s">
        <v>815</v>
      </c>
      <c r="C7" s="65">
        <v>0</v>
      </c>
      <c r="D7" s="65">
        <v>0</v>
      </c>
      <c r="E7" s="65">
        <v>6</v>
      </c>
      <c r="F7" s="66" t="s">
        <v>814</v>
      </c>
      <c r="G7" s="53">
        <v>220</v>
      </c>
      <c r="H7" s="65" t="s">
        <v>813</v>
      </c>
      <c r="I7" s="86">
        <v>30</v>
      </c>
      <c r="J7" s="65" t="s">
        <v>23</v>
      </c>
      <c r="K7" s="64" t="s">
        <v>149</v>
      </c>
      <c r="L7" s="61">
        <v>0</v>
      </c>
      <c r="M7" s="61">
        <v>0</v>
      </c>
      <c r="N7" s="61">
        <v>0</v>
      </c>
      <c r="O7" s="61">
        <v>0</v>
      </c>
      <c r="P7" s="61">
        <f>SUM(L7:O7)</f>
        <v>0</v>
      </c>
      <c r="Q7" s="62">
        <v>0</v>
      </c>
      <c r="R7" s="62">
        <v>0</v>
      </c>
      <c r="S7" s="62">
        <v>0</v>
      </c>
      <c r="T7" s="62">
        <v>0</v>
      </c>
      <c r="U7" s="62">
        <f>SUM(Q7:T7)</f>
        <v>0</v>
      </c>
      <c r="V7" s="63">
        <v>1</v>
      </c>
      <c r="W7" s="62">
        <v>30</v>
      </c>
      <c r="X7" s="63">
        <v>0</v>
      </c>
      <c r="Y7" s="62">
        <v>0</v>
      </c>
      <c r="Z7" s="62">
        <v>94.55</v>
      </c>
      <c r="AA7" s="62">
        <v>96.92</v>
      </c>
      <c r="AB7" s="62">
        <f>AA7-Z7</f>
        <v>2.3700000000000045</v>
      </c>
      <c r="AC7" s="61">
        <v>1</v>
      </c>
      <c r="AD7" s="61">
        <v>0</v>
      </c>
      <c r="AE7" s="60"/>
      <c r="AF7" s="61"/>
      <c r="AG7" s="59" t="s">
        <v>486</v>
      </c>
      <c r="AH7" s="58">
        <v>3483.27</v>
      </c>
      <c r="AI7" s="57" t="s">
        <v>812</v>
      </c>
      <c r="AJ7" s="57"/>
      <c r="AK7" s="89">
        <v>7207.83</v>
      </c>
      <c r="AL7" s="89">
        <v>7207.83</v>
      </c>
      <c r="AM7" s="89">
        <f>AK7-AL7</f>
        <v>0</v>
      </c>
      <c r="AN7" s="56">
        <f>U7*7000+W7*7000</f>
        <v>210000</v>
      </c>
      <c r="AO7" s="56">
        <v>3.08</v>
      </c>
      <c r="AP7" s="88">
        <v>1</v>
      </c>
      <c r="AQ7" s="85" t="s">
        <v>18</v>
      </c>
      <c r="AR7" s="85" t="s">
        <v>17</v>
      </c>
      <c r="AS7" s="85" t="s">
        <v>800</v>
      </c>
    </row>
    <row r="8" spans="1:45" s="51" customFormat="1" ht="39" customHeight="1" x14ac:dyDescent="0.25">
      <c r="A8" s="67">
        <v>4</v>
      </c>
      <c r="B8" s="65" t="s">
        <v>811</v>
      </c>
      <c r="C8" s="65">
        <v>0</v>
      </c>
      <c r="D8" s="65">
        <v>0</v>
      </c>
      <c r="E8" s="65">
        <v>6</v>
      </c>
      <c r="F8" s="66" t="s">
        <v>810</v>
      </c>
      <c r="G8" s="53">
        <v>413</v>
      </c>
      <c r="H8" s="65" t="s">
        <v>809</v>
      </c>
      <c r="I8" s="65">
        <v>282.45</v>
      </c>
      <c r="J8" s="65" t="s">
        <v>23</v>
      </c>
      <c r="K8" s="64"/>
      <c r="L8" s="61">
        <v>4</v>
      </c>
      <c r="M8" s="61">
        <v>0</v>
      </c>
      <c r="N8" s="61">
        <v>0</v>
      </c>
      <c r="O8" s="61">
        <v>0</v>
      </c>
      <c r="P8" s="61">
        <f>SUM(L8:O8)</f>
        <v>4</v>
      </c>
      <c r="Q8" s="62">
        <v>282.45</v>
      </c>
      <c r="R8" s="62">
        <v>0</v>
      </c>
      <c r="S8" s="62">
        <v>0</v>
      </c>
      <c r="T8" s="62">
        <v>0</v>
      </c>
      <c r="U8" s="62">
        <f>SUM(Q8:T8)</f>
        <v>282.45</v>
      </c>
      <c r="V8" s="63">
        <v>0</v>
      </c>
      <c r="W8" s="62">
        <v>0</v>
      </c>
      <c r="X8" s="63">
        <v>0</v>
      </c>
      <c r="Y8" s="62">
        <v>0</v>
      </c>
      <c r="Z8" s="62">
        <v>66.680000000000007</v>
      </c>
      <c r="AA8" s="62">
        <v>60.56</v>
      </c>
      <c r="AB8" s="62">
        <f>AA8-Z8</f>
        <v>-6.1200000000000045</v>
      </c>
      <c r="AC8" s="61">
        <v>1</v>
      </c>
      <c r="AD8" s="61">
        <v>0</v>
      </c>
      <c r="AE8" s="60"/>
      <c r="AF8" s="53" t="s">
        <v>808</v>
      </c>
      <c r="AG8" s="59" t="s">
        <v>20</v>
      </c>
      <c r="AH8" s="58">
        <v>81619.53</v>
      </c>
      <c r="AI8" s="57" t="s">
        <v>807</v>
      </c>
      <c r="AJ8" s="57"/>
      <c r="AK8" s="56">
        <v>217175.69</v>
      </c>
      <c r="AL8" s="56">
        <v>107905.18</v>
      </c>
      <c r="AM8" s="56">
        <f>AK8-AL8</f>
        <v>109270.51000000001</v>
      </c>
      <c r="AN8" s="56">
        <f>U8*7000+W8*7000</f>
        <v>1977150</v>
      </c>
      <c r="AO8" s="55">
        <f>100-AA8</f>
        <v>39.44</v>
      </c>
      <c r="AP8" s="54">
        <v>1</v>
      </c>
      <c r="AQ8" s="85" t="s">
        <v>18</v>
      </c>
      <c r="AR8" s="85" t="s">
        <v>17</v>
      </c>
      <c r="AS8" s="85" t="s">
        <v>800</v>
      </c>
    </row>
    <row r="9" spans="1:45" s="51" customFormat="1" ht="39" customHeight="1" x14ac:dyDescent="0.25">
      <c r="A9" s="67">
        <v>5</v>
      </c>
      <c r="B9" s="65" t="s">
        <v>806</v>
      </c>
      <c r="C9" s="65">
        <v>0</v>
      </c>
      <c r="D9" s="65">
        <v>0</v>
      </c>
      <c r="E9" s="65">
        <v>6</v>
      </c>
      <c r="F9" s="66" t="s">
        <v>805</v>
      </c>
      <c r="G9" s="53">
        <v>590</v>
      </c>
      <c r="H9" s="65" t="s">
        <v>804</v>
      </c>
      <c r="I9" s="65" t="s">
        <v>803</v>
      </c>
      <c r="J9" s="65" t="s">
        <v>23</v>
      </c>
      <c r="K9" s="64"/>
      <c r="L9" s="61">
        <v>9</v>
      </c>
      <c r="M9" s="61">
        <v>2</v>
      </c>
      <c r="N9" s="61">
        <v>0</v>
      </c>
      <c r="O9" s="61">
        <v>0</v>
      </c>
      <c r="P9" s="61">
        <f>SUM(L9:O9)</f>
        <v>11</v>
      </c>
      <c r="Q9" s="62">
        <v>385.87</v>
      </c>
      <c r="R9" s="62">
        <f>58.55+30.9</f>
        <v>89.449999999999989</v>
      </c>
      <c r="S9" s="62">
        <v>0</v>
      </c>
      <c r="T9" s="62">
        <v>0</v>
      </c>
      <c r="U9" s="62">
        <f>SUM(Q9:T9)</f>
        <v>475.32</v>
      </c>
      <c r="V9" s="63">
        <v>1</v>
      </c>
      <c r="W9" s="62">
        <v>208.82</v>
      </c>
      <c r="X9" s="63">
        <v>0</v>
      </c>
      <c r="Y9" s="62">
        <v>0</v>
      </c>
      <c r="Z9" s="62">
        <v>49.2</v>
      </c>
      <c r="AA9" s="62">
        <v>49.61</v>
      </c>
      <c r="AB9" s="62">
        <f>AA9-Z9</f>
        <v>0.40999999999999659</v>
      </c>
      <c r="AC9" s="61">
        <v>1</v>
      </c>
      <c r="AD9" s="61">
        <v>1</v>
      </c>
      <c r="AE9" s="60"/>
      <c r="AF9" s="53" t="s">
        <v>802</v>
      </c>
      <c r="AG9" s="59" t="s">
        <v>20</v>
      </c>
      <c r="AH9" s="58">
        <v>175277.16</v>
      </c>
      <c r="AI9" s="57" t="s">
        <v>801</v>
      </c>
      <c r="AJ9" s="57"/>
      <c r="AK9" s="56">
        <v>275658</v>
      </c>
      <c r="AL9" s="56">
        <v>207949.79</v>
      </c>
      <c r="AM9" s="56">
        <f>AK9-AL9</f>
        <v>67708.209999999992</v>
      </c>
      <c r="AN9" s="56">
        <f>U9*7000+W9*7000</f>
        <v>4788980</v>
      </c>
      <c r="AO9" s="55">
        <f>100-AA9</f>
        <v>50.39</v>
      </c>
      <c r="AP9" s="54">
        <v>1</v>
      </c>
      <c r="AQ9" s="85" t="s">
        <v>18</v>
      </c>
      <c r="AR9" s="85" t="s">
        <v>17</v>
      </c>
      <c r="AS9" s="85" t="s">
        <v>800</v>
      </c>
    </row>
    <row r="10" spans="1:45" s="51" customFormat="1" ht="39" customHeight="1" x14ac:dyDescent="0.25">
      <c r="A10" s="67">
        <v>6</v>
      </c>
      <c r="B10" s="65" t="s">
        <v>799</v>
      </c>
      <c r="C10" s="65">
        <v>0</v>
      </c>
      <c r="D10" s="65">
        <v>0</v>
      </c>
      <c r="E10" s="65">
        <v>14</v>
      </c>
      <c r="F10" s="66" t="s">
        <v>798</v>
      </c>
      <c r="G10" s="53">
        <v>569</v>
      </c>
      <c r="H10" s="66" t="s">
        <v>797</v>
      </c>
      <c r="I10" s="65">
        <v>92.26</v>
      </c>
      <c r="J10" s="65" t="s">
        <v>23</v>
      </c>
      <c r="K10" s="64"/>
      <c r="L10" s="61">
        <v>2</v>
      </c>
      <c r="M10" s="61">
        <v>0</v>
      </c>
      <c r="N10" s="61">
        <v>0</v>
      </c>
      <c r="O10" s="61">
        <v>0</v>
      </c>
      <c r="P10" s="61">
        <f>SUM(L10:O10)</f>
        <v>2</v>
      </c>
      <c r="Q10" s="62">
        <v>92.26</v>
      </c>
      <c r="R10" s="62">
        <v>0</v>
      </c>
      <c r="S10" s="62">
        <v>0</v>
      </c>
      <c r="T10" s="62">
        <v>0</v>
      </c>
      <c r="U10" s="62">
        <f>SUM(Q10:T10)</f>
        <v>92.26</v>
      </c>
      <c r="V10" s="63">
        <v>0</v>
      </c>
      <c r="W10" s="62">
        <v>0</v>
      </c>
      <c r="X10" s="63">
        <v>0</v>
      </c>
      <c r="Y10" s="62">
        <v>0</v>
      </c>
      <c r="Z10" s="62">
        <v>49.34</v>
      </c>
      <c r="AA10" s="62">
        <v>48.82</v>
      </c>
      <c r="AB10" s="62">
        <f>AA10-Z10</f>
        <v>-0.52000000000000313</v>
      </c>
      <c r="AC10" s="61">
        <v>1</v>
      </c>
      <c r="AD10" s="61">
        <v>0</v>
      </c>
      <c r="AE10" s="60"/>
      <c r="AF10" s="53" t="s">
        <v>796</v>
      </c>
      <c r="AG10" s="59" t="s">
        <v>20</v>
      </c>
      <c r="AH10" s="58">
        <v>20386.75</v>
      </c>
      <c r="AI10" s="57" t="s">
        <v>795</v>
      </c>
      <c r="AJ10" s="57"/>
      <c r="AK10" s="56">
        <v>220100.39</v>
      </c>
      <c r="AL10" s="56">
        <v>57505.98</v>
      </c>
      <c r="AM10" s="56">
        <f>AK10-AL10</f>
        <v>162594.41</v>
      </c>
      <c r="AN10" s="56">
        <f>U10*5000+W10*5000</f>
        <v>461300</v>
      </c>
      <c r="AO10" s="55">
        <f>100-AA10</f>
        <v>51.18</v>
      </c>
      <c r="AP10" s="54" t="s">
        <v>19</v>
      </c>
      <c r="AQ10" s="85" t="s">
        <v>18</v>
      </c>
      <c r="AR10" s="85" t="s">
        <v>17</v>
      </c>
      <c r="AS10" s="85" t="s">
        <v>153</v>
      </c>
    </row>
    <row r="11" spans="1:45" s="51" customFormat="1" ht="39" customHeight="1" x14ac:dyDescent="0.25">
      <c r="A11" s="67">
        <v>7</v>
      </c>
      <c r="B11" s="65" t="s">
        <v>794</v>
      </c>
      <c r="C11" s="65">
        <v>0</v>
      </c>
      <c r="D11" s="65">
        <v>0</v>
      </c>
      <c r="E11" s="65">
        <v>14</v>
      </c>
      <c r="F11" s="66" t="s">
        <v>793</v>
      </c>
      <c r="G11" s="53">
        <v>515</v>
      </c>
      <c r="H11" s="65" t="s">
        <v>792</v>
      </c>
      <c r="I11" s="65" t="s">
        <v>791</v>
      </c>
      <c r="J11" s="65" t="s">
        <v>23</v>
      </c>
      <c r="K11" s="64" t="s">
        <v>790</v>
      </c>
      <c r="L11" s="61">
        <v>2</v>
      </c>
      <c r="M11" s="61">
        <v>0</v>
      </c>
      <c r="N11" s="61">
        <v>0</v>
      </c>
      <c r="O11" s="61">
        <v>0</v>
      </c>
      <c r="P11" s="61">
        <f>SUM(L11:O11)</f>
        <v>2</v>
      </c>
      <c r="Q11" s="62">
        <v>107.77</v>
      </c>
      <c r="R11" s="62">
        <v>0</v>
      </c>
      <c r="S11" s="62">
        <v>0</v>
      </c>
      <c r="T11" s="62">
        <v>0</v>
      </c>
      <c r="U11" s="62">
        <f>SUM(Q11:T11)</f>
        <v>107.77</v>
      </c>
      <c r="V11" s="63">
        <v>0</v>
      </c>
      <c r="W11" s="62">
        <v>0</v>
      </c>
      <c r="X11" s="63">
        <v>0</v>
      </c>
      <c r="Y11" s="62">
        <v>0</v>
      </c>
      <c r="Z11" s="62">
        <v>51.64</v>
      </c>
      <c r="AA11" s="62">
        <v>51.11</v>
      </c>
      <c r="AB11" s="62">
        <f>AA11-Z11</f>
        <v>-0.53000000000000114</v>
      </c>
      <c r="AC11" s="61">
        <v>1</v>
      </c>
      <c r="AD11" s="61">
        <v>0</v>
      </c>
      <c r="AE11" s="60"/>
      <c r="AF11" s="53" t="s">
        <v>789</v>
      </c>
      <c r="AG11" s="59" t="s">
        <v>20</v>
      </c>
      <c r="AH11" s="58">
        <v>36053.370000000003</v>
      </c>
      <c r="AI11" s="57" t="s">
        <v>788</v>
      </c>
      <c r="AJ11" s="57"/>
      <c r="AK11" s="56">
        <v>123550.7</v>
      </c>
      <c r="AL11" s="56">
        <v>32121.63</v>
      </c>
      <c r="AM11" s="56">
        <f>AK11-AL11</f>
        <v>91429.069999999992</v>
      </c>
      <c r="AN11" s="56">
        <f>U11*5000+W11*5000</f>
        <v>538850</v>
      </c>
      <c r="AO11" s="55">
        <f>100-AA11</f>
        <v>48.89</v>
      </c>
      <c r="AP11" s="54" t="s">
        <v>44</v>
      </c>
      <c r="AQ11" s="85" t="s">
        <v>18</v>
      </c>
      <c r="AR11" s="85" t="s">
        <v>17</v>
      </c>
      <c r="AS11" s="85" t="s">
        <v>153</v>
      </c>
    </row>
    <row r="12" spans="1:45" s="51" customFormat="1" ht="39" customHeight="1" x14ac:dyDescent="0.25">
      <c r="A12" s="67">
        <v>8</v>
      </c>
      <c r="B12" s="65" t="s">
        <v>787</v>
      </c>
      <c r="C12" s="65">
        <v>0</v>
      </c>
      <c r="D12" s="65">
        <v>0</v>
      </c>
      <c r="E12" s="65">
        <v>8</v>
      </c>
      <c r="F12" s="66" t="s">
        <v>786</v>
      </c>
      <c r="G12" s="53">
        <v>696</v>
      </c>
      <c r="H12" s="65" t="s">
        <v>785</v>
      </c>
      <c r="I12" s="65">
        <v>126.44</v>
      </c>
      <c r="J12" s="65" t="s">
        <v>23</v>
      </c>
      <c r="K12" s="64"/>
      <c r="L12" s="61">
        <v>4</v>
      </c>
      <c r="M12" s="61">
        <v>0</v>
      </c>
      <c r="N12" s="61">
        <v>0</v>
      </c>
      <c r="O12" s="61">
        <v>0</v>
      </c>
      <c r="P12" s="61">
        <f>SUM(L12:O12)</f>
        <v>4</v>
      </c>
      <c r="Q12" s="62">
        <v>126.44</v>
      </c>
      <c r="R12" s="62">
        <v>0</v>
      </c>
      <c r="S12" s="62">
        <v>0</v>
      </c>
      <c r="T12" s="62">
        <v>0</v>
      </c>
      <c r="U12" s="62">
        <f>SUM(Q12:T12)</f>
        <v>126.44</v>
      </c>
      <c r="V12" s="63">
        <v>0</v>
      </c>
      <c r="W12" s="62">
        <v>0</v>
      </c>
      <c r="X12" s="63">
        <v>0</v>
      </c>
      <c r="Y12" s="62">
        <v>0</v>
      </c>
      <c r="Z12" s="62">
        <v>80.040000000000006</v>
      </c>
      <c r="AA12" s="62">
        <v>80.069999999999993</v>
      </c>
      <c r="AB12" s="62">
        <f>AA12-Z12</f>
        <v>2.9999999999986926E-2</v>
      </c>
      <c r="AC12" s="61">
        <v>1</v>
      </c>
      <c r="AD12" s="61">
        <v>0</v>
      </c>
      <c r="AE12" s="60"/>
      <c r="AF12" s="53" t="s">
        <v>784</v>
      </c>
      <c r="AG12" s="59" t="s">
        <v>20</v>
      </c>
      <c r="AH12" s="58">
        <v>64165.98</v>
      </c>
      <c r="AI12" s="57" t="s">
        <v>783</v>
      </c>
      <c r="AJ12" s="57"/>
      <c r="AK12" s="56">
        <v>28273.32</v>
      </c>
      <c r="AL12" s="56">
        <v>17954.650000000001</v>
      </c>
      <c r="AM12" s="56">
        <f>AK12-AL12</f>
        <v>10318.669999999998</v>
      </c>
      <c r="AN12" s="56">
        <f>U12*7000+W12*7000</f>
        <v>885080</v>
      </c>
      <c r="AO12" s="55">
        <f>100-AA12</f>
        <v>19.930000000000007</v>
      </c>
      <c r="AP12" s="54" t="s">
        <v>19</v>
      </c>
      <c r="AQ12" s="85" t="s">
        <v>18</v>
      </c>
      <c r="AR12" s="85" t="s">
        <v>17</v>
      </c>
      <c r="AS12" s="85" t="s">
        <v>16</v>
      </c>
    </row>
    <row r="13" spans="1:45" s="51" customFormat="1" ht="39" customHeight="1" x14ac:dyDescent="0.25">
      <c r="A13" s="67">
        <v>9</v>
      </c>
      <c r="B13" s="65" t="s">
        <v>782</v>
      </c>
      <c r="C13" s="65">
        <v>0</v>
      </c>
      <c r="D13" s="65">
        <v>0</v>
      </c>
      <c r="E13" s="65">
        <v>6</v>
      </c>
      <c r="F13" s="66" t="s">
        <v>781</v>
      </c>
      <c r="G13" s="53">
        <v>316</v>
      </c>
      <c r="H13" s="65" t="s">
        <v>780</v>
      </c>
      <c r="I13" s="65">
        <v>318.83</v>
      </c>
      <c r="J13" s="65" t="s">
        <v>23</v>
      </c>
      <c r="K13" s="64"/>
      <c r="L13" s="61">
        <v>6</v>
      </c>
      <c r="M13" s="61">
        <v>0</v>
      </c>
      <c r="N13" s="61">
        <v>0</v>
      </c>
      <c r="O13" s="61">
        <v>0</v>
      </c>
      <c r="P13" s="61">
        <f>SUM(L13:O13)</f>
        <v>6</v>
      </c>
      <c r="Q13" s="62">
        <v>318.83</v>
      </c>
      <c r="R13" s="62">
        <v>0</v>
      </c>
      <c r="S13" s="62">
        <v>0</v>
      </c>
      <c r="T13" s="62">
        <v>0</v>
      </c>
      <c r="U13" s="62">
        <f>SUM(Q13:T13)</f>
        <v>318.83</v>
      </c>
      <c r="V13" s="63">
        <v>0</v>
      </c>
      <c r="W13" s="62">
        <v>0</v>
      </c>
      <c r="X13" s="63">
        <v>0</v>
      </c>
      <c r="Y13" s="62">
        <v>0</v>
      </c>
      <c r="Z13" s="62">
        <v>54.85</v>
      </c>
      <c r="AA13" s="62">
        <v>54.74</v>
      </c>
      <c r="AB13" s="62">
        <f>AA13-Z13</f>
        <v>-0.10999999999999943</v>
      </c>
      <c r="AC13" s="61">
        <v>0</v>
      </c>
      <c r="AD13" s="61">
        <v>0</v>
      </c>
      <c r="AE13" s="60"/>
      <c r="AF13" s="53" t="s">
        <v>779</v>
      </c>
      <c r="AG13" s="59" t="s">
        <v>20</v>
      </c>
      <c r="AH13" s="58">
        <v>93719.98</v>
      </c>
      <c r="AI13" s="57" t="s">
        <v>778</v>
      </c>
      <c r="AJ13" s="57"/>
      <c r="AK13" s="89">
        <v>364701.63</v>
      </c>
      <c r="AL13" s="89">
        <v>138989.93</v>
      </c>
      <c r="AM13" s="89">
        <f>AK13-AL13</f>
        <v>225711.7</v>
      </c>
      <c r="AN13" s="56">
        <f>U13*7000+W13*7000</f>
        <v>2231810</v>
      </c>
      <c r="AO13" s="55">
        <f>100-AA13</f>
        <v>45.26</v>
      </c>
      <c r="AP13" s="54" t="s">
        <v>19</v>
      </c>
      <c r="AQ13" s="85" t="s">
        <v>18</v>
      </c>
      <c r="AR13" s="85" t="s">
        <v>17</v>
      </c>
      <c r="AS13" s="85" t="s">
        <v>16</v>
      </c>
    </row>
    <row r="14" spans="1:45" s="68" customFormat="1" ht="39" customHeight="1" x14ac:dyDescent="0.25">
      <c r="A14" s="84">
        <v>10</v>
      </c>
      <c r="B14" s="82" t="s">
        <v>777</v>
      </c>
      <c r="C14" s="82">
        <v>0</v>
      </c>
      <c r="D14" s="82">
        <v>0</v>
      </c>
      <c r="E14" s="82">
        <v>6</v>
      </c>
      <c r="F14" s="83" t="s">
        <v>776</v>
      </c>
      <c r="G14" s="76">
        <v>353</v>
      </c>
      <c r="H14" s="82" t="s">
        <v>775</v>
      </c>
      <c r="I14" s="82">
        <v>150.46</v>
      </c>
      <c r="J14" s="82" t="s">
        <v>23</v>
      </c>
      <c r="K14" s="81"/>
      <c r="L14" s="78">
        <v>3</v>
      </c>
      <c r="M14" s="78">
        <v>0</v>
      </c>
      <c r="N14" s="78">
        <v>0</v>
      </c>
      <c r="O14" s="78">
        <v>0</v>
      </c>
      <c r="P14" s="78">
        <f>SUM(L14:O14)</f>
        <v>3</v>
      </c>
      <c r="Q14" s="79">
        <v>150.46</v>
      </c>
      <c r="R14" s="79">
        <v>0</v>
      </c>
      <c r="S14" s="79">
        <v>0</v>
      </c>
      <c r="T14" s="79">
        <v>0</v>
      </c>
      <c r="U14" s="79">
        <f>SUM(Q14:T14)</f>
        <v>150.46</v>
      </c>
      <c r="V14" s="80">
        <v>0</v>
      </c>
      <c r="W14" s="79">
        <v>0</v>
      </c>
      <c r="X14" s="80">
        <v>0</v>
      </c>
      <c r="Y14" s="79">
        <v>0</v>
      </c>
      <c r="Z14" s="79">
        <v>76.02</v>
      </c>
      <c r="AA14" s="79">
        <v>75.2</v>
      </c>
      <c r="AB14" s="79">
        <f>AA14-Z14</f>
        <v>-0.81999999999999318</v>
      </c>
      <c r="AC14" s="78">
        <v>0</v>
      </c>
      <c r="AD14" s="78">
        <v>0</v>
      </c>
      <c r="AE14" s="77"/>
      <c r="AF14" s="76" t="s">
        <v>774</v>
      </c>
      <c r="AG14" s="75" t="s">
        <v>20</v>
      </c>
      <c r="AH14" s="74">
        <v>45176</v>
      </c>
      <c r="AI14" s="73" t="s">
        <v>773</v>
      </c>
      <c r="AJ14" s="73"/>
      <c r="AK14" s="72">
        <v>39833.589999999997</v>
      </c>
      <c r="AL14" s="72">
        <v>39833.589999999997</v>
      </c>
      <c r="AM14" s="72">
        <f>AK14-AL14</f>
        <v>0</v>
      </c>
      <c r="AN14" s="72">
        <f>U14*7000+W14*7000</f>
        <v>1053220</v>
      </c>
      <c r="AO14" s="71">
        <f>100-AA14</f>
        <v>24.799999999999997</v>
      </c>
      <c r="AP14" s="70">
        <v>1</v>
      </c>
      <c r="AQ14" s="69" t="s">
        <v>18</v>
      </c>
      <c r="AR14" s="69" t="s">
        <v>17</v>
      </c>
      <c r="AS14" s="69" t="s">
        <v>16</v>
      </c>
    </row>
    <row r="15" spans="1:45" s="51" customFormat="1" ht="39" customHeight="1" x14ac:dyDescent="0.25">
      <c r="A15" s="67">
        <v>11</v>
      </c>
      <c r="B15" s="65" t="s">
        <v>772</v>
      </c>
      <c r="C15" s="65">
        <v>0</v>
      </c>
      <c r="D15" s="65">
        <v>0</v>
      </c>
      <c r="E15" s="65">
        <v>6</v>
      </c>
      <c r="F15" s="66" t="s">
        <v>771</v>
      </c>
      <c r="G15" s="53">
        <v>163</v>
      </c>
      <c r="H15" s="65" t="s">
        <v>770</v>
      </c>
      <c r="I15" s="65" t="s">
        <v>769</v>
      </c>
      <c r="J15" s="65" t="s">
        <v>23</v>
      </c>
      <c r="K15" s="64"/>
      <c r="L15" s="61">
        <v>1</v>
      </c>
      <c r="M15" s="61">
        <v>0</v>
      </c>
      <c r="N15" s="61">
        <v>0</v>
      </c>
      <c r="O15" s="61">
        <v>0</v>
      </c>
      <c r="P15" s="61">
        <f>SUM(L15:O15)</f>
        <v>1</v>
      </c>
      <c r="Q15" s="62">
        <v>43.88</v>
      </c>
      <c r="R15" s="62">
        <v>0</v>
      </c>
      <c r="S15" s="62">
        <v>0</v>
      </c>
      <c r="T15" s="62">
        <v>0</v>
      </c>
      <c r="U15" s="62">
        <f>SUM(Q15:T15)</f>
        <v>43.88</v>
      </c>
      <c r="V15" s="63">
        <v>1</v>
      </c>
      <c r="W15" s="62">
        <v>25.7</v>
      </c>
      <c r="X15" s="63">
        <v>0</v>
      </c>
      <c r="Y15" s="62">
        <v>0</v>
      </c>
      <c r="Z15" s="62">
        <v>89.78</v>
      </c>
      <c r="AA15" s="62">
        <v>89.8</v>
      </c>
      <c r="AB15" s="62">
        <f>AA15-Z15</f>
        <v>1.9999999999996021E-2</v>
      </c>
      <c r="AC15" s="61">
        <v>0</v>
      </c>
      <c r="AD15" s="61">
        <v>0</v>
      </c>
      <c r="AE15" s="60"/>
      <c r="AF15" s="53" t="s">
        <v>768</v>
      </c>
      <c r="AG15" s="59" t="s">
        <v>20</v>
      </c>
      <c r="AH15" s="58">
        <v>5162.26</v>
      </c>
      <c r="AI15" s="57" t="s">
        <v>766</v>
      </c>
      <c r="AJ15" s="57"/>
      <c r="AK15" s="56">
        <v>59868.65</v>
      </c>
      <c r="AL15" s="56">
        <v>28702.03</v>
      </c>
      <c r="AM15" s="56">
        <f>AK15-AL15</f>
        <v>31166.620000000003</v>
      </c>
      <c r="AN15" s="56">
        <f>U15*7000+W15*7000</f>
        <v>487060</v>
      </c>
      <c r="AO15" s="55">
        <f>100-AA15</f>
        <v>10.200000000000003</v>
      </c>
      <c r="AP15" s="54" t="s">
        <v>19</v>
      </c>
      <c r="AQ15" s="85" t="s">
        <v>18</v>
      </c>
      <c r="AR15" s="85" t="s">
        <v>17</v>
      </c>
      <c r="AS15" s="85" t="s">
        <v>16</v>
      </c>
    </row>
    <row r="16" spans="1:45" s="51" customFormat="1" ht="39" customHeight="1" x14ac:dyDescent="0.25">
      <c r="A16" s="67"/>
      <c r="B16" s="65"/>
      <c r="C16" s="65"/>
      <c r="D16" s="65"/>
      <c r="E16" s="65"/>
      <c r="F16" s="66" t="s">
        <v>767</v>
      </c>
      <c r="G16" s="53">
        <v>167</v>
      </c>
      <c r="H16" s="65" t="s">
        <v>13</v>
      </c>
      <c r="I16" s="65" t="s">
        <v>13</v>
      </c>
      <c r="J16" s="65"/>
      <c r="K16" s="64"/>
      <c r="L16" s="61"/>
      <c r="M16" s="61"/>
      <c r="N16" s="61"/>
      <c r="O16" s="61"/>
      <c r="P16" s="61"/>
      <c r="Q16" s="62"/>
      <c r="R16" s="62"/>
      <c r="S16" s="62"/>
      <c r="T16" s="62"/>
      <c r="U16" s="62"/>
      <c r="V16" s="63"/>
      <c r="W16" s="62"/>
      <c r="X16" s="63"/>
      <c r="Y16" s="62"/>
      <c r="Z16" s="62"/>
      <c r="AA16" s="62"/>
      <c r="AB16" s="62"/>
      <c r="AC16" s="61"/>
      <c r="AD16" s="61"/>
      <c r="AE16" s="60"/>
      <c r="AF16" s="61"/>
      <c r="AG16" s="59" t="s">
        <v>13</v>
      </c>
      <c r="AH16" s="58">
        <v>5288.96</v>
      </c>
      <c r="AI16" s="57" t="s">
        <v>766</v>
      </c>
      <c r="AJ16" s="57"/>
      <c r="AK16" s="56"/>
      <c r="AL16" s="56"/>
      <c r="AM16" s="56">
        <f>AK16-AL16</f>
        <v>0</v>
      </c>
      <c r="AN16" s="56">
        <f>U16*7000+W16*7000</f>
        <v>0</v>
      </c>
      <c r="AO16" s="55"/>
      <c r="AP16" s="54" t="s">
        <v>44</v>
      </c>
      <c r="AQ16" s="65" t="s">
        <v>13</v>
      </c>
      <c r="AR16" s="65" t="s">
        <v>13</v>
      </c>
      <c r="AS16" s="65" t="s">
        <v>13</v>
      </c>
    </row>
    <row r="17" spans="1:45" s="51" customFormat="1" ht="39" customHeight="1" x14ac:dyDescent="0.25">
      <c r="A17" s="67">
        <v>12</v>
      </c>
      <c r="B17" s="65" t="s">
        <v>765</v>
      </c>
      <c r="C17" s="65">
        <v>0</v>
      </c>
      <c r="D17" s="65">
        <v>0</v>
      </c>
      <c r="E17" s="65">
        <v>6</v>
      </c>
      <c r="F17" s="66" t="s">
        <v>764</v>
      </c>
      <c r="G17" s="53">
        <v>207</v>
      </c>
      <c r="H17" s="65" t="s">
        <v>763</v>
      </c>
      <c r="I17" s="65">
        <v>130.49</v>
      </c>
      <c r="J17" s="65" t="s">
        <v>23</v>
      </c>
      <c r="K17" s="64" t="s">
        <v>149</v>
      </c>
      <c r="L17" s="61">
        <v>0</v>
      </c>
      <c r="M17" s="61">
        <v>0</v>
      </c>
      <c r="N17" s="61">
        <v>0</v>
      </c>
      <c r="O17" s="61">
        <v>0</v>
      </c>
      <c r="P17" s="61">
        <f>SUM(L17:O17)</f>
        <v>0</v>
      </c>
      <c r="Q17" s="62">
        <v>0</v>
      </c>
      <c r="R17" s="62">
        <v>0</v>
      </c>
      <c r="S17" s="62">
        <v>0</v>
      </c>
      <c r="T17" s="62">
        <v>0</v>
      </c>
      <c r="U17" s="62">
        <f>SUM(Q17:T17)</f>
        <v>0</v>
      </c>
      <c r="V17" s="63">
        <v>1</v>
      </c>
      <c r="W17" s="62">
        <v>130.49</v>
      </c>
      <c r="X17" s="63">
        <v>0</v>
      </c>
      <c r="Y17" s="62">
        <v>0</v>
      </c>
      <c r="Z17" s="62">
        <v>63.25</v>
      </c>
      <c r="AA17" s="62">
        <v>65.58</v>
      </c>
      <c r="AB17" s="62">
        <f>AA17-Z17</f>
        <v>2.3299999999999983</v>
      </c>
      <c r="AC17" s="61">
        <v>1</v>
      </c>
      <c r="AD17" s="61">
        <v>0</v>
      </c>
      <c r="AE17" s="60"/>
      <c r="AF17" s="53" t="s">
        <v>762</v>
      </c>
      <c r="AG17" s="59" t="s">
        <v>20</v>
      </c>
      <c r="AH17" s="58">
        <v>39464.67</v>
      </c>
      <c r="AI17" s="57" t="s">
        <v>761</v>
      </c>
      <c r="AJ17" s="57"/>
      <c r="AK17" s="56">
        <v>25974.41</v>
      </c>
      <c r="AL17" s="56">
        <v>25974.41</v>
      </c>
      <c r="AM17" s="56">
        <f>AK17-AL17</f>
        <v>0</v>
      </c>
      <c r="AN17" s="56">
        <f>U17*7000+W17*7000</f>
        <v>913430.00000000012</v>
      </c>
      <c r="AO17" s="55">
        <f>100-AA17</f>
        <v>34.42</v>
      </c>
      <c r="AP17" s="54" t="s">
        <v>19</v>
      </c>
      <c r="AQ17" s="85" t="s">
        <v>18</v>
      </c>
      <c r="AR17" s="85" t="s">
        <v>17</v>
      </c>
      <c r="AS17" s="85" t="s">
        <v>16</v>
      </c>
    </row>
    <row r="18" spans="1:45" s="51" customFormat="1" ht="39" customHeight="1" x14ac:dyDescent="0.25">
      <c r="A18" s="67"/>
      <c r="B18" s="65"/>
      <c r="C18" s="65"/>
      <c r="D18" s="65"/>
      <c r="E18" s="65"/>
      <c r="F18" s="66" t="s">
        <v>760</v>
      </c>
      <c r="G18" s="53">
        <v>113</v>
      </c>
      <c r="H18" s="65" t="s">
        <v>13</v>
      </c>
      <c r="I18" s="65" t="s">
        <v>13</v>
      </c>
      <c r="J18" s="65"/>
      <c r="K18" s="64"/>
      <c r="L18" s="61"/>
      <c r="M18" s="61"/>
      <c r="N18" s="61"/>
      <c r="O18" s="61"/>
      <c r="P18" s="61"/>
      <c r="Q18" s="62"/>
      <c r="R18" s="62"/>
      <c r="S18" s="62"/>
      <c r="T18" s="62"/>
      <c r="U18" s="62"/>
      <c r="V18" s="63"/>
      <c r="W18" s="62"/>
      <c r="X18" s="63"/>
      <c r="Y18" s="62"/>
      <c r="Z18" s="62"/>
      <c r="AA18" s="62"/>
      <c r="AB18" s="62"/>
      <c r="AC18" s="61"/>
      <c r="AD18" s="61"/>
      <c r="AE18" s="60"/>
      <c r="AF18" s="61"/>
      <c r="AG18" s="59" t="s">
        <v>13</v>
      </c>
      <c r="AH18" s="58">
        <v>21642.87</v>
      </c>
      <c r="AI18" s="57" t="s">
        <v>759</v>
      </c>
      <c r="AJ18" s="57"/>
      <c r="AK18" s="56"/>
      <c r="AL18" s="56"/>
      <c r="AM18" s="56">
        <f>AK18-AL18</f>
        <v>0</v>
      </c>
      <c r="AN18" s="56">
        <f>U18*7000+W18*7000</f>
        <v>0</v>
      </c>
      <c r="AO18" s="55"/>
      <c r="AP18" s="54" t="s">
        <v>44</v>
      </c>
      <c r="AQ18" s="65" t="s">
        <v>13</v>
      </c>
      <c r="AR18" s="65" t="s">
        <v>13</v>
      </c>
      <c r="AS18" s="65" t="s">
        <v>13</v>
      </c>
    </row>
    <row r="19" spans="1:45" s="51" customFormat="1" ht="39" customHeight="1" x14ac:dyDescent="0.25">
      <c r="A19" s="67">
        <v>13</v>
      </c>
      <c r="B19" s="65" t="s">
        <v>758</v>
      </c>
      <c r="C19" s="65">
        <v>0</v>
      </c>
      <c r="D19" s="65">
        <v>0</v>
      </c>
      <c r="E19" s="65">
        <v>6</v>
      </c>
      <c r="F19" s="66" t="s">
        <v>757</v>
      </c>
      <c r="G19" s="53">
        <v>440</v>
      </c>
      <c r="H19" s="65" t="s">
        <v>756</v>
      </c>
      <c r="I19" s="65">
        <v>456.07</v>
      </c>
      <c r="J19" s="65" t="s">
        <v>23</v>
      </c>
      <c r="K19" s="64"/>
      <c r="L19" s="61">
        <v>8</v>
      </c>
      <c r="M19" s="61">
        <v>0</v>
      </c>
      <c r="N19" s="61">
        <v>0</v>
      </c>
      <c r="O19" s="61">
        <v>0</v>
      </c>
      <c r="P19" s="61">
        <f>SUM(L19:O19)</f>
        <v>8</v>
      </c>
      <c r="Q19" s="62">
        <v>456.07</v>
      </c>
      <c r="R19" s="62">
        <v>0</v>
      </c>
      <c r="S19" s="62">
        <v>0</v>
      </c>
      <c r="T19" s="62">
        <v>0</v>
      </c>
      <c r="U19" s="62">
        <f>SUM(Q19:T19)</f>
        <v>456.07</v>
      </c>
      <c r="V19" s="63">
        <v>0</v>
      </c>
      <c r="W19" s="62">
        <v>0</v>
      </c>
      <c r="X19" s="63">
        <v>0</v>
      </c>
      <c r="Y19" s="62">
        <v>0</v>
      </c>
      <c r="Z19" s="62">
        <v>64.28</v>
      </c>
      <c r="AA19" s="62">
        <v>64.260000000000005</v>
      </c>
      <c r="AB19" s="62">
        <f>AA19-Z19</f>
        <v>-1.9999999999996021E-2</v>
      </c>
      <c r="AC19" s="61">
        <v>0</v>
      </c>
      <c r="AD19" s="61">
        <v>0</v>
      </c>
      <c r="AE19" s="60"/>
      <c r="AF19" s="53" t="s">
        <v>755</v>
      </c>
      <c r="AG19" s="59" t="s">
        <v>20</v>
      </c>
      <c r="AH19" s="58">
        <v>107034.07</v>
      </c>
      <c r="AI19" s="57" t="s">
        <v>754</v>
      </c>
      <c r="AJ19" s="57"/>
      <c r="AK19" s="56">
        <v>244692.4</v>
      </c>
      <c r="AL19" s="56">
        <v>155260.84</v>
      </c>
      <c r="AM19" s="56">
        <f>AK19-AL19</f>
        <v>89431.56</v>
      </c>
      <c r="AN19" s="56">
        <f>U19*7000+W19*7000</f>
        <v>3192490</v>
      </c>
      <c r="AO19" s="55">
        <f>100-AA19</f>
        <v>35.739999999999995</v>
      </c>
      <c r="AP19" s="54" t="s">
        <v>44</v>
      </c>
      <c r="AQ19" s="85" t="s">
        <v>18</v>
      </c>
      <c r="AR19" s="85" t="s">
        <v>17</v>
      </c>
      <c r="AS19" s="85" t="s">
        <v>753</v>
      </c>
    </row>
    <row r="20" spans="1:45" s="51" customFormat="1" ht="39" customHeight="1" x14ac:dyDescent="0.25">
      <c r="A20" s="67">
        <v>14</v>
      </c>
      <c r="B20" s="65" t="s">
        <v>752</v>
      </c>
      <c r="C20" s="65">
        <v>0</v>
      </c>
      <c r="D20" s="65">
        <v>0</v>
      </c>
      <c r="E20" s="65">
        <v>7</v>
      </c>
      <c r="F20" s="66" t="s">
        <v>751</v>
      </c>
      <c r="G20" s="53">
        <v>1002</v>
      </c>
      <c r="H20" s="65" t="s">
        <v>750</v>
      </c>
      <c r="I20" s="65">
        <v>393.74</v>
      </c>
      <c r="J20" s="65" t="s">
        <v>23</v>
      </c>
      <c r="K20" s="64"/>
      <c r="L20" s="61">
        <v>6</v>
      </c>
      <c r="M20" s="61">
        <v>1</v>
      </c>
      <c r="N20" s="61">
        <v>0</v>
      </c>
      <c r="O20" s="61">
        <v>0</v>
      </c>
      <c r="P20" s="61">
        <f>SUM(L20:O20)</f>
        <v>7</v>
      </c>
      <c r="Q20" s="62">
        <v>355.12</v>
      </c>
      <c r="R20" s="62">
        <v>38.619999999999997</v>
      </c>
      <c r="S20" s="62">
        <v>0</v>
      </c>
      <c r="T20" s="62">
        <v>0</v>
      </c>
      <c r="U20" s="62">
        <f>SUM(Q20:T20)</f>
        <v>393.74</v>
      </c>
      <c r="V20" s="63">
        <v>0</v>
      </c>
      <c r="W20" s="62">
        <v>0</v>
      </c>
      <c r="X20" s="63">
        <v>0</v>
      </c>
      <c r="Y20" s="62">
        <v>0</v>
      </c>
      <c r="Z20" s="62">
        <v>78.34</v>
      </c>
      <c r="AA20" s="62">
        <v>78.33</v>
      </c>
      <c r="AB20" s="62">
        <f>AA20-Z20</f>
        <v>-1.0000000000005116E-2</v>
      </c>
      <c r="AC20" s="61">
        <v>0</v>
      </c>
      <c r="AD20" s="61">
        <v>1</v>
      </c>
      <c r="AE20" s="60"/>
      <c r="AF20" s="53" t="s">
        <v>749</v>
      </c>
      <c r="AG20" s="59" t="s">
        <v>20</v>
      </c>
      <c r="AH20" s="104">
        <v>116898.4</v>
      </c>
      <c r="AI20" s="105" t="s">
        <v>748</v>
      </c>
      <c r="AJ20" s="65"/>
      <c r="AK20" s="106">
        <v>256736.83</v>
      </c>
      <c r="AL20" s="106">
        <v>129666.1</v>
      </c>
      <c r="AM20" s="56">
        <f>AK20-AL20</f>
        <v>127070.72999999998</v>
      </c>
      <c r="AN20" s="56">
        <f>U20*7000+W20*7000</f>
        <v>2756180</v>
      </c>
      <c r="AO20" s="55">
        <f>100-AA20</f>
        <v>21.67</v>
      </c>
      <c r="AP20" s="54" t="s">
        <v>44</v>
      </c>
      <c r="AQ20" s="85" t="s">
        <v>18</v>
      </c>
      <c r="AR20" s="85" t="s">
        <v>17</v>
      </c>
      <c r="AS20" s="85" t="s">
        <v>16</v>
      </c>
    </row>
    <row r="21" spans="1:45" s="51" customFormat="1" ht="39" customHeight="1" x14ac:dyDescent="0.25">
      <c r="A21" s="67">
        <v>15</v>
      </c>
      <c r="B21" s="65" t="s">
        <v>747</v>
      </c>
      <c r="C21" s="65">
        <v>0</v>
      </c>
      <c r="D21" s="65">
        <v>0</v>
      </c>
      <c r="E21" s="65">
        <v>4</v>
      </c>
      <c r="F21" s="66" t="s">
        <v>746</v>
      </c>
      <c r="G21" s="53">
        <f>280 + 1389</f>
        <v>1669</v>
      </c>
      <c r="H21" s="65" t="s">
        <v>745</v>
      </c>
      <c r="I21" s="65">
        <v>114.79</v>
      </c>
      <c r="J21" s="65" t="s">
        <v>23</v>
      </c>
      <c r="K21" s="64"/>
      <c r="L21" s="61">
        <v>2</v>
      </c>
      <c r="M21" s="61">
        <v>0</v>
      </c>
      <c r="N21" s="61">
        <v>0</v>
      </c>
      <c r="O21" s="61">
        <v>0</v>
      </c>
      <c r="P21" s="61">
        <f>SUM(L21:O21)</f>
        <v>2</v>
      </c>
      <c r="Q21" s="62">
        <v>114.79</v>
      </c>
      <c r="R21" s="62">
        <v>0</v>
      </c>
      <c r="S21" s="62">
        <v>0</v>
      </c>
      <c r="T21" s="62">
        <v>0</v>
      </c>
      <c r="U21" s="62">
        <f>SUM(Q21:T21)</f>
        <v>114.79</v>
      </c>
      <c r="V21" s="63">
        <v>0</v>
      </c>
      <c r="W21" s="62">
        <v>0</v>
      </c>
      <c r="X21" s="63">
        <v>0</v>
      </c>
      <c r="Y21" s="62">
        <v>0</v>
      </c>
      <c r="Z21" s="62">
        <v>79.569999999999993</v>
      </c>
      <c r="AA21" s="62">
        <v>48.52</v>
      </c>
      <c r="AB21" s="62">
        <f>AA21-Z21</f>
        <v>-31.04999999999999</v>
      </c>
      <c r="AC21" s="61">
        <v>1</v>
      </c>
      <c r="AD21" s="61">
        <v>0</v>
      </c>
      <c r="AE21" s="60"/>
      <c r="AF21" s="53" t="s">
        <v>744</v>
      </c>
      <c r="AG21" s="59" t="s">
        <v>20</v>
      </c>
      <c r="AH21" s="94" t="s">
        <v>743</v>
      </c>
      <c r="AI21" s="57" t="s">
        <v>742</v>
      </c>
      <c r="AJ21" s="57"/>
      <c r="AK21" s="56">
        <v>149736.32000000001</v>
      </c>
      <c r="AL21" s="56">
        <v>33956.400000000001</v>
      </c>
      <c r="AM21" s="56">
        <f>AK21-AL21</f>
        <v>115779.92000000001</v>
      </c>
      <c r="AN21" s="56">
        <f>U21*7000+W21*7000</f>
        <v>803530</v>
      </c>
      <c r="AO21" s="55">
        <f>100-AA21</f>
        <v>51.48</v>
      </c>
      <c r="AP21" s="54" t="s">
        <v>19</v>
      </c>
      <c r="AQ21" s="85" t="s">
        <v>18</v>
      </c>
      <c r="AR21" s="85" t="s">
        <v>17</v>
      </c>
      <c r="AS21" s="85" t="s">
        <v>16</v>
      </c>
    </row>
    <row r="22" spans="1:45" s="51" customFormat="1" ht="39" customHeight="1" x14ac:dyDescent="0.25">
      <c r="A22" s="67">
        <v>16</v>
      </c>
      <c r="B22" s="65" t="s">
        <v>741</v>
      </c>
      <c r="C22" s="65">
        <v>0</v>
      </c>
      <c r="D22" s="65">
        <v>0</v>
      </c>
      <c r="E22" s="65">
        <v>6</v>
      </c>
      <c r="F22" s="66" t="s">
        <v>740</v>
      </c>
      <c r="G22" s="53">
        <v>450</v>
      </c>
      <c r="H22" s="65" t="s">
        <v>739</v>
      </c>
      <c r="I22" s="65">
        <v>57.98</v>
      </c>
      <c r="J22" s="65" t="s">
        <v>23</v>
      </c>
      <c r="K22" s="64"/>
      <c r="L22" s="61">
        <v>1</v>
      </c>
      <c r="M22" s="61">
        <v>0</v>
      </c>
      <c r="N22" s="61">
        <v>0</v>
      </c>
      <c r="O22" s="61">
        <v>0</v>
      </c>
      <c r="P22" s="61">
        <f>SUM(L22:O22)</f>
        <v>1</v>
      </c>
      <c r="Q22" s="62">
        <v>57.98</v>
      </c>
      <c r="R22" s="62">
        <v>0</v>
      </c>
      <c r="S22" s="62">
        <v>0</v>
      </c>
      <c r="T22" s="62">
        <v>0</v>
      </c>
      <c r="U22" s="62">
        <f>SUM(Q22:T22)</f>
        <v>57.98</v>
      </c>
      <c r="V22" s="63">
        <v>0</v>
      </c>
      <c r="W22" s="62">
        <v>0</v>
      </c>
      <c r="X22" s="63">
        <v>0</v>
      </c>
      <c r="Y22" s="62">
        <v>0</v>
      </c>
      <c r="Z22" s="62">
        <v>95.43</v>
      </c>
      <c r="AA22" s="62">
        <v>84.59</v>
      </c>
      <c r="AB22" s="62">
        <f>AA22-Z22</f>
        <v>-10.840000000000003</v>
      </c>
      <c r="AC22" s="61">
        <v>1</v>
      </c>
      <c r="AD22" s="61">
        <v>0</v>
      </c>
      <c r="AE22" s="60"/>
      <c r="AF22" s="53" t="s">
        <v>738</v>
      </c>
      <c r="AG22" s="59" t="s">
        <v>20</v>
      </c>
      <c r="AH22" s="58">
        <v>10469.11</v>
      </c>
      <c r="AI22" s="57" t="s">
        <v>737</v>
      </c>
      <c r="AJ22" s="57"/>
      <c r="AK22" s="56">
        <v>43628.43</v>
      </c>
      <c r="AL22" s="56">
        <v>31302.720000000001</v>
      </c>
      <c r="AM22" s="56">
        <f>AK22-AL22</f>
        <v>12325.71</v>
      </c>
      <c r="AN22" s="56">
        <f>U22*7000+W22*7000</f>
        <v>405860</v>
      </c>
      <c r="AO22" s="55">
        <f>100-AA22</f>
        <v>15.409999999999997</v>
      </c>
      <c r="AP22" s="54" t="s">
        <v>19</v>
      </c>
      <c r="AQ22" s="85" t="s">
        <v>18</v>
      </c>
      <c r="AR22" s="85" t="s">
        <v>17</v>
      </c>
      <c r="AS22" s="85" t="s">
        <v>16</v>
      </c>
    </row>
    <row r="23" spans="1:45" s="51" customFormat="1" ht="39" customHeight="1" x14ac:dyDescent="0.25">
      <c r="A23" s="67">
        <v>17</v>
      </c>
      <c r="B23" s="65" t="s">
        <v>736</v>
      </c>
      <c r="C23" s="65">
        <v>0</v>
      </c>
      <c r="D23" s="65">
        <v>0</v>
      </c>
      <c r="E23" s="65">
        <v>6</v>
      </c>
      <c r="F23" s="66" t="s">
        <v>735</v>
      </c>
      <c r="G23" s="53">
        <v>231</v>
      </c>
      <c r="H23" s="65" t="s">
        <v>734</v>
      </c>
      <c r="I23" s="65">
        <v>111.74</v>
      </c>
      <c r="J23" s="65" t="s">
        <v>23</v>
      </c>
      <c r="K23" s="64"/>
      <c r="L23" s="61">
        <v>1</v>
      </c>
      <c r="M23" s="61">
        <v>1</v>
      </c>
      <c r="N23" s="61">
        <v>0</v>
      </c>
      <c r="O23" s="61">
        <v>0</v>
      </c>
      <c r="P23" s="61">
        <f>SUM(L23:O23)</f>
        <v>2</v>
      </c>
      <c r="Q23" s="62">
        <v>77.36</v>
      </c>
      <c r="R23" s="62">
        <v>34.380000000000003</v>
      </c>
      <c r="S23" s="62">
        <v>0</v>
      </c>
      <c r="T23" s="62">
        <v>0</v>
      </c>
      <c r="U23" s="62">
        <f>SUM(Q23:T23)</f>
        <v>111.74000000000001</v>
      </c>
      <c r="V23" s="63">
        <v>0</v>
      </c>
      <c r="W23" s="62">
        <v>0</v>
      </c>
      <c r="X23" s="63">
        <v>0</v>
      </c>
      <c r="Y23" s="62">
        <v>0</v>
      </c>
      <c r="Z23" s="62">
        <v>82.03</v>
      </c>
      <c r="AA23" s="62">
        <v>82.48</v>
      </c>
      <c r="AB23" s="62">
        <f>AA23-Z23</f>
        <v>0.45000000000000284</v>
      </c>
      <c r="AC23" s="61">
        <v>1</v>
      </c>
      <c r="AD23" s="61">
        <v>1</v>
      </c>
      <c r="AE23" s="60"/>
      <c r="AF23" s="53" t="s">
        <v>733</v>
      </c>
      <c r="AG23" s="59" t="s">
        <v>20</v>
      </c>
      <c r="AH23" s="58">
        <v>19492.32</v>
      </c>
      <c r="AI23" s="57" t="s">
        <v>732</v>
      </c>
      <c r="AJ23" s="57"/>
      <c r="AK23" s="89">
        <v>44957.16</v>
      </c>
      <c r="AL23" s="89">
        <v>41130.080000000002</v>
      </c>
      <c r="AM23" s="89">
        <f>AK23-AL23</f>
        <v>3827.0800000000017</v>
      </c>
      <c r="AN23" s="56">
        <f>U23*7000+W23*7000</f>
        <v>782180.00000000012</v>
      </c>
      <c r="AO23" s="55">
        <v>17.52</v>
      </c>
      <c r="AP23" s="54" t="s">
        <v>19</v>
      </c>
      <c r="AQ23" s="85" t="s">
        <v>18</v>
      </c>
      <c r="AR23" s="85" t="s">
        <v>17</v>
      </c>
      <c r="AS23" s="85" t="s">
        <v>16</v>
      </c>
    </row>
    <row r="24" spans="1:45" s="51" customFormat="1" ht="39" customHeight="1" x14ac:dyDescent="0.25">
      <c r="A24" s="67">
        <v>18</v>
      </c>
      <c r="B24" s="65" t="s">
        <v>731</v>
      </c>
      <c r="C24" s="65">
        <v>0</v>
      </c>
      <c r="D24" s="65">
        <v>0</v>
      </c>
      <c r="E24" s="65">
        <v>6</v>
      </c>
      <c r="F24" s="66" t="s">
        <v>730</v>
      </c>
      <c r="G24" s="53">
        <v>231</v>
      </c>
      <c r="H24" s="65" t="s">
        <v>729</v>
      </c>
      <c r="I24" s="65">
        <v>74.16</v>
      </c>
      <c r="J24" s="65" t="s">
        <v>23</v>
      </c>
      <c r="K24" s="64"/>
      <c r="L24" s="61">
        <v>1</v>
      </c>
      <c r="M24" s="61">
        <v>0</v>
      </c>
      <c r="N24" s="61">
        <v>0</v>
      </c>
      <c r="O24" s="61">
        <v>0</v>
      </c>
      <c r="P24" s="61">
        <f>SUM(L24:O24)</f>
        <v>1</v>
      </c>
      <c r="Q24" s="62">
        <v>74.16</v>
      </c>
      <c r="R24" s="62">
        <v>0</v>
      </c>
      <c r="S24" s="62">
        <v>0</v>
      </c>
      <c r="T24" s="62">
        <v>0</v>
      </c>
      <c r="U24" s="62">
        <f>SUM(Q24:T24)</f>
        <v>74.16</v>
      </c>
      <c r="V24" s="63">
        <v>0</v>
      </c>
      <c r="W24" s="62">
        <v>0</v>
      </c>
      <c r="X24" s="63">
        <v>0</v>
      </c>
      <c r="Y24" s="62">
        <v>0</v>
      </c>
      <c r="Z24" s="62">
        <v>88.25</v>
      </c>
      <c r="AA24" s="62">
        <v>88.14</v>
      </c>
      <c r="AB24" s="62">
        <f>AA24-Z24</f>
        <v>-0.10999999999999943</v>
      </c>
      <c r="AC24" s="61">
        <v>0</v>
      </c>
      <c r="AD24" s="61">
        <v>0</v>
      </c>
      <c r="AE24" s="60"/>
      <c r="AF24" s="53" t="s">
        <v>728</v>
      </c>
      <c r="AG24" s="59" t="s">
        <v>20</v>
      </c>
      <c r="AH24" s="58">
        <v>17374.89</v>
      </c>
      <c r="AI24" s="57" t="s">
        <v>727</v>
      </c>
      <c r="AJ24" s="57"/>
      <c r="AK24" s="56">
        <v>75470.55</v>
      </c>
      <c r="AL24" s="56">
        <v>21333.17</v>
      </c>
      <c r="AM24" s="56">
        <f>AK24-AL24</f>
        <v>54137.380000000005</v>
      </c>
      <c r="AN24" s="56">
        <f>U24*7000+W24*7000</f>
        <v>519120</v>
      </c>
      <c r="AO24" s="55">
        <f>100-AA24</f>
        <v>11.86</v>
      </c>
      <c r="AP24" s="54" t="s">
        <v>19</v>
      </c>
      <c r="AQ24" s="85" t="s">
        <v>18</v>
      </c>
      <c r="AR24" s="85" t="s">
        <v>17</v>
      </c>
      <c r="AS24" s="85" t="s">
        <v>16</v>
      </c>
    </row>
    <row r="25" spans="1:45" s="51" customFormat="1" ht="39" customHeight="1" x14ac:dyDescent="0.25">
      <c r="A25" s="67">
        <v>19</v>
      </c>
      <c r="B25" s="65" t="s">
        <v>726</v>
      </c>
      <c r="C25" s="65">
        <v>0</v>
      </c>
      <c r="D25" s="65">
        <v>0</v>
      </c>
      <c r="E25" s="65">
        <v>6</v>
      </c>
      <c r="F25" s="66" t="s">
        <v>725</v>
      </c>
      <c r="G25" s="53">
        <v>237</v>
      </c>
      <c r="H25" s="65" t="s">
        <v>724</v>
      </c>
      <c r="I25" s="86">
        <v>88.3</v>
      </c>
      <c r="J25" s="65" t="s">
        <v>23</v>
      </c>
      <c r="K25" s="64"/>
      <c r="L25" s="61">
        <v>1</v>
      </c>
      <c r="M25" s="61">
        <v>0</v>
      </c>
      <c r="N25" s="61">
        <v>0</v>
      </c>
      <c r="O25" s="61">
        <v>0</v>
      </c>
      <c r="P25" s="61">
        <f>SUM(L25:O25)</f>
        <v>1</v>
      </c>
      <c r="Q25" s="62">
        <v>88.3</v>
      </c>
      <c r="R25" s="62">
        <v>0</v>
      </c>
      <c r="S25" s="62">
        <v>0</v>
      </c>
      <c r="T25" s="62">
        <v>0</v>
      </c>
      <c r="U25" s="62">
        <f>SUM(Q25:T25)</f>
        <v>88.3</v>
      </c>
      <c r="V25" s="63">
        <v>0</v>
      </c>
      <c r="W25" s="62">
        <v>0</v>
      </c>
      <c r="X25" s="63">
        <v>0</v>
      </c>
      <c r="Y25" s="62">
        <v>0</v>
      </c>
      <c r="Z25" s="62">
        <v>86.39</v>
      </c>
      <c r="AA25" s="62">
        <v>86.4</v>
      </c>
      <c r="AB25" s="62">
        <f>AA25-Z25</f>
        <v>1.0000000000005116E-2</v>
      </c>
      <c r="AC25" s="61">
        <v>0</v>
      </c>
      <c r="AD25" s="61">
        <v>0</v>
      </c>
      <c r="AE25" s="60"/>
      <c r="AF25" s="53" t="s">
        <v>723</v>
      </c>
      <c r="AG25" s="59" t="s">
        <v>20</v>
      </c>
      <c r="AH25" s="58">
        <v>14259.66</v>
      </c>
      <c r="AI25" s="57" t="s">
        <v>722</v>
      </c>
      <c r="AJ25" s="57"/>
      <c r="AK25" s="56">
        <v>21979.1</v>
      </c>
      <c r="AL25" s="56">
        <v>21979.1</v>
      </c>
      <c r="AM25" s="56">
        <f>AK25-AL25</f>
        <v>0</v>
      </c>
      <c r="AN25" s="56">
        <f>U25*7000+W25*7000</f>
        <v>618100</v>
      </c>
      <c r="AO25" s="55">
        <f>100-AA25</f>
        <v>13.599999999999994</v>
      </c>
      <c r="AP25" s="54" t="s">
        <v>19</v>
      </c>
      <c r="AQ25" s="85" t="s">
        <v>18</v>
      </c>
      <c r="AR25" s="85" t="s">
        <v>17</v>
      </c>
      <c r="AS25" s="85" t="s">
        <v>16</v>
      </c>
    </row>
    <row r="26" spans="1:45" s="51" customFormat="1" ht="39" customHeight="1" x14ac:dyDescent="0.25">
      <c r="A26" s="67">
        <v>20</v>
      </c>
      <c r="B26" s="65" t="s">
        <v>721</v>
      </c>
      <c r="C26" s="65">
        <v>0</v>
      </c>
      <c r="D26" s="65">
        <v>0</v>
      </c>
      <c r="E26" s="65">
        <v>6</v>
      </c>
      <c r="F26" s="66" t="s">
        <v>720</v>
      </c>
      <c r="G26" s="53">
        <v>253</v>
      </c>
      <c r="H26" s="65" t="s">
        <v>719</v>
      </c>
      <c r="I26" s="65">
        <v>150.63</v>
      </c>
      <c r="J26" s="65" t="s">
        <v>23</v>
      </c>
      <c r="K26" s="64"/>
      <c r="L26" s="61">
        <v>2</v>
      </c>
      <c r="M26" s="61">
        <v>0</v>
      </c>
      <c r="N26" s="61">
        <v>0</v>
      </c>
      <c r="O26" s="61">
        <v>0</v>
      </c>
      <c r="P26" s="61">
        <f>SUM(L26:O26)</f>
        <v>2</v>
      </c>
      <c r="Q26" s="62">
        <v>150.63</v>
      </c>
      <c r="R26" s="62">
        <v>0</v>
      </c>
      <c r="S26" s="62">
        <v>0</v>
      </c>
      <c r="T26" s="62">
        <v>0</v>
      </c>
      <c r="U26" s="62">
        <f>SUM(Q26:T26)</f>
        <v>150.63</v>
      </c>
      <c r="V26" s="63">
        <v>0</v>
      </c>
      <c r="W26" s="62">
        <v>0</v>
      </c>
      <c r="X26" s="63">
        <v>0</v>
      </c>
      <c r="Y26" s="62">
        <v>0</v>
      </c>
      <c r="Z26" s="62">
        <v>76.47</v>
      </c>
      <c r="AA26" s="62">
        <v>77.19</v>
      </c>
      <c r="AB26" s="62">
        <f>AA26-Z26</f>
        <v>0.71999999999999886</v>
      </c>
      <c r="AC26" s="61">
        <v>0</v>
      </c>
      <c r="AD26" s="61">
        <v>0</v>
      </c>
      <c r="AE26" s="60"/>
      <c r="AF26" s="53" t="s">
        <v>718</v>
      </c>
      <c r="AG26" s="59" t="s">
        <v>20</v>
      </c>
      <c r="AH26" s="58">
        <v>38127.43</v>
      </c>
      <c r="AI26" s="57" t="s">
        <v>717</v>
      </c>
      <c r="AJ26" s="57"/>
      <c r="AK26" s="56">
        <v>96350.16</v>
      </c>
      <c r="AL26" s="56">
        <v>56340.04</v>
      </c>
      <c r="AM26" s="56">
        <f>AK26-AL26</f>
        <v>40010.120000000003</v>
      </c>
      <c r="AN26" s="56">
        <f>U26*7000+W26*7000</f>
        <v>1054410</v>
      </c>
      <c r="AO26" s="55">
        <f>100-AA26</f>
        <v>22.810000000000002</v>
      </c>
      <c r="AP26" s="54" t="s">
        <v>19</v>
      </c>
      <c r="AQ26" s="85" t="s">
        <v>18</v>
      </c>
      <c r="AR26" s="85" t="s">
        <v>17</v>
      </c>
      <c r="AS26" s="85" t="s">
        <v>16</v>
      </c>
    </row>
    <row r="27" spans="1:45" s="51" customFormat="1" ht="39" customHeight="1" x14ac:dyDescent="0.25">
      <c r="A27" s="67">
        <v>21</v>
      </c>
      <c r="B27" s="65" t="s">
        <v>716</v>
      </c>
      <c r="C27" s="65">
        <v>0</v>
      </c>
      <c r="D27" s="65">
        <v>0</v>
      </c>
      <c r="E27" s="65">
        <v>6</v>
      </c>
      <c r="F27" s="66" t="s">
        <v>715</v>
      </c>
      <c r="G27" s="53">
        <v>75</v>
      </c>
      <c r="H27" s="65" t="s">
        <v>714</v>
      </c>
      <c r="I27" s="65">
        <v>31.66</v>
      </c>
      <c r="J27" s="65" t="s">
        <v>23</v>
      </c>
      <c r="K27" s="64"/>
      <c r="L27" s="61">
        <v>1</v>
      </c>
      <c r="M27" s="61">
        <v>0</v>
      </c>
      <c r="N27" s="61">
        <v>0</v>
      </c>
      <c r="O27" s="61">
        <v>0</v>
      </c>
      <c r="P27" s="61">
        <f>SUM(L27:O27)</f>
        <v>1</v>
      </c>
      <c r="Q27" s="62">
        <v>31.66</v>
      </c>
      <c r="R27" s="62">
        <v>0</v>
      </c>
      <c r="S27" s="62">
        <v>0</v>
      </c>
      <c r="T27" s="62">
        <v>0</v>
      </c>
      <c r="U27" s="62">
        <f>SUM(Q27:T27)</f>
        <v>31.66</v>
      </c>
      <c r="V27" s="63">
        <v>0</v>
      </c>
      <c r="W27" s="62">
        <v>0</v>
      </c>
      <c r="X27" s="63">
        <v>0</v>
      </c>
      <c r="Y27" s="62">
        <v>0</v>
      </c>
      <c r="Z27" s="62">
        <v>91.97</v>
      </c>
      <c r="AA27" s="62">
        <v>91.69</v>
      </c>
      <c r="AB27" s="62">
        <f>AA27-Z27</f>
        <v>-0.28000000000000114</v>
      </c>
      <c r="AC27" s="61">
        <v>1</v>
      </c>
      <c r="AD27" s="61">
        <v>0</v>
      </c>
      <c r="AE27" s="60"/>
      <c r="AF27" s="101" t="s">
        <v>713</v>
      </c>
      <c r="AG27" s="59" t="s">
        <v>20</v>
      </c>
      <c r="AH27" s="58">
        <v>2166.16</v>
      </c>
      <c r="AI27" s="57" t="s">
        <v>711</v>
      </c>
      <c r="AJ27" s="57"/>
      <c r="AK27" s="56">
        <v>24715.08</v>
      </c>
      <c r="AL27" s="56">
        <v>10782.93</v>
      </c>
      <c r="AM27" s="56">
        <f>AK27-AL27</f>
        <v>13932.150000000001</v>
      </c>
      <c r="AN27" s="56">
        <f>U27*7000+W27*7000</f>
        <v>221620</v>
      </c>
      <c r="AO27" s="55">
        <f>100-AA27</f>
        <v>8.3100000000000023</v>
      </c>
      <c r="AP27" s="54" t="s">
        <v>19</v>
      </c>
      <c r="AQ27" s="85" t="s">
        <v>18</v>
      </c>
      <c r="AR27" s="85" t="s">
        <v>17</v>
      </c>
      <c r="AS27" s="85" t="s">
        <v>16</v>
      </c>
    </row>
    <row r="28" spans="1:45" s="51" customFormat="1" ht="39" customHeight="1" x14ac:dyDescent="0.25">
      <c r="A28" s="67"/>
      <c r="B28" s="65"/>
      <c r="C28" s="65"/>
      <c r="D28" s="65"/>
      <c r="E28" s="65"/>
      <c r="F28" s="66" t="s">
        <v>712</v>
      </c>
      <c r="G28" s="53">
        <v>137</v>
      </c>
      <c r="H28" s="65" t="s">
        <v>13</v>
      </c>
      <c r="I28" s="65" t="s">
        <v>13</v>
      </c>
      <c r="J28" s="65"/>
      <c r="K28" s="64"/>
      <c r="L28" s="61"/>
      <c r="M28" s="61"/>
      <c r="N28" s="61"/>
      <c r="O28" s="61"/>
      <c r="P28" s="61"/>
      <c r="Q28" s="62"/>
      <c r="R28" s="62"/>
      <c r="S28" s="62"/>
      <c r="T28" s="62"/>
      <c r="U28" s="62"/>
      <c r="V28" s="63"/>
      <c r="W28" s="62"/>
      <c r="X28" s="63"/>
      <c r="Y28" s="62"/>
      <c r="Z28" s="62"/>
      <c r="AA28" s="62"/>
      <c r="AB28" s="62"/>
      <c r="AC28" s="61"/>
      <c r="AD28" s="61"/>
      <c r="AE28" s="60"/>
      <c r="AF28" s="101"/>
      <c r="AG28" s="59" t="s">
        <v>13</v>
      </c>
      <c r="AH28" s="58">
        <v>3956.85</v>
      </c>
      <c r="AI28" s="57" t="s">
        <v>711</v>
      </c>
      <c r="AJ28" s="57"/>
      <c r="AK28" s="56"/>
      <c r="AL28" s="56"/>
      <c r="AM28" s="56">
        <f>AK28-AL28</f>
        <v>0</v>
      </c>
      <c r="AN28" s="56">
        <f>U28*7000+W28*7000</f>
        <v>0</v>
      </c>
      <c r="AO28" s="55"/>
      <c r="AP28" s="54" t="s">
        <v>44</v>
      </c>
      <c r="AQ28" s="65" t="s">
        <v>13</v>
      </c>
      <c r="AR28" s="65" t="s">
        <v>13</v>
      </c>
      <c r="AS28" s="65" t="s">
        <v>13</v>
      </c>
    </row>
    <row r="29" spans="1:45" s="51" customFormat="1" ht="39" customHeight="1" x14ac:dyDescent="0.25">
      <c r="A29" s="67">
        <v>22</v>
      </c>
      <c r="B29" s="65" t="s">
        <v>710</v>
      </c>
      <c r="C29" s="65">
        <v>0</v>
      </c>
      <c r="D29" s="65">
        <v>0</v>
      </c>
      <c r="E29" s="65">
        <v>9</v>
      </c>
      <c r="F29" s="66" t="s">
        <v>709</v>
      </c>
      <c r="G29" s="53">
        <v>1590</v>
      </c>
      <c r="H29" s="65" t="s">
        <v>708</v>
      </c>
      <c r="I29" s="65">
        <v>268.23</v>
      </c>
      <c r="J29" s="65" t="s">
        <v>23</v>
      </c>
      <c r="K29" s="64"/>
      <c r="L29" s="61">
        <v>6</v>
      </c>
      <c r="M29" s="61">
        <v>0</v>
      </c>
      <c r="N29" s="61">
        <v>0</v>
      </c>
      <c r="O29" s="61">
        <v>0</v>
      </c>
      <c r="P29" s="61">
        <f>SUM(L29:O29)</f>
        <v>6</v>
      </c>
      <c r="Q29" s="62">
        <v>268.23</v>
      </c>
      <c r="R29" s="62">
        <v>0</v>
      </c>
      <c r="S29" s="62">
        <v>0</v>
      </c>
      <c r="T29" s="62">
        <v>0</v>
      </c>
      <c r="U29" s="62">
        <f>SUM(Q29:T29)</f>
        <v>268.23</v>
      </c>
      <c r="V29" s="63">
        <v>0</v>
      </c>
      <c r="W29" s="62">
        <v>0</v>
      </c>
      <c r="X29" s="63">
        <v>0</v>
      </c>
      <c r="Y29" s="62">
        <v>0</v>
      </c>
      <c r="Z29" s="62">
        <v>62.5</v>
      </c>
      <c r="AA29" s="62">
        <v>62.53</v>
      </c>
      <c r="AB29" s="62">
        <f>AA29-Z29</f>
        <v>3.0000000000001137E-2</v>
      </c>
      <c r="AC29" s="61">
        <v>0</v>
      </c>
      <c r="AD29" s="61">
        <v>0</v>
      </c>
      <c r="AE29" s="60"/>
      <c r="AF29" s="53" t="s">
        <v>707</v>
      </c>
      <c r="AG29" s="59" t="s">
        <v>20</v>
      </c>
      <c r="AH29" s="58">
        <v>348367</v>
      </c>
      <c r="AI29" s="57" t="s">
        <v>706</v>
      </c>
      <c r="AJ29" s="57"/>
      <c r="AK29" s="56">
        <v>228296.94</v>
      </c>
      <c r="AL29" s="56">
        <v>58232.76</v>
      </c>
      <c r="AM29" s="56">
        <f>AK29-AL29</f>
        <v>170064.18</v>
      </c>
      <c r="AN29" s="56">
        <f>U29*7000+W29*7000</f>
        <v>1877610.0000000002</v>
      </c>
      <c r="AO29" s="55">
        <f>100-AA29</f>
        <v>37.47</v>
      </c>
      <c r="AP29" s="54" t="s">
        <v>19</v>
      </c>
      <c r="AQ29" s="85" t="s">
        <v>18</v>
      </c>
      <c r="AR29" s="85" t="s">
        <v>17</v>
      </c>
      <c r="AS29" s="85" t="s">
        <v>700</v>
      </c>
    </row>
    <row r="30" spans="1:45" s="51" customFormat="1" ht="39" customHeight="1" x14ac:dyDescent="0.25">
      <c r="A30" s="67">
        <v>23</v>
      </c>
      <c r="B30" s="65" t="s">
        <v>705</v>
      </c>
      <c r="C30" s="65">
        <v>0</v>
      </c>
      <c r="D30" s="65">
        <v>0</v>
      </c>
      <c r="E30" s="65">
        <v>9</v>
      </c>
      <c r="F30" s="66" t="s">
        <v>704</v>
      </c>
      <c r="G30" s="53">
        <v>113</v>
      </c>
      <c r="H30" s="65" t="s">
        <v>703</v>
      </c>
      <c r="I30" s="86">
        <v>120.3</v>
      </c>
      <c r="J30" s="65" t="s">
        <v>23</v>
      </c>
      <c r="K30" s="64"/>
      <c r="L30" s="61">
        <v>3</v>
      </c>
      <c r="M30" s="61">
        <v>0</v>
      </c>
      <c r="N30" s="61">
        <v>0</v>
      </c>
      <c r="O30" s="61">
        <v>0</v>
      </c>
      <c r="P30" s="61">
        <f>SUM(L30:O30)</f>
        <v>3</v>
      </c>
      <c r="Q30" s="62">
        <v>120.3</v>
      </c>
      <c r="R30" s="62">
        <v>0</v>
      </c>
      <c r="S30" s="62">
        <v>0</v>
      </c>
      <c r="T30" s="62">
        <v>0</v>
      </c>
      <c r="U30" s="62">
        <f>SUM(Q30:T30)</f>
        <v>120.3</v>
      </c>
      <c r="V30" s="63">
        <v>0</v>
      </c>
      <c r="W30" s="62">
        <v>0</v>
      </c>
      <c r="X30" s="63">
        <v>0</v>
      </c>
      <c r="Y30" s="62">
        <v>0</v>
      </c>
      <c r="Z30" s="62">
        <v>40.909999999999997</v>
      </c>
      <c r="AA30" s="62">
        <v>40.92</v>
      </c>
      <c r="AB30" s="62">
        <f>AA30-Z30</f>
        <v>1.0000000000005116E-2</v>
      </c>
      <c r="AC30" s="61">
        <v>0</v>
      </c>
      <c r="AD30" s="61">
        <v>0</v>
      </c>
      <c r="AE30" s="60"/>
      <c r="AF30" s="53" t="s">
        <v>702</v>
      </c>
      <c r="AG30" s="59" t="s">
        <v>20</v>
      </c>
      <c r="AH30" s="58">
        <v>20533.68</v>
      </c>
      <c r="AI30" s="57" t="s">
        <v>701</v>
      </c>
      <c r="AJ30" s="57"/>
      <c r="AK30" s="56">
        <v>108443.08</v>
      </c>
      <c r="AL30" s="56">
        <v>55128.83</v>
      </c>
      <c r="AM30" s="56">
        <f>AK30-AL30</f>
        <v>53314.25</v>
      </c>
      <c r="AN30" s="56">
        <f>U30*7000+W30*7000</f>
        <v>842100</v>
      </c>
      <c r="AO30" s="55">
        <f>100-AA30</f>
        <v>59.08</v>
      </c>
      <c r="AP30" s="54" t="s">
        <v>19</v>
      </c>
      <c r="AQ30" s="85" t="s">
        <v>18</v>
      </c>
      <c r="AR30" s="85" t="s">
        <v>17</v>
      </c>
      <c r="AS30" s="85" t="s">
        <v>700</v>
      </c>
    </row>
    <row r="31" spans="1:45" s="51" customFormat="1" ht="39" customHeight="1" x14ac:dyDescent="0.25">
      <c r="A31" s="67">
        <v>24</v>
      </c>
      <c r="B31" s="65" t="s">
        <v>699</v>
      </c>
      <c r="C31" s="65">
        <v>0</v>
      </c>
      <c r="D31" s="65">
        <v>0</v>
      </c>
      <c r="E31" s="65">
        <v>4</v>
      </c>
      <c r="F31" s="66" t="s">
        <v>698</v>
      </c>
      <c r="G31" s="53">
        <v>278</v>
      </c>
      <c r="H31" s="65" t="s">
        <v>697</v>
      </c>
      <c r="I31" s="65">
        <v>124.73</v>
      </c>
      <c r="J31" s="65" t="s">
        <v>23</v>
      </c>
      <c r="K31" s="64"/>
      <c r="L31" s="61">
        <v>2</v>
      </c>
      <c r="M31" s="61">
        <v>0</v>
      </c>
      <c r="N31" s="61">
        <v>0</v>
      </c>
      <c r="O31" s="61">
        <v>0</v>
      </c>
      <c r="P31" s="61">
        <f>SUM(L31:O31)</f>
        <v>2</v>
      </c>
      <c r="Q31" s="62">
        <v>124.73</v>
      </c>
      <c r="R31" s="62">
        <v>0</v>
      </c>
      <c r="S31" s="62">
        <v>0</v>
      </c>
      <c r="T31" s="62">
        <v>0</v>
      </c>
      <c r="U31" s="62">
        <f>SUM(Q31:T31)</f>
        <v>124.73</v>
      </c>
      <c r="V31" s="63">
        <v>0</v>
      </c>
      <c r="W31" s="62">
        <v>0</v>
      </c>
      <c r="X31" s="63">
        <v>0</v>
      </c>
      <c r="Y31" s="62">
        <v>0</v>
      </c>
      <c r="Z31" s="62">
        <v>78.69</v>
      </c>
      <c r="AA31" s="62">
        <v>80.25</v>
      </c>
      <c r="AB31" s="62">
        <f>AA31-Z31</f>
        <v>1.5600000000000023</v>
      </c>
      <c r="AC31" s="61">
        <v>1</v>
      </c>
      <c r="AD31" s="61">
        <v>0</v>
      </c>
      <c r="AE31" s="60"/>
      <c r="AF31" s="101" t="s">
        <v>696</v>
      </c>
      <c r="AG31" s="59" t="s">
        <v>20</v>
      </c>
      <c r="AH31" s="58">
        <v>35360.800000000003</v>
      </c>
      <c r="AI31" s="57" t="s">
        <v>694</v>
      </c>
      <c r="AJ31" s="57"/>
      <c r="AK31" s="56">
        <v>144513.32999999999</v>
      </c>
      <c r="AL31" s="56">
        <v>36531.760000000002</v>
      </c>
      <c r="AM31" s="56">
        <f>AK31-AL31</f>
        <v>107981.56999999998</v>
      </c>
      <c r="AN31" s="56">
        <f>U31*7000+W31*7000</f>
        <v>873110</v>
      </c>
      <c r="AO31" s="55">
        <f>100-AA31</f>
        <v>19.75</v>
      </c>
      <c r="AP31" s="54" t="s">
        <v>19</v>
      </c>
      <c r="AQ31" s="85" t="s">
        <v>18</v>
      </c>
      <c r="AR31" s="85" t="s">
        <v>17</v>
      </c>
      <c r="AS31" s="85" t="s">
        <v>16</v>
      </c>
    </row>
    <row r="32" spans="1:45" s="51" customFormat="1" ht="39" customHeight="1" x14ac:dyDescent="0.25">
      <c r="A32" s="67"/>
      <c r="B32" s="65"/>
      <c r="C32" s="65"/>
      <c r="D32" s="65"/>
      <c r="E32" s="65"/>
      <c r="F32" s="66" t="s">
        <v>695</v>
      </c>
      <c r="G32" s="53">
        <v>1139</v>
      </c>
      <c r="H32" s="65" t="s">
        <v>13</v>
      </c>
      <c r="I32" s="65" t="s">
        <v>13</v>
      </c>
      <c r="J32" s="65"/>
      <c r="K32" s="64"/>
      <c r="L32" s="61"/>
      <c r="M32" s="61"/>
      <c r="N32" s="61"/>
      <c r="O32" s="61"/>
      <c r="P32" s="61"/>
      <c r="Q32" s="62"/>
      <c r="R32" s="62"/>
      <c r="S32" s="62"/>
      <c r="T32" s="62"/>
      <c r="U32" s="62"/>
      <c r="V32" s="63"/>
      <c r="W32" s="62"/>
      <c r="X32" s="63"/>
      <c r="Y32" s="62"/>
      <c r="Z32" s="62"/>
      <c r="AA32" s="62"/>
      <c r="AB32" s="62"/>
      <c r="AC32" s="61"/>
      <c r="AD32" s="61"/>
      <c r="AE32" s="60"/>
      <c r="AF32" s="101"/>
      <c r="AG32" s="59" t="s">
        <v>13</v>
      </c>
      <c r="AH32" s="58">
        <v>144877.5</v>
      </c>
      <c r="AI32" s="57" t="s">
        <v>694</v>
      </c>
      <c r="AJ32" s="57"/>
      <c r="AK32" s="56"/>
      <c r="AL32" s="56"/>
      <c r="AM32" s="56">
        <f>AK32-AL32</f>
        <v>0</v>
      </c>
      <c r="AN32" s="56">
        <f>U32*7000+W32*7000</f>
        <v>0</v>
      </c>
      <c r="AO32" s="55"/>
      <c r="AP32" s="54" t="s">
        <v>44</v>
      </c>
      <c r="AQ32" s="85" t="s">
        <v>18</v>
      </c>
      <c r="AR32" s="85" t="s">
        <v>17</v>
      </c>
      <c r="AS32" s="85" t="s">
        <v>16</v>
      </c>
    </row>
    <row r="33" spans="1:45" s="51" customFormat="1" ht="39" customHeight="1" x14ac:dyDescent="0.25">
      <c r="A33" s="67">
        <v>25</v>
      </c>
      <c r="B33" s="65" t="s">
        <v>693</v>
      </c>
      <c r="C33" s="65">
        <v>0</v>
      </c>
      <c r="D33" s="65">
        <v>0</v>
      </c>
      <c r="E33" s="65">
        <v>4</v>
      </c>
      <c r="F33" s="66" t="s">
        <v>692</v>
      </c>
      <c r="G33" s="53">
        <v>137</v>
      </c>
      <c r="H33" s="65" t="s">
        <v>691</v>
      </c>
      <c r="I33" s="65">
        <v>108.88</v>
      </c>
      <c r="J33" s="65" t="s">
        <v>23</v>
      </c>
      <c r="K33" s="64"/>
      <c r="L33" s="61">
        <v>1</v>
      </c>
      <c r="M33" s="61">
        <v>1</v>
      </c>
      <c r="N33" s="61">
        <v>0</v>
      </c>
      <c r="O33" s="61">
        <v>0</v>
      </c>
      <c r="P33" s="61">
        <f>SUM(L33:O33)</f>
        <v>2</v>
      </c>
      <c r="Q33" s="62">
        <v>52.41</v>
      </c>
      <c r="R33" s="62">
        <v>56.47</v>
      </c>
      <c r="S33" s="62">
        <v>0</v>
      </c>
      <c r="T33" s="62">
        <v>0</v>
      </c>
      <c r="U33" s="62">
        <f>SUM(Q33:T33)</f>
        <v>108.88</v>
      </c>
      <c r="V33" s="63">
        <v>0</v>
      </c>
      <c r="W33" s="62">
        <v>0</v>
      </c>
      <c r="X33" s="63">
        <v>0</v>
      </c>
      <c r="Y33" s="62">
        <v>0</v>
      </c>
      <c r="Z33" s="62">
        <v>58.96</v>
      </c>
      <c r="AA33" s="62">
        <v>56.53</v>
      </c>
      <c r="AB33" s="62">
        <f>AA33-Z33</f>
        <v>-2.4299999999999997</v>
      </c>
      <c r="AC33" s="61">
        <v>1</v>
      </c>
      <c r="AD33" s="61">
        <v>1</v>
      </c>
      <c r="AE33" s="60"/>
      <c r="AF33" s="53" t="s">
        <v>690</v>
      </c>
      <c r="AG33" s="59" t="s">
        <v>20</v>
      </c>
      <c r="AH33" s="58">
        <v>18184.88</v>
      </c>
      <c r="AI33" s="57" t="s">
        <v>689</v>
      </c>
      <c r="AJ33" s="57"/>
      <c r="AK33" s="56">
        <v>105065.24</v>
      </c>
      <c r="AL33" s="56">
        <v>29132.28</v>
      </c>
      <c r="AM33" s="56">
        <f>AK33-AL33</f>
        <v>75932.960000000006</v>
      </c>
      <c r="AN33" s="56">
        <f>U33*7000+W33*7000</f>
        <v>762160</v>
      </c>
      <c r="AO33" s="55">
        <f>100-AA33</f>
        <v>43.47</v>
      </c>
      <c r="AP33" s="54" t="s">
        <v>19</v>
      </c>
      <c r="AQ33" s="85" t="s">
        <v>18</v>
      </c>
      <c r="AR33" s="85" t="s">
        <v>17</v>
      </c>
      <c r="AS33" s="85" t="s">
        <v>16</v>
      </c>
    </row>
    <row r="34" spans="1:45" s="51" customFormat="1" ht="39" customHeight="1" x14ac:dyDescent="0.25">
      <c r="A34" s="67">
        <v>26</v>
      </c>
      <c r="B34" s="65" t="s">
        <v>688</v>
      </c>
      <c r="C34" s="65">
        <v>0</v>
      </c>
      <c r="D34" s="65">
        <v>0</v>
      </c>
      <c r="E34" s="65">
        <v>5</v>
      </c>
      <c r="F34" s="66" t="s">
        <v>687</v>
      </c>
      <c r="G34" s="53">
        <f>326 + 391</f>
        <v>717</v>
      </c>
      <c r="H34" s="65" t="s">
        <v>686</v>
      </c>
      <c r="I34" s="65">
        <v>39.67</v>
      </c>
      <c r="J34" s="65" t="s">
        <v>23</v>
      </c>
      <c r="K34" s="64" t="s">
        <v>685</v>
      </c>
      <c r="L34" s="61">
        <v>1</v>
      </c>
      <c r="M34" s="61">
        <v>0</v>
      </c>
      <c r="N34" s="61">
        <v>0</v>
      </c>
      <c r="O34" s="61">
        <v>0</v>
      </c>
      <c r="P34" s="61">
        <f>SUM(L34:O34)</f>
        <v>1</v>
      </c>
      <c r="Q34" s="62">
        <v>39.67</v>
      </c>
      <c r="R34" s="62">
        <v>0</v>
      </c>
      <c r="S34" s="62">
        <v>0</v>
      </c>
      <c r="T34" s="62">
        <v>0</v>
      </c>
      <c r="U34" s="62">
        <f>SUM(Q34:T34)</f>
        <v>39.67</v>
      </c>
      <c r="V34" s="63">
        <v>0</v>
      </c>
      <c r="W34" s="62">
        <v>0</v>
      </c>
      <c r="X34" s="63">
        <v>0</v>
      </c>
      <c r="Y34" s="62">
        <v>0</v>
      </c>
      <c r="Z34" s="62">
        <v>89.89</v>
      </c>
      <c r="AA34" s="62">
        <v>89.65</v>
      </c>
      <c r="AB34" s="62">
        <f>AA34-Z34</f>
        <v>-0.23999999999999488</v>
      </c>
      <c r="AC34" s="61">
        <v>0</v>
      </c>
      <c r="AD34" s="61">
        <v>0</v>
      </c>
      <c r="AE34" s="60"/>
      <c r="AF34" s="53" t="s">
        <v>684</v>
      </c>
      <c r="AG34" s="59" t="s">
        <v>20</v>
      </c>
      <c r="AH34" s="94" t="s">
        <v>683</v>
      </c>
      <c r="AI34" s="57" t="s">
        <v>682</v>
      </c>
      <c r="AJ34" s="57"/>
      <c r="AK34" s="89">
        <v>9217.33</v>
      </c>
      <c r="AL34" s="89">
        <v>9217.33</v>
      </c>
      <c r="AM34" s="56">
        <f>AK34-AL34</f>
        <v>0</v>
      </c>
      <c r="AN34" s="56">
        <f>U34*7000+W34*7000</f>
        <v>277690</v>
      </c>
      <c r="AO34" s="55">
        <f>100-AA34</f>
        <v>10.349999999999994</v>
      </c>
      <c r="AP34" s="54" t="s">
        <v>19</v>
      </c>
      <c r="AQ34" s="85" t="s">
        <v>18</v>
      </c>
      <c r="AR34" s="85" t="s">
        <v>17</v>
      </c>
      <c r="AS34" s="85" t="s">
        <v>84</v>
      </c>
    </row>
    <row r="35" spans="1:45" s="51" customFormat="1" ht="39" customHeight="1" x14ac:dyDescent="0.25">
      <c r="A35" s="67">
        <v>27</v>
      </c>
      <c r="B35" s="65" t="s">
        <v>681</v>
      </c>
      <c r="C35" s="65">
        <v>0</v>
      </c>
      <c r="D35" s="65">
        <v>0</v>
      </c>
      <c r="E35" s="65">
        <v>5</v>
      </c>
      <c r="F35" s="66" t="s">
        <v>680</v>
      </c>
      <c r="G35" s="53">
        <f>369 + 357</f>
        <v>726</v>
      </c>
      <c r="H35" s="65" t="s">
        <v>679</v>
      </c>
      <c r="I35" s="65">
        <v>149.46</v>
      </c>
      <c r="J35" s="65" t="s">
        <v>23</v>
      </c>
      <c r="K35" s="64"/>
      <c r="L35" s="61">
        <v>3</v>
      </c>
      <c r="M35" s="61">
        <v>0</v>
      </c>
      <c r="N35" s="61">
        <v>0</v>
      </c>
      <c r="O35" s="61">
        <v>0</v>
      </c>
      <c r="P35" s="61">
        <f>SUM(L35:O35)</f>
        <v>3</v>
      </c>
      <c r="Q35" s="62">
        <v>149.46</v>
      </c>
      <c r="R35" s="62">
        <v>0</v>
      </c>
      <c r="S35" s="62">
        <v>0</v>
      </c>
      <c r="T35" s="62">
        <v>0</v>
      </c>
      <c r="U35" s="62">
        <f>SUM(Q35:T35)</f>
        <v>149.46</v>
      </c>
      <c r="V35" s="63">
        <v>0</v>
      </c>
      <c r="W35" s="62">
        <v>0</v>
      </c>
      <c r="X35" s="63">
        <v>0</v>
      </c>
      <c r="Y35" s="62">
        <v>0</v>
      </c>
      <c r="Z35" s="62">
        <v>61.38</v>
      </c>
      <c r="AA35" s="62">
        <v>61.29</v>
      </c>
      <c r="AB35" s="62">
        <f>AA35-Z35</f>
        <v>-9.0000000000003411E-2</v>
      </c>
      <c r="AC35" s="61">
        <v>0</v>
      </c>
      <c r="AD35" s="61">
        <v>0</v>
      </c>
      <c r="AE35" s="60"/>
      <c r="AF35" s="53" t="s">
        <v>678</v>
      </c>
      <c r="AG35" s="59" t="s">
        <v>20</v>
      </c>
      <c r="AH35" s="94" t="s">
        <v>677</v>
      </c>
      <c r="AI35" s="57" t="s">
        <v>676</v>
      </c>
      <c r="AJ35" s="57"/>
      <c r="AK35" s="89">
        <v>42102.09</v>
      </c>
      <c r="AL35" s="89">
        <v>42102.09</v>
      </c>
      <c r="AM35" s="56">
        <f>AK35-AL35</f>
        <v>0</v>
      </c>
      <c r="AN35" s="56">
        <f>U35*7000+W35*7000</f>
        <v>1046220</v>
      </c>
      <c r="AO35" s="55">
        <f>100-AA35</f>
        <v>38.71</v>
      </c>
      <c r="AP35" s="54" t="s">
        <v>19</v>
      </c>
      <c r="AQ35" s="85" t="s">
        <v>18</v>
      </c>
      <c r="AR35" s="85" t="s">
        <v>17</v>
      </c>
      <c r="AS35" s="85" t="s">
        <v>84</v>
      </c>
    </row>
    <row r="36" spans="1:45" s="51" customFormat="1" ht="39" customHeight="1" x14ac:dyDescent="0.25">
      <c r="A36" s="67">
        <v>28</v>
      </c>
      <c r="B36" s="65" t="s">
        <v>675</v>
      </c>
      <c r="C36" s="65">
        <v>0</v>
      </c>
      <c r="D36" s="65">
        <v>0</v>
      </c>
      <c r="E36" s="65">
        <v>8</v>
      </c>
      <c r="F36" s="66" t="s">
        <v>449</v>
      </c>
      <c r="G36" s="53">
        <v>255</v>
      </c>
      <c r="H36" s="65" t="s">
        <v>674</v>
      </c>
      <c r="I36" s="65" t="s">
        <v>673</v>
      </c>
      <c r="J36" s="65" t="s">
        <v>23</v>
      </c>
      <c r="K36" s="64"/>
      <c r="L36" s="61">
        <v>10</v>
      </c>
      <c r="M36" s="61">
        <v>0</v>
      </c>
      <c r="N36" s="61">
        <v>0</v>
      </c>
      <c r="O36" s="61">
        <v>0</v>
      </c>
      <c r="P36" s="61">
        <f>SUM(L36:O36)</f>
        <v>10</v>
      </c>
      <c r="Q36" s="62">
        <v>385.09</v>
      </c>
      <c r="R36" s="62">
        <v>0</v>
      </c>
      <c r="S36" s="62">
        <v>0</v>
      </c>
      <c r="T36" s="62">
        <v>0</v>
      </c>
      <c r="U36" s="62">
        <f>SUM(Q36:T36)</f>
        <v>385.09</v>
      </c>
      <c r="V36" s="63">
        <v>1</v>
      </c>
      <c r="W36" s="62">
        <v>96.2</v>
      </c>
      <c r="X36" s="63">
        <v>0</v>
      </c>
      <c r="Y36" s="62">
        <v>0</v>
      </c>
      <c r="Z36" s="62">
        <v>78.430000000000007</v>
      </c>
      <c r="AA36" s="62">
        <v>78.22</v>
      </c>
      <c r="AB36" s="62">
        <f>AA36-Z36</f>
        <v>-0.21000000000000796</v>
      </c>
      <c r="AC36" s="61">
        <v>0</v>
      </c>
      <c r="AD36" s="61">
        <v>0</v>
      </c>
      <c r="AE36" s="60"/>
      <c r="AF36" s="53" t="s">
        <v>672</v>
      </c>
      <c r="AG36" s="59" t="s">
        <v>20</v>
      </c>
      <c r="AH36" s="58">
        <v>33321.160000000003</v>
      </c>
      <c r="AI36" s="57" t="s">
        <v>671</v>
      </c>
      <c r="AJ36" s="57"/>
      <c r="AK36" s="56">
        <v>106089.53</v>
      </c>
      <c r="AL36" s="56">
        <v>57181.55</v>
      </c>
      <c r="AM36" s="56">
        <f>AK36-AL36</f>
        <v>48907.979999999996</v>
      </c>
      <c r="AN36" s="56">
        <f>U36*7000+W36*7000</f>
        <v>3369030</v>
      </c>
      <c r="AO36" s="55">
        <f>100-AA36</f>
        <v>21.78</v>
      </c>
      <c r="AP36" s="54">
        <v>1</v>
      </c>
      <c r="AQ36" s="85" t="s">
        <v>18</v>
      </c>
      <c r="AR36" s="85" t="s">
        <v>17</v>
      </c>
      <c r="AS36" s="85" t="s">
        <v>16</v>
      </c>
    </row>
    <row r="37" spans="1:45" s="51" customFormat="1" ht="39" customHeight="1" x14ac:dyDescent="0.25">
      <c r="A37" s="67">
        <v>29</v>
      </c>
      <c r="B37" s="65" t="s">
        <v>670</v>
      </c>
      <c r="C37" s="65">
        <v>0</v>
      </c>
      <c r="D37" s="65">
        <v>0</v>
      </c>
      <c r="E37" s="65">
        <v>10</v>
      </c>
      <c r="F37" s="66" t="s">
        <v>669</v>
      </c>
      <c r="G37" s="53">
        <v>145</v>
      </c>
      <c r="H37" s="65" t="s">
        <v>668</v>
      </c>
      <c r="I37" s="65">
        <v>19.71</v>
      </c>
      <c r="J37" s="65" t="s">
        <v>23</v>
      </c>
      <c r="K37" s="64"/>
      <c r="L37" s="61">
        <v>1</v>
      </c>
      <c r="M37" s="61">
        <v>0</v>
      </c>
      <c r="N37" s="61">
        <v>0</v>
      </c>
      <c r="O37" s="61">
        <v>0</v>
      </c>
      <c r="P37" s="61">
        <f>SUM(L37:O37)</f>
        <v>1</v>
      </c>
      <c r="Q37" s="62">
        <v>19.71</v>
      </c>
      <c r="R37" s="62">
        <v>0</v>
      </c>
      <c r="S37" s="62">
        <v>0</v>
      </c>
      <c r="T37" s="62">
        <v>0</v>
      </c>
      <c r="U37" s="62">
        <f>SUM(Q37:T37)</f>
        <v>19.71</v>
      </c>
      <c r="V37" s="63">
        <v>0</v>
      </c>
      <c r="W37" s="62">
        <v>0</v>
      </c>
      <c r="X37" s="63">
        <v>0</v>
      </c>
      <c r="Y37" s="62">
        <v>0</v>
      </c>
      <c r="Z37" s="62">
        <v>94.97</v>
      </c>
      <c r="AA37" s="62">
        <v>75.16</v>
      </c>
      <c r="AB37" s="62">
        <f>AA37-Z37</f>
        <v>-19.810000000000002</v>
      </c>
      <c r="AC37" s="61">
        <v>1</v>
      </c>
      <c r="AD37" s="61">
        <v>0</v>
      </c>
      <c r="AE37" s="60"/>
      <c r="AF37" s="53" t="s">
        <v>667</v>
      </c>
      <c r="AG37" s="59" t="s">
        <v>20</v>
      </c>
      <c r="AH37" s="58">
        <v>15335.61</v>
      </c>
      <c r="AI37" s="105" t="s">
        <v>666</v>
      </c>
      <c r="AJ37" s="57"/>
      <c r="AK37" s="56">
        <v>7766.91</v>
      </c>
      <c r="AL37" s="56">
        <v>6812.42</v>
      </c>
      <c r="AM37" s="56">
        <f>AK37-AL37</f>
        <v>954.48999999999978</v>
      </c>
      <c r="AN37" s="56">
        <f>U37*7000+W37*7000</f>
        <v>137970</v>
      </c>
      <c r="AO37" s="55">
        <f>100-AA37</f>
        <v>24.840000000000003</v>
      </c>
      <c r="AP37" s="54" t="s">
        <v>19</v>
      </c>
      <c r="AQ37" s="85" t="s">
        <v>18</v>
      </c>
      <c r="AR37" s="85" t="s">
        <v>17</v>
      </c>
      <c r="AS37" s="85" t="s">
        <v>665</v>
      </c>
    </row>
    <row r="38" spans="1:45" s="68" customFormat="1" ht="39" customHeight="1" x14ac:dyDescent="0.25">
      <c r="A38" s="84">
        <v>30</v>
      </c>
      <c r="B38" s="82" t="s">
        <v>664</v>
      </c>
      <c r="C38" s="82">
        <v>0</v>
      </c>
      <c r="D38" s="82">
        <v>0</v>
      </c>
      <c r="E38" s="82">
        <v>8</v>
      </c>
      <c r="F38" s="83" t="s">
        <v>323</v>
      </c>
      <c r="G38" s="76">
        <v>583</v>
      </c>
      <c r="H38" s="82" t="s">
        <v>663</v>
      </c>
      <c r="I38" s="82">
        <v>97.01</v>
      </c>
      <c r="J38" s="82" t="s">
        <v>23</v>
      </c>
      <c r="K38" s="81"/>
      <c r="L38" s="78">
        <v>3</v>
      </c>
      <c r="M38" s="78">
        <v>0</v>
      </c>
      <c r="N38" s="78">
        <v>0</v>
      </c>
      <c r="O38" s="78">
        <v>0</v>
      </c>
      <c r="P38" s="78">
        <f>SUM(L38:O38)</f>
        <v>3</v>
      </c>
      <c r="Q38" s="79">
        <v>97.01</v>
      </c>
      <c r="R38" s="79">
        <v>0</v>
      </c>
      <c r="S38" s="79">
        <v>0</v>
      </c>
      <c r="T38" s="79">
        <v>0</v>
      </c>
      <c r="U38" s="79">
        <f>SUM(Q38:T38)</f>
        <v>97.01</v>
      </c>
      <c r="V38" s="80">
        <v>0</v>
      </c>
      <c r="W38" s="79">
        <v>0</v>
      </c>
      <c r="X38" s="80">
        <v>0</v>
      </c>
      <c r="Y38" s="79">
        <v>0</v>
      </c>
      <c r="Z38" s="79">
        <v>94.3</v>
      </c>
      <c r="AA38" s="79">
        <v>94.06</v>
      </c>
      <c r="AB38" s="79">
        <f>AA38-Z38</f>
        <v>-0.23999999999999488</v>
      </c>
      <c r="AC38" s="78">
        <v>0</v>
      </c>
      <c r="AD38" s="78">
        <v>0</v>
      </c>
      <c r="AE38" s="77"/>
      <c r="AF38" s="76" t="s">
        <v>662</v>
      </c>
      <c r="AG38" s="75" t="s">
        <v>20</v>
      </c>
      <c r="AH38" s="74">
        <v>18987.64</v>
      </c>
      <c r="AI38" s="73" t="s">
        <v>661</v>
      </c>
      <c r="AJ38" s="73"/>
      <c r="AK38" s="72">
        <v>27108.560000000001</v>
      </c>
      <c r="AL38" s="72">
        <v>19101.72</v>
      </c>
      <c r="AM38" s="72">
        <f>AK38-AL38</f>
        <v>8006.84</v>
      </c>
      <c r="AN38" s="72">
        <f>U38*7000+W38*7000</f>
        <v>679070</v>
      </c>
      <c r="AO38" s="71">
        <f>100-AA38</f>
        <v>5.9399999999999977</v>
      </c>
      <c r="AP38" s="70" t="s">
        <v>19</v>
      </c>
      <c r="AQ38" s="69" t="s">
        <v>18</v>
      </c>
      <c r="AR38" s="69" t="s">
        <v>17</v>
      </c>
      <c r="AS38" s="69" t="s">
        <v>16</v>
      </c>
    </row>
    <row r="39" spans="1:45" s="51" customFormat="1" ht="39" customHeight="1" x14ac:dyDescent="0.25">
      <c r="A39" s="67">
        <v>31</v>
      </c>
      <c r="B39" s="65" t="s">
        <v>660</v>
      </c>
      <c r="C39" s="65">
        <v>0</v>
      </c>
      <c r="D39" s="65">
        <v>0</v>
      </c>
      <c r="E39" s="65">
        <v>8</v>
      </c>
      <c r="F39" s="66" t="s">
        <v>659</v>
      </c>
      <c r="G39" s="53">
        <v>180</v>
      </c>
      <c r="H39" s="65" t="s">
        <v>658</v>
      </c>
      <c r="I39" s="65">
        <v>92.33</v>
      </c>
      <c r="J39" s="65" t="s">
        <v>23</v>
      </c>
      <c r="K39" s="64"/>
      <c r="L39" s="61">
        <v>2</v>
      </c>
      <c r="M39" s="61">
        <v>1</v>
      </c>
      <c r="N39" s="61">
        <v>0</v>
      </c>
      <c r="O39" s="61">
        <v>0</v>
      </c>
      <c r="P39" s="61">
        <f>SUM(L39:O39)</f>
        <v>3</v>
      </c>
      <c r="Q39" s="62">
        <v>58.96</v>
      </c>
      <c r="R39" s="62">
        <v>33.369999999999997</v>
      </c>
      <c r="S39" s="62">
        <v>0</v>
      </c>
      <c r="T39" s="62">
        <v>0</v>
      </c>
      <c r="U39" s="62">
        <f>SUM(Q39:T39)</f>
        <v>92.33</v>
      </c>
      <c r="V39" s="63">
        <v>0</v>
      </c>
      <c r="W39" s="62">
        <v>0</v>
      </c>
      <c r="X39" s="63">
        <v>0</v>
      </c>
      <c r="Y39" s="62">
        <v>0</v>
      </c>
      <c r="Z39" s="62">
        <v>85.39</v>
      </c>
      <c r="AA39" s="62">
        <v>85.42</v>
      </c>
      <c r="AB39" s="62">
        <f>AA39-Z39</f>
        <v>3.0000000000001137E-2</v>
      </c>
      <c r="AC39" s="61">
        <v>0</v>
      </c>
      <c r="AD39" s="61">
        <v>0</v>
      </c>
      <c r="AE39" s="60"/>
      <c r="AF39" s="53" t="s">
        <v>657</v>
      </c>
      <c r="AG39" s="59" t="s">
        <v>20</v>
      </c>
      <c r="AH39" s="58">
        <v>14591.57</v>
      </c>
      <c r="AI39" s="57" t="s">
        <v>656</v>
      </c>
      <c r="AJ39" s="57"/>
      <c r="AK39" s="56">
        <v>26569.32</v>
      </c>
      <c r="AL39" s="56">
        <v>18414.689999999999</v>
      </c>
      <c r="AM39" s="56">
        <f>AK39-AL39</f>
        <v>8154.630000000001</v>
      </c>
      <c r="AN39" s="56">
        <f>U39*7000+W39*7000</f>
        <v>646310</v>
      </c>
      <c r="AO39" s="55">
        <f>100-AA39</f>
        <v>14.579999999999998</v>
      </c>
      <c r="AP39" s="54" t="s">
        <v>19</v>
      </c>
      <c r="AQ39" s="85" t="s">
        <v>18</v>
      </c>
      <c r="AR39" s="85" t="s">
        <v>17</v>
      </c>
      <c r="AS39" s="85" t="s">
        <v>16</v>
      </c>
    </row>
    <row r="40" spans="1:45" s="51" customFormat="1" ht="39" customHeight="1" x14ac:dyDescent="0.25">
      <c r="A40" s="67">
        <v>32</v>
      </c>
      <c r="B40" s="65" t="s">
        <v>655</v>
      </c>
      <c r="C40" s="65">
        <v>0</v>
      </c>
      <c r="D40" s="65">
        <v>0</v>
      </c>
      <c r="E40" s="65">
        <v>8</v>
      </c>
      <c r="F40" s="66" t="s">
        <v>139</v>
      </c>
      <c r="G40" s="53">
        <v>179</v>
      </c>
      <c r="H40" s="65" t="s">
        <v>654</v>
      </c>
      <c r="I40" s="65">
        <v>59.16</v>
      </c>
      <c r="J40" s="65" t="s">
        <v>23</v>
      </c>
      <c r="K40" s="64"/>
      <c r="L40" s="61">
        <v>2</v>
      </c>
      <c r="M40" s="61">
        <v>0</v>
      </c>
      <c r="N40" s="61">
        <v>0</v>
      </c>
      <c r="O40" s="61">
        <v>0</v>
      </c>
      <c r="P40" s="61">
        <f>SUM(L40:O40)</f>
        <v>2</v>
      </c>
      <c r="Q40" s="62">
        <v>59.16</v>
      </c>
      <c r="R40" s="62">
        <v>0</v>
      </c>
      <c r="S40" s="62">
        <v>0</v>
      </c>
      <c r="T40" s="62">
        <v>0</v>
      </c>
      <c r="U40" s="62">
        <f>SUM(Q40:T40)</f>
        <v>59.16</v>
      </c>
      <c r="V40" s="63">
        <v>0</v>
      </c>
      <c r="W40" s="62">
        <v>0</v>
      </c>
      <c r="X40" s="63">
        <v>0</v>
      </c>
      <c r="Y40" s="62">
        <v>0</v>
      </c>
      <c r="Z40" s="62">
        <v>90.66</v>
      </c>
      <c r="AA40" s="62">
        <v>90.7</v>
      </c>
      <c r="AB40" s="62">
        <f>AA40-Z40</f>
        <v>4.0000000000006253E-2</v>
      </c>
      <c r="AC40" s="61">
        <v>0</v>
      </c>
      <c r="AD40" s="61">
        <v>0</v>
      </c>
      <c r="AE40" s="60"/>
      <c r="AF40" s="53" t="s">
        <v>653</v>
      </c>
      <c r="AG40" s="59" t="s">
        <v>20</v>
      </c>
      <c r="AH40" s="58">
        <v>9300.23</v>
      </c>
      <c r="AI40" s="57" t="s">
        <v>652</v>
      </c>
      <c r="AJ40" s="57"/>
      <c r="AK40" s="56">
        <v>20164.48</v>
      </c>
      <c r="AL40" s="56">
        <v>12169.2</v>
      </c>
      <c r="AM40" s="56">
        <f>AK40-AL40</f>
        <v>7995.2799999999988</v>
      </c>
      <c r="AN40" s="56">
        <f>U40*7000+W40*7000</f>
        <v>414120</v>
      </c>
      <c r="AO40" s="55">
        <f>100-AA40</f>
        <v>9.2999999999999972</v>
      </c>
      <c r="AP40" s="54" t="s">
        <v>19</v>
      </c>
      <c r="AQ40" s="85" t="s">
        <v>18</v>
      </c>
      <c r="AR40" s="85" t="s">
        <v>17</v>
      </c>
      <c r="AS40" s="85" t="s">
        <v>102</v>
      </c>
    </row>
    <row r="41" spans="1:45" s="51" customFormat="1" ht="39" customHeight="1" x14ac:dyDescent="0.25">
      <c r="A41" s="67">
        <v>33</v>
      </c>
      <c r="B41" s="65" t="s">
        <v>651</v>
      </c>
      <c r="C41" s="65">
        <v>0</v>
      </c>
      <c r="D41" s="65">
        <v>0</v>
      </c>
      <c r="E41" s="65">
        <v>8</v>
      </c>
      <c r="F41" s="66" t="s">
        <v>650</v>
      </c>
      <c r="G41" s="53">
        <v>1314</v>
      </c>
      <c r="H41" s="65" t="s">
        <v>649</v>
      </c>
      <c r="I41" s="65">
        <v>481.32</v>
      </c>
      <c r="J41" s="65" t="s">
        <v>23</v>
      </c>
      <c r="K41" s="64"/>
      <c r="L41" s="61">
        <v>10</v>
      </c>
      <c r="M41" s="61">
        <v>0</v>
      </c>
      <c r="N41" s="61">
        <v>0</v>
      </c>
      <c r="O41" s="61">
        <v>0</v>
      </c>
      <c r="P41" s="61">
        <f>SUM(L41:O41)</f>
        <v>10</v>
      </c>
      <c r="Q41" s="62">
        <v>481.32</v>
      </c>
      <c r="R41" s="62">
        <v>0</v>
      </c>
      <c r="S41" s="62">
        <v>0</v>
      </c>
      <c r="T41" s="62">
        <v>0</v>
      </c>
      <c r="U41" s="62">
        <f>SUM(Q41:T41)</f>
        <v>481.32</v>
      </c>
      <c r="V41" s="63">
        <v>0</v>
      </c>
      <c r="W41" s="62">
        <v>0</v>
      </c>
      <c r="X41" s="63">
        <v>0</v>
      </c>
      <c r="Y41" s="62">
        <v>0</v>
      </c>
      <c r="Z41" s="62">
        <v>90.72</v>
      </c>
      <c r="AA41" s="62">
        <v>90.85</v>
      </c>
      <c r="AB41" s="62">
        <f>AA41-Z41</f>
        <v>0.12999999999999545</v>
      </c>
      <c r="AC41" s="61">
        <v>1</v>
      </c>
      <c r="AD41" s="61">
        <v>0</v>
      </c>
      <c r="AE41" s="60"/>
      <c r="AF41" s="53" t="s">
        <v>648</v>
      </c>
      <c r="AG41" s="59" t="s">
        <v>20</v>
      </c>
      <c r="AH41" s="58">
        <v>58531.69</v>
      </c>
      <c r="AI41" s="57" t="s">
        <v>647</v>
      </c>
      <c r="AJ41" s="57"/>
      <c r="AK41" s="56">
        <v>183138.65</v>
      </c>
      <c r="AL41" s="56">
        <v>84428.5</v>
      </c>
      <c r="AM41" s="56">
        <f>AK41-AL41</f>
        <v>98710.15</v>
      </c>
      <c r="AN41" s="56">
        <f>U41*7000+W41*7000</f>
        <v>3369240</v>
      </c>
      <c r="AO41" s="55">
        <f>100-AA41</f>
        <v>9.1500000000000057</v>
      </c>
      <c r="AP41" s="54" t="s">
        <v>19</v>
      </c>
      <c r="AQ41" s="85" t="s">
        <v>18</v>
      </c>
      <c r="AR41" s="85" t="s">
        <v>17</v>
      </c>
      <c r="AS41" s="85" t="s">
        <v>646</v>
      </c>
    </row>
    <row r="42" spans="1:45" s="51" customFormat="1" ht="39" customHeight="1" x14ac:dyDescent="0.25">
      <c r="A42" s="67">
        <v>34</v>
      </c>
      <c r="B42" s="65" t="s">
        <v>645</v>
      </c>
      <c r="C42" s="65">
        <v>0</v>
      </c>
      <c r="D42" s="65">
        <v>0</v>
      </c>
      <c r="E42" s="65">
        <v>8</v>
      </c>
      <c r="F42" s="66" t="s">
        <v>466</v>
      </c>
      <c r="G42" s="53">
        <v>354</v>
      </c>
      <c r="H42" s="65" t="s">
        <v>644</v>
      </c>
      <c r="I42" s="65">
        <v>60.42</v>
      </c>
      <c r="J42" s="65" t="s">
        <v>23</v>
      </c>
      <c r="K42" s="64"/>
      <c r="L42" s="61">
        <v>2</v>
      </c>
      <c r="M42" s="61">
        <v>0</v>
      </c>
      <c r="N42" s="61">
        <v>0</v>
      </c>
      <c r="O42" s="61">
        <v>0</v>
      </c>
      <c r="P42" s="61">
        <f>SUM(L42:O42)</f>
        <v>2</v>
      </c>
      <c r="Q42" s="62">
        <v>60.42</v>
      </c>
      <c r="R42" s="62">
        <v>0</v>
      </c>
      <c r="S42" s="62">
        <v>0</v>
      </c>
      <c r="T42" s="62">
        <v>0</v>
      </c>
      <c r="U42" s="62">
        <f>SUM(Q42:T42)</f>
        <v>60.42</v>
      </c>
      <c r="V42" s="63">
        <v>0</v>
      </c>
      <c r="W42" s="62">
        <v>0</v>
      </c>
      <c r="X42" s="63">
        <v>0</v>
      </c>
      <c r="Y42" s="62">
        <v>0</v>
      </c>
      <c r="Z42" s="62">
        <v>93.95</v>
      </c>
      <c r="AA42" s="62">
        <v>93.98</v>
      </c>
      <c r="AB42" s="62">
        <f>AA42-Z42</f>
        <v>3.0000000000001137E-2</v>
      </c>
      <c r="AC42" s="61">
        <v>0</v>
      </c>
      <c r="AD42" s="61">
        <v>0</v>
      </c>
      <c r="AE42" s="60"/>
      <c r="AF42" s="53" t="s">
        <v>643</v>
      </c>
      <c r="AG42" s="59" t="s">
        <v>20</v>
      </c>
      <c r="AH42" s="58">
        <v>10573.53</v>
      </c>
      <c r="AI42" s="57" t="s">
        <v>642</v>
      </c>
      <c r="AJ42" s="57"/>
      <c r="AK42" s="56">
        <v>47278.66</v>
      </c>
      <c r="AL42" s="56">
        <v>16822.990000000002</v>
      </c>
      <c r="AM42" s="56">
        <f>AK42-AL42</f>
        <v>30455.670000000002</v>
      </c>
      <c r="AN42" s="56">
        <f>U42*7000+W42*7000</f>
        <v>422940</v>
      </c>
      <c r="AO42" s="55">
        <f>100-AA42</f>
        <v>6.019999999999996</v>
      </c>
      <c r="AP42" s="54" t="s">
        <v>19</v>
      </c>
      <c r="AQ42" s="85" t="s">
        <v>18</v>
      </c>
      <c r="AR42" s="85" t="s">
        <v>17</v>
      </c>
      <c r="AS42" s="85" t="s">
        <v>187</v>
      </c>
    </row>
    <row r="43" spans="1:45" s="103" customFormat="1" ht="39" customHeight="1" x14ac:dyDescent="0.25">
      <c r="A43" s="67">
        <v>35</v>
      </c>
      <c r="B43" s="65" t="s">
        <v>641</v>
      </c>
      <c r="C43" s="65">
        <v>0</v>
      </c>
      <c r="D43" s="65">
        <v>0</v>
      </c>
      <c r="E43" s="65">
        <v>10</v>
      </c>
      <c r="F43" s="66" t="s">
        <v>640</v>
      </c>
      <c r="G43" s="53">
        <v>1844</v>
      </c>
      <c r="H43" s="65" t="s">
        <v>639</v>
      </c>
      <c r="I43" s="65" t="s">
        <v>638</v>
      </c>
      <c r="J43" s="65" t="s">
        <v>23</v>
      </c>
      <c r="K43" s="64"/>
      <c r="L43" s="61">
        <v>16</v>
      </c>
      <c r="M43" s="61">
        <v>1</v>
      </c>
      <c r="N43" s="61">
        <v>0</v>
      </c>
      <c r="O43" s="61">
        <v>0</v>
      </c>
      <c r="P43" s="61">
        <f>SUM(L43:O43)</f>
        <v>17</v>
      </c>
      <c r="Q43" s="62">
        <v>614.92999999999995</v>
      </c>
      <c r="R43" s="62">
        <v>37.67</v>
      </c>
      <c r="S43" s="62">
        <v>0</v>
      </c>
      <c r="T43" s="62">
        <v>0</v>
      </c>
      <c r="U43" s="62">
        <f>SUM(Q43:T43)</f>
        <v>652.59999999999991</v>
      </c>
      <c r="V43" s="63">
        <v>1</v>
      </c>
      <c r="W43" s="62">
        <v>47.04</v>
      </c>
      <c r="X43" s="63">
        <v>0</v>
      </c>
      <c r="Y43" s="62">
        <v>0</v>
      </c>
      <c r="Z43" s="62">
        <v>33.44</v>
      </c>
      <c r="AA43" s="62">
        <v>34.520000000000003</v>
      </c>
      <c r="AB43" s="62">
        <f>AA43-Z43</f>
        <v>1.0800000000000054</v>
      </c>
      <c r="AC43" s="61">
        <v>1</v>
      </c>
      <c r="AD43" s="61">
        <v>1</v>
      </c>
      <c r="AE43" s="61"/>
      <c r="AF43" s="53" t="s">
        <v>637</v>
      </c>
      <c r="AG43" s="59" t="s">
        <v>20</v>
      </c>
      <c r="AH43" s="87">
        <v>457369.34</v>
      </c>
      <c r="AI43" s="100" t="s">
        <v>636</v>
      </c>
      <c r="AJ43" s="100"/>
      <c r="AK43" s="99">
        <v>181374.59</v>
      </c>
      <c r="AL43" s="99">
        <v>97602.9</v>
      </c>
      <c r="AM43" s="99">
        <f>AK43-AL43</f>
        <v>83771.69</v>
      </c>
      <c r="AN43" s="99">
        <f>U43*7000+W43*7000</f>
        <v>4897479.9999999991</v>
      </c>
      <c r="AO43" s="62">
        <f>100-AA43</f>
        <v>65.47999999999999</v>
      </c>
      <c r="AP43" s="88" t="s">
        <v>44</v>
      </c>
      <c r="AQ43" s="98" t="s">
        <v>18</v>
      </c>
      <c r="AR43" s="98" t="s">
        <v>17</v>
      </c>
      <c r="AS43" s="85" t="s">
        <v>635</v>
      </c>
    </row>
    <row r="44" spans="1:45" s="51" customFormat="1" ht="39" customHeight="1" x14ac:dyDescent="0.25">
      <c r="A44" s="67">
        <v>36</v>
      </c>
      <c r="B44" s="65" t="s">
        <v>634</v>
      </c>
      <c r="C44" s="65">
        <v>0</v>
      </c>
      <c r="D44" s="65">
        <v>0</v>
      </c>
      <c r="E44" s="65">
        <v>10</v>
      </c>
      <c r="F44" s="66" t="s">
        <v>633</v>
      </c>
      <c r="G44" s="53">
        <v>862</v>
      </c>
      <c r="H44" s="66" t="s">
        <v>632</v>
      </c>
      <c r="I44" s="65">
        <v>204.06</v>
      </c>
      <c r="J44" s="65" t="s">
        <v>23</v>
      </c>
      <c r="K44" s="64"/>
      <c r="L44" s="61">
        <v>4</v>
      </c>
      <c r="M44" s="61">
        <v>0</v>
      </c>
      <c r="N44" s="61">
        <v>0</v>
      </c>
      <c r="O44" s="61">
        <v>0</v>
      </c>
      <c r="P44" s="61">
        <f>SUM(L44:O44)</f>
        <v>4</v>
      </c>
      <c r="Q44" s="62">
        <v>204.06</v>
      </c>
      <c r="R44" s="62">
        <v>0</v>
      </c>
      <c r="S44" s="62">
        <v>0</v>
      </c>
      <c r="T44" s="62">
        <v>0</v>
      </c>
      <c r="U44" s="62">
        <f>SUM(Q44:T44)</f>
        <v>204.06</v>
      </c>
      <c r="V44" s="63">
        <v>0</v>
      </c>
      <c r="W44" s="62">
        <v>0</v>
      </c>
      <c r="X44" s="63">
        <v>0</v>
      </c>
      <c r="Y44" s="62">
        <v>0</v>
      </c>
      <c r="Z44" s="62">
        <v>23.56</v>
      </c>
      <c r="AA44" s="62">
        <v>23.56</v>
      </c>
      <c r="AB44" s="62">
        <f>AA44-Z44</f>
        <v>0</v>
      </c>
      <c r="AC44" s="61">
        <v>0</v>
      </c>
      <c r="AD44" s="61">
        <v>0</v>
      </c>
      <c r="AE44" s="60"/>
      <c r="AF44" s="53" t="s">
        <v>631</v>
      </c>
      <c r="AG44" s="59" t="s">
        <v>20</v>
      </c>
      <c r="AH44" s="58">
        <v>131789.70000000001</v>
      </c>
      <c r="AI44" s="57" t="s">
        <v>630</v>
      </c>
      <c r="AJ44" s="57"/>
      <c r="AK44" s="56">
        <v>154401.60000000001</v>
      </c>
      <c r="AL44" s="56">
        <v>137288.38</v>
      </c>
      <c r="AM44" s="56">
        <f>AK44-AL44</f>
        <v>17113.22</v>
      </c>
      <c r="AN44" s="56">
        <f>U44*7000+W44*7000</f>
        <v>1428420</v>
      </c>
      <c r="AO44" s="55">
        <f>100-AA44</f>
        <v>76.44</v>
      </c>
      <c r="AP44" s="54" t="s">
        <v>19</v>
      </c>
      <c r="AQ44" s="85" t="s">
        <v>18</v>
      </c>
      <c r="AR44" s="85" t="s">
        <v>17</v>
      </c>
      <c r="AS44" s="85" t="s">
        <v>629</v>
      </c>
    </row>
    <row r="45" spans="1:45" s="51" customFormat="1" ht="39" customHeight="1" x14ac:dyDescent="0.25">
      <c r="A45" s="67">
        <v>37</v>
      </c>
      <c r="B45" s="65" t="s">
        <v>628</v>
      </c>
      <c r="C45" s="65">
        <v>0</v>
      </c>
      <c r="D45" s="65">
        <v>0</v>
      </c>
      <c r="E45" s="65">
        <v>8</v>
      </c>
      <c r="F45" s="66" t="s">
        <v>627</v>
      </c>
      <c r="G45" s="53">
        <v>584</v>
      </c>
      <c r="H45" s="65" t="s">
        <v>626</v>
      </c>
      <c r="I45" s="65">
        <v>198.39</v>
      </c>
      <c r="J45" s="65" t="s">
        <v>23</v>
      </c>
      <c r="K45" s="64"/>
      <c r="L45" s="61">
        <v>4</v>
      </c>
      <c r="M45" s="61">
        <v>0</v>
      </c>
      <c r="N45" s="61">
        <v>0</v>
      </c>
      <c r="O45" s="61">
        <v>0</v>
      </c>
      <c r="P45" s="61">
        <f>SUM(L45:O45)</f>
        <v>4</v>
      </c>
      <c r="Q45" s="62">
        <v>198.39</v>
      </c>
      <c r="R45" s="62">
        <v>0</v>
      </c>
      <c r="S45" s="62">
        <v>0</v>
      </c>
      <c r="T45" s="62">
        <v>0</v>
      </c>
      <c r="U45" s="62">
        <f>SUM(Q45:T45)</f>
        <v>198.39</v>
      </c>
      <c r="V45" s="63">
        <v>0</v>
      </c>
      <c r="W45" s="62">
        <v>0</v>
      </c>
      <c r="X45" s="63">
        <v>0</v>
      </c>
      <c r="Y45" s="62">
        <v>0</v>
      </c>
      <c r="Z45" s="62">
        <v>88.53</v>
      </c>
      <c r="AA45" s="62">
        <v>88.58</v>
      </c>
      <c r="AB45" s="62">
        <f>AA45-Z45</f>
        <v>4.9999999999997158E-2</v>
      </c>
      <c r="AC45" s="61">
        <v>0</v>
      </c>
      <c r="AD45" s="61">
        <v>0</v>
      </c>
      <c r="AE45" s="60"/>
      <c r="AF45" s="53" t="s">
        <v>625</v>
      </c>
      <c r="AG45" s="59" t="s">
        <v>20</v>
      </c>
      <c r="AH45" s="58">
        <v>38254.06</v>
      </c>
      <c r="AI45" s="57" t="s">
        <v>624</v>
      </c>
      <c r="AJ45" s="57"/>
      <c r="AK45" s="56">
        <v>61440</v>
      </c>
      <c r="AL45" s="56">
        <v>42386.07</v>
      </c>
      <c r="AM45" s="56">
        <f>AK45-AL45</f>
        <v>19053.93</v>
      </c>
      <c r="AN45" s="56">
        <f>U45*7000+W45*7000</f>
        <v>1388730</v>
      </c>
      <c r="AO45" s="55">
        <f>100-AA45</f>
        <v>11.420000000000002</v>
      </c>
      <c r="AP45" s="54" t="s">
        <v>19</v>
      </c>
      <c r="AQ45" s="85" t="s">
        <v>18</v>
      </c>
      <c r="AR45" s="85" t="s">
        <v>17</v>
      </c>
      <c r="AS45" s="85" t="s">
        <v>113</v>
      </c>
    </row>
    <row r="46" spans="1:45" s="51" customFormat="1" ht="39" customHeight="1" x14ac:dyDescent="0.25">
      <c r="A46" s="67">
        <v>38</v>
      </c>
      <c r="B46" s="65" t="s">
        <v>623</v>
      </c>
      <c r="C46" s="65">
        <v>0</v>
      </c>
      <c r="D46" s="65">
        <v>0</v>
      </c>
      <c r="E46" s="65">
        <v>6</v>
      </c>
      <c r="F46" s="66" t="s">
        <v>622</v>
      </c>
      <c r="G46" s="53">
        <v>257</v>
      </c>
      <c r="H46" s="65" t="s">
        <v>621</v>
      </c>
      <c r="I46" s="65">
        <v>310.43</v>
      </c>
      <c r="J46" s="65" t="s">
        <v>23</v>
      </c>
      <c r="K46" s="64"/>
      <c r="L46" s="61">
        <v>7</v>
      </c>
      <c r="M46" s="61">
        <v>0</v>
      </c>
      <c r="N46" s="61">
        <v>0</v>
      </c>
      <c r="O46" s="61">
        <v>0</v>
      </c>
      <c r="P46" s="61">
        <f>SUM(L46:O46)</f>
        <v>7</v>
      </c>
      <c r="Q46" s="62">
        <v>310.43</v>
      </c>
      <c r="R46" s="62">
        <v>0</v>
      </c>
      <c r="S46" s="62">
        <v>0</v>
      </c>
      <c r="T46" s="62">
        <v>0</v>
      </c>
      <c r="U46" s="62">
        <f>SUM(Q46:T46)</f>
        <v>310.43</v>
      </c>
      <c r="V46" s="63">
        <v>0</v>
      </c>
      <c r="W46" s="62">
        <v>0</v>
      </c>
      <c r="X46" s="63">
        <v>0</v>
      </c>
      <c r="Y46" s="62">
        <v>0</v>
      </c>
      <c r="Z46" s="62">
        <v>50.4</v>
      </c>
      <c r="AA46" s="62">
        <v>50.34</v>
      </c>
      <c r="AB46" s="62">
        <f>AA46-Z46</f>
        <v>-5.9999999999995168E-2</v>
      </c>
      <c r="AC46" s="61">
        <v>0</v>
      </c>
      <c r="AD46" s="61">
        <v>1</v>
      </c>
      <c r="AE46" s="60"/>
      <c r="AF46" s="53" t="s">
        <v>620</v>
      </c>
      <c r="AG46" s="59" t="s">
        <v>20</v>
      </c>
      <c r="AH46" s="58">
        <v>68544.56</v>
      </c>
      <c r="AI46" s="57" t="s">
        <v>619</v>
      </c>
      <c r="AJ46" s="57"/>
      <c r="AK46" s="56">
        <v>305620.78999999998</v>
      </c>
      <c r="AL46" s="56">
        <v>111344.34</v>
      </c>
      <c r="AM46" s="56">
        <f>AK46-AL46</f>
        <v>194276.44999999998</v>
      </c>
      <c r="AN46" s="56">
        <f>U46*7000+W46*7000</f>
        <v>2173010</v>
      </c>
      <c r="AO46" s="55">
        <f>100-AA46</f>
        <v>49.66</v>
      </c>
      <c r="AP46" s="107"/>
      <c r="AQ46" s="85" t="s">
        <v>18</v>
      </c>
      <c r="AR46" s="85" t="s">
        <v>17</v>
      </c>
      <c r="AS46" s="85" t="s">
        <v>618</v>
      </c>
    </row>
    <row r="47" spans="1:45" s="51" customFormat="1" ht="39" customHeight="1" x14ac:dyDescent="0.25">
      <c r="A47" s="67">
        <v>39</v>
      </c>
      <c r="B47" s="65" t="s">
        <v>617</v>
      </c>
      <c r="C47" s="65">
        <v>0</v>
      </c>
      <c r="D47" s="65">
        <v>0</v>
      </c>
      <c r="E47" s="65">
        <v>6</v>
      </c>
      <c r="F47" s="66" t="s">
        <v>616</v>
      </c>
      <c r="G47" s="53">
        <v>400</v>
      </c>
      <c r="H47" s="65" t="s">
        <v>615</v>
      </c>
      <c r="I47" s="65">
        <v>49.65</v>
      </c>
      <c r="J47" s="65" t="s">
        <v>23</v>
      </c>
      <c r="K47" s="64"/>
      <c r="L47" s="61">
        <v>1</v>
      </c>
      <c r="M47" s="61">
        <v>0</v>
      </c>
      <c r="N47" s="61">
        <v>0</v>
      </c>
      <c r="O47" s="61">
        <v>0</v>
      </c>
      <c r="P47" s="61">
        <f>SUM(L47:O47)</f>
        <v>1</v>
      </c>
      <c r="Q47" s="62">
        <v>49.65</v>
      </c>
      <c r="R47" s="62">
        <v>0</v>
      </c>
      <c r="S47" s="62">
        <v>0</v>
      </c>
      <c r="T47" s="62">
        <v>0</v>
      </c>
      <c r="U47" s="62">
        <f>SUM(Q47:T47)</f>
        <v>49.65</v>
      </c>
      <c r="V47" s="63">
        <v>0</v>
      </c>
      <c r="W47" s="62">
        <v>0</v>
      </c>
      <c r="X47" s="63">
        <v>0</v>
      </c>
      <c r="Y47" s="62">
        <v>0</v>
      </c>
      <c r="Z47" s="62">
        <v>93.61</v>
      </c>
      <c r="AA47" s="62">
        <v>93.75</v>
      </c>
      <c r="AB47" s="62">
        <f>AA47-Z47</f>
        <v>0.14000000000000057</v>
      </c>
      <c r="AC47" s="61">
        <v>1</v>
      </c>
      <c r="AD47" s="61">
        <v>0</v>
      </c>
      <c r="AE47" s="60"/>
      <c r="AF47" s="53" t="s">
        <v>614</v>
      </c>
      <c r="AG47" s="59" t="s">
        <v>486</v>
      </c>
      <c r="AH47" s="58">
        <v>13751.41</v>
      </c>
      <c r="AI47" s="57" t="s">
        <v>613</v>
      </c>
      <c r="AJ47" s="57"/>
      <c r="AK47" s="106">
        <v>13017.49</v>
      </c>
      <c r="AL47" s="89">
        <v>13017.49</v>
      </c>
      <c r="AM47" s="89">
        <f>AK47-AL47</f>
        <v>0</v>
      </c>
      <c r="AN47" s="56">
        <f>U47*7000+W47*7000</f>
        <v>347550</v>
      </c>
      <c r="AO47" s="56">
        <v>6.25</v>
      </c>
      <c r="AP47" s="54" t="s">
        <v>44</v>
      </c>
      <c r="AQ47" s="85" t="s">
        <v>18</v>
      </c>
      <c r="AR47" s="85" t="s">
        <v>17</v>
      </c>
      <c r="AS47" s="85" t="s">
        <v>16</v>
      </c>
    </row>
    <row r="48" spans="1:45" s="51" customFormat="1" ht="39" customHeight="1" x14ac:dyDescent="0.25">
      <c r="A48" s="67">
        <v>40</v>
      </c>
      <c r="B48" s="65" t="s">
        <v>612</v>
      </c>
      <c r="C48" s="65">
        <v>0</v>
      </c>
      <c r="D48" s="65">
        <v>0</v>
      </c>
      <c r="E48" s="65">
        <v>12</v>
      </c>
      <c r="F48" s="66" t="s">
        <v>611</v>
      </c>
      <c r="G48" s="53">
        <v>183</v>
      </c>
      <c r="H48" s="66" t="s">
        <v>610</v>
      </c>
      <c r="I48" s="65">
        <v>129.65</v>
      </c>
      <c r="J48" s="65" t="s">
        <v>23</v>
      </c>
      <c r="K48" s="64"/>
      <c r="L48" s="61">
        <v>3</v>
      </c>
      <c r="M48" s="61">
        <v>0</v>
      </c>
      <c r="N48" s="61">
        <v>0</v>
      </c>
      <c r="O48" s="61">
        <v>0</v>
      </c>
      <c r="P48" s="61">
        <f>SUM(L48:O48)</f>
        <v>3</v>
      </c>
      <c r="Q48" s="62">
        <v>129.65</v>
      </c>
      <c r="R48" s="62">
        <v>0</v>
      </c>
      <c r="S48" s="62">
        <v>0</v>
      </c>
      <c r="T48" s="62">
        <v>0</v>
      </c>
      <c r="U48" s="62">
        <f>SUM(Q48:T48)</f>
        <v>129.65</v>
      </c>
      <c r="V48" s="63">
        <v>0</v>
      </c>
      <c r="W48" s="62">
        <v>0</v>
      </c>
      <c r="X48" s="63">
        <v>0</v>
      </c>
      <c r="Y48" s="62">
        <v>0</v>
      </c>
      <c r="Z48" s="62">
        <v>59.17</v>
      </c>
      <c r="AA48" s="62">
        <v>58.21</v>
      </c>
      <c r="AB48" s="62">
        <f>AA48-Z48</f>
        <v>-0.96000000000000085</v>
      </c>
      <c r="AC48" s="61">
        <v>0</v>
      </c>
      <c r="AD48" s="61">
        <v>0</v>
      </c>
      <c r="AE48" s="60"/>
      <c r="AF48" s="53" t="s">
        <v>609</v>
      </c>
      <c r="AG48" s="59" t="s">
        <v>20</v>
      </c>
      <c r="AH48" s="58">
        <v>15605.38</v>
      </c>
      <c r="AI48" s="57" t="s">
        <v>608</v>
      </c>
      <c r="AJ48" s="57"/>
      <c r="AK48" s="56">
        <v>62154.32</v>
      </c>
      <c r="AL48" s="56">
        <v>26254.240000000002</v>
      </c>
      <c r="AM48" s="56">
        <f>AK48-AL48</f>
        <v>35900.080000000002</v>
      </c>
      <c r="AN48" s="56">
        <f>U48*5000+W48*5000</f>
        <v>648250</v>
      </c>
      <c r="AO48" s="55">
        <f>100-AA48</f>
        <v>41.79</v>
      </c>
      <c r="AP48" s="54" t="s">
        <v>19</v>
      </c>
      <c r="AQ48" s="85" t="s">
        <v>18</v>
      </c>
      <c r="AR48" s="85" t="s">
        <v>17</v>
      </c>
      <c r="AS48" s="85" t="s">
        <v>127</v>
      </c>
    </row>
    <row r="49" spans="1:45" s="51" customFormat="1" ht="39" customHeight="1" x14ac:dyDescent="0.25">
      <c r="A49" s="67">
        <v>41</v>
      </c>
      <c r="B49" s="65" t="s">
        <v>607</v>
      </c>
      <c r="C49" s="65">
        <v>0</v>
      </c>
      <c r="D49" s="65">
        <v>0</v>
      </c>
      <c r="E49" s="65">
        <v>12</v>
      </c>
      <c r="F49" s="66" t="s">
        <v>606</v>
      </c>
      <c r="G49" s="53">
        <v>183</v>
      </c>
      <c r="H49" s="65" t="s">
        <v>605</v>
      </c>
      <c r="I49" s="65" t="s">
        <v>604</v>
      </c>
      <c r="J49" s="65" t="s">
        <v>23</v>
      </c>
      <c r="K49" s="64" t="s">
        <v>603</v>
      </c>
      <c r="L49" s="61">
        <v>4</v>
      </c>
      <c r="M49" s="61">
        <v>0</v>
      </c>
      <c r="N49" s="61">
        <v>0</v>
      </c>
      <c r="O49" s="61">
        <v>0</v>
      </c>
      <c r="P49" s="61">
        <f>SUM(L49:O49)</f>
        <v>4</v>
      </c>
      <c r="Q49" s="62">
        <v>184.73</v>
      </c>
      <c r="R49" s="62">
        <v>0</v>
      </c>
      <c r="S49" s="62">
        <v>0</v>
      </c>
      <c r="T49" s="62">
        <v>0</v>
      </c>
      <c r="U49" s="62">
        <f>SUM(Q49:T49)</f>
        <v>184.73</v>
      </c>
      <c r="V49" s="63">
        <v>0</v>
      </c>
      <c r="W49" s="62">
        <v>0</v>
      </c>
      <c r="X49" s="63">
        <v>0</v>
      </c>
      <c r="Y49" s="62">
        <v>0</v>
      </c>
      <c r="Z49" s="62">
        <v>47.27</v>
      </c>
      <c r="AA49" s="62">
        <v>48.23</v>
      </c>
      <c r="AB49" s="62">
        <f>AA49-Z49</f>
        <v>0.95999999999999375</v>
      </c>
      <c r="AC49" s="61">
        <v>0</v>
      </c>
      <c r="AD49" s="61">
        <v>0</v>
      </c>
      <c r="AE49" s="60"/>
      <c r="AF49" s="53" t="s">
        <v>602</v>
      </c>
      <c r="AG49" s="59" t="s">
        <v>20</v>
      </c>
      <c r="AH49" s="58">
        <v>13108.44</v>
      </c>
      <c r="AI49" s="57" t="s">
        <v>601</v>
      </c>
      <c r="AJ49" s="57"/>
      <c r="AK49" s="56">
        <v>34150.660000000003</v>
      </c>
      <c r="AL49" s="56">
        <v>26833.64</v>
      </c>
      <c r="AM49" s="56">
        <f>AK49-AL49</f>
        <v>7317.0200000000041</v>
      </c>
      <c r="AN49" s="56">
        <f>U49*5000+W49*5000</f>
        <v>923650</v>
      </c>
      <c r="AO49" s="55">
        <f>100-AA49</f>
        <v>51.77</v>
      </c>
      <c r="AP49" s="54" t="s">
        <v>19</v>
      </c>
      <c r="AQ49" s="85" t="s">
        <v>18</v>
      </c>
      <c r="AR49" s="85" t="s">
        <v>17</v>
      </c>
      <c r="AS49" s="85" t="s">
        <v>127</v>
      </c>
    </row>
    <row r="50" spans="1:45" s="51" customFormat="1" ht="39" customHeight="1" x14ac:dyDescent="0.25">
      <c r="A50" s="67">
        <v>42</v>
      </c>
      <c r="B50" s="65" t="s">
        <v>600</v>
      </c>
      <c r="C50" s="65">
        <v>0</v>
      </c>
      <c r="D50" s="65">
        <v>0</v>
      </c>
      <c r="E50" s="65">
        <v>12</v>
      </c>
      <c r="F50" s="66" t="s">
        <v>294</v>
      </c>
      <c r="G50" s="53">
        <v>182</v>
      </c>
      <c r="H50" s="66" t="s">
        <v>599</v>
      </c>
      <c r="I50" s="65">
        <v>60.18</v>
      </c>
      <c r="J50" s="65" t="s">
        <v>23</v>
      </c>
      <c r="K50" s="64"/>
      <c r="L50" s="61">
        <v>1</v>
      </c>
      <c r="M50" s="61">
        <v>0</v>
      </c>
      <c r="N50" s="61">
        <v>0</v>
      </c>
      <c r="O50" s="61">
        <v>0</v>
      </c>
      <c r="P50" s="61">
        <f>SUM(L50:O50)</f>
        <v>1</v>
      </c>
      <c r="Q50" s="62">
        <v>60.18</v>
      </c>
      <c r="R50" s="62">
        <v>0</v>
      </c>
      <c r="S50" s="62">
        <v>0</v>
      </c>
      <c r="T50" s="62">
        <v>0</v>
      </c>
      <c r="U50" s="62">
        <f>SUM(Q50:T50)</f>
        <v>60.18</v>
      </c>
      <c r="V50" s="63">
        <v>0</v>
      </c>
      <c r="W50" s="62">
        <v>0</v>
      </c>
      <c r="X50" s="63">
        <v>0</v>
      </c>
      <c r="Y50" s="62">
        <v>0</v>
      </c>
      <c r="Z50" s="62">
        <v>81.81</v>
      </c>
      <c r="AA50" s="62">
        <v>85.93</v>
      </c>
      <c r="AB50" s="62">
        <f>AA50-Z50</f>
        <v>4.1200000000000045</v>
      </c>
      <c r="AC50" s="61">
        <v>0</v>
      </c>
      <c r="AD50" s="61">
        <v>0</v>
      </c>
      <c r="AE50" s="60"/>
      <c r="AF50" s="61"/>
      <c r="AG50" s="59" t="s">
        <v>20</v>
      </c>
      <c r="AH50" s="58">
        <v>1792.92</v>
      </c>
      <c r="AI50" s="57" t="s">
        <v>598</v>
      </c>
      <c r="AJ50" s="57"/>
      <c r="AK50" s="56">
        <v>22059.24</v>
      </c>
      <c r="AL50" s="56">
        <v>20193.93</v>
      </c>
      <c r="AM50" s="56">
        <f>AK50-AL50</f>
        <v>1865.3100000000013</v>
      </c>
      <c r="AN50" s="56">
        <f>U50*5000+W50*5000</f>
        <v>300900</v>
      </c>
      <c r="AO50" s="55">
        <f>100-AA50</f>
        <v>14.069999999999993</v>
      </c>
      <c r="AP50" s="54" t="s">
        <v>19</v>
      </c>
      <c r="AQ50" s="85" t="s">
        <v>18</v>
      </c>
      <c r="AR50" s="85" t="s">
        <v>17</v>
      </c>
      <c r="AS50" s="85" t="s">
        <v>127</v>
      </c>
    </row>
    <row r="51" spans="1:45" s="51" customFormat="1" ht="39" customHeight="1" x14ac:dyDescent="0.25">
      <c r="A51" s="67">
        <v>43</v>
      </c>
      <c r="B51" s="65" t="s">
        <v>597</v>
      </c>
      <c r="C51" s="65">
        <v>0</v>
      </c>
      <c r="D51" s="65">
        <v>0</v>
      </c>
      <c r="E51" s="65">
        <v>12</v>
      </c>
      <c r="F51" s="66" t="s">
        <v>596</v>
      </c>
      <c r="G51" s="53">
        <v>286</v>
      </c>
      <c r="H51" s="65" t="s">
        <v>595</v>
      </c>
      <c r="I51" s="65">
        <v>61.03</v>
      </c>
      <c r="J51" s="65" t="s">
        <v>23</v>
      </c>
      <c r="K51" s="64"/>
      <c r="L51" s="61">
        <v>2</v>
      </c>
      <c r="M51" s="61">
        <v>0</v>
      </c>
      <c r="N51" s="61">
        <v>0</v>
      </c>
      <c r="O51" s="61">
        <v>0</v>
      </c>
      <c r="P51" s="61">
        <f>SUM(L51:O51)</f>
        <v>2</v>
      </c>
      <c r="Q51" s="62">
        <v>61.03</v>
      </c>
      <c r="R51" s="62">
        <v>0</v>
      </c>
      <c r="S51" s="62">
        <v>0</v>
      </c>
      <c r="T51" s="62">
        <v>0</v>
      </c>
      <c r="U51" s="62">
        <f>SUM(Q51:T51)</f>
        <v>61.03</v>
      </c>
      <c r="V51" s="63">
        <v>0</v>
      </c>
      <c r="W51" s="62">
        <v>0</v>
      </c>
      <c r="X51" s="63">
        <v>0</v>
      </c>
      <c r="Y51" s="62">
        <v>0</v>
      </c>
      <c r="Z51" s="62">
        <v>80.97</v>
      </c>
      <c r="AA51" s="62">
        <v>67.63</v>
      </c>
      <c r="AB51" s="62">
        <f>AA51-Z51</f>
        <v>-13.340000000000003</v>
      </c>
      <c r="AC51" s="61">
        <v>1</v>
      </c>
      <c r="AD51" s="61">
        <v>0</v>
      </c>
      <c r="AE51" s="60"/>
      <c r="AF51" s="53" t="s">
        <v>594</v>
      </c>
      <c r="AG51" s="59" t="s">
        <v>20</v>
      </c>
      <c r="AH51" s="58">
        <v>11109.67</v>
      </c>
      <c r="AI51" s="57" t="s">
        <v>593</v>
      </c>
      <c r="AJ51" s="57"/>
      <c r="AK51" s="56">
        <v>27354.34</v>
      </c>
      <c r="AL51" s="56">
        <v>18665.560000000001</v>
      </c>
      <c r="AM51" s="56">
        <f>AK51-AL51</f>
        <v>8688.7799999999988</v>
      </c>
      <c r="AN51" s="56">
        <f>U51*5000+W51*5000</f>
        <v>305150</v>
      </c>
      <c r="AO51" s="55">
        <f>100-AA51</f>
        <v>32.370000000000005</v>
      </c>
      <c r="AP51" s="54" t="s">
        <v>19</v>
      </c>
      <c r="AQ51" s="85" t="s">
        <v>18</v>
      </c>
      <c r="AR51" s="85" t="s">
        <v>17</v>
      </c>
      <c r="AS51" s="85" t="s">
        <v>140</v>
      </c>
    </row>
    <row r="52" spans="1:45" s="51" customFormat="1" ht="39" customHeight="1" x14ac:dyDescent="0.25">
      <c r="A52" s="67">
        <v>44</v>
      </c>
      <c r="B52" s="65" t="s">
        <v>592</v>
      </c>
      <c r="C52" s="65">
        <v>0</v>
      </c>
      <c r="D52" s="65">
        <v>0</v>
      </c>
      <c r="E52" s="65">
        <v>8</v>
      </c>
      <c r="F52" s="66" t="s">
        <v>591</v>
      </c>
      <c r="G52" s="53">
        <f>154 + 194 + 175</f>
        <v>523</v>
      </c>
      <c r="H52" s="65" t="s">
        <v>590</v>
      </c>
      <c r="I52" s="65">
        <v>330.96</v>
      </c>
      <c r="J52" s="65" t="s">
        <v>23</v>
      </c>
      <c r="K52" s="64"/>
      <c r="L52" s="61">
        <v>6</v>
      </c>
      <c r="M52" s="61">
        <v>0</v>
      </c>
      <c r="N52" s="61">
        <v>0</v>
      </c>
      <c r="O52" s="61">
        <v>0</v>
      </c>
      <c r="P52" s="61">
        <f>SUM(L52:O52)</f>
        <v>6</v>
      </c>
      <c r="Q52" s="62">
        <v>330.96</v>
      </c>
      <c r="R52" s="62">
        <v>0</v>
      </c>
      <c r="S52" s="62">
        <v>0</v>
      </c>
      <c r="T52" s="62">
        <v>0</v>
      </c>
      <c r="U52" s="62">
        <f>SUM(Q52:T52)</f>
        <v>330.96</v>
      </c>
      <c r="V52" s="63">
        <v>0</v>
      </c>
      <c r="W52" s="62">
        <v>0</v>
      </c>
      <c r="X52" s="63">
        <v>0</v>
      </c>
      <c r="Y52" s="62">
        <v>0</v>
      </c>
      <c r="Z52" s="62">
        <v>77.86</v>
      </c>
      <c r="AA52" s="62">
        <v>77.38</v>
      </c>
      <c r="AB52" s="62">
        <f>AA52-Z52</f>
        <v>-0.48000000000000398</v>
      </c>
      <c r="AC52" s="61">
        <v>0</v>
      </c>
      <c r="AD52" s="61">
        <v>0</v>
      </c>
      <c r="AE52" s="60"/>
      <c r="AF52" s="53" t="s">
        <v>589</v>
      </c>
      <c r="AG52" s="59" t="s">
        <v>20</v>
      </c>
      <c r="AH52" s="94" t="s">
        <v>588</v>
      </c>
      <c r="AI52" s="57" t="s">
        <v>587</v>
      </c>
      <c r="AJ52" s="57"/>
      <c r="AK52" s="56">
        <v>154779.76999999999</v>
      </c>
      <c r="AL52" s="56">
        <v>83791.42</v>
      </c>
      <c r="AM52" s="56">
        <f>AK52-AL52</f>
        <v>70988.349999999991</v>
      </c>
      <c r="AN52" s="56">
        <f>U52*7000+W52*7000</f>
        <v>2316720</v>
      </c>
      <c r="AO52" s="55">
        <f>100-AA52</f>
        <v>22.620000000000005</v>
      </c>
      <c r="AP52" s="54" t="s">
        <v>19</v>
      </c>
      <c r="AQ52" s="85" t="s">
        <v>18</v>
      </c>
      <c r="AR52" s="85" t="s">
        <v>17</v>
      </c>
      <c r="AS52" s="85" t="s">
        <v>16</v>
      </c>
    </row>
    <row r="53" spans="1:45" s="51" customFormat="1" ht="39" customHeight="1" x14ac:dyDescent="0.25">
      <c r="A53" s="67">
        <v>45</v>
      </c>
      <c r="B53" s="65" t="s">
        <v>586</v>
      </c>
      <c r="C53" s="65">
        <v>0</v>
      </c>
      <c r="D53" s="65">
        <v>0</v>
      </c>
      <c r="E53" s="65">
        <v>8</v>
      </c>
      <c r="F53" s="66" t="s">
        <v>36</v>
      </c>
      <c r="G53" s="53">
        <v>877</v>
      </c>
      <c r="H53" s="65" t="s">
        <v>585</v>
      </c>
      <c r="I53" s="65">
        <v>303.32</v>
      </c>
      <c r="J53" s="65" t="s">
        <v>23</v>
      </c>
      <c r="K53" s="64"/>
      <c r="L53" s="61">
        <v>4</v>
      </c>
      <c r="M53" s="61">
        <v>1</v>
      </c>
      <c r="N53" s="61">
        <v>0</v>
      </c>
      <c r="O53" s="61">
        <v>0</v>
      </c>
      <c r="P53" s="61">
        <f>SUM(L53:O53)</f>
        <v>5</v>
      </c>
      <c r="Q53" s="62">
        <v>263.41000000000003</v>
      </c>
      <c r="R53" s="62">
        <v>39.909999999999997</v>
      </c>
      <c r="S53" s="62">
        <v>0</v>
      </c>
      <c r="T53" s="62">
        <v>0</v>
      </c>
      <c r="U53" s="62">
        <f>SUM(Q53:T53)</f>
        <v>303.32000000000005</v>
      </c>
      <c r="V53" s="63">
        <v>0</v>
      </c>
      <c r="W53" s="62">
        <v>0</v>
      </c>
      <c r="X53" s="63">
        <v>0</v>
      </c>
      <c r="Y53" s="62">
        <v>0</v>
      </c>
      <c r="Z53" s="62">
        <v>80.510000000000005</v>
      </c>
      <c r="AA53" s="62">
        <v>80.39</v>
      </c>
      <c r="AB53" s="62">
        <f>AA53-Z53</f>
        <v>-0.12000000000000455</v>
      </c>
      <c r="AC53" s="61">
        <v>1</v>
      </c>
      <c r="AD53" s="61">
        <v>0</v>
      </c>
      <c r="AE53" s="60"/>
      <c r="AF53" s="53" t="s">
        <v>584</v>
      </c>
      <c r="AG53" s="59" t="s">
        <v>20</v>
      </c>
      <c r="AH53" s="58">
        <v>83905.96</v>
      </c>
      <c r="AI53" s="57" t="s">
        <v>583</v>
      </c>
      <c r="AJ53" s="57"/>
      <c r="AK53" s="56">
        <v>329686.90000000002</v>
      </c>
      <c r="AL53" s="56">
        <v>84478.82</v>
      </c>
      <c r="AM53" s="56">
        <f>AK53-AL53</f>
        <v>245208.08000000002</v>
      </c>
      <c r="AN53" s="56">
        <f>U53*7000+W53*7000</f>
        <v>2123240.0000000005</v>
      </c>
      <c r="AO53" s="55">
        <f>100-AA53</f>
        <v>19.61</v>
      </c>
      <c r="AP53" s="54" t="s">
        <v>19</v>
      </c>
      <c r="AQ53" s="85" t="s">
        <v>18</v>
      </c>
      <c r="AR53" s="85" t="s">
        <v>17</v>
      </c>
      <c r="AS53" s="85" t="s">
        <v>582</v>
      </c>
    </row>
    <row r="54" spans="1:45" s="51" customFormat="1" ht="39" customHeight="1" x14ac:dyDescent="0.25">
      <c r="A54" s="67">
        <v>46</v>
      </c>
      <c r="B54" s="65" t="s">
        <v>581</v>
      </c>
      <c r="C54" s="65">
        <v>0</v>
      </c>
      <c r="D54" s="65">
        <v>0</v>
      </c>
      <c r="E54" s="65">
        <v>8</v>
      </c>
      <c r="F54" s="66" t="s">
        <v>580</v>
      </c>
      <c r="G54" s="53">
        <v>1873</v>
      </c>
      <c r="H54" s="65" t="s">
        <v>579</v>
      </c>
      <c r="I54" s="65">
        <v>464.82</v>
      </c>
      <c r="J54" s="65" t="s">
        <v>23</v>
      </c>
      <c r="K54" s="64"/>
      <c r="L54" s="61">
        <v>6</v>
      </c>
      <c r="M54" s="61">
        <v>1</v>
      </c>
      <c r="N54" s="61">
        <v>0</v>
      </c>
      <c r="O54" s="61">
        <v>0</v>
      </c>
      <c r="P54" s="61">
        <f>SUM(L54:O54)</f>
        <v>7</v>
      </c>
      <c r="Q54" s="62">
        <v>410.16</v>
      </c>
      <c r="R54" s="62">
        <v>54.66</v>
      </c>
      <c r="S54" s="62">
        <v>0</v>
      </c>
      <c r="T54" s="62">
        <v>0</v>
      </c>
      <c r="U54" s="62">
        <f>SUM(Q54:T54)</f>
        <v>464.82000000000005</v>
      </c>
      <c r="V54" s="63">
        <v>0</v>
      </c>
      <c r="W54" s="62">
        <v>0</v>
      </c>
      <c r="X54" s="63">
        <v>0</v>
      </c>
      <c r="Y54" s="62">
        <v>0</v>
      </c>
      <c r="Z54" s="62">
        <v>94.48</v>
      </c>
      <c r="AA54" s="62">
        <v>94.49</v>
      </c>
      <c r="AB54" s="62">
        <f>AA54-Z54</f>
        <v>9.9999999999909051E-3</v>
      </c>
      <c r="AC54" s="61">
        <v>0</v>
      </c>
      <c r="AD54" s="61">
        <v>0</v>
      </c>
      <c r="AE54" s="60"/>
      <c r="AF54" s="53" t="s">
        <v>578</v>
      </c>
      <c r="AG54" s="59" t="s">
        <v>20</v>
      </c>
      <c r="AH54" s="58">
        <v>58943.54</v>
      </c>
      <c r="AI54" s="57" t="s">
        <v>577</v>
      </c>
      <c r="AJ54" s="57"/>
      <c r="AK54" s="56">
        <v>18049.52</v>
      </c>
      <c r="AL54" s="56">
        <v>7436.71</v>
      </c>
      <c r="AM54" s="56">
        <f>AK54-AL54</f>
        <v>10612.810000000001</v>
      </c>
      <c r="AN54" s="56">
        <f>U54*7000+W54*7000</f>
        <v>3253740.0000000005</v>
      </c>
      <c r="AO54" s="55">
        <f>100-AA54</f>
        <v>5.5100000000000051</v>
      </c>
      <c r="AP54" s="54" t="s">
        <v>19</v>
      </c>
      <c r="AQ54" s="85" t="s">
        <v>18</v>
      </c>
      <c r="AR54" s="85" t="s">
        <v>17</v>
      </c>
      <c r="AS54" s="85" t="s">
        <v>576</v>
      </c>
    </row>
    <row r="55" spans="1:45" s="51" customFormat="1" ht="39" customHeight="1" x14ac:dyDescent="0.25">
      <c r="A55" s="67">
        <v>47</v>
      </c>
      <c r="B55" s="65" t="s">
        <v>575</v>
      </c>
      <c r="C55" s="65">
        <v>0</v>
      </c>
      <c r="D55" s="65">
        <v>0</v>
      </c>
      <c r="E55" s="65">
        <v>8</v>
      </c>
      <c r="F55" s="66" t="s">
        <v>574</v>
      </c>
      <c r="G55" s="53">
        <v>416</v>
      </c>
      <c r="H55" s="65" t="s">
        <v>573</v>
      </c>
      <c r="I55" s="65">
        <v>260.68</v>
      </c>
      <c r="J55" s="65" t="s">
        <v>23</v>
      </c>
      <c r="K55" s="64"/>
      <c r="L55" s="61">
        <v>4</v>
      </c>
      <c r="M55" s="61">
        <v>0</v>
      </c>
      <c r="N55" s="61">
        <v>0</v>
      </c>
      <c r="O55" s="61">
        <v>0</v>
      </c>
      <c r="P55" s="61">
        <f>SUM(L55:O55)</f>
        <v>4</v>
      </c>
      <c r="Q55" s="62">
        <v>260.68</v>
      </c>
      <c r="R55" s="62">
        <v>0</v>
      </c>
      <c r="S55" s="62">
        <v>0</v>
      </c>
      <c r="T55" s="62">
        <v>0</v>
      </c>
      <c r="U55" s="62">
        <f>SUM(Q55:T55)</f>
        <v>260.68</v>
      </c>
      <c r="V55" s="63">
        <v>0</v>
      </c>
      <c r="W55" s="62">
        <v>0</v>
      </c>
      <c r="X55" s="63">
        <v>0</v>
      </c>
      <c r="Y55" s="62">
        <v>0</v>
      </c>
      <c r="Z55" s="62">
        <v>76.599999999999994</v>
      </c>
      <c r="AA55" s="62">
        <v>76.87</v>
      </c>
      <c r="AB55" s="62">
        <f>AA55-Z55</f>
        <v>0.27000000000001023</v>
      </c>
      <c r="AC55" s="61">
        <v>0</v>
      </c>
      <c r="AD55" s="61">
        <v>0</v>
      </c>
      <c r="AE55" s="60"/>
      <c r="AF55" s="53" t="s">
        <v>572</v>
      </c>
      <c r="AG55" s="59" t="s">
        <v>20</v>
      </c>
      <c r="AH55" s="58">
        <v>46968.9</v>
      </c>
      <c r="AI55" s="57" t="s">
        <v>571</v>
      </c>
      <c r="AJ55" s="57"/>
      <c r="AK55" s="56">
        <v>153459.9</v>
      </c>
      <c r="AL55" s="56">
        <v>94124.26</v>
      </c>
      <c r="AM55" s="56">
        <f>AK55-AL55</f>
        <v>59335.64</v>
      </c>
      <c r="AN55" s="56">
        <f>U55*7000+W55*7000</f>
        <v>1824760</v>
      </c>
      <c r="AO55" s="55">
        <f>100-AA55</f>
        <v>23.129999999999995</v>
      </c>
      <c r="AP55" s="54" t="s">
        <v>19</v>
      </c>
      <c r="AQ55" s="85" t="s">
        <v>18</v>
      </c>
      <c r="AR55" s="85" t="s">
        <v>17</v>
      </c>
      <c r="AS55" s="85" t="s">
        <v>570</v>
      </c>
    </row>
    <row r="56" spans="1:45" s="51" customFormat="1" ht="39" customHeight="1" x14ac:dyDescent="0.25">
      <c r="A56" s="67">
        <v>48</v>
      </c>
      <c r="B56" s="65" t="s">
        <v>569</v>
      </c>
      <c r="C56" s="65">
        <v>0</v>
      </c>
      <c r="D56" s="65">
        <v>0</v>
      </c>
      <c r="E56" s="65">
        <v>8</v>
      </c>
      <c r="F56" s="66" t="s">
        <v>568</v>
      </c>
      <c r="G56" s="53">
        <v>369</v>
      </c>
      <c r="H56" s="65" t="s">
        <v>567</v>
      </c>
      <c r="I56" s="65">
        <v>218.37</v>
      </c>
      <c r="J56" s="65" t="s">
        <v>23</v>
      </c>
      <c r="K56" s="64"/>
      <c r="L56" s="61">
        <v>4</v>
      </c>
      <c r="M56" s="61">
        <v>0</v>
      </c>
      <c r="N56" s="61">
        <v>0</v>
      </c>
      <c r="O56" s="61">
        <v>0</v>
      </c>
      <c r="P56" s="61">
        <f>SUM(L56:O56)</f>
        <v>4</v>
      </c>
      <c r="Q56" s="62">
        <v>218.37</v>
      </c>
      <c r="R56" s="62">
        <v>0</v>
      </c>
      <c r="S56" s="62">
        <v>0</v>
      </c>
      <c r="T56" s="62">
        <v>0</v>
      </c>
      <c r="U56" s="62">
        <f>SUM(Q56:T56)</f>
        <v>218.37</v>
      </c>
      <c r="V56" s="63">
        <v>0</v>
      </c>
      <c r="W56" s="62">
        <v>0</v>
      </c>
      <c r="X56" s="63">
        <v>0</v>
      </c>
      <c r="Y56" s="62">
        <v>0</v>
      </c>
      <c r="Z56" s="62">
        <v>77.86</v>
      </c>
      <c r="AA56" s="62">
        <v>77.849999999999994</v>
      </c>
      <c r="AB56" s="62">
        <f>AA56-Z56</f>
        <v>-1.0000000000005116E-2</v>
      </c>
      <c r="AC56" s="61">
        <v>0</v>
      </c>
      <c r="AD56" s="61">
        <v>0</v>
      </c>
      <c r="AE56" s="60"/>
      <c r="AF56" s="53" t="s">
        <v>566</v>
      </c>
      <c r="AG56" s="59" t="s">
        <v>20</v>
      </c>
      <c r="AH56" s="58">
        <v>40073.22</v>
      </c>
      <c r="AI56" s="57" t="s">
        <v>565</v>
      </c>
      <c r="AJ56" s="57"/>
      <c r="AK56" s="56">
        <v>68221.34</v>
      </c>
      <c r="AL56" s="56">
        <v>66119.62</v>
      </c>
      <c r="AM56" s="56">
        <f>AK56-AL56</f>
        <v>2101.7200000000012</v>
      </c>
      <c r="AN56" s="56">
        <f>U56*7000+W56*7000</f>
        <v>1528590</v>
      </c>
      <c r="AO56" s="55">
        <f>100-AA56</f>
        <v>22.150000000000006</v>
      </c>
      <c r="AP56" s="54" t="s">
        <v>19</v>
      </c>
      <c r="AQ56" s="85" t="s">
        <v>18</v>
      </c>
      <c r="AR56" s="85" t="s">
        <v>17</v>
      </c>
      <c r="AS56" s="85" t="s">
        <v>204</v>
      </c>
    </row>
    <row r="57" spans="1:45" s="51" customFormat="1" ht="39" customHeight="1" x14ac:dyDescent="0.25">
      <c r="A57" s="67">
        <v>49</v>
      </c>
      <c r="B57" s="65" t="s">
        <v>564</v>
      </c>
      <c r="C57" s="65">
        <v>0</v>
      </c>
      <c r="D57" s="65">
        <v>0</v>
      </c>
      <c r="E57" s="65">
        <v>8</v>
      </c>
      <c r="F57" s="66" t="s">
        <v>563</v>
      </c>
      <c r="G57" s="53">
        <v>132</v>
      </c>
      <c r="H57" s="65" t="s">
        <v>562</v>
      </c>
      <c r="I57" s="65">
        <v>42.34</v>
      </c>
      <c r="J57" s="65" t="s">
        <v>23</v>
      </c>
      <c r="K57" s="64"/>
      <c r="L57" s="61">
        <v>1</v>
      </c>
      <c r="M57" s="61">
        <v>0</v>
      </c>
      <c r="N57" s="61">
        <v>0</v>
      </c>
      <c r="O57" s="61">
        <v>0</v>
      </c>
      <c r="P57" s="61">
        <f>SUM(L57:O57)</f>
        <v>1</v>
      </c>
      <c r="Q57" s="62">
        <v>42.34</v>
      </c>
      <c r="R57" s="62">
        <v>0</v>
      </c>
      <c r="S57" s="62">
        <v>0</v>
      </c>
      <c r="T57" s="62">
        <v>0</v>
      </c>
      <c r="U57" s="62">
        <f>SUM(Q57:T57)</f>
        <v>42.34</v>
      </c>
      <c r="V57" s="63">
        <v>0</v>
      </c>
      <c r="W57" s="62">
        <v>0</v>
      </c>
      <c r="X57" s="63">
        <v>0</v>
      </c>
      <c r="Y57" s="62">
        <v>0</v>
      </c>
      <c r="Z57" s="62">
        <v>83.59</v>
      </c>
      <c r="AA57" s="62">
        <v>83.6</v>
      </c>
      <c r="AB57" s="62">
        <f>AA57-Z57</f>
        <v>9.9999999999909051E-3</v>
      </c>
      <c r="AC57" s="61">
        <v>0</v>
      </c>
      <c r="AD57" s="61">
        <v>0</v>
      </c>
      <c r="AE57" s="60"/>
      <c r="AF57" s="53" t="s">
        <v>561</v>
      </c>
      <c r="AG57" s="59" t="s">
        <v>20</v>
      </c>
      <c r="AH57" s="58">
        <v>6497.19</v>
      </c>
      <c r="AI57" s="57" t="s">
        <v>560</v>
      </c>
      <c r="AJ57" s="57"/>
      <c r="AK57" s="56">
        <v>20311</v>
      </c>
      <c r="AL57" s="56">
        <v>3884.65</v>
      </c>
      <c r="AM57" s="56">
        <f>AK57-AL57</f>
        <v>16426.349999999999</v>
      </c>
      <c r="AN57" s="56">
        <f>U57*7000+W57*7000</f>
        <v>296380</v>
      </c>
      <c r="AO57" s="55">
        <f>100-AA57</f>
        <v>16.400000000000006</v>
      </c>
      <c r="AP57" s="54" t="s">
        <v>19</v>
      </c>
      <c r="AQ57" s="85" t="s">
        <v>18</v>
      </c>
      <c r="AR57" s="85" t="s">
        <v>17</v>
      </c>
      <c r="AS57" s="85" t="s">
        <v>553</v>
      </c>
    </row>
    <row r="58" spans="1:45" s="51" customFormat="1" ht="39" customHeight="1" x14ac:dyDescent="0.25">
      <c r="A58" s="67">
        <v>50</v>
      </c>
      <c r="B58" s="100" t="s">
        <v>559</v>
      </c>
      <c r="C58" s="65">
        <v>0</v>
      </c>
      <c r="D58" s="65">
        <v>0</v>
      </c>
      <c r="E58" s="65">
        <v>8</v>
      </c>
      <c r="F58" s="66" t="s">
        <v>558</v>
      </c>
      <c r="G58" s="53">
        <v>198</v>
      </c>
      <c r="H58" s="65" t="s">
        <v>557</v>
      </c>
      <c r="I58" s="65" t="s">
        <v>556</v>
      </c>
      <c r="J58" s="65" t="s">
        <v>23</v>
      </c>
      <c r="K58" s="64"/>
      <c r="L58" s="61">
        <v>3</v>
      </c>
      <c r="M58" s="61">
        <v>1</v>
      </c>
      <c r="N58" s="61">
        <v>0</v>
      </c>
      <c r="O58" s="61">
        <v>0</v>
      </c>
      <c r="P58" s="61">
        <f>SUM(L58:O58)</f>
        <v>4</v>
      </c>
      <c r="Q58" s="62">
        <v>183.45</v>
      </c>
      <c r="R58" s="62">
        <v>26.32</v>
      </c>
      <c r="S58" s="62">
        <v>0</v>
      </c>
      <c r="T58" s="62">
        <v>0</v>
      </c>
      <c r="U58" s="62">
        <f>SUM(Q58:T58)</f>
        <v>209.76999999999998</v>
      </c>
      <c r="V58" s="63">
        <v>2</v>
      </c>
      <c r="W58" s="62">
        <v>39.799999999999997</v>
      </c>
      <c r="X58" s="63">
        <v>0</v>
      </c>
      <c r="Y58" s="62">
        <v>0</v>
      </c>
      <c r="Z58" s="62">
        <v>15.9</v>
      </c>
      <c r="AA58" s="62">
        <v>16.3</v>
      </c>
      <c r="AB58" s="62">
        <f>AA58-Z58</f>
        <v>0.40000000000000036</v>
      </c>
      <c r="AC58" s="61">
        <v>1</v>
      </c>
      <c r="AD58" s="61">
        <v>1</v>
      </c>
      <c r="AE58" s="60"/>
      <c r="AF58" s="53" t="s">
        <v>555</v>
      </c>
      <c r="AG58" s="59" t="s">
        <v>20</v>
      </c>
      <c r="AH58" s="58">
        <v>49717.78</v>
      </c>
      <c r="AI58" s="57" t="s">
        <v>554</v>
      </c>
      <c r="AJ58" s="57"/>
      <c r="AK58" s="56">
        <v>129470.08</v>
      </c>
      <c r="AL58" s="56">
        <v>44922.76</v>
      </c>
      <c r="AM58" s="56">
        <f>AK58-AL58</f>
        <v>84547.32</v>
      </c>
      <c r="AN58" s="56">
        <f>U58*7000+W58*7000</f>
        <v>1746989.9999999998</v>
      </c>
      <c r="AO58" s="55">
        <f>100-AA58</f>
        <v>83.7</v>
      </c>
      <c r="AP58" s="54" t="s">
        <v>19</v>
      </c>
      <c r="AQ58" s="85" t="s">
        <v>18</v>
      </c>
      <c r="AR58" s="85" t="s">
        <v>17</v>
      </c>
      <c r="AS58" s="85" t="s">
        <v>553</v>
      </c>
    </row>
    <row r="59" spans="1:45" s="51" customFormat="1" ht="39" customHeight="1" x14ac:dyDescent="0.25">
      <c r="A59" s="67">
        <v>51</v>
      </c>
      <c r="B59" s="65" t="s">
        <v>552</v>
      </c>
      <c r="C59" s="65">
        <v>0</v>
      </c>
      <c r="D59" s="65">
        <v>0</v>
      </c>
      <c r="E59" s="65">
        <v>6</v>
      </c>
      <c r="F59" s="66" t="s">
        <v>551</v>
      </c>
      <c r="G59" s="53">
        <v>206</v>
      </c>
      <c r="H59" s="65" t="s">
        <v>550</v>
      </c>
      <c r="I59" s="65">
        <v>145.74</v>
      </c>
      <c r="J59" s="65" t="s">
        <v>23</v>
      </c>
      <c r="K59" s="64"/>
      <c r="L59" s="61">
        <v>3</v>
      </c>
      <c r="M59" s="61">
        <v>0</v>
      </c>
      <c r="N59" s="61">
        <v>0</v>
      </c>
      <c r="O59" s="61">
        <v>0</v>
      </c>
      <c r="P59" s="61">
        <f>SUM(L59:O59)</f>
        <v>3</v>
      </c>
      <c r="Q59" s="62">
        <v>145.74</v>
      </c>
      <c r="R59" s="62">
        <v>0</v>
      </c>
      <c r="S59" s="62">
        <v>0</v>
      </c>
      <c r="T59" s="62">
        <v>0</v>
      </c>
      <c r="U59" s="62">
        <f>SUM(Q59:T59)</f>
        <v>145.74</v>
      </c>
      <c r="V59" s="63">
        <v>0</v>
      </c>
      <c r="W59" s="62">
        <v>0</v>
      </c>
      <c r="X59" s="63">
        <v>0</v>
      </c>
      <c r="Y59" s="62">
        <v>0</v>
      </c>
      <c r="Z59" s="62">
        <v>69.58</v>
      </c>
      <c r="AA59" s="62">
        <v>69.430000000000007</v>
      </c>
      <c r="AB59" s="62">
        <f>AA59-Z59</f>
        <v>-0.14999999999999147</v>
      </c>
      <c r="AC59" s="61">
        <v>1</v>
      </c>
      <c r="AD59" s="61">
        <v>0</v>
      </c>
      <c r="AE59" s="60"/>
      <c r="AF59" s="53" t="s">
        <v>549</v>
      </c>
      <c r="AG59" s="59" t="s">
        <v>20</v>
      </c>
      <c r="AH59" s="58">
        <v>37373.07</v>
      </c>
      <c r="AI59" s="57" t="s">
        <v>548</v>
      </c>
      <c r="AJ59" s="57"/>
      <c r="AK59" s="56">
        <v>49820.92</v>
      </c>
      <c r="AL59" s="56">
        <v>49820.92</v>
      </c>
      <c r="AM59" s="56">
        <f>AK59-AL59</f>
        <v>0</v>
      </c>
      <c r="AN59" s="56">
        <f>U59*7000+W59*7000</f>
        <v>1020180.0000000001</v>
      </c>
      <c r="AO59" s="55">
        <f>100-AA59</f>
        <v>30.569999999999993</v>
      </c>
      <c r="AP59" s="54" t="s">
        <v>19</v>
      </c>
      <c r="AQ59" s="85" t="s">
        <v>18</v>
      </c>
      <c r="AR59" s="85" t="s">
        <v>17</v>
      </c>
      <c r="AS59" s="85" t="s">
        <v>16</v>
      </c>
    </row>
    <row r="60" spans="1:45" s="51" customFormat="1" ht="39" customHeight="1" x14ac:dyDescent="0.25">
      <c r="A60" s="67">
        <v>52</v>
      </c>
      <c r="B60" s="65" t="s">
        <v>547</v>
      </c>
      <c r="C60" s="65">
        <v>0</v>
      </c>
      <c r="D60" s="65">
        <v>0</v>
      </c>
      <c r="E60" s="65">
        <v>6</v>
      </c>
      <c r="F60" s="66" t="s">
        <v>546</v>
      </c>
      <c r="G60" s="53">
        <v>284</v>
      </c>
      <c r="H60" s="65" t="s">
        <v>545</v>
      </c>
      <c r="I60" s="65">
        <v>109.04</v>
      </c>
      <c r="J60" s="65" t="s">
        <v>23</v>
      </c>
      <c r="K60" s="64"/>
      <c r="L60" s="61">
        <v>2</v>
      </c>
      <c r="M60" s="61">
        <v>0</v>
      </c>
      <c r="N60" s="61">
        <v>0</v>
      </c>
      <c r="O60" s="61">
        <v>0</v>
      </c>
      <c r="P60" s="61">
        <f>SUM(L60:O60)</f>
        <v>2</v>
      </c>
      <c r="Q60" s="62">
        <v>109.04</v>
      </c>
      <c r="R60" s="62">
        <v>0</v>
      </c>
      <c r="S60" s="62">
        <v>0</v>
      </c>
      <c r="T60" s="62">
        <v>0</v>
      </c>
      <c r="U60" s="62">
        <f>SUM(Q60:T60)</f>
        <v>109.04</v>
      </c>
      <c r="V60" s="63">
        <v>0</v>
      </c>
      <c r="W60" s="62">
        <v>0</v>
      </c>
      <c r="X60" s="63">
        <v>0</v>
      </c>
      <c r="Y60" s="62">
        <v>0</v>
      </c>
      <c r="Z60" s="62">
        <v>87.02</v>
      </c>
      <c r="AA60" s="62">
        <v>86.48</v>
      </c>
      <c r="AB60" s="62">
        <f>AA60-Z60</f>
        <v>-0.53999999999999204</v>
      </c>
      <c r="AC60" s="61">
        <v>1</v>
      </c>
      <c r="AD60" s="61">
        <v>0</v>
      </c>
      <c r="AE60" s="60"/>
      <c r="AF60" s="53" t="s">
        <v>544</v>
      </c>
      <c r="AG60" s="59" t="s">
        <v>20</v>
      </c>
      <c r="AH60" s="58">
        <v>24253.99</v>
      </c>
      <c r="AI60" s="57" t="s">
        <v>543</v>
      </c>
      <c r="AJ60" s="57"/>
      <c r="AK60" s="56">
        <v>79664.19</v>
      </c>
      <c r="AL60" s="56">
        <v>65424.800000000003</v>
      </c>
      <c r="AM60" s="56">
        <f>AK60-AL60</f>
        <v>14239.39</v>
      </c>
      <c r="AN60" s="56">
        <f>U60*7000+W60*7000</f>
        <v>763280</v>
      </c>
      <c r="AO60" s="55">
        <f>100-AA60</f>
        <v>13.519999999999996</v>
      </c>
      <c r="AP60" s="54" t="s">
        <v>19</v>
      </c>
      <c r="AQ60" s="85" t="s">
        <v>18</v>
      </c>
      <c r="AR60" s="85" t="s">
        <v>17</v>
      </c>
      <c r="AS60" s="85" t="s">
        <v>16</v>
      </c>
    </row>
    <row r="61" spans="1:45" s="51" customFormat="1" ht="39" customHeight="1" x14ac:dyDescent="0.25">
      <c r="A61" s="67">
        <v>53</v>
      </c>
      <c r="B61" s="65" t="s">
        <v>542</v>
      </c>
      <c r="C61" s="65">
        <v>0</v>
      </c>
      <c r="D61" s="65">
        <v>0</v>
      </c>
      <c r="E61" s="65">
        <v>6</v>
      </c>
      <c r="F61" s="66" t="s">
        <v>541</v>
      </c>
      <c r="G61" s="53">
        <v>272</v>
      </c>
      <c r="H61" s="65" t="s">
        <v>540</v>
      </c>
      <c r="I61" s="65">
        <v>70.06</v>
      </c>
      <c r="J61" s="65" t="s">
        <v>23</v>
      </c>
      <c r="K61" s="64"/>
      <c r="L61" s="61">
        <v>1</v>
      </c>
      <c r="M61" s="61">
        <v>0</v>
      </c>
      <c r="N61" s="61">
        <v>0</v>
      </c>
      <c r="O61" s="61">
        <v>0</v>
      </c>
      <c r="P61" s="61">
        <f>SUM(L61:O61)</f>
        <v>1</v>
      </c>
      <c r="Q61" s="62">
        <v>70.06</v>
      </c>
      <c r="R61" s="62">
        <v>0</v>
      </c>
      <c r="S61" s="62">
        <v>0</v>
      </c>
      <c r="T61" s="62">
        <v>0</v>
      </c>
      <c r="U61" s="62">
        <f>SUM(Q61:T61)</f>
        <v>70.06</v>
      </c>
      <c r="V61" s="63">
        <v>0</v>
      </c>
      <c r="W61" s="62">
        <v>0</v>
      </c>
      <c r="X61" s="63">
        <v>0</v>
      </c>
      <c r="Y61" s="62">
        <v>0</v>
      </c>
      <c r="Z61" s="62">
        <v>90.85</v>
      </c>
      <c r="AA61" s="62">
        <v>85.91</v>
      </c>
      <c r="AB61" s="62">
        <f>AA61-Z61</f>
        <v>-4.9399999999999977</v>
      </c>
      <c r="AC61" s="61">
        <v>1</v>
      </c>
      <c r="AD61" s="61">
        <v>0</v>
      </c>
      <c r="AE61" s="60"/>
      <c r="AF61" s="53" t="s">
        <v>539</v>
      </c>
      <c r="AG61" s="59" t="s">
        <v>20</v>
      </c>
      <c r="AH61" s="58">
        <v>16743.03</v>
      </c>
      <c r="AI61" s="57" t="s">
        <v>538</v>
      </c>
      <c r="AJ61" s="57"/>
      <c r="AK61" s="56">
        <v>30910.03</v>
      </c>
      <c r="AL61" s="56">
        <v>24749.99</v>
      </c>
      <c r="AM61" s="56">
        <f>AK61-AL61</f>
        <v>6160.0399999999972</v>
      </c>
      <c r="AN61" s="56">
        <f>U61*7000+W61*7000</f>
        <v>490420</v>
      </c>
      <c r="AO61" s="55">
        <f>100-AA61</f>
        <v>14.090000000000003</v>
      </c>
      <c r="AP61" s="54" t="s">
        <v>19</v>
      </c>
      <c r="AQ61" s="85" t="s">
        <v>18</v>
      </c>
      <c r="AR61" s="85" t="s">
        <v>17</v>
      </c>
      <c r="AS61" s="85" t="s">
        <v>16</v>
      </c>
    </row>
    <row r="62" spans="1:45" s="51" customFormat="1" ht="39" customHeight="1" x14ac:dyDescent="0.25">
      <c r="A62" s="67">
        <v>54</v>
      </c>
      <c r="B62" s="65" t="s">
        <v>537</v>
      </c>
      <c r="C62" s="65">
        <v>0</v>
      </c>
      <c r="D62" s="65">
        <v>0</v>
      </c>
      <c r="E62" s="65">
        <v>6</v>
      </c>
      <c r="F62" s="66" t="s">
        <v>536</v>
      </c>
      <c r="G62" s="53">
        <v>223</v>
      </c>
      <c r="H62" s="65" t="s">
        <v>535</v>
      </c>
      <c r="I62" s="65">
        <v>61.68</v>
      </c>
      <c r="J62" s="65" t="s">
        <v>23</v>
      </c>
      <c r="K62" s="64"/>
      <c r="L62" s="61">
        <v>1</v>
      </c>
      <c r="M62" s="61">
        <v>0</v>
      </c>
      <c r="N62" s="61">
        <v>0</v>
      </c>
      <c r="O62" s="61">
        <v>0</v>
      </c>
      <c r="P62" s="61">
        <f>SUM(L62:O62)</f>
        <v>1</v>
      </c>
      <c r="Q62" s="62">
        <v>61.68</v>
      </c>
      <c r="R62" s="62">
        <v>0</v>
      </c>
      <c r="S62" s="62">
        <v>0</v>
      </c>
      <c r="T62" s="62">
        <v>0</v>
      </c>
      <c r="U62" s="62">
        <f>SUM(Q62:T62)</f>
        <v>61.68</v>
      </c>
      <c r="V62" s="63">
        <v>0</v>
      </c>
      <c r="W62" s="62">
        <v>0</v>
      </c>
      <c r="X62" s="63">
        <v>0</v>
      </c>
      <c r="Y62" s="62">
        <v>0</v>
      </c>
      <c r="Z62" s="62">
        <v>88.76</v>
      </c>
      <c r="AA62" s="62">
        <v>88.38</v>
      </c>
      <c r="AB62" s="62">
        <f>AA62-Z62</f>
        <v>-0.38000000000000966</v>
      </c>
      <c r="AC62" s="61">
        <v>0</v>
      </c>
      <c r="AD62" s="61">
        <v>0</v>
      </c>
      <c r="AE62" s="60"/>
      <c r="AF62" s="53" t="s">
        <v>534</v>
      </c>
      <c r="AG62" s="59" t="s">
        <v>20</v>
      </c>
      <c r="AH62" s="58">
        <v>12501.96</v>
      </c>
      <c r="AI62" s="57" t="s">
        <v>533</v>
      </c>
      <c r="AJ62" s="57"/>
      <c r="AK62" s="56">
        <v>29534.98</v>
      </c>
      <c r="AL62" s="56">
        <v>20700.439999999999</v>
      </c>
      <c r="AM62" s="56">
        <f>AK62-AL62</f>
        <v>8834.5400000000009</v>
      </c>
      <c r="AN62" s="56">
        <f>U62*7000+W62*7000</f>
        <v>431760</v>
      </c>
      <c r="AO62" s="55">
        <f>100-AA62</f>
        <v>11.620000000000005</v>
      </c>
      <c r="AP62" s="54" t="s">
        <v>19</v>
      </c>
      <c r="AQ62" s="85" t="s">
        <v>18</v>
      </c>
      <c r="AR62" s="85" t="s">
        <v>17</v>
      </c>
      <c r="AS62" s="85" t="s">
        <v>16</v>
      </c>
    </row>
    <row r="63" spans="1:45" s="51" customFormat="1" ht="39" customHeight="1" x14ac:dyDescent="0.25">
      <c r="A63" s="67">
        <v>55</v>
      </c>
      <c r="B63" s="100" t="s">
        <v>532</v>
      </c>
      <c r="C63" s="65">
        <v>0</v>
      </c>
      <c r="D63" s="65">
        <v>0</v>
      </c>
      <c r="E63" s="65">
        <v>6</v>
      </c>
      <c r="F63" s="66" t="s">
        <v>531</v>
      </c>
      <c r="G63" s="53">
        <v>336</v>
      </c>
      <c r="H63" s="65" t="s">
        <v>530</v>
      </c>
      <c r="I63" s="65">
        <v>251.25</v>
      </c>
      <c r="J63" s="65" t="s">
        <v>23</v>
      </c>
      <c r="K63" s="64"/>
      <c r="L63" s="61">
        <v>2</v>
      </c>
      <c r="M63" s="61">
        <v>2</v>
      </c>
      <c r="N63" s="61">
        <v>0</v>
      </c>
      <c r="O63" s="61">
        <v>0</v>
      </c>
      <c r="P63" s="61">
        <f>SUM(L63:O63)</f>
        <v>4</v>
      </c>
      <c r="Q63" s="62">
        <v>172.52</v>
      </c>
      <c r="R63" s="62">
        <f>30.79+47.94</f>
        <v>78.72999999999999</v>
      </c>
      <c r="S63" s="62">
        <v>0</v>
      </c>
      <c r="T63" s="62">
        <v>0</v>
      </c>
      <c r="U63" s="62">
        <f>SUM(Q63:T63)</f>
        <v>251.25</v>
      </c>
      <c r="V63" s="63">
        <v>0</v>
      </c>
      <c r="W63" s="62">
        <v>0</v>
      </c>
      <c r="X63" s="63">
        <v>0</v>
      </c>
      <c r="Y63" s="62">
        <v>0</v>
      </c>
      <c r="Z63" s="62">
        <v>65.22</v>
      </c>
      <c r="AA63" s="62">
        <v>69.91</v>
      </c>
      <c r="AB63" s="62">
        <f>AA63-Z63</f>
        <v>4.6899999999999977</v>
      </c>
      <c r="AC63" s="61">
        <v>1</v>
      </c>
      <c r="AD63" s="61">
        <v>1</v>
      </c>
      <c r="AE63" s="60"/>
      <c r="AF63" s="53" t="s">
        <v>529</v>
      </c>
      <c r="AG63" s="59" t="s">
        <v>20</v>
      </c>
      <c r="AH63" s="87">
        <v>30332</v>
      </c>
      <c r="AI63" s="57" t="s">
        <v>528</v>
      </c>
      <c r="AJ63" s="57"/>
      <c r="AK63" s="56">
        <v>187000.51</v>
      </c>
      <c r="AL63" s="56">
        <v>124652.93</v>
      </c>
      <c r="AM63" s="56">
        <f>AK63-AL63</f>
        <v>62347.580000000016</v>
      </c>
      <c r="AN63" s="56">
        <f>U63*7000+W63*7000</f>
        <v>1758750</v>
      </c>
      <c r="AO63" s="55">
        <f>100-AA63</f>
        <v>30.090000000000003</v>
      </c>
      <c r="AP63" s="54" t="s">
        <v>19</v>
      </c>
      <c r="AQ63" s="85" t="s">
        <v>18</v>
      </c>
      <c r="AR63" s="85" t="s">
        <v>17</v>
      </c>
      <c r="AS63" s="85" t="s">
        <v>16</v>
      </c>
    </row>
    <row r="64" spans="1:45" s="51" customFormat="1" ht="39" customHeight="1" x14ac:dyDescent="0.25">
      <c r="A64" s="67">
        <v>56</v>
      </c>
      <c r="B64" s="65" t="s">
        <v>527</v>
      </c>
      <c r="C64" s="65">
        <v>0</v>
      </c>
      <c r="D64" s="65">
        <v>0</v>
      </c>
      <c r="E64" s="65">
        <v>6</v>
      </c>
      <c r="F64" s="66" t="s">
        <v>526</v>
      </c>
      <c r="G64" s="53">
        <f>235 + 90</f>
        <v>325</v>
      </c>
      <c r="H64" s="65" t="s">
        <v>525</v>
      </c>
      <c r="I64" s="65" t="s">
        <v>524</v>
      </c>
      <c r="J64" s="65" t="s">
        <v>23</v>
      </c>
      <c r="K64" s="64"/>
      <c r="L64" s="61">
        <v>5</v>
      </c>
      <c r="M64" s="61">
        <v>2</v>
      </c>
      <c r="N64" s="61">
        <v>0</v>
      </c>
      <c r="O64" s="61">
        <v>0</v>
      </c>
      <c r="P64" s="61">
        <f>SUM(L64:O64)</f>
        <v>7</v>
      </c>
      <c r="Q64" s="62">
        <v>306.33</v>
      </c>
      <c r="R64" s="62">
        <f>42.7+66.11</f>
        <v>108.81</v>
      </c>
      <c r="S64" s="62">
        <v>0</v>
      </c>
      <c r="T64" s="62">
        <v>0</v>
      </c>
      <c r="U64" s="62">
        <f>SUM(Q64:T64)</f>
        <v>415.14</v>
      </c>
      <c r="V64" s="63">
        <v>2</v>
      </c>
      <c r="W64" s="62">
        <v>51</v>
      </c>
      <c r="X64" s="63">
        <v>0</v>
      </c>
      <c r="Y64" s="62">
        <v>0</v>
      </c>
      <c r="Z64" s="62">
        <v>22.7</v>
      </c>
      <c r="AA64" s="62">
        <v>21.27</v>
      </c>
      <c r="AB64" s="62">
        <f>AA64-Z64</f>
        <v>-1.4299999999999997</v>
      </c>
      <c r="AC64" s="61">
        <v>1</v>
      </c>
      <c r="AD64" s="61">
        <v>1</v>
      </c>
      <c r="AE64" s="60"/>
      <c r="AF64" s="53" t="s">
        <v>523</v>
      </c>
      <c r="AG64" s="59" t="s">
        <v>20</v>
      </c>
      <c r="AH64" s="94" t="s">
        <v>522</v>
      </c>
      <c r="AI64" s="57" t="s">
        <v>521</v>
      </c>
      <c r="AJ64" s="57"/>
      <c r="AK64" s="56">
        <v>259350.38</v>
      </c>
      <c r="AL64" s="56">
        <v>183959.64</v>
      </c>
      <c r="AM64" s="56">
        <f>AK64-AL64</f>
        <v>75390.739999999991</v>
      </c>
      <c r="AN64" s="56">
        <f>U64*7000+W64*7000</f>
        <v>3262980</v>
      </c>
      <c r="AO64" s="55">
        <f>100-AA64</f>
        <v>78.73</v>
      </c>
      <c r="AP64" s="54" t="s">
        <v>19</v>
      </c>
      <c r="AQ64" s="85" t="s">
        <v>18</v>
      </c>
      <c r="AR64" s="85" t="s">
        <v>17</v>
      </c>
      <c r="AS64" s="85" t="s">
        <v>510</v>
      </c>
    </row>
    <row r="65" spans="1:45" s="51" customFormat="1" ht="39" customHeight="1" x14ac:dyDescent="0.25">
      <c r="A65" s="67">
        <v>57</v>
      </c>
      <c r="B65" s="65" t="s">
        <v>520</v>
      </c>
      <c r="C65" s="65">
        <v>0</v>
      </c>
      <c r="D65" s="65">
        <v>0</v>
      </c>
      <c r="E65" s="65">
        <v>8</v>
      </c>
      <c r="F65" s="66" t="s">
        <v>519</v>
      </c>
      <c r="G65" s="53">
        <v>148</v>
      </c>
      <c r="H65" s="65" t="s">
        <v>518</v>
      </c>
      <c r="I65" s="65">
        <v>100.95</v>
      </c>
      <c r="J65" s="65" t="s">
        <v>23</v>
      </c>
      <c r="K65" s="64" t="s">
        <v>149</v>
      </c>
      <c r="L65" s="61">
        <v>0</v>
      </c>
      <c r="M65" s="61">
        <v>0</v>
      </c>
      <c r="N65" s="61">
        <v>0</v>
      </c>
      <c r="O65" s="61">
        <v>0</v>
      </c>
      <c r="P65" s="61">
        <f>SUM(L65:O65)</f>
        <v>0</v>
      </c>
      <c r="Q65" s="62">
        <v>0</v>
      </c>
      <c r="R65" s="62">
        <v>0</v>
      </c>
      <c r="S65" s="62">
        <v>0</v>
      </c>
      <c r="T65" s="62">
        <v>0</v>
      </c>
      <c r="U65" s="62">
        <f>SUM(Q65:T65)</f>
        <v>0</v>
      </c>
      <c r="V65" s="63">
        <v>1</v>
      </c>
      <c r="W65" s="62">
        <v>100.95</v>
      </c>
      <c r="X65" s="63">
        <v>0</v>
      </c>
      <c r="Y65" s="62">
        <v>0</v>
      </c>
      <c r="Z65" s="62">
        <v>68.31</v>
      </c>
      <c r="AA65" s="62">
        <v>67.28</v>
      </c>
      <c r="AB65" s="62">
        <f>AA65-Z65</f>
        <v>-1.0300000000000011</v>
      </c>
      <c r="AC65" s="61">
        <v>0</v>
      </c>
      <c r="AD65" s="61">
        <v>0</v>
      </c>
      <c r="AE65" s="60"/>
      <c r="AF65" s="53" t="s">
        <v>517</v>
      </c>
      <c r="AG65" s="59" t="s">
        <v>20</v>
      </c>
      <c r="AH65" s="58">
        <v>14142.7</v>
      </c>
      <c r="AI65" s="57" t="s">
        <v>516</v>
      </c>
      <c r="AJ65" s="57"/>
      <c r="AK65" s="56">
        <v>25166.39</v>
      </c>
      <c r="AL65" s="56">
        <v>25166.39</v>
      </c>
      <c r="AM65" s="56">
        <f>AK65-AL65</f>
        <v>0</v>
      </c>
      <c r="AN65" s="56">
        <f>U65*7000+W65*7000</f>
        <v>706650</v>
      </c>
      <c r="AO65" s="55">
        <f>100-AA65</f>
        <v>32.72</v>
      </c>
      <c r="AP65" s="54" t="s">
        <v>19</v>
      </c>
      <c r="AQ65" s="85" t="s">
        <v>18</v>
      </c>
      <c r="AR65" s="85" t="s">
        <v>17</v>
      </c>
      <c r="AS65" s="85" t="s">
        <v>181</v>
      </c>
    </row>
    <row r="66" spans="1:45" s="51" customFormat="1" ht="39" customHeight="1" x14ac:dyDescent="0.25">
      <c r="A66" s="67">
        <v>58</v>
      </c>
      <c r="B66" s="65" t="s">
        <v>515</v>
      </c>
      <c r="C66" s="65">
        <v>0</v>
      </c>
      <c r="D66" s="65">
        <v>0</v>
      </c>
      <c r="E66" s="65">
        <v>6</v>
      </c>
      <c r="F66" s="66" t="s">
        <v>514</v>
      </c>
      <c r="G66" s="53">
        <v>211</v>
      </c>
      <c r="H66" s="65" t="s">
        <v>513</v>
      </c>
      <c r="I66" s="65" t="s">
        <v>512</v>
      </c>
      <c r="J66" s="65" t="s">
        <v>23</v>
      </c>
      <c r="K66" s="64"/>
      <c r="L66" s="61">
        <v>5</v>
      </c>
      <c r="M66" s="61">
        <v>0</v>
      </c>
      <c r="N66" s="61">
        <v>0</v>
      </c>
      <c r="O66" s="61">
        <v>0</v>
      </c>
      <c r="P66" s="61">
        <f>SUM(L66:O66)</f>
        <v>5</v>
      </c>
      <c r="Q66" s="62">
        <v>342.99</v>
      </c>
      <c r="R66" s="62">
        <v>0</v>
      </c>
      <c r="S66" s="62">
        <v>0</v>
      </c>
      <c r="T66" s="62">
        <v>0</v>
      </c>
      <c r="U66" s="62">
        <f>SUM(Q66:T66)</f>
        <v>342.99</v>
      </c>
      <c r="V66" s="63">
        <v>1</v>
      </c>
      <c r="W66" s="62">
        <v>69.599999999999994</v>
      </c>
      <c r="X66" s="63">
        <v>0</v>
      </c>
      <c r="Y66" s="62">
        <v>0</v>
      </c>
      <c r="Z66" s="62">
        <v>44.39</v>
      </c>
      <c r="AA66" s="62">
        <v>44.46</v>
      </c>
      <c r="AB66" s="62">
        <f>AA66-Z66</f>
        <v>7.0000000000000284E-2</v>
      </c>
      <c r="AC66" s="61">
        <v>1</v>
      </c>
      <c r="AD66" s="61">
        <v>0</v>
      </c>
      <c r="AE66" s="60"/>
      <c r="AF66" s="53" t="s">
        <v>511</v>
      </c>
      <c r="AG66" s="59" t="s">
        <v>20</v>
      </c>
      <c r="AH66" s="58">
        <v>68519.839999999997</v>
      </c>
      <c r="AI66" s="57" t="s">
        <v>508</v>
      </c>
      <c r="AJ66" s="57"/>
      <c r="AK66" s="56">
        <v>264863.95</v>
      </c>
      <c r="AL66" s="56">
        <v>135614.74</v>
      </c>
      <c r="AM66" s="56">
        <f>AK66-AL66</f>
        <v>129249.21000000002</v>
      </c>
      <c r="AN66" s="56">
        <f>U66*7000+W66*7000</f>
        <v>2888130</v>
      </c>
      <c r="AO66" s="55">
        <f>100-AA66</f>
        <v>55.54</v>
      </c>
      <c r="AP66" s="54" t="s">
        <v>19</v>
      </c>
      <c r="AQ66" s="85" t="s">
        <v>18</v>
      </c>
      <c r="AR66" s="85" t="s">
        <v>17</v>
      </c>
      <c r="AS66" s="85" t="s">
        <v>510</v>
      </c>
    </row>
    <row r="67" spans="1:45" s="51" customFormat="1" ht="39" customHeight="1" x14ac:dyDescent="0.25">
      <c r="A67" s="67"/>
      <c r="B67" s="65"/>
      <c r="C67" s="65"/>
      <c r="D67" s="65"/>
      <c r="E67" s="65"/>
      <c r="F67" s="66" t="s">
        <v>509</v>
      </c>
      <c r="G67" s="53">
        <v>623</v>
      </c>
      <c r="H67" s="65" t="s">
        <v>13</v>
      </c>
      <c r="I67" s="65" t="s">
        <v>13</v>
      </c>
      <c r="J67" s="65"/>
      <c r="K67" s="64"/>
      <c r="L67" s="61"/>
      <c r="M67" s="61"/>
      <c r="N67" s="61"/>
      <c r="O67" s="61"/>
      <c r="P67" s="61"/>
      <c r="Q67" s="62"/>
      <c r="R67" s="62"/>
      <c r="S67" s="62"/>
      <c r="T67" s="62"/>
      <c r="U67" s="62"/>
      <c r="V67" s="63"/>
      <c r="W67" s="62"/>
      <c r="X67" s="63"/>
      <c r="Y67" s="62"/>
      <c r="Z67" s="62"/>
      <c r="AA67" s="62"/>
      <c r="AB67" s="62"/>
      <c r="AC67" s="61"/>
      <c r="AD67" s="61"/>
      <c r="AE67" s="60"/>
      <c r="AF67" s="61"/>
      <c r="AG67" s="59" t="s">
        <v>13</v>
      </c>
      <c r="AH67" s="58">
        <v>202312.14</v>
      </c>
      <c r="AI67" s="57" t="s">
        <v>508</v>
      </c>
      <c r="AJ67" s="57"/>
      <c r="AK67" s="56"/>
      <c r="AL67" s="56"/>
      <c r="AM67" s="56">
        <f>AK67-AL67</f>
        <v>0</v>
      </c>
      <c r="AN67" s="56">
        <f>U67*7000+W67*7000</f>
        <v>0</v>
      </c>
      <c r="AO67" s="55"/>
      <c r="AP67" s="54" t="s">
        <v>44</v>
      </c>
      <c r="AQ67" s="85" t="s">
        <v>13</v>
      </c>
      <c r="AR67" s="85" t="s">
        <v>13</v>
      </c>
      <c r="AS67" s="85" t="s">
        <v>13</v>
      </c>
    </row>
    <row r="68" spans="1:45" s="51" customFormat="1" ht="39" customHeight="1" x14ac:dyDescent="0.25">
      <c r="A68" s="67">
        <v>59</v>
      </c>
      <c r="B68" s="65" t="s">
        <v>507</v>
      </c>
      <c r="C68" s="65">
        <v>0</v>
      </c>
      <c r="D68" s="65">
        <v>0</v>
      </c>
      <c r="E68" s="65">
        <v>8</v>
      </c>
      <c r="F68" s="66" t="s">
        <v>506</v>
      </c>
      <c r="G68" s="53">
        <v>696</v>
      </c>
      <c r="H68" s="65" t="s">
        <v>505</v>
      </c>
      <c r="I68" s="65">
        <v>437.16</v>
      </c>
      <c r="J68" s="65" t="s">
        <v>23</v>
      </c>
      <c r="K68" s="64"/>
      <c r="L68" s="61">
        <v>13</v>
      </c>
      <c r="M68" s="61">
        <v>0</v>
      </c>
      <c r="N68" s="61">
        <v>0</v>
      </c>
      <c r="O68" s="61">
        <v>0</v>
      </c>
      <c r="P68" s="61">
        <f>SUM(L68:O68)</f>
        <v>13</v>
      </c>
      <c r="Q68" s="62">
        <v>437.16</v>
      </c>
      <c r="R68" s="62">
        <v>0</v>
      </c>
      <c r="S68" s="62">
        <v>0</v>
      </c>
      <c r="T68" s="62">
        <v>0</v>
      </c>
      <c r="U68" s="62">
        <f>SUM(Q68:T68)</f>
        <v>437.16</v>
      </c>
      <c r="V68" s="63">
        <v>0</v>
      </c>
      <c r="W68" s="62">
        <v>0</v>
      </c>
      <c r="X68" s="63">
        <v>0</v>
      </c>
      <c r="Y68" s="62">
        <v>0</v>
      </c>
      <c r="Z68" s="62">
        <v>84.11</v>
      </c>
      <c r="AA68" s="62">
        <v>84.21</v>
      </c>
      <c r="AB68" s="62">
        <f>AA68-Z68</f>
        <v>9.9999999999994316E-2</v>
      </c>
      <c r="AC68" s="61">
        <v>1</v>
      </c>
      <c r="AD68" s="61">
        <v>0</v>
      </c>
      <c r="AE68" s="60"/>
      <c r="AF68" s="53" t="s">
        <v>504</v>
      </c>
      <c r="AG68" s="59" t="s">
        <v>20</v>
      </c>
      <c r="AH68" s="58">
        <v>58415.98</v>
      </c>
      <c r="AI68" s="57" t="s">
        <v>503</v>
      </c>
      <c r="AJ68" s="57"/>
      <c r="AK68" s="56">
        <v>98141.35</v>
      </c>
      <c r="AL68" s="56">
        <v>52059.3</v>
      </c>
      <c r="AM68" s="56">
        <f>AK68-AL68</f>
        <v>46082.05</v>
      </c>
      <c r="AN68" s="56">
        <f>U68*7000+W68*7000</f>
        <v>3060120</v>
      </c>
      <c r="AO68" s="55">
        <f>100-AA68</f>
        <v>15.790000000000006</v>
      </c>
      <c r="AP68" s="54" t="s">
        <v>19</v>
      </c>
      <c r="AQ68" s="85" t="s">
        <v>18</v>
      </c>
      <c r="AR68" s="85" t="s">
        <v>17</v>
      </c>
      <c r="AS68" s="85" t="s">
        <v>72</v>
      </c>
    </row>
    <row r="69" spans="1:45" s="51" customFormat="1" ht="39" customHeight="1" x14ac:dyDescent="0.25">
      <c r="A69" s="67">
        <v>60</v>
      </c>
      <c r="B69" s="65" t="s">
        <v>502</v>
      </c>
      <c r="C69" s="65">
        <v>0</v>
      </c>
      <c r="D69" s="65">
        <v>0</v>
      </c>
      <c r="E69" s="65">
        <v>8</v>
      </c>
      <c r="F69" s="66" t="s">
        <v>501</v>
      </c>
      <c r="G69" s="53">
        <v>696</v>
      </c>
      <c r="H69" s="65" t="s">
        <v>500</v>
      </c>
      <c r="I69" s="65">
        <v>524.34</v>
      </c>
      <c r="J69" s="65" t="s">
        <v>23</v>
      </c>
      <c r="K69" s="64"/>
      <c r="L69" s="61">
        <v>13</v>
      </c>
      <c r="M69" s="61">
        <v>1</v>
      </c>
      <c r="N69" s="61">
        <v>0</v>
      </c>
      <c r="O69" s="61">
        <v>0</v>
      </c>
      <c r="P69" s="61">
        <f>SUM(L69:O69)</f>
        <v>14</v>
      </c>
      <c r="Q69" s="62">
        <v>501.28</v>
      </c>
      <c r="R69" s="62">
        <v>23.06</v>
      </c>
      <c r="S69" s="62">
        <v>0</v>
      </c>
      <c r="T69" s="62">
        <v>0</v>
      </c>
      <c r="U69" s="62">
        <f>SUM(Q69:T69)</f>
        <v>524.33999999999992</v>
      </c>
      <c r="V69" s="63">
        <v>0</v>
      </c>
      <c r="W69" s="62">
        <v>0</v>
      </c>
      <c r="X69" s="63">
        <v>0</v>
      </c>
      <c r="Y69" s="62">
        <v>0</v>
      </c>
      <c r="Z69" s="62">
        <v>80.94</v>
      </c>
      <c r="AA69" s="62">
        <v>81.13</v>
      </c>
      <c r="AB69" s="62">
        <f>AA69-Z69</f>
        <v>0.18999999999999773</v>
      </c>
      <c r="AC69" s="61">
        <v>1</v>
      </c>
      <c r="AD69" s="61">
        <v>0</v>
      </c>
      <c r="AE69" s="60"/>
      <c r="AF69" s="53" t="s">
        <v>499</v>
      </c>
      <c r="AG69" s="59" t="s">
        <v>20</v>
      </c>
      <c r="AH69" s="58">
        <v>57516.6</v>
      </c>
      <c r="AI69" s="57" t="s">
        <v>498</v>
      </c>
      <c r="AJ69" s="57"/>
      <c r="AK69" s="56">
        <v>143713.1</v>
      </c>
      <c r="AL69" s="56">
        <v>74185.5</v>
      </c>
      <c r="AM69" s="56">
        <f>AK69-AL69</f>
        <v>69527.600000000006</v>
      </c>
      <c r="AN69" s="56">
        <f>U69*7000+W69*7000</f>
        <v>3670379.9999999995</v>
      </c>
      <c r="AO69" s="55">
        <f>100-AA69</f>
        <v>18.870000000000005</v>
      </c>
      <c r="AP69" s="54" t="s">
        <v>19</v>
      </c>
      <c r="AQ69" s="85" t="s">
        <v>18</v>
      </c>
      <c r="AR69" s="85" t="s">
        <v>17</v>
      </c>
      <c r="AS69" s="85" t="s">
        <v>72</v>
      </c>
    </row>
    <row r="70" spans="1:45" s="51" customFormat="1" ht="39" customHeight="1" x14ac:dyDescent="0.25">
      <c r="A70" s="67">
        <v>61</v>
      </c>
      <c r="B70" s="65" t="s">
        <v>497</v>
      </c>
      <c r="C70" s="65">
        <v>0</v>
      </c>
      <c r="D70" s="65">
        <v>0</v>
      </c>
      <c r="E70" s="65">
        <v>8</v>
      </c>
      <c r="F70" s="66" t="s">
        <v>31</v>
      </c>
      <c r="G70" s="53">
        <v>154</v>
      </c>
      <c r="H70" s="65" t="s">
        <v>496</v>
      </c>
      <c r="I70" s="65">
        <v>224.9</v>
      </c>
      <c r="J70" s="65" t="s">
        <v>23</v>
      </c>
      <c r="K70" s="64"/>
      <c r="L70" s="61">
        <v>4</v>
      </c>
      <c r="M70" s="61">
        <v>0</v>
      </c>
      <c r="N70" s="61">
        <v>0</v>
      </c>
      <c r="O70" s="61">
        <v>0</v>
      </c>
      <c r="P70" s="61">
        <f>SUM(L70:O70)</f>
        <v>4</v>
      </c>
      <c r="Q70" s="62">
        <v>224.9</v>
      </c>
      <c r="R70" s="62">
        <v>0</v>
      </c>
      <c r="S70" s="62">
        <v>0</v>
      </c>
      <c r="T70" s="62">
        <v>0</v>
      </c>
      <c r="U70" s="62">
        <f>SUM(Q70:T70)</f>
        <v>224.9</v>
      </c>
      <c r="V70" s="63">
        <v>0</v>
      </c>
      <c r="W70" s="62">
        <v>0</v>
      </c>
      <c r="X70" s="63">
        <v>0</v>
      </c>
      <c r="Y70" s="62">
        <v>0</v>
      </c>
      <c r="Z70" s="62">
        <v>83.57</v>
      </c>
      <c r="AA70" s="62">
        <v>81.8</v>
      </c>
      <c r="AB70" s="62">
        <f>AA70-Z70</f>
        <v>-1.769999999999996</v>
      </c>
      <c r="AC70" s="61">
        <v>0</v>
      </c>
      <c r="AD70" s="61">
        <v>0</v>
      </c>
      <c r="AE70" s="60"/>
      <c r="AF70" s="53" t="s">
        <v>495</v>
      </c>
      <c r="AG70" s="59" t="s">
        <v>20</v>
      </c>
      <c r="AH70" s="58">
        <v>13424.96</v>
      </c>
      <c r="AI70" s="57" t="s">
        <v>491</v>
      </c>
      <c r="AJ70" s="57"/>
      <c r="AK70" s="56">
        <v>247646.93</v>
      </c>
      <c r="AL70" s="56">
        <v>101463.66</v>
      </c>
      <c r="AM70" s="56">
        <f>AK70-AL70</f>
        <v>146183.26999999999</v>
      </c>
      <c r="AN70" s="56">
        <f>U70*7000+W70*7000</f>
        <v>1574300</v>
      </c>
      <c r="AO70" s="55">
        <f>100-AA70</f>
        <v>18.200000000000003</v>
      </c>
      <c r="AP70" s="54" t="s">
        <v>19</v>
      </c>
      <c r="AQ70" s="85" t="s">
        <v>18</v>
      </c>
      <c r="AR70" s="85" t="s">
        <v>17</v>
      </c>
      <c r="AS70" s="85" t="s">
        <v>494</v>
      </c>
    </row>
    <row r="71" spans="1:45" s="51" customFormat="1" ht="39" customHeight="1" x14ac:dyDescent="0.25">
      <c r="A71" s="67"/>
      <c r="B71" s="65"/>
      <c r="C71" s="65"/>
      <c r="D71" s="65"/>
      <c r="E71" s="65"/>
      <c r="F71" s="66" t="s">
        <v>493</v>
      </c>
      <c r="G71" s="53">
        <v>196</v>
      </c>
      <c r="H71" s="65" t="s">
        <v>13</v>
      </c>
      <c r="I71" s="65" t="s">
        <v>13</v>
      </c>
      <c r="J71" s="65"/>
      <c r="K71" s="64"/>
      <c r="L71" s="61"/>
      <c r="M71" s="61"/>
      <c r="N71" s="61"/>
      <c r="O71" s="61"/>
      <c r="P71" s="61"/>
      <c r="Q71" s="62"/>
      <c r="R71" s="62"/>
      <c r="S71" s="62"/>
      <c r="T71" s="62"/>
      <c r="U71" s="62"/>
      <c r="V71" s="63"/>
      <c r="W71" s="62"/>
      <c r="X71" s="63"/>
      <c r="Y71" s="62"/>
      <c r="Z71" s="62"/>
      <c r="AA71" s="62"/>
      <c r="AB71" s="62"/>
      <c r="AC71" s="61"/>
      <c r="AD71" s="61"/>
      <c r="AE71" s="60"/>
      <c r="AF71" s="61"/>
      <c r="AG71" s="59" t="s">
        <v>13</v>
      </c>
      <c r="AH71" s="58">
        <v>17086.310000000001</v>
      </c>
      <c r="AI71" s="57" t="s">
        <v>491</v>
      </c>
      <c r="AJ71" s="57"/>
      <c r="AK71" s="56"/>
      <c r="AL71" s="56"/>
      <c r="AM71" s="56">
        <f>AK71-AL71</f>
        <v>0</v>
      </c>
      <c r="AN71" s="56">
        <f>U71*7000+W71*7000</f>
        <v>0</v>
      </c>
      <c r="AO71" s="55"/>
      <c r="AP71" s="54" t="s">
        <v>44</v>
      </c>
      <c r="AQ71" s="85" t="s">
        <v>13</v>
      </c>
      <c r="AR71" s="85" t="s">
        <v>13</v>
      </c>
      <c r="AS71" s="85" t="s">
        <v>13</v>
      </c>
    </row>
    <row r="72" spans="1:45" s="51" customFormat="1" ht="39" customHeight="1" x14ac:dyDescent="0.25">
      <c r="A72" s="67"/>
      <c r="B72" s="65"/>
      <c r="C72" s="65"/>
      <c r="D72" s="65"/>
      <c r="E72" s="65"/>
      <c r="F72" s="66" t="s">
        <v>492</v>
      </c>
      <c r="G72" s="53">
        <v>175</v>
      </c>
      <c r="H72" s="65" t="s">
        <v>13</v>
      </c>
      <c r="I72" s="65" t="s">
        <v>13</v>
      </c>
      <c r="J72" s="65"/>
      <c r="K72" s="64"/>
      <c r="L72" s="61"/>
      <c r="M72" s="61"/>
      <c r="N72" s="61"/>
      <c r="O72" s="61"/>
      <c r="P72" s="61"/>
      <c r="Q72" s="62"/>
      <c r="R72" s="62"/>
      <c r="S72" s="62"/>
      <c r="T72" s="62"/>
      <c r="U72" s="62"/>
      <c r="V72" s="63"/>
      <c r="W72" s="62"/>
      <c r="X72" s="63"/>
      <c r="Y72" s="62"/>
      <c r="Z72" s="62"/>
      <c r="AA72" s="62"/>
      <c r="AB72" s="62"/>
      <c r="AC72" s="61"/>
      <c r="AD72" s="61"/>
      <c r="AE72" s="60"/>
      <c r="AF72" s="61"/>
      <c r="AG72" s="59" t="s">
        <v>13</v>
      </c>
      <c r="AH72" s="58">
        <v>15255.63</v>
      </c>
      <c r="AI72" s="57" t="s">
        <v>491</v>
      </c>
      <c r="AJ72" s="57"/>
      <c r="AK72" s="56"/>
      <c r="AL72" s="56"/>
      <c r="AM72" s="56">
        <f>AK72-AL72</f>
        <v>0</v>
      </c>
      <c r="AN72" s="56">
        <f>U72*7000+W72*7000</f>
        <v>0</v>
      </c>
      <c r="AO72" s="55"/>
      <c r="AP72" s="54" t="s">
        <v>44</v>
      </c>
      <c r="AQ72" s="85" t="s">
        <v>13</v>
      </c>
      <c r="AR72" s="85" t="s">
        <v>13</v>
      </c>
      <c r="AS72" s="85" t="s">
        <v>13</v>
      </c>
    </row>
    <row r="73" spans="1:45" s="51" customFormat="1" ht="39" customHeight="1" x14ac:dyDescent="0.25">
      <c r="A73" s="67">
        <v>62</v>
      </c>
      <c r="B73" s="65" t="s">
        <v>490</v>
      </c>
      <c r="C73" s="65">
        <v>0</v>
      </c>
      <c r="D73" s="65">
        <v>0</v>
      </c>
      <c r="E73" s="65">
        <v>10</v>
      </c>
      <c r="F73" s="66" t="s">
        <v>489</v>
      </c>
      <c r="G73" s="53">
        <v>15229</v>
      </c>
      <c r="H73" s="65" t="s">
        <v>488</v>
      </c>
      <c r="I73" s="65">
        <v>2634.01</v>
      </c>
      <c r="J73" s="65" t="s">
        <v>23</v>
      </c>
      <c r="K73" s="64"/>
      <c r="L73" s="61">
        <v>60</v>
      </c>
      <c r="M73" s="61">
        <v>2</v>
      </c>
      <c r="N73" s="61">
        <v>0</v>
      </c>
      <c r="O73" s="61">
        <v>0</v>
      </c>
      <c r="P73" s="61">
        <v>62</v>
      </c>
      <c r="Q73" s="62">
        <v>2574.81</v>
      </c>
      <c r="R73" s="62">
        <v>59.2</v>
      </c>
      <c r="S73" s="62">
        <v>0</v>
      </c>
      <c r="T73" s="62">
        <v>0</v>
      </c>
      <c r="U73" s="62">
        <v>2634.0099999999998</v>
      </c>
      <c r="V73" s="63">
        <v>0</v>
      </c>
      <c r="W73" s="62">
        <v>0</v>
      </c>
      <c r="X73" s="63">
        <v>0</v>
      </c>
      <c r="Y73" s="62">
        <v>0</v>
      </c>
      <c r="Z73" s="62">
        <v>76.36</v>
      </c>
      <c r="AA73" s="62">
        <v>75.98</v>
      </c>
      <c r="AB73" s="62">
        <v>-0.37999999999999545</v>
      </c>
      <c r="AC73" s="61">
        <v>1</v>
      </c>
      <c r="AD73" s="61">
        <v>1</v>
      </c>
      <c r="AE73" s="60"/>
      <c r="AF73" s="53" t="s">
        <v>487</v>
      </c>
      <c r="AG73" s="59" t="s">
        <v>486</v>
      </c>
      <c r="AH73" s="94" t="s">
        <v>485</v>
      </c>
      <c r="AI73" s="57" t="s">
        <v>484</v>
      </c>
      <c r="AJ73" s="105"/>
      <c r="AK73" s="89">
        <v>1600934.41</v>
      </c>
      <c r="AL73" s="89">
        <v>533119.31999999995</v>
      </c>
      <c r="AM73" s="89">
        <v>1067815.0899999999</v>
      </c>
      <c r="AN73" s="56">
        <v>18438070</v>
      </c>
      <c r="AO73" s="56">
        <v>24.02</v>
      </c>
      <c r="AP73" s="54" t="s">
        <v>44</v>
      </c>
      <c r="AQ73" s="85" t="s">
        <v>18</v>
      </c>
      <c r="AR73" s="85" t="s">
        <v>17</v>
      </c>
      <c r="AS73" s="85" t="s">
        <v>483</v>
      </c>
    </row>
    <row r="74" spans="1:45" s="51" customFormat="1" ht="39" customHeight="1" x14ac:dyDescent="0.25">
      <c r="A74" s="67">
        <v>63</v>
      </c>
      <c r="B74" s="65" t="s">
        <v>482</v>
      </c>
      <c r="C74" s="65">
        <v>0</v>
      </c>
      <c r="D74" s="65">
        <v>0</v>
      </c>
      <c r="E74" s="65">
        <v>10</v>
      </c>
      <c r="F74" s="66" t="s">
        <v>481</v>
      </c>
      <c r="G74" s="53">
        <v>3285</v>
      </c>
      <c r="H74" s="65" t="s">
        <v>480</v>
      </c>
      <c r="I74" s="65">
        <v>402.91</v>
      </c>
      <c r="J74" s="65" t="s">
        <v>23</v>
      </c>
      <c r="K74" s="64"/>
      <c r="L74" s="61">
        <v>7</v>
      </c>
      <c r="M74" s="61">
        <v>0</v>
      </c>
      <c r="N74" s="61">
        <v>0</v>
      </c>
      <c r="O74" s="61">
        <v>0</v>
      </c>
      <c r="P74" s="61">
        <f>SUM(L74:O74)</f>
        <v>7</v>
      </c>
      <c r="Q74" s="62">
        <v>402.91</v>
      </c>
      <c r="R74" s="62">
        <v>0</v>
      </c>
      <c r="S74" s="62">
        <v>0</v>
      </c>
      <c r="T74" s="62">
        <v>0</v>
      </c>
      <c r="U74" s="62">
        <f>SUM(Q74:T74)</f>
        <v>402.91</v>
      </c>
      <c r="V74" s="63">
        <v>0</v>
      </c>
      <c r="W74" s="62">
        <v>0</v>
      </c>
      <c r="X74" s="63">
        <v>0</v>
      </c>
      <c r="Y74" s="62">
        <v>0</v>
      </c>
      <c r="Z74" s="62">
        <v>79.08</v>
      </c>
      <c r="AA74" s="62">
        <v>79.09</v>
      </c>
      <c r="AB74" s="62">
        <f>AA74-Z74</f>
        <v>1.0000000000005116E-2</v>
      </c>
      <c r="AC74" s="61">
        <v>0</v>
      </c>
      <c r="AD74" s="61">
        <v>0</v>
      </c>
      <c r="AE74" s="60"/>
      <c r="AF74" s="53" t="s">
        <v>479</v>
      </c>
      <c r="AG74" s="59" t="s">
        <v>20</v>
      </c>
      <c r="AH74" s="58">
        <v>250567.38</v>
      </c>
      <c r="AI74" s="57" t="s">
        <v>478</v>
      </c>
      <c r="AJ74" s="57"/>
      <c r="AK74" s="56">
        <v>87618.99</v>
      </c>
      <c r="AL74" s="56">
        <v>35214.92</v>
      </c>
      <c r="AM74" s="56">
        <f>AK74-AL74</f>
        <v>52404.070000000007</v>
      </c>
      <c r="AN74" s="56">
        <f>U74*7000+W74*7000</f>
        <v>2820370</v>
      </c>
      <c r="AO74" s="55">
        <f>100-AA74</f>
        <v>20.909999999999997</v>
      </c>
      <c r="AP74" s="54" t="s">
        <v>44</v>
      </c>
      <c r="AQ74" s="85" t="s">
        <v>18</v>
      </c>
      <c r="AR74" s="85" t="s">
        <v>17</v>
      </c>
      <c r="AS74" s="85" t="s">
        <v>477</v>
      </c>
    </row>
    <row r="75" spans="1:45" s="51" customFormat="1" ht="39" customHeight="1" x14ac:dyDescent="0.25">
      <c r="A75" s="67">
        <v>64</v>
      </c>
      <c r="B75" s="65" t="s">
        <v>476</v>
      </c>
      <c r="C75" s="65">
        <v>0</v>
      </c>
      <c r="D75" s="65">
        <v>0</v>
      </c>
      <c r="E75" s="65">
        <v>6</v>
      </c>
      <c r="F75" s="66" t="s">
        <v>475</v>
      </c>
      <c r="G75" s="53">
        <v>280</v>
      </c>
      <c r="H75" s="65" t="s">
        <v>474</v>
      </c>
      <c r="I75" s="65">
        <v>55.37</v>
      </c>
      <c r="J75" s="65" t="s">
        <v>23</v>
      </c>
      <c r="K75" s="64"/>
      <c r="L75" s="61">
        <v>2</v>
      </c>
      <c r="M75" s="61">
        <v>0</v>
      </c>
      <c r="N75" s="61">
        <v>0</v>
      </c>
      <c r="O75" s="61">
        <v>0</v>
      </c>
      <c r="P75" s="61">
        <f>SUM(L75:O75)</f>
        <v>2</v>
      </c>
      <c r="Q75" s="62">
        <v>55.37</v>
      </c>
      <c r="R75" s="62">
        <v>0</v>
      </c>
      <c r="S75" s="62">
        <v>0</v>
      </c>
      <c r="T75" s="62">
        <v>0</v>
      </c>
      <c r="U75" s="62">
        <f>SUM(Q75:T75)</f>
        <v>55.37</v>
      </c>
      <c r="V75" s="63">
        <v>0</v>
      </c>
      <c r="W75" s="62">
        <v>0</v>
      </c>
      <c r="X75" s="63">
        <v>0</v>
      </c>
      <c r="Y75" s="62">
        <v>0</v>
      </c>
      <c r="Z75" s="62">
        <v>94.48</v>
      </c>
      <c r="AA75" s="62">
        <v>94.33</v>
      </c>
      <c r="AB75" s="62">
        <f>AA75-Z75</f>
        <v>-0.15000000000000568</v>
      </c>
      <c r="AC75" s="61">
        <v>0</v>
      </c>
      <c r="AD75" s="61">
        <v>0</v>
      </c>
      <c r="AE75" s="60"/>
      <c r="AF75" s="53" t="s">
        <v>473</v>
      </c>
      <c r="AG75" s="59" t="s">
        <v>20</v>
      </c>
      <c r="AH75" s="58">
        <v>9503.74</v>
      </c>
      <c r="AI75" s="57" t="s">
        <v>472</v>
      </c>
      <c r="AJ75" s="57"/>
      <c r="AK75" s="56">
        <v>20891.669999999998</v>
      </c>
      <c r="AL75" s="56">
        <v>11666.54</v>
      </c>
      <c r="AM75" s="56">
        <f>AK75-AL75</f>
        <v>9225.1299999999974</v>
      </c>
      <c r="AN75" s="56">
        <f>U75*7000+W75*7000</f>
        <v>387590</v>
      </c>
      <c r="AO75" s="55">
        <f>100-AA75</f>
        <v>5.6700000000000017</v>
      </c>
      <c r="AP75" s="54" t="s">
        <v>19</v>
      </c>
      <c r="AQ75" s="85" t="s">
        <v>18</v>
      </c>
      <c r="AR75" s="85" t="s">
        <v>17</v>
      </c>
      <c r="AS75" s="85" t="s">
        <v>16</v>
      </c>
    </row>
    <row r="76" spans="1:45" s="51" customFormat="1" ht="39" customHeight="1" x14ac:dyDescent="0.25">
      <c r="A76" s="67">
        <v>65</v>
      </c>
      <c r="B76" s="65" t="s">
        <v>471</v>
      </c>
      <c r="C76" s="65">
        <v>0</v>
      </c>
      <c r="D76" s="65">
        <v>0</v>
      </c>
      <c r="E76" s="65">
        <v>6</v>
      </c>
      <c r="F76" s="66" t="s">
        <v>470</v>
      </c>
      <c r="G76" s="53">
        <v>216</v>
      </c>
      <c r="H76" s="65" t="s">
        <v>469</v>
      </c>
      <c r="I76" s="65">
        <v>229.86</v>
      </c>
      <c r="J76" s="65" t="s">
        <v>23</v>
      </c>
      <c r="K76" s="64"/>
      <c r="L76" s="61">
        <v>4</v>
      </c>
      <c r="M76" s="61">
        <v>0</v>
      </c>
      <c r="N76" s="61">
        <v>0</v>
      </c>
      <c r="O76" s="61">
        <v>0</v>
      </c>
      <c r="P76" s="61">
        <f>SUM(L76:O76)</f>
        <v>4</v>
      </c>
      <c r="Q76" s="62">
        <v>229.86</v>
      </c>
      <c r="R76" s="62">
        <v>0</v>
      </c>
      <c r="S76" s="62">
        <v>0</v>
      </c>
      <c r="T76" s="62">
        <v>0</v>
      </c>
      <c r="U76" s="62">
        <f>SUM(Q76:T76)</f>
        <v>229.86</v>
      </c>
      <c r="V76" s="63">
        <v>0</v>
      </c>
      <c r="W76" s="62">
        <v>0</v>
      </c>
      <c r="X76" s="63">
        <v>0</v>
      </c>
      <c r="Y76" s="62">
        <v>0</v>
      </c>
      <c r="Z76" s="62">
        <v>59.18</v>
      </c>
      <c r="AA76" s="62">
        <v>58.63</v>
      </c>
      <c r="AB76" s="62">
        <f>AA76-Z76</f>
        <v>-0.54999999999999716</v>
      </c>
      <c r="AC76" s="61">
        <v>1</v>
      </c>
      <c r="AD76" s="61">
        <v>0</v>
      </c>
      <c r="AE76" s="60"/>
      <c r="AF76" s="61"/>
      <c r="AG76" s="59" t="s">
        <v>20</v>
      </c>
      <c r="AH76" s="58">
        <v>49592.45</v>
      </c>
      <c r="AI76" s="57" t="s">
        <v>468</v>
      </c>
      <c r="AJ76" s="57"/>
      <c r="AK76" s="89">
        <v>98277.46</v>
      </c>
      <c r="AL76" s="89">
        <v>88579.85</v>
      </c>
      <c r="AM76" s="89">
        <f>AK76-AL76</f>
        <v>9697.61</v>
      </c>
      <c r="AN76" s="56">
        <f>U76*7000+W76*7000</f>
        <v>1609020</v>
      </c>
      <c r="AO76" s="55">
        <v>41.37</v>
      </c>
      <c r="AP76" s="54" t="s">
        <v>19</v>
      </c>
      <c r="AQ76" s="85" t="s">
        <v>18</v>
      </c>
      <c r="AR76" s="85" t="s">
        <v>17</v>
      </c>
      <c r="AS76" s="85" t="s">
        <v>16</v>
      </c>
    </row>
    <row r="77" spans="1:45" s="51" customFormat="1" ht="39" customHeight="1" x14ac:dyDescent="0.25">
      <c r="A77" s="67">
        <v>66</v>
      </c>
      <c r="B77" s="65" t="s">
        <v>467</v>
      </c>
      <c r="C77" s="65">
        <v>0</v>
      </c>
      <c r="D77" s="65">
        <v>0</v>
      </c>
      <c r="E77" s="65">
        <v>12</v>
      </c>
      <c r="F77" s="66" t="s">
        <v>466</v>
      </c>
      <c r="G77" s="53">
        <v>187</v>
      </c>
      <c r="H77" s="65" t="s">
        <v>465</v>
      </c>
      <c r="I77" s="65">
        <v>113.37</v>
      </c>
      <c r="J77" s="65" t="s">
        <v>23</v>
      </c>
      <c r="K77" s="64"/>
      <c r="L77" s="61">
        <v>3</v>
      </c>
      <c r="M77" s="61">
        <v>0</v>
      </c>
      <c r="N77" s="61">
        <v>0</v>
      </c>
      <c r="O77" s="61">
        <v>0</v>
      </c>
      <c r="P77" s="61">
        <f>SUM(L77:O77)</f>
        <v>3</v>
      </c>
      <c r="Q77" s="62">
        <v>113.37</v>
      </c>
      <c r="R77" s="62">
        <v>0</v>
      </c>
      <c r="S77" s="62">
        <v>0</v>
      </c>
      <c r="T77" s="62">
        <v>0</v>
      </c>
      <c r="U77" s="62">
        <f>SUM(Q77:T77)</f>
        <v>113.37</v>
      </c>
      <c r="V77" s="63">
        <v>0</v>
      </c>
      <c r="W77" s="62">
        <v>0</v>
      </c>
      <c r="X77" s="63">
        <v>0</v>
      </c>
      <c r="Y77" s="62">
        <v>0</v>
      </c>
      <c r="Z77" s="62">
        <v>83.29</v>
      </c>
      <c r="AA77" s="62">
        <v>83.44</v>
      </c>
      <c r="AB77" s="62">
        <f>AA77-Z77</f>
        <v>0.14999999999999147</v>
      </c>
      <c r="AC77" s="61">
        <v>0</v>
      </c>
      <c r="AD77" s="61">
        <v>0</v>
      </c>
      <c r="AE77" s="60"/>
      <c r="AF77" s="53" t="s">
        <v>464</v>
      </c>
      <c r="AG77" s="59" t="s">
        <v>20</v>
      </c>
      <c r="AH77" s="58">
        <v>4806.59</v>
      </c>
      <c r="AI77" s="57" t="s">
        <v>462</v>
      </c>
      <c r="AJ77" s="57"/>
      <c r="AK77" s="56">
        <v>94439.92</v>
      </c>
      <c r="AL77" s="56">
        <v>39697.5</v>
      </c>
      <c r="AM77" s="56">
        <f>AK77-AL77</f>
        <v>54742.42</v>
      </c>
      <c r="AN77" s="56">
        <f>U77*5000+W77*5000</f>
        <v>566850</v>
      </c>
      <c r="AO77" s="55">
        <f>100-AA77</f>
        <v>16.560000000000002</v>
      </c>
      <c r="AP77" s="54" t="s">
        <v>44</v>
      </c>
      <c r="AQ77" s="85" t="s">
        <v>18</v>
      </c>
      <c r="AR77" s="85" t="s">
        <v>17</v>
      </c>
      <c r="AS77" s="85" t="s">
        <v>199</v>
      </c>
    </row>
    <row r="78" spans="1:45" s="51" customFormat="1" ht="39" customHeight="1" x14ac:dyDescent="0.25">
      <c r="A78" s="67"/>
      <c r="B78" s="65"/>
      <c r="C78" s="65"/>
      <c r="D78" s="65"/>
      <c r="E78" s="65"/>
      <c r="F78" s="66" t="s">
        <v>463</v>
      </c>
      <c r="G78" s="53">
        <v>187</v>
      </c>
      <c r="H78" s="65" t="s">
        <v>13</v>
      </c>
      <c r="I78" s="65" t="s">
        <v>13</v>
      </c>
      <c r="J78" s="65"/>
      <c r="K78" s="64"/>
      <c r="L78" s="61"/>
      <c r="M78" s="61"/>
      <c r="N78" s="61"/>
      <c r="O78" s="61"/>
      <c r="P78" s="61"/>
      <c r="Q78" s="62"/>
      <c r="R78" s="62"/>
      <c r="S78" s="62"/>
      <c r="T78" s="62"/>
      <c r="U78" s="62"/>
      <c r="V78" s="63"/>
      <c r="W78" s="62"/>
      <c r="X78" s="63"/>
      <c r="Y78" s="62"/>
      <c r="Z78" s="62"/>
      <c r="AA78" s="62"/>
      <c r="AB78" s="62"/>
      <c r="AC78" s="61"/>
      <c r="AD78" s="61"/>
      <c r="AE78" s="60"/>
      <c r="AF78" s="61"/>
      <c r="AG78" s="59" t="s">
        <v>13</v>
      </c>
      <c r="AH78" s="58">
        <v>4806.59</v>
      </c>
      <c r="AI78" s="57" t="s">
        <v>462</v>
      </c>
      <c r="AJ78" s="57"/>
      <c r="AK78" s="56"/>
      <c r="AL78" s="56"/>
      <c r="AM78" s="56">
        <f>AK78-AL78</f>
        <v>0</v>
      </c>
      <c r="AN78" s="56">
        <f>U78*5000+W78*5000</f>
        <v>0</v>
      </c>
      <c r="AO78" s="55"/>
      <c r="AP78" s="54" t="s">
        <v>44</v>
      </c>
      <c r="AQ78" s="85" t="s">
        <v>18</v>
      </c>
      <c r="AR78" s="85" t="s">
        <v>17</v>
      </c>
      <c r="AS78" s="85" t="s">
        <v>199</v>
      </c>
    </row>
    <row r="79" spans="1:45" s="51" customFormat="1" ht="39" customHeight="1" x14ac:dyDescent="0.25">
      <c r="A79" s="67">
        <v>67</v>
      </c>
      <c r="B79" s="65" t="s">
        <v>461</v>
      </c>
      <c r="C79" s="65">
        <v>0</v>
      </c>
      <c r="D79" s="65">
        <v>0</v>
      </c>
      <c r="E79" s="65">
        <v>12</v>
      </c>
      <c r="F79" s="66" t="s">
        <v>460</v>
      </c>
      <c r="G79" s="53">
        <v>1480</v>
      </c>
      <c r="H79" s="65" t="s">
        <v>459</v>
      </c>
      <c r="I79" s="65">
        <v>160.4</v>
      </c>
      <c r="J79" s="65" t="s">
        <v>23</v>
      </c>
      <c r="K79" s="64"/>
      <c r="L79" s="61">
        <v>3</v>
      </c>
      <c r="M79" s="61">
        <v>0</v>
      </c>
      <c r="N79" s="61">
        <v>0</v>
      </c>
      <c r="O79" s="61">
        <v>0</v>
      </c>
      <c r="P79" s="61">
        <f>SUM(L79:O79)</f>
        <v>3</v>
      </c>
      <c r="Q79" s="62">
        <v>160.4</v>
      </c>
      <c r="R79" s="62">
        <v>0</v>
      </c>
      <c r="S79" s="62">
        <v>0</v>
      </c>
      <c r="T79" s="62">
        <v>0</v>
      </c>
      <c r="U79" s="62">
        <f>SUM(Q79:T79)</f>
        <v>160.4</v>
      </c>
      <c r="V79" s="63">
        <v>0</v>
      </c>
      <c r="W79" s="62">
        <v>0</v>
      </c>
      <c r="X79" s="63">
        <v>0</v>
      </c>
      <c r="Y79" s="62">
        <v>0</v>
      </c>
      <c r="Z79" s="62">
        <v>84.09</v>
      </c>
      <c r="AA79" s="62">
        <v>79.28</v>
      </c>
      <c r="AB79" s="62">
        <f>AA79-Z79</f>
        <v>-4.8100000000000023</v>
      </c>
      <c r="AC79" s="61">
        <v>1</v>
      </c>
      <c r="AD79" s="61">
        <v>0</v>
      </c>
      <c r="AE79" s="60"/>
      <c r="AF79" s="53" t="s">
        <v>458</v>
      </c>
      <c r="AG79" s="59" t="s">
        <v>20</v>
      </c>
      <c r="AH79" s="58">
        <v>37869.71</v>
      </c>
      <c r="AI79" s="57" t="s">
        <v>457</v>
      </c>
      <c r="AJ79" s="57"/>
      <c r="AK79" s="56">
        <v>94663.97</v>
      </c>
      <c r="AL79" s="56">
        <v>37126.76</v>
      </c>
      <c r="AM79" s="56">
        <f>AK79-AL79</f>
        <v>57537.21</v>
      </c>
      <c r="AN79" s="56">
        <f>U79*5000+W79*5000</f>
        <v>802000</v>
      </c>
      <c r="AO79" s="55">
        <f>100-AA79</f>
        <v>20.72</v>
      </c>
      <c r="AP79" s="54" t="s">
        <v>44</v>
      </c>
      <c r="AQ79" s="85" t="s">
        <v>18</v>
      </c>
      <c r="AR79" s="85" t="s">
        <v>17</v>
      </c>
      <c r="AS79" s="85" t="s">
        <v>456</v>
      </c>
    </row>
    <row r="80" spans="1:45" s="51" customFormat="1" ht="39" customHeight="1" x14ac:dyDescent="0.25">
      <c r="A80" s="67">
        <v>68</v>
      </c>
      <c r="B80" s="65" t="s">
        <v>455</v>
      </c>
      <c r="C80" s="65">
        <v>0</v>
      </c>
      <c r="D80" s="65">
        <v>0</v>
      </c>
      <c r="E80" s="65">
        <v>12</v>
      </c>
      <c r="F80" s="66" t="s">
        <v>454</v>
      </c>
      <c r="G80" s="53">
        <v>188</v>
      </c>
      <c r="H80" s="65" t="s">
        <v>453</v>
      </c>
      <c r="I80" s="65">
        <v>163.98</v>
      </c>
      <c r="J80" s="65" t="s">
        <v>23</v>
      </c>
      <c r="K80" s="64"/>
      <c r="L80" s="61">
        <v>3</v>
      </c>
      <c r="M80" s="61">
        <v>1</v>
      </c>
      <c r="N80" s="61">
        <v>0</v>
      </c>
      <c r="O80" s="61">
        <v>0</v>
      </c>
      <c r="P80" s="61">
        <f>SUM(L80:O80)</f>
        <v>4</v>
      </c>
      <c r="Q80" s="62">
        <v>126.8</v>
      </c>
      <c r="R80" s="62">
        <v>37.18</v>
      </c>
      <c r="S80" s="62">
        <v>0</v>
      </c>
      <c r="T80" s="62">
        <v>0</v>
      </c>
      <c r="U80" s="62">
        <f>SUM(Q80:T80)</f>
        <v>163.98</v>
      </c>
      <c r="V80" s="63">
        <v>0</v>
      </c>
      <c r="W80" s="62">
        <v>0</v>
      </c>
      <c r="X80" s="63">
        <v>0</v>
      </c>
      <c r="Y80" s="62">
        <v>0</v>
      </c>
      <c r="Z80" s="62">
        <v>48.98</v>
      </c>
      <c r="AA80" s="62">
        <v>49.8</v>
      </c>
      <c r="AB80" s="62">
        <f>AA80-Z80</f>
        <v>0.82000000000000028</v>
      </c>
      <c r="AC80" s="61">
        <v>1</v>
      </c>
      <c r="AD80" s="61">
        <v>0</v>
      </c>
      <c r="AE80" s="60"/>
      <c r="AF80" s="53" t="s">
        <v>452</v>
      </c>
      <c r="AG80" s="59" t="s">
        <v>20</v>
      </c>
      <c r="AH80" s="58">
        <v>9852.94</v>
      </c>
      <c r="AI80" s="57" t="s">
        <v>451</v>
      </c>
      <c r="AJ80" s="57"/>
      <c r="AK80" s="56">
        <v>251799.94</v>
      </c>
      <c r="AL80" s="56">
        <v>59399.18</v>
      </c>
      <c r="AM80" s="56">
        <f>AK80-AL80</f>
        <v>192400.76</v>
      </c>
      <c r="AN80" s="56">
        <f>U80*5000+W80*5000</f>
        <v>819900</v>
      </c>
      <c r="AO80" s="55">
        <f>100-AA80</f>
        <v>50.2</v>
      </c>
      <c r="AP80" s="54" t="s">
        <v>19</v>
      </c>
      <c r="AQ80" s="85" t="s">
        <v>18</v>
      </c>
      <c r="AR80" s="85" t="s">
        <v>17</v>
      </c>
      <c r="AS80" s="85" t="s">
        <v>199</v>
      </c>
    </row>
    <row r="81" spans="1:45" s="51" customFormat="1" ht="39" customHeight="1" x14ac:dyDescent="0.25">
      <c r="A81" s="67">
        <v>69</v>
      </c>
      <c r="B81" s="65" t="s">
        <v>450</v>
      </c>
      <c r="C81" s="65">
        <v>0</v>
      </c>
      <c r="D81" s="65">
        <v>0</v>
      </c>
      <c r="E81" s="65">
        <v>12</v>
      </c>
      <c r="F81" s="66" t="s">
        <v>449</v>
      </c>
      <c r="G81" s="53">
        <v>189</v>
      </c>
      <c r="H81" s="65" t="s">
        <v>448</v>
      </c>
      <c r="I81" s="65">
        <v>36.159999999999997</v>
      </c>
      <c r="J81" s="65" t="s">
        <v>23</v>
      </c>
      <c r="K81" s="64"/>
      <c r="L81" s="61">
        <v>1</v>
      </c>
      <c r="M81" s="61">
        <v>0</v>
      </c>
      <c r="N81" s="61">
        <v>0</v>
      </c>
      <c r="O81" s="61">
        <v>0</v>
      </c>
      <c r="P81" s="61">
        <f>SUM(L81:O81)</f>
        <v>1</v>
      </c>
      <c r="Q81" s="62">
        <v>36.159999999999997</v>
      </c>
      <c r="R81" s="62">
        <v>0</v>
      </c>
      <c r="S81" s="62">
        <v>0</v>
      </c>
      <c r="T81" s="62">
        <v>0</v>
      </c>
      <c r="U81" s="62">
        <f>SUM(Q81:T81)</f>
        <v>36.159999999999997</v>
      </c>
      <c r="V81" s="63">
        <v>0</v>
      </c>
      <c r="W81" s="62">
        <v>0</v>
      </c>
      <c r="X81" s="63">
        <v>0</v>
      </c>
      <c r="Y81" s="62">
        <v>0</v>
      </c>
      <c r="Z81" s="62">
        <v>89.58</v>
      </c>
      <c r="AA81" s="62">
        <v>89.95</v>
      </c>
      <c r="AB81" s="62">
        <f>AA81-Z81</f>
        <v>0.37000000000000455</v>
      </c>
      <c r="AC81" s="61">
        <v>1</v>
      </c>
      <c r="AD81" s="61">
        <v>0</v>
      </c>
      <c r="AE81" s="60"/>
      <c r="AF81" s="53" t="s">
        <v>447</v>
      </c>
      <c r="AG81" s="59" t="s">
        <v>20</v>
      </c>
      <c r="AH81" s="58">
        <v>2956.48</v>
      </c>
      <c r="AI81" s="57" t="s">
        <v>446</v>
      </c>
      <c r="AJ81" s="57"/>
      <c r="AK81" s="56">
        <v>56523.94</v>
      </c>
      <c r="AL81" s="56">
        <v>14834.16</v>
      </c>
      <c r="AM81" s="56">
        <f>AK81-AL81</f>
        <v>41689.78</v>
      </c>
      <c r="AN81" s="56">
        <f>U81*5000+W81*5000</f>
        <v>180799.99999999997</v>
      </c>
      <c r="AO81" s="55">
        <f>100-AA81</f>
        <v>10.049999999999997</v>
      </c>
      <c r="AP81" s="54" t="s">
        <v>19</v>
      </c>
      <c r="AQ81" s="85" t="s">
        <v>18</v>
      </c>
      <c r="AR81" s="85" t="s">
        <v>17</v>
      </c>
      <c r="AS81" s="85" t="s">
        <v>199</v>
      </c>
    </row>
    <row r="82" spans="1:45" s="51" customFormat="1" ht="39" customHeight="1" x14ac:dyDescent="0.25">
      <c r="A82" s="67">
        <v>70</v>
      </c>
      <c r="B82" s="65" t="s">
        <v>445</v>
      </c>
      <c r="C82" s="65">
        <v>0</v>
      </c>
      <c r="D82" s="65">
        <v>0</v>
      </c>
      <c r="E82" s="65">
        <v>12</v>
      </c>
      <c r="F82" s="66" t="s">
        <v>444</v>
      </c>
      <c r="G82" s="53">
        <v>209</v>
      </c>
      <c r="H82" s="65" t="s">
        <v>443</v>
      </c>
      <c r="I82" s="65">
        <v>66.63</v>
      </c>
      <c r="J82" s="65" t="s">
        <v>23</v>
      </c>
      <c r="K82" s="64"/>
      <c r="L82" s="61">
        <v>1</v>
      </c>
      <c r="M82" s="61">
        <v>0</v>
      </c>
      <c r="N82" s="61">
        <v>0</v>
      </c>
      <c r="O82" s="61">
        <v>0</v>
      </c>
      <c r="P82" s="61">
        <v>1</v>
      </c>
      <c r="Q82" s="62">
        <v>66.63</v>
      </c>
      <c r="R82" s="62">
        <v>0</v>
      </c>
      <c r="S82" s="62">
        <v>0</v>
      </c>
      <c r="T82" s="62">
        <v>0</v>
      </c>
      <c r="U82" s="62">
        <v>66.63</v>
      </c>
      <c r="V82" s="63">
        <v>0</v>
      </c>
      <c r="W82" s="62">
        <v>0</v>
      </c>
      <c r="X82" s="63">
        <v>0</v>
      </c>
      <c r="Y82" s="62">
        <v>0</v>
      </c>
      <c r="Z82" s="62">
        <v>87.38</v>
      </c>
      <c r="AA82" s="62">
        <v>87.37</v>
      </c>
      <c r="AB82" s="62">
        <v>-9.9999999999909051E-3</v>
      </c>
      <c r="AC82" s="61">
        <v>0</v>
      </c>
      <c r="AD82" s="61">
        <v>0</v>
      </c>
      <c r="AE82" s="60"/>
      <c r="AF82" s="53" t="s">
        <v>442</v>
      </c>
      <c r="AG82" s="59" t="s">
        <v>20</v>
      </c>
      <c r="AH82" s="58">
        <v>1846.87</v>
      </c>
      <c r="AI82" s="57" t="s">
        <v>441</v>
      </c>
      <c r="AJ82" s="57"/>
      <c r="AK82" s="56">
        <v>19373.900000000001</v>
      </c>
      <c r="AL82" s="56">
        <v>15767.2</v>
      </c>
      <c r="AM82" s="56">
        <v>3606.7000000000007</v>
      </c>
      <c r="AN82" s="56">
        <v>333150</v>
      </c>
      <c r="AO82" s="55">
        <v>12.629999999999995</v>
      </c>
      <c r="AP82" s="54" t="s">
        <v>19</v>
      </c>
      <c r="AQ82" s="85" t="s">
        <v>18</v>
      </c>
      <c r="AR82" s="85" t="s">
        <v>17</v>
      </c>
      <c r="AS82" s="85" t="s">
        <v>127</v>
      </c>
    </row>
    <row r="83" spans="1:45" s="68" customFormat="1" ht="39" customHeight="1" x14ac:dyDescent="0.25">
      <c r="A83" s="84">
        <v>71</v>
      </c>
      <c r="B83" s="82" t="s">
        <v>440</v>
      </c>
      <c r="C83" s="82">
        <v>0</v>
      </c>
      <c r="D83" s="82">
        <v>0</v>
      </c>
      <c r="E83" s="82">
        <v>12</v>
      </c>
      <c r="F83" s="83" t="s">
        <v>439</v>
      </c>
      <c r="G83" s="76">
        <v>207</v>
      </c>
      <c r="H83" s="82" t="s">
        <v>438</v>
      </c>
      <c r="I83" s="82">
        <v>197.48</v>
      </c>
      <c r="J83" s="82" t="s">
        <v>23</v>
      </c>
      <c r="K83" s="81"/>
      <c r="L83" s="78">
        <v>3</v>
      </c>
      <c r="M83" s="78">
        <v>1</v>
      </c>
      <c r="N83" s="78">
        <v>0</v>
      </c>
      <c r="O83" s="78">
        <v>0</v>
      </c>
      <c r="P83" s="78">
        <f>SUM(L83:O83)</f>
        <v>4</v>
      </c>
      <c r="Q83" s="79">
        <v>160.5</v>
      </c>
      <c r="R83" s="79">
        <v>36.979999999999997</v>
      </c>
      <c r="S83" s="79">
        <v>0</v>
      </c>
      <c r="T83" s="79">
        <v>0</v>
      </c>
      <c r="U83" s="79">
        <f>SUM(Q83:T83)</f>
        <v>197.48</v>
      </c>
      <c r="V83" s="80">
        <v>0</v>
      </c>
      <c r="W83" s="79">
        <v>0</v>
      </c>
      <c r="X83" s="80">
        <v>0</v>
      </c>
      <c r="Y83" s="79">
        <v>0</v>
      </c>
      <c r="Z83" s="79">
        <v>61.98</v>
      </c>
      <c r="AA83" s="79">
        <v>61.94</v>
      </c>
      <c r="AB83" s="79">
        <f>AA83-Z83</f>
        <v>-3.9999999999999147E-2</v>
      </c>
      <c r="AC83" s="78">
        <v>1</v>
      </c>
      <c r="AD83" s="78">
        <v>1</v>
      </c>
      <c r="AE83" s="77"/>
      <c r="AF83" s="76" t="s">
        <v>437</v>
      </c>
      <c r="AG83" s="75" t="s">
        <v>20</v>
      </c>
      <c r="AH83" s="74">
        <v>10890.43</v>
      </c>
      <c r="AI83" s="73" t="s">
        <v>436</v>
      </c>
      <c r="AJ83" s="73"/>
      <c r="AK83" s="72">
        <v>281598.90999999997</v>
      </c>
      <c r="AL83" s="72">
        <v>52995.14</v>
      </c>
      <c r="AM83" s="72">
        <f>AK83-AL83</f>
        <v>228603.76999999996</v>
      </c>
      <c r="AN83" s="72">
        <f>U83*5000+W83*5000</f>
        <v>987400</v>
      </c>
      <c r="AO83" s="71">
        <f>100-AA83</f>
        <v>38.06</v>
      </c>
      <c r="AP83" s="70" t="s">
        <v>19</v>
      </c>
      <c r="AQ83" s="69" t="s">
        <v>18</v>
      </c>
      <c r="AR83" s="69" t="s">
        <v>17</v>
      </c>
      <c r="AS83" s="69" t="s">
        <v>127</v>
      </c>
    </row>
    <row r="84" spans="1:45" s="51" customFormat="1" ht="39" customHeight="1" x14ac:dyDescent="0.25">
      <c r="A84" s="67">
        <v>72</v>
      </c>
      <c r="B84" s="65" t="s">
        <v>435</v>
      </c>
      <c r="C84" s="65">
        <v>0</v>
      </c>
      <c r="D84" s="65">
        <v>0</v>
      </c>
      <c r="E84" s="65">
        <v>12</v>
      </c>
      <c r="F84" s="66" t="s">
        <v>434</v>
      </c>
      <c r="G84" s="53">
        <v>189</v>
      </c>
      <c r="H84" s="66" t="s">
        <v>433</v>
      </c>
      <c r="I84" s="65">
        <v>36.159999999999997</v>
      </c>
      <c r="J84" s="65" t="s">
        <v>23</v>
      </c>
      <c r="K84" s="64"/>
      <c r="L84" s="61">
        <v>1</v>
      </c>
      <c r="M84" s="61">
        <v>0</v>
      </c>
      <c r="N84" s="61">
        <v>0</v>
      </c>
      <c r="O84" s="61">
        <v>0</v>
      </c>
      <c r="P84" s="61">
        <f>SUM(L84:O84)</f>
        <v>1</v>
      </c>
      <c r="Q84" s="62">
        <v>36.159999999999997</v>
      </c>
      <c r="R84" s="62">
        <v>0</v>
      </c>
      <c r="S84" s="62">
        <v>0</v>
      </c>
      <c r="T84" s="62">
        <v>0</v>
      </c>
      <c r="U84" s="62">
        <f>SUM(Q84:T84)</f>
        <v>36.159999999999997</v>
      </c>
      <c r="V84" s="63">
        <v>0</v>
      </c>
      <c r="W84" s="62">
        <v>0</v>
      </c>
      <c r="X84" s="63">
        <v>0</v>
      </c>
      <c r="Y84" s="62">
        <v>0</v>
      </c>
      <c r="Z84" s="62">
        <v>89.01</v>
      </c>
      <c r="AA84" s="62">
        <v>88.94</v>
      </c>
      <c r="AB84" s="62">
        <f>AA84-Z84</f>
        <v>-7.000000000000739E-2</v>
      </c>
      <c r="AC84" s="61">
        <v>1</v>
      </c>
      <c r="AD84" s="61">
        <v>0</v>
      </c>
      <c r="AE84" s="60"/>
      <c r="AF84" s="53" t="s">
        <v>432</v>
      </c>
      <c r="AG84" s="59" t="s">
        <v>20</v>
      </c>
      <c r="AH84" s="58">
        <v>3108.35</v>
      </c>
      <c r="AI84" s="57" t="s">
        <v>431</v>
      </c>
      <c r="AJ84" s="57"/>
      <c r="AK84" s="56">
        <v>18479.07</v>
      </c>
      <c r="AL84" s="56">
        <v>15414.73</v>
      </c>
      <c r="AM84" s="56">
        <f>AK84-AL84</f>
        <v>3064.34</v>
      </c>
      <c r="AN84" s="56">
        <f>U84*5000+W84*5000</f>
        <v>180799.99999999997</v>
      </c>
      <c r="AO84" s="55">
        <f>100-AA84</f>
        <v>11.060000000000002</v>
      </c>
      <c r="AP84" s="54" t="s">
        <v>19</v>
      </c>
      <c r="AQ84" s="85" t="s">
        <v>18</v>
      </c>
      <c r="AR84" s="85" t="s">
        <v>17</v>
      </c>
      <c r="AS84" s="85" t="s">
        <v>127</v>
      </c>
    </row>
    <row r="85" spans="1:45" s="51" customFormat="1" ht="39" customHeight="1" x14ac:dyDescent="0.25">
      <c r="A85" s="67">
        <v>73</v>
      </c>
      <c r="B85" s="65" t="s">
        <v>430</v>
      </c>
      <c r="C85" s="65">
        <v>0</v>
      </c>
      <c r="D85" s="65">
        <v>0</v>
      </c>
      <c r="E85" s="65">
        <v>6</v>
      </c>
      <c r="F85" s="66" t="s">
        <v>429</v>
      </c>
      <c r="G85" s="53">
        <v>344</v>
      </c>
      <c r="H85" s="65" t="s">
        <v>428</v>
      </c>
      <c r="I85" s="65">
        <v>147.54</v>
      </c>
      <c r="J85" s="65" t="s">
        <v>23</v>
      </c>
      <c r="K85" s="64"/>
      <c r="L85" s="61">
        <v>3</v>
      </c>
      <c r="M85" s="61">
        <v>0</v>
      </c>
      <c r="N85" s="61">
        <v>0</v>
      </c>
      <c r="O85" s="61">
        <v>0</v>
      </c>
      <c r="P85" s="61">
        <f>SUM(L85:O85)</f>
        <v>3</v>
      </c>
      <c r="Q85" s="62">
        <v>147.54</v>
      </c>
      <c r="R85" s="62">
        <v>0</v>
      </c>
      <c r="S85" s="62">
        <v>0</v>
      </c>
      <c r="T85" s="62">
        <v>0</v>
      </c>
      <c r="U85" s="62">
        <f>SUM(Q85:T85)</f>
        <v>147.54</v>
      </c>
      <c r="V85" s="63">
        <v>0</v>
      </c>
      <c r="W85" s="62">
        <v>0</v>
      </c>
      <c r="X85" s="63">
        <v>0</v>
      </c>
      <c r="Y85" s="62">
        <v>0</v>
      </c>
      <c r="Z85" s="62">
        <v>84.65</v>
      </c>
      <c r="AA85" s="62">
        <v>84.66</v>
      </c>
      <c r="AB85" s="62">
        <f>AA85-Z85</f>
        <v>9.9999999999909051E-3</v>
      </c>
      <c r="AC85" s="61">
        <v>0</v>
      </c>
      <c r="AD85" s="61">
        <v>0</v>
      </c>
      <c r="AE85" s="60"/>
      <c r="AF85" s="53" t="s">
        <v>427</v>
      </c>
      <c r="AG85" s="59" t="s">
        <v>20</v>
      </c>
      <c r="AH85" s="58">
        <v>27775.07</v>
      </c>
      <c r="AI85" s="57" t="s">
        <v>426</v>
      </c>
      <c r="AJ85" s="57"/>
      <c r="AK85" s="56">
        <v>87065.27</v>
      </c>
      <c r="AL85" s="56">
        <v>41078.04</v>
      </c>
      <c r="AM85" s="56">
        <f>AK85-AL85</f>
        <v>45987.23</v>
      </c>
      <c r="AN85" s="56">
        <f>U85*7000+W85*7000</f>
        <v>1032780</v>
      </c>
      <c r="AO85" s="55">
        <f>100-AA85</f>
        <v>15.340000000000003</v>
      </c>
      <c r="AP85" s="54" t="s">
        <v>44</v>
      </c>
      <c r="AQ85" s="85" t="s">
        <v>18</v>
      </c>
      <c r="AR85" s="85" t="s">
        <v>17</v>
      </c>
      <c r="AS85" s="85" t="s">
        <v>16</v>
      </c>
    </row>
    <row r="86" spans="1:45" s="68" customFormat="1" ht="39" customHeight="1" x14ac:dyDescent="0.25">
      <c r="A86" s="84">
        <v>74</v>
      </c>
      <c r="B86" s="82" t="s">
        <v>425</v>
      </c>
      <c r="C86" s="82">
        <v>0</v>
      </c>
      <c r="D86" s="82">
        <v>0</v>
      </c>
      <c r="E86" s="82">
        <v>6</v>
      </c>
      <c r="F86" s="83" t="s">
        <v>424</v>
      </c>
      <c r="G86" s="76">
        <v>446</v>
      </c>
      <c r="H86" s="82" t="s">
        <v>423</v>
      </c>
      <c r="I86" s="82">
        <v>113.14</v>
      </c>
      <c r="J86" s="82" t="s">
        <v>23</v>
      </c>
      <c r="K86" s="81"/>
      <c r="L86" s="78">
        <v>2</v>
      </c>
      <c r="M86" s="78">
        <v>0</v>
      </c>
      <c r="N86" s="78">
        <v>0</v>
      </c>
      <c r="O86" s="78">
        <v>0</v>
      </c>
      <c r="P86" s="78">
        <f>SUM(L86:O86)</f>
        <v>2</v>
      </c>
      <c r="Q86" s="79">
        <v>113.14</v>
      </c>
      <c r="R86" s="79">
        <v>0</v>
      </c>
      <c r="S86" s="79">
        <v>0</v>
      </c>
      <c r="T86" s="79">
        <v>0</v>
      </c>
      <c r="U86" s="79">
        <f>SUM(Q86:T86)</f>
        <v>113.14</v>
      </c>
      <c r="V86" s="80">
        <v>0</v>
      </c>
      <c r="W86" s="79">
        <v>0</v>
      </c>
      <c r="X86" s="80">
        <v>0</v>
      </c>
      <c r="Y86" s="79">
        <v>0</v>
      </c>
      <c r="Z86" s="79">
        <v>90.38</v>
      </c>
      <c r="AA86" s="79">
        <v>87.58</v>
      </c>
      <c r="AB86" s="79">
        <f>AA86-Z86</f>
        <v>-2.7999999999999972</v>
      </c>
      <c r="AC86" s="78">
        <v>1</v>
      </c>
      <c r="AD86" s="78">
        <v>0</v>
      </c>
      <c r="AE86" s="77"/>
      <c r="AF86" s="76" t="s">
        <v>422</v>
      </c>
      <c r="AG86" s="75" t="s">
        <v>20</v>
      </c>
      <c r="AH86" s="74">
        <v>27714.53</v>
      </c>
      <c r="AI86" s="73" t="s">
        <v>421</v>
      </c>
      <c r="AJ86" s="73"/>
      <c r="AK86" s="72">
        <v>110162.3</v>
      </c>
      <c r="AL86" s="72">
        <v>33348.44</v>
      </c>
      <c r="AM86" s="72">
        <f>AK86-AL86</f>
        <v>76813.86</v>
      </c>
      <c r="AN86" s="72">
        <f>U86*7000+W86*7000</f>
        <v>791980</v>
      </c>
      <c r="AO86" s="71">
        <f>100-AA86</f>
        <v>12.420000000000002</v>
      </c>
      <c r="AP86" s="70" t="s">
        <v>19</v>
      </c>
      <c r="AQ86" s="69" t="s">
        <v>18</v>
      </c>
      <c r="AR86" s="69" t="s">
        <v>17</v>
      </c>
      <c r="AS86" s="69" t="s">
        <v>16</v>
      </c>
    </row>
    <row r="87" spans="1:45" s="68" customFormat="1" ht="39" customHeight="1" x14ac:dyDescent="0.25">
      <c r="A87" s="84">
        <v>75</v>
      </c>
      <c r="B87" s="82" t="s">
        <v>420</v>
      </c>
      <c r="C87" s="82">
        <v>0</v>
      </c>
      <c r="D87" s="82">
        <v>0</v>
      </c>
      <c r="E87" s="82">
        <v>6</v>
      </c>
      <c r="F87" s="83" t="s">
        <v>419</v>
      </c>
      <c r="G87" s="76">
        <v>1472</v>
      </c>
      <c r="H87" s="82" t="s">
        <v>418</v>
      </c>
      <c r="I87" s="82" t="s">
        <v>417</v>
      </c>
      <c r="J87" s="82" t="s">
        <v>23</v>
      </c>
      <c r="K87" s="81" t="s">
        <v>416</v>
      </c>
      <c r="L87" s="78">
        <v>11</v>
      </c>
      <c r="M87" s="78">
        <v>2</v>
      </c>
      <c r="N87" s="78">
        <v>0</v>
      </c>
      <c r="O87" s="78">
        <v>0</v>
      </c>
      <c r="P87" s="78">
        <v>14</v>
      </c>
      <c r="Q87" s="79">
        <v>507.63</v>
      </c>
      <c r="R87" s="79">
        <f>29.01+26.32</f>
        <v>55.33</v>
      </c>
      <c r="S87" s="79">
        <v>0</v>
      </c>
      <c r="T87" s="79">
        <v>0</v>
      </c>
      <c r="U87" s="79">
        <v>606.83000000000004</v>
      </c>
      <c r="V87" s="80">
        <v>3</v>
      </c>
      <c r="W87" s="79">
        <v>262.02</v>
      </c>
      <c r="X87" s="80">
        <v>0</v>
      </c>
      <c r="Y87" s="79">
        <v>0</v>
      </c>
      <c r="Z87" s="79">
        <v>65.3</v>
      </c>
      <c r="AA87" s="79">
        <v>63.65</v>
      </c>
      <c r="AB87" s="79">
        <f>AA87-Z87</f>
        <v>-1.6499999999999986</v>
      </c>
      <c r="AC87" s="78">
        <v>1</v>
      </c>
      <c r="AD87" s="78">
        <v>1</v>
      </c>
      <c r="AE87" s="77"/>
      <c r="AF87" s="76" t="s">
        <v>415</v>
      </c>
      <c r="AG87" s="75" t="s">
        <v>20</v>
      </c>
      <c r="AH87" s="74">
        <v>308166.93</v>
      </c>
      <c r="AI87" s="73" t="s">
        <v>414</v>
      </c>
      <c r="AJ87" s="73"/>
      <c r="AK87" s="72">
        <v>575395.49</v>
      </c>
      <c r="AL87" s="72">
        <v>100417.38</v>
      </c>
      <c r="AM87" s="72">
        <f>AK87-AL87</f>
        <v>474978.11</v>
      </c>
      <c r="AN87" s="72">
        <f>U87*7000+W87*7000</f>
        <v>6081950</v>
      </c>
      <c r="AO87" s="71">
        <f>100-AA87</f>
        <v>36.35</v>
      </c>
      <c r="AP87" s="70" t="s">
        <v>19</v>
      </c>
      <c r="AQ87" s="69" t="s">
        <v>18</v>
      </c>
      <c r="AR87" s="69" t="s">
        <v>17</v>
      </c>
      <c r="AS87" s="69" t="s">
        <v>16</v>
      </c>
    </row>
    <row r="88" spans="1:45" s="51" customFormat="1" ht="39" customHeight="1" x14ac:dyDescent="0.25">
      <c r="A88" s="67">
        <v>76</v>
      </c>
      <c r="B88" s="65" t="s">
        <v>413</v>
      </c>
      <c r="C88" s="65">
        <v>0</v>
      </c>
      <c r="D88" s="65">
        <v>0</v>
      </c>
      <c r="E88" s="65">
        <v>6</v>
      </c>
      <c r="F88" s="66" t="s">
        <v>412</v>
      </c>
      <c r="G88" s="53">
        <v>196</v>
      </c>
      <c r="H88" s="65" t="s">
        <v>411</v>
      </c>
      <c r="I88" s="65">
        <v>137.41999999999999</v>
      </c>
      <c r="J88" s="65" t="s">
        <v>23</v>
      </c>
      <c r="K88" s="64"/>
      <c r="L88" s="61">
        <v>2</v>
      </c>
      <c r="M88" s="61">
        <v>1</v>
      </c>
      <c r="N88" s="61">
        <v>0</v>
      </c>
      <c r="O88" s="61">
        <v>0</v>
      </c>
      <c r="P88" s="61">
        <f>SUM(L88:O88)</f>
        <v>3</v>
      </c>
      <c r="Q88" s="62">
        <v>94.12</v>
      </c>
      <c r="R88" s="62">
        <v>43.3</v>
      </c>
      <c r="S88" s="62">
        <v>0</v>
      </c>
      <c r="T88" s="62">
        <v>0</v>
      </c>
      <c r="U88" s="62">
        <f>SUM(Q88:T88)</f>
        <v>137.42000000000002</v>
      </c>
      <c r="V88" s="63">
        <v>0</v>
      </c>
      <c r="W88" s="62">
        <v>0</v>
      </c>
      <c r="X88" s="63">
        <v>0</v>
      </c>
      <c r="Y88" s="62">
        <v>0</v>
      </c>
      <c r="Z88" s="62">
        <v>74.38</v>
      </c>
      <c r="AA88" s="62">
        <v>73.91</v>
      </c>
      <c r="AB88" s="62">
        <f>AA88-Z88</f>
        <v>-0.46999999999999886</v>
      </c>
      <c r="AC88" s="61">
        <v>1</v>
      </c>
      <c r="AD88" s="61">
        <v>1</v>
      </c>
      <c r="AE88" s="60"/>
      <c r="AF88" s="53" t="s">
        <v>410</v>
      </c>
      <c r="AG88" s="59" t="s">
        <v>20</v>
      </c>
      <c r="AH88" s="58">
        <v>26337.88</v>
      </c>
      <c r="AI88" s="57" t="s">
        <v>409</v>
      </c>
      <c r="AJ88" s="57"/>
      <c r="AK88" s="56">
        <v>82761.5</v>
      </c>
      <c r="AL88" s="56">
        <v>45470.53</v>
      </c>
      <c r="AM88" s="56">
        <f>AK88-AL88</f>
        <v>37290.97</v>
      </c>
      <c r="AN88" s="56">
        <f>U88*7000+W88*7000</f>
        <v>961940.00000000012</v>
      </c>
      <c r="AO88" s="55">
        <f>100-AA88</f>
        <v>26.090000000000003</v>
      </c>
      <c r="AP88" s="54" t="s">
        <v>19</v>
      </c>
      <c r="AQ88" s="85" t="s">
        <v>18</v>
      </c>
      <c r="AR88" s="85" t="s">
        <v>17</v>
      </c>
      <c r="AS88" s="85" t="s">
        <v>403</v>
      </c>
    </row>
    <row r="89" spans="1:45" s="51" customFormat="1" ht="39" customHeight="1" x14ac:dyDescent="0.25">
      <c r="A89" s="67">
        <v>77</v>
      </c>
      <c r="B89" s="65" t="s">
        <v>408</v>
      </c>
      <c r="C89" s="65">
        <v>0</v>
      </c>
      <c r="D89" s="65">
        <v>0</v>
      </c>
      <c r="E89" s="65">
        <v>6</v>
      </c>
      <c r="F89" s="66" t="s">
        <v>407</v>
      </c>
      <c r="G89" s="53">
        <v>191</v>
      </c>
      <c r="H89" s="65" t="s">
        <v>406</v>
      </c>
      <c r="I89" s="65">
        <v>185.58</v>
      </c>
      <c r="J89" s="65" t="s">
        <v>23</v>
      </c>
      <c r="K89" s="64"/>
      <c r="L89" s="61">
        <v>3</v>
      </c>
      <c r="M89" s="61">
        <v>1</v>
      </c>
      <c r="N89" s="61">
        <v>0</v>
      </c>
      <c r="O89" s="61">
        <v>0</v>
      </c>
      <c r="P89" s="61">
        <f>SUM(L89:O89)</f>
        <v>4</v>
      </c>
      <c r="Q89" s="62">
        <v>144.65</v>
      </c>
      <c r="R89" s="62">
        <v>40.93</v>
      </c>
      <c r="S89" s="62">
        <v>0</v>
      </c>
      <c r="T89" s="62">
        <v>0</v>
      </c>
      <c r="U89" s="62">
        <f>SUM(Q89:T89)</f>
        <v>185.58</v>
      </c>
      <c r="V89" s="63">
        <v>0</v>
      </c>
      <c r="W89" s="62">
        <v>0</v>
      </c>
      <c r="X89" s="63">
        <v>0</v>
      </c>
      <c r="Y89" s="62">
        <v>0</v>
      </c>
      <c r="Z89" s="62">
        <v>64.55</v>
      </c>
      <c r="AA89" s="62">
        <v>64.849999999999994</v>
      </c>
      <c r="AB89" s="62">
        <f>AA89-Z89</f>
        <v>0.29999999999999716</v>
      </c>
      <c r="AC89" s="61">
        <v>1</v>
      </c>
      <c r="AD89" s="61">
        <v>1</v>
      </c>
      <c r="AE89" s="60"/>
      <c r="AF89" s="53" t="s">
        <v>405</v>
      </c>
      <c r="AG89" s="59" t="s">
        <v>20</v>
      </c>
      <c r="AH89" s="58">
        <v>42657.85</v>
      </c>
      <c r="AI89" s="57" t="s">
        <v>404</v>
      </c>
      <c r="AJ89" s="57"/>
      <c r="AK89" s="56">
        <v>179442.07</v>
      </c>
      <c r="AL89" s="56">
        <v>50924.14</v>
      </c>
      <c r="AM89" s="56">
        <f>AK89-AL89</f>
        <v>128517.93000000001</v>
      </c>
      <c r="AN89" s="56">
        <f>U89*7000+W89*7000</f>
        <v>1299060</v>
      </c>
      <c r="AO89" s="55">
        <f>100-AA89</f>
        <v>35.150000000000006</v>
      </c>
      <c r="AP89" s="54" t="s">
        <v>19</v>
      </c>
      <c r="AQ89" s="85" t="s">
        <v>18</v>
      </c>
      <c r="AR89" s="85" t="s">
        <v>17</v>
      </c>
      <c r="AS89" s="85" t="s">
        <v>403</v>
      </c>
    </row>
    <row r="90" spans="1:45" s="51" customFormat="1" ht="39" customHeight="1" x14ac:dyDescent="0.25">
      <c r="A90" s="67">
        <v>78</v>
      </c>
      <c r="B90" s="65" t="s">
        <v>402</v>
      </c>
      <c r="C90" s="65">
        <v>0</v>
      </c>
      <c r="D90" s="65">
        <v>0</v>
      </c>
      <c r="E90" s="65">
        <v>6</v>
      </c>
      <c r="F90" s="66" t="s">
        <v>401</v>
      </c>
      <c r="G90" s="53">
        <v>345</v>
      </c>
      <c r="H90" s="65" t="s">
        <v>400</v>
      </c>
      <c r="I90" s="86">
        <v>50.6</v>
      </c>
      <c r="J90" s="65" t="s">
        <v>23</v>
      </c>
      <c r="K90" s="64"/>
      <c r="L90" s="61">
        <v>1</v>
      </c>
      <c r="M90" s="61">
        <v>0</v>
      </c>
      <c r="N90" s="61">
        <v>0</v>
      </c>
      <c r="O90" s="61">
        <v>0</v>
      </c>
      <c r="P90" s="61">
        <f>SUM(L90:O90)</f>
        <v>1</v>
      </c>
      <c r="Q90" s="62">
        <v>50.6</v>
      </c>
      <c r="R90" s="62">
        <v>0</v>
      </c>
      <c r="S90" s="62">
        <v>0</v>
      </c>
      <c r="T90" s="62">
        <v>0</v>
      </c>
      <c r="U90" s="62">
        <f>SUM(Q90:T90)</f>
        <v>50.6</v>
      </c>
      <c r="V90" s="63">
        <v>0</v>
      </c>
      <c r="W90" s="62">
        <v>0</v>
      </c>
      <c r="X90" s="63">
        <v>0</v>
      </c>
      <c r="Y90" s="62">
        <v>0</v>
      </c>
      <c r="Z90" s="62">
        <v>91.29</v>
      </c>
      <c r="AA90" s="62">
        <v>91.19</v>
      </c>
      <c r="AB90" s="62">
        <f>AA90-Z90</f>
        <v>-0.10000000000000853</v>
      </c>
      <c r="AC90" s="61">
        <v>1</v>
      </c>
      <c r="AD90" s="61">
        <v>0</v>
      </c>
      <c r="AE90" s="60"/>
      <c r="AF90" s="53" t="s">
        <v>399</v>
      </c>
      <c r="AG90" s="59" t="s">
        <v>20</v>
      </c>
      <c r="AH90" s="58">
        <v>13400.91</v>
      </c>
      <c r="AI90" s="57" t="s">
        <v>398</v>
      </c>
      <c r="AJ90" s="57"/>
      <c r="AK90" s="56">
        <v>13189.12</v>
      </c>
      <c r="AL90" s="56">
        <v>11737.13</v>
      </c>
      <c r="AM90" s="56">
        <f>AK90-AL90</f>
        <v>1451.9900000000016</v>
      </c>
      <c r="AN90" s="56">
        <f>U90*7000+W90*7000</f>
        <v>354200</v>
      </c>
      <c r="AO90" s="55">
        <f>100-AA90</f>
        <v>8.8100000000000023</v>
      </c>
      <c r="AP90" s="54" t="s">
        <v>19</v>
      </c>
      <c r="AQ90" s="85" t="s">
        <v>18</v>
      </c>
      <c r="AR90" s="85" t="s">
        <v>17</v>
      </c>
      <c r="AS90" s="85" t="s">
        <v>16</v>
      </c>
    </row>
    <row r="91" spans="1:45" s="51" customFormat="1" ht="39" customHeight="1" x14ac:dyDescent="0.25">
      <c r="A91" s="67">
        <v>79</v>
      </c>
      <c r="B91" s="65" t="s">
        <v>397</v>
      </c>
      <c r="C91" s="65">
        <v>0</v>
      </c>
      <c r="D91" s="65">
        <v>0</v>
      </c>
      <c r="E91" s="65">
        <v>6</v>
      </c>
      <c r="F91" s="66" t="s">
        <v>396</v>
      </c>
      <c r="G91" s="53">
        <v>142</v>
      </c>
      <c r="H91" s="65" t="s">
        <v>395</v>
      </c>
      <c r="I91" s="65">
        <v>50.05</v>
      </c>
      <c r="J91" s="65" t="s">
        <v>23</v>
      </c>
      <c r="K91" s="64"/>
      <c r="L91" s="61">
        <v>1</v>
      </c>
      <c r="M91" s="61">
        <v>0</v>
      </c>
      <c r="N91" s="61">
        <v>0</v>
      </c>
      <c r="O91" s="61">
        <v>0</v>
      </c>
      <c r="P91" s="61">
        <f>SUM(L91:O91)</f>
        <v>1</v>
      </c>
      <c r="Q91" s="62">
        <v>50.05</v>
      </c>
      <c r="R91" s="62">
        <v>0</v>
      </c>
      <c r="S91" s="62">
        <v>0</v>
      </c>
      <c r="T91" s="62">
        <v>0</v>
      </c>
      <c r="U91" s="62">
        <f>SUM(Q91:T91)</f>
        <v>50.05</v>
      </c>
      <c r="V91" s="63">
        <v>0</v>
      </c>
      <c r="W91" s="62">
        <v>0</v>
      </c>
      <c r="X91" s="63">
        <v>0</v>
      </c>
      <c r="Y91" s="62">
        <v>0</v>
      </c>
      <c r="Z91" s="62">
        <v>86.54</v>
      </c>
      <c r="AA91" s="62">
        <v>86.57</v>
      </c>
      <c r="AB91" s="62">
        <f>AA91-Z91</f>
        <v>2.9999999999986926E-2</v>
      </c>
      <c r="AC91" s="61">
        <v>0</v>
      </c>
      <c r="AD91" s="61">
        <v>0</v>
      </c>
      <c r="AE91" s="60"/>
      <c r="AF91" s="53" t="s">
        <v>394</v>
      </c>
      <c r="AG91" s="59" t="s">
        <v>20</v>
      </c>
      <c r="AH91" s="58">
        <v>11405.18</v>
      </c>
      <c r="AI91" s="57" t="s">
        <v>393</v>
      </c>
      <c r="AJ91" s="57"/>
      <c r="AK91" s="56">
        <v>14695.2</v>
      </c>
      <c r="AL91" s="56">
        <v>14695.2</v>
      </c>
      <c r="AM91" s="56">
        <f>AK91-AL91</f>
        <v>0</v>
      </c>
      <c r="AN91" s="56">
        <f>U91*7000+W91*7000</f>
        <v>350350</v>
      </c>
      <c r="AO91" s="55">
        <f>100-AA91</f>
        <v>13.430000000000007</v>
      </c>
      <c r="AP91" s="54" t="s">
        <v>19</v>
      </c>
      <c r="AQ91" s="85" t="s">
        <v>18</v>
      </c>
      <c r="AR91" s="85" t="s">
        <v>17</v>
      </c>
      <c r="AS91" s="85" t="s">
        <v>16</v>
      </c>
    </row>
    <row r="92" spans="1:45" s="51" customFormat="1" ht="39" customHeight="1" x14ac:dyDescent="0.25">
      <c r="A92" s="67">
        <v>80</v>
      </c>
      <c r="B92" s="65" t="s">
        <v>392</v>
      </c>
      <c r="C92" s="65">
        <v>0</v>
      </c>
      <c r="D92" s="65">
        <v>0</v>
      </c>
      <c r="E92" s="65">
        <v>12</v>
      </c>
      <c r="F92" s="66" t="s">
        <v>391</v>
      </c>
      <c r="G92" s="53">
        <v>128</v>
      </c>
      <c r="H92" s="65" t="s">
        <v>390</v>
      </c>
      <c r="I92" s="65">
        <v>170.39</v>
      </c>
      <c r="J92" s="65" t="s">
        <v>23</v>
      </c>
      <c r="K92" s="64"/>
      <c r="L92" s="61">
        <v>4</v>
      </c>
      <c r="M92" s="61">
        <v>0</v>
      </c>
      <c r="N92" s="61">
        <v>0</v>
      </c>
      <c r="O92" s="61">
        <v>0</v>
      </c>
      <c r="P92" s="61">
        <f>SUM(L92:O92)</f>
        <v>4</v>
      </c>
      <c r="Q92" s="62">
        <v>170.39</v>
      </c>
      <c r="R92" s="62">
        <v>0</v>
      </c>
      <c r="S92" s="62">
        <v>0</v>
      </c>
      <c r="T92" s="62">
        <v>0</v>
      </c>
      <c r="U92" s="62">
        <f>SUM(Q92:T92)</f>
        <v>170.39</v>
      </c>
      <c r="V92" s="63">
        <v>0</v>
      </c>
      <c r="W92" s="62">
        <v>0</v>
      </c>
      <c r="X92" s="63">
        <v>0</v>
      </c>
      <c r="Y92" s="62">
        <v>0</v>
      </c>
      <c r="Z92" s="62">
        <v>21.43</v>
      </c>
      <c r="AA92" s="62">
        <v>20.9</v>
      </c>
      <c r="AB92" s="62">
        <f>AA92-Z92</f>
        <v>-0.53000000000000114</v>
      </c>
      <c r="AC92" s="61">
        <v>1</v>
      </c>
      <c r="AD92" s="61">
        <v>0</v>
      </c>
      <c r="AE92" s="60"/>
      <c r="AF92" s="53" t="s">
        <v>389</v>
      </c>
      <c r="AG92" s="59" t="s">
        <v>20</v>
      </c>
      <c r="AH92" s="58">
        <v>13537.87</v>
      </c>
      <c r="AI92" s="57" t="s">
        <v>388</v>
      </c>
      <c r="AJ92" s="57"/>
      <c r="AK92" s="56">
        <v>158444.28</v>
      </c>
      <c r="AL92" s="56">
        <v>55748.33</v>
      </c>
      <c r="AM92" s="56">
        <f>AK92-AL92</f>
        <v>102695.95</v>
      </c>
      <c r="AN92" s="56">
        <f>U92*5000+W92*5000</f>
        <v>851949.99999999988</v>
      </c>
      <c r="AO92" s="55">
        <f>100-AA92</f>
        <v>79.099999999999994</v>
      </c>
      <c r="AP92" s="54" t="s">
        <v>44</v>
      </c>
      <c r="AQ92" s="85" t="s">
        <v>18</v>
      </c>
      <c r="AR92" s="85" t="s">
        <v>17</v>
      </c>
      <c r="AS92" s="85" t="s">
        <v>368</v>
      </c>
    </row>
    <row r="93" spans="1:45" s="51" customFormat="1" ht="39" customHeight="1" x14ac:dyDescent="0.25">
      <c r="A93" s="67">
        <v>81</v>
      </c>
      <c r="B93" s="65" t="s">
        <v>387</v>
      </c>
      <c r="C93" s="65">
        <v>0</v>
      </c>
      <c r="D93" s="65">
        <v>0</v>
      </c>
      <c r="E93" s="65">
        <v>12</v>
      </c>
      <c r="F93" s="66" t="s">
        <v>386</v>
      </c>
      <c r="G93" s="53">
        <v>127</v>
      </c>
      <c r="H93" s="65" t="s">
        <v>385</v>
      </c>
      <c r="I93" s="65">
        <v>92.63</v>
      </c>
      <c r="J93" s="65" t="s">
        <v>23</v>
      </c>
      <c r="K93" s="64"/>
      <c r="L93" s="61">
        <v>1</v>
      </c>
      <c r="M93" s="61">
        <v>1</v>
      </c>
      <c r="N93" s="61">
        <v>0</v>
      </c>
      <c r="O93" s="61">
        <v>0</v>
      </c>
      <c r="P93" s="61">
        <f>SUM(L93:O93)</f>
        <v>2</v>
      </c>
      <c r="Q93" s="62">
        <v>46.48</v>
      </c>
      <c r="R93" s="62">
        <v>46.15</v>
      </c>
      <c r="S93" s="62">
        <v>0</v>
      </c>
      <c r="T93" s="62">
        <v>0</v>
      </c>
      <c r="U93" s="62">
        <f>SUM(Q93:T93)</f>
        <v>92.63</v>
      </c>
      <c r="V93" s="63">
        <v>0</v>
      </c>
      <c r="W93" s="62">
        <v>0</v>
      </c>
      <c r="X93" s="63">
        <v>0</v>
      </c>
      <c r="Y93" s="62">
        <v>0</v>
      </c>
      <c r="Z93" s="62">
        <v>50.08</v>
      </c>
      <c r="AA93" s="62">
        <v>53</v>
      </c>
      <c r="AB93" s="62">
        <f>AA93-Z93</f>
        <v>2.9200000000000017</v>
      </c>
      <c r="AC93" s="61">
        <v>1</v>
      </c>
      <c r="AD93" s="61">
        <v>0</v>
      </c>
      <c r="AE93" s="60"/>
      <c r="AF93" s="53" t="s">
        <v>384</v>
      </c>
      <c r="AG93" s="59" t="s">
        <v>20</v>
      </c>
      <c r="AH93" s="58">
        <v>6936.57</v>
      </c>
      <c r="AI93" s="57" t="s">
        <v>383</v>
      </c>
      <c r="AJ93" s="57"/>
      <c r="AK93" s="56">
        <v>119282.98</v>
      </c>
      <c r="AL93" s="56">
        <v>42253.01</v>
      </c>
      <c r="AM93" s="56">
        <f>AK93-AL93</f>
        <v>77029.97</v>
      </c>
      <c r="AN93" s="56">
        <f>U93*5000+W93*5000</f>
        <v>463150</v>
      </c>
      <c r="AO93" s="55">
        <f>100-AA93</f>
        <v>47</v>
      </c>
      <c r="AP93" s="54">
        <v>1</v>
      </c>
      <c r="AQ93" s="85" t="s">
        <v>18</v>
      </c>
      <c r="AR93" s="85" t="s">
        <v>17</v>
      </c>
      <c r="AS93" s="85" t="s">
        <v>368</v>
      </c>
    </row>
    <row r="94" spans="1:45" s="51" customFormat="1" ht="39" customHeight="1" x14ac:dyDescent="0.25">
      <c r="A94" s="67">
        <v>82</v>
      </c>
      <c r="B94" s="65" t="s">
        <v>382</v>
      </c>
      <c r="C94" s="65">
        <v>0</v>
      </c>
      <c r="D94" s="65">
        <v>0</v>
      </c>
      <c r="E94" s="65">
        <v>12</v>
      </c>
      <c r="F94" s="66" t="s">
        <v>361</v>
      </c>
      <c r="G94" s="53">
        <v>125</v>
      </c>
      <c r="H94" s="65" t="s">
        <v>381</v>
      </c>
      <c r="I94" s="65">
        <v>58.46</v>
      </c>
      <c r="J94" s="65" t="s">
        <v>23</v>
      </c>
      <c r="K94" s="64"/>
      <c r="L94" s="61">
        <v>1</v>
      </c>
      <c r="M94" s="61">
        <v>0</v>
      </c>
      <c r="N94" s="61">
        <v>0</v>
      </c>
      <c r="O94" s="61">
        <v>0</v>
      </c>
      <c r="P94" s="61">
        <f>SUM(L94:O94)</f>
        <v>1</v>
      </c>
      <c r="Q94" s="62">
        <v>58.46</v>
      </c>
      <c r="R94" s="62">
        <v>0</v>
      </c>
      <c r="S94" s="62">
        <v>0</v>
      </c>
      <c r="T94" s="62">
        <v>0</v>
      </c>
      <c r="U94" s="62">
        <f>SUM(Q94:T94)</f>
        <v>58.46</v>
      </c>
      <c r="V94" s="63">
        <v>0</v>
      </c>
      <c r="W94" s="62">
        <v>0</v>
      </c>
      <c r="X94" s="63">
        <v>0</v>
      </c>
      <c r="Y94" s="62">
        <v>0</v>
      </c>
      <c r="Z94" s="62">
        <v>68.5</v>
      </c>
      <c r="AA94" s="62">
        <v>67.3</v>
      </c>
      <c r="AB94" s="62">
        <f>AA94-Z94</f>
        <v>-1.2000000000000028</v>
      </c>
      <c r="AC94" s="61">
        <v>1</v>
      </c>
      <c r="AD94" s="61">
        <v>0</v>
      </c>
      <c r="AE94" s="60"/>
      <c r="AF94" s="53" t="s">
        <v>380</v>
      </c>
      <c r="AG94" s="59" t="s">
        <v>20</v>
      </c>
      <c r="AH94" s="58">
        <v>5465.4</v>
      </c>
      <c r="AI94" s="57" t="s">
        <v>379</v>
      </c>
      <c r="AJ94" s="57"/>
      <c r="AK94" s="56">
        <v>23006.73</v>
      </c>
      <c r="AL94" s="56">
        <v>20571.7</v>
      </c>
      <c r="AM94" s="56">
        <f>AK94-AL94</f>
        <v>2435.0299999999988</v>
      </c>
      <c r="AN94" s="56">
        <f>U94*5000+W94*5000</f>
        <v>292300</v>
      </c>
      <c r="AO94" s="55">
        <f>100-AA94</f>
        <v>32.700000000000003</v>
      </c>
      <c r="AP94" s="54" t="s">
        <v>44</v>
      </c>
      <c r="AQ94" s="85" t="s">
        <v>18</v>
      </c>
      <c r="AR94" s="85" t="s">
        <v>17</v>
      </c>
      <c r="AS94" s="85" t="s">
        <v>368</v>
      </c>
    </row>
    <row r="95" spans="1:45" s="51" customFormat="1" ht="39" customHeight="1" x14ac:dyDescent="0.25">
      <c r="A95" s="67">
        <v>83</v>
      </c>
      <c r="B95" s="65" t="s">
        <v>378</v>
      </c>
      <c r="C95" s="65">
        <v>0</v>
      </c>
      <c r="D95" s="65">
        <v>0</v>
      </c>
      <c r="E95" s="65">
        <v>12</v>
      </c>
      <c r="F95" s="66" t="s">
        <v>377</v>
      </c>
      <c r="G95" s="53">
        <v>127</v>
      </c>
      <c r="H95" s="65" t="s">
        <v>376</v>
      </c>
      <c r="I95" s="65">
        <v>46.37</v>
      </c>
      <c r="J95" s="65" t="s">
        <v>23</v>
      </c>
      <c r="K95" s="64"/>
      <c r="L95" s="61">
        <v>1</v>
      </c>
      <c r="M95" s="61">
        <v>0</v>
      </c>
      <c r="N95" s="61">
        <v>0</v>
      </c>
      <c r="O95" s="61">
        <v>0</v>
      </c>
      <c r="P95" s="61">
        <f>SUM(L95:O95)</f>
        <v>1</v>
      </c>
      <c r="Q95" s="62">
        <v>46.37</v>
      </c>
      <c r="R95" s="62">
        <v>0</v>
      </c>
      <c r="S95" s="62">
        <v>0</v>
      </c>
      <c r="T95" s="62">
        <v>0</v>
      </c>
      <c r="U95" s="62">
        <f>SUM(Q95:T95)</f>
        <v>46.37</v>
      </c>
      <c r="V95" s="63">
        <v>0</v>
      </c>
      <c r="W95" s="62">
        <v>0</v>
      </c>
      <c r="X95" s="63">
        <v>0</v>
      </c>
      <c r="Y95" s="62">
        <v>0</v>
      </c>
      <c r="Z95" s="62">
        <v>74.98</v>
      </c>
      <c r="AA95" s="62">
        <v>74.099999999999994</v>
      </c>
      <c r="AB95" s="62">
        <f>AA95-Z95</f>
        <v>-0.88000000000000966</v>
      </c>
      <c r="AC95" s="61">
        <v>1</v>
      </c>
      <c r="AD95" s="61">
        <v>0</v>
      </c>
      <c r="AE95" s="60"/>
      <c r="AF95" s="53" t="s">
        <v>375</v>
      </c>
      <c r="AG95" s="59" t="s">
        <v>20</v>
      </c>
      <c r="AH95" s="58">
        <v>4398.12</v>
      </c>
      <c r="AI95" s="57" t="s">
        <v>374</v>
      </c>
      <c r="AJ95" s="57"/>
      <c r="AK95" s="56">
        <v>80898.37</v>
      </c>
      <c r="AL95" s="56">
        <v>22869.37</v>
      </c>
      <c r="AM95" s="56">
        <f>AK95-AL95</f>
        <v>58029</v>
      </c>
      <c r="AN95" s="56">
        <f>U95*5000+W95*5000</f>
        <v>231850</v>
      </c>
      <c r="AO95" s="55">
        <f>100-AA95</f>
        <v>25.900000000000006</v>
      </c>
      <c r="AP95" s="54" t="s">
        <v>44</v>
      </c>
      <c r="AQ95" s="85" t="s">
        <v>18</v>
      </c>
      <c r="AR95" s="85" t="s">
        <v>17</v>
      </c>
      <c r="AS95" s="85" t="s">
        <v>368</v>
      </c>
    </row>
    <row r="96" spans="1:45" s="51" customFormat="1" ht="39" customHeight="1" x14ac:dyDescent="0.25">
      <c r="A96" s="67">
        <v>84</v>
      </c>
      <c r="B96" s="65" t="s">
        <v>373</v>
      </c>
      <c r="C96" s="65">
        <v>0</v>
      </c>
      <c r="D96" s="65">
        <v>0</v>
      </c>
      <c r="E96" s="65">
        <v>12</v>
      </c>
      <c r="F96" s="66" t="s">
        <v>372</v>
      </c>
      <c r="G96" s="53">
        <v>125</v>
      </c>
      <c r="H96" s="65" t="s">
        <v>371</v>
      </c>
      <c r="I96" s="65">
        <v>116.92</v>
      </c>
      <c r="J96" s="65" t="s">
        <v>23</v>
      </c>
      <c r="K96" s="64"/>
      <c r="L96" s="61">
        <v>2</v>
      </c>
      <c r="M96" s="61">
        <v>0</v>
      </c>
      <c r="N96" s="61">
        <v>0</v>
      </c>
      <c r="O96" s="61">
        <v>0</v>
      </c>
      <c r="P96" s="61">
        <f>SUM(L96:O96)</f>
        <v>2</v>
      </c>
      <c r="Q96" s="62">
        <v>116.92</v>
      </c>
      <c r="R96" s="62">
        <v>0</v>
      </c>
      <c r="S96" s="62">
        <v>0</v>
      </c>
      <c r="T96" s="62">
        <v>0</v>
      </c>
      <c r="U96" s="62">
        <f>SUM(Q96:T96)</f>
        <v>116.92</v>
      </c>
      <c r="V96" s="63">
        <v>0</v>
      </c>
      <c r="W96" s="62">
        <v>0</v>
      </c>
      <c r="X96" s="63">
        <v>0</v>
      </c>
      <c r="Y96" s="62">
        <v>0</v>
      </c>
      <c r="Z96" s="62">
        <v>37.090000000000003</v>
      </c>
      <c r="AA96" s="62">
        <v>37.5</v>
      </c>
      <c r="AB96" s="62">
        <f>AA96-Z96</f>
        <v>0.40999999999999659</v>
      </c>
      <c r="AC96" s="61">
        <v>1</v>
      </c>
      <c r="AD96" s="61">
        <v>0</v>
      </c>
      <c r="AE96" s="60"/>
      <c r="AF96" s="53" t="s">
        <v>370</v>
      </c>
      <c r="AG96" s="59" t="s">
        <v>20</v>
      </c>
      <c r="AH96" s="58">
        <v>10446.09</v>
      </c>
      <c r="AI96" s="57" t="s">
        <v>369</v>
      </c>
      <c r="AJ96" s="57"/>
      <c r="AK96" s="56">
        <v>120973.78</v>
      </c>
      <c r="AL96" s="56">
        <v>51960.55</v>
      </c>
      <c r="AM96" s="56">
        <f>AK96-AL96</f>
        <v>69013.23</v>
      </c>
      <c r="AN96" s="56">
        <f>U96*5000+W96*5000</f>
        <v>584600</v>
      </c>
      <c r="AO96" s="55">
        <f>100-AA96</f>
        <v>62.5</v>
      </c>
      <c r="AP96" s="54" t="s">
        <v>19</v>
      </c>
      <c r="AQ96" s="85" t="s">
        <v>18</v>
      </c>
      <c r="AR96" s="85" t="s">
        <v>17</v>
      </c>
      <c r="AS96" s="85" t="s">
        <v>368</v>
      </c>
    </row>
    <row r="97" spans="1:45" s="51" customFormat="1" ht="39" customHeight="1" x14ac:dyDescent="0.25">
      <c r="A97" s="67">
        <v>85</v>
      </c>
      <c r="B97" s="65" t="s">
        <v>367</v>
      </c>
      <c r="C97" s="65">
        <v>0</v>
      </c>
      <c r="D97" s="65">
        <v>0</v>
      </c>
      <c r="E97" s="65">
        <v>6</v>
      </c>
      <c r="F97" s="66" t="s">
        <v>366</v>
      </c>
      <c r="G97" s="53">
        <v>235</v>
      </c>
      <c r="H97" s="65" t="s">
        <v>365</v>
      </c>
      <c r="I97" s="65">
        <v>200.05</v>
      </c>
      <c r="J97" s="65" t="s">
        <v>23</v>
      </c>
      <c r="K97" s="64"/>
      <c r="L97" s="61">
        <v>2</v>
      </c>
      <c r="M97" s="61">
        <v>1</v>
      </c>
      <c r="N97" s="61">
        <v>0</v>
      </c>
      <c r="O97" s="61">
        <v>0</v>
      </c>
      <c r="P97" s="61">
        <f>SUM(L97:O97)</f>
        <v>3</v>
      </c>
      <c r="Q97" s="62">
        <v>139.78</v>
      </c>
      <c r="R97" s="62">
        <v>60.27</v>
      </c>
      <c r="S97" s="62">
        <v>0</v>
      </c>
      <c r="T97" s="62">
        <v>0</v>
      </c>
      <c r="U97" s="62">
        <f>SUM(Q97:T97)</f>
        <v>200.05</v>
      </c>
      <c r="V97" s="63">
        <v>0</v>
      </c>
      <c r="W97" s="62">
        <v>0</v>
      </c>
      <c r="X97" s="63">
        <v>0</v>
      </c>
      <c r="Y97" s="62">
        <v>0</v>
      </c>
      <c r="Z97" s="62">
        <v>68.66</v>
      </c>
      <c r="AA97" s="62">
        <v>68.52</v>
      </c>
      <c r="AB97" s="62">
        <f>AA97-Z97</f>
        <v>-0.14000000000000057</v>
      </c>
      <c r="AC97" s="61">
        <v>1</v>
      </c>
      <c r="AD97" s="61">
        <v>0</v>
      </c>
      <c r="AE97" s="60"/>
      <c r="AF97" s="53" t="s">
        <v>364</v>
      </c>
      <c r="AG97" s="59" t="s">
        <v>20</v>
      </c>
      <c r="AH97" s="58">
        <v>6345</v>
      </c>
      <c r="AI97" s="57" t="s">
        <v>363</v>
      </c>
      <c r="AJ97" s="57"/>
      <c r="AK97" s="56">
        <v>44067.72</v>
      </c>
      <c r="AL97" s="56">
        <v>44067.72</v>
      </c>
      <c r="AM97" s="56">
        <f>AK97-AL97</f>
        <v>0</v>
      </c>
      <c r="AN97" s="56">
        <f>U97*7000+W97*7000</f>
        <v>1400350</v>
      </c>
      <c r="AO97" s="55">
        <f>100-AA97</f>
        <v>31.480000000000004</v>
      </c>
      <c r="AP97" s="54" t="s">
        <v>19</v>
      </c>
      <c r="AQ97" s="85" t="s">
        <v>18</v>
      </c>
      <c r="AR97" s="85" t="s">
        <v>17</v>
      </c>
      <c r="AS97" s="85" t="s">
        <v>16</v>
      </c>
    </row>
    <row r="98" spans="1:45" s="51" customFormat="1" ht="39" customHeight="1" x14ac:dyDescent="0.25">
      <c r="A98" s="67">
        <v>86</v>
      </c>
      <c r="B98" s="65" t="s">
        <v>362</v>
      </c>
      <c r="C98" s="65">
        <v>0</v>
      </c>
      <c r="D98" s="65">
        <v>0</v>
      </c>
      <c r="E98" s="65">
        <v>6</v>
      </c>
      <c r="F98" s="66" t="s">
        <v>361</v>
      </c>
      <c r="G98" s="53">
        <v>382</v>
      </c>
      <c r="H98" s="65" t="s">
        <v>360</v>
      </c>
      <c r="I98" s="86">
        <v>116.7</v>
      </c>
      <c r="J98" s="65" t="s">
        <v>23</v>
      </c>
      <c r="K98" s="64" t="s">
        <v>149</v>
      </c>
      <c r="L98" s="61">
        <v>0</v>
      </c>
      <c r="M98" s="61">
        <v>0</v>
      </c>
      <c r="N98" s="61">
        <v>0</v>
      </c>
      <c r="O98" s="61">
        <v>0</v>
      </c>
      <c r="P98" s="61">
        <f>SUM(L98:O98)</f>
        <v>0</v>
      </c>
      <c r="Q98" s="62">
        <v>0</v>
      </c>
      <c r="R98" s="62">
        <v>0</v>
      </c>
      <c r="S98" s="62">
        <v>0</v>
      </c>
      <c r="T98" s="62">
        <v>0</v>
      </c>
      <c r="U98" s="62">
        <f>SUM(Q98:T98)</f>
        <v>0</v>
      </c>
      <c r="V98" s="63">
        <v>1</v>
      </c>
      <c r="W98" s="62">
        <v>116.7</v>
      </c>
      <c r="X98" s="63">
        <v>0</v>
      </c>
      <c r="Y98" s="62">
        <v>0</v>
      </c>
      <c r="Z98" s="62">
        <v>74.22</v>
      </c>
      <c r="AA98" s="62">
        <v>74.44</v>
      </c>
      <c r="AB98" s="62">
        <f>AA98-Z98</f>
        <v>0.21999999999999886</v>
      </c>
      <c r="AC98" s="61">
        <v>1</v>
      </c>
      <c r="AD98" s="61">
        <v>0</v>
      </c>
      <c r="AE98" s="60"/>
      <c r="AF98" s="53" t="s">
        <v>359</v>
      </c>
      <c r="AG98" s="59" t="s">
        <v>20</v>
      </c>
      <c r="AH98" s="58">
        <v>54339.360000000001</v>
      </c>
      <c r="AI98" s="105" t="s">
        <v>358</v>
      </c>
      <c r="AJ98" s="57"/>
      <c r="AK98" s="56">
        <v>31195.67</v>
      </c>
      <c r="AL98" s="56">
        <v>31195.67</v>
      </c>
      <c r="AM98" s="56">
        <f>AK98-AL98</f>
        <v>0</v>
      </c>
      <c r="AN98" s="56">
        <f>U98*7000+W98*7000</f>
        <v>816900</v>
      </c>
      <c r="AO98" s="55">
        <f>100-AA98</f>
        <v>25.560000000000002</v>
      </c>
      <c r="AP98" s="54" t="s">
        <v>44</v>
      </c>
      <c r="AQ98" s="85" t="s">
        <v>18</v>
      </c>
      <c r="AR98" s="85" t="s">
        <v>17</v>
      </c>
      <c r="AS98" s="85" t="s">
        <v>16</v>
      </c>
    </row>
    <row r="99" spans="1:45" s="51" customFormat="1" ht="39" customHeight="1" x14ac:dyDescent="0.25">
      <c r="A99" s="67">
        <v>87</v>
      </c>
      <c r="B99" s="65" t="s">
        <v>357</v>
      </c>
      <c r="C99" s="65">
        <v>0</v>
      </c>
      <c r="D99" s="65">
        <v>0</v>
      </c>
      <c r="E99" s="65">
        <v>6</v>
      </c>
      <c r="F99" s="66" t="s">
        <v>356</v>
      </c>
      <c r="G99" s="53">
        <v>249</v>
      </c>
      <c r="H99" s="65" t="s">
        <v>355</v>
      </c>
      <c r="I99" s="65">
        <v>85.88</v>
      </c>
      <c r="J99" s="65" t="s">
        <v>23</v>
      </c>
      <c r="K99" s="64"/>
      <c r="L99" s="61">
        <v>1</v>
      </c>
      <c r="M99" s="61">
        <v>0</v>
      </c>
      <c r="N99" s="61">
        <v>0</v>
      </c>
      <c r="O99" s="61">
        <v>0</v>
      </c>
      <c r="P99" s="61">
        <f>SUM(L99:O99)</f>
        <v>1</v>
      </c>
      <c r="Q99" s="62">
        <v>85.88</v>
      </c>
      <c r="R99" s="62">
        <v>0</v>
      </c>
      <c r="S99" s="62">
        <v>0</v>
      </c>
      <c r="T99" s="62">
        <v>0</v>
      </c>
      <c r="U99" s="62">
        <f>SUM(Q99:T99)</f>
        <v>85.88</v>
      </c>
      <c r="V99" s="63">
        <v>0</v>
      </c>
      <c r="W99" s="62">
        <v>0</v>
      </c>
      <c r="X99" s="63">
        <v>0</v>
      </c>
      <c r="Y99" s="62">
        <v>0</v>
      </c>
      <c r="Z99" s="62">
        <v>85.48</v>
      </c>
      <c r="AA99" s="62">
        <v>85.46</v>
      </c>
      <c r="AB99" s="62">
        <f>AA99-Z99</f>
        <v>-2.0000000000010232E-2</v>
      </c>
      <c r="AC99" s="61">
        <v>0</v>
      </c>
      <c r="AD99" s="61">
        <v>0</v>
      </c>
      <c r="AE99" s="60"/>
      <c r="AF99" s="53" t="s">
        <v>354</v>
      </c>
      <c r="AG99" s="59" t="s">
        <v>20</v>
      </c>
      <c r="AH99" s="58">
        <v>15875.73</v>
      </c>
      <c r="AI99" s="57" t="s">
        <v>353</v>
      </c>
      <c r="AJ99" s="57"/>
      <c r="AK99" s="56">
        <v>21865.21</v>
      </c>
      <c r="AL99" s="56">
        <v>21865.21</v>
      </c>
      <c r="AM99" s="56">
        <f>AK99-AL99</f>
        <v>0</v>
      </c>
      <c r="AN99" s="56">
        <f>U99*7000+W99*7000</f>
        <v>601160</v>
      </c>
      <c r="AO99" s="55">
        <f>100-AA99</f>
        <v>14.540000000000006</v>
      </c>
      <c r="AP99" s="54" t="s">
        <v>19</v>
      </c>
      <c r="AQ99" s="85" t="s">
        <v>18</v>
      </c>
      <c r="AR99" s="85" t="s">
        <v>17</v>
      </c>
      <c r="AS99" s="85" t="s">
        <v>16</v>
      </c>
    </row>
    <row r="100" spans="1:45" s="51" customFormat="1" ht="39" customHeight="1" x14ac:dyDescent="0.25">
      <c r="A100" s="67">
        <v>88</v>
      </c>
      <c r="B100" s="65" t="s">
        <v>352</v>
      </c>
      <c r="C100" s="65">
        <v>0</v>
      </c>
      <c r="D100" s="65">
        <v>0</v>
      </c>
      <c r="E100" s="65">
        <v>12</v>
      </c>
      <c r="F100" s="66" t="s">
        <v>351</v>
      </c>
      <c r="G100" s="53">
        <v>183</v>
      </c>
      <c r="H100" s="65" t="s">
        <v>350</v>
      </c>
      <c r="I100" s="65">
        <v>67.08</v>
      </c>
      <c r="J100" s="65" t="s">
        <v>23</v>
      </c>
      <c r="K100" s="64"/>
      <c r="L100" s="61">
        <v>1</v>
      </c>
      <c r="M100" s="61">
        <v>1</v>
      </c>
      <c r="N100" s="61">
        <v>0</v>
      </c>
      <c r="O100" s="61">
        <v>0</v>
      </c>
      <c r="P100" s="61">
        <f>SUM(L100:O100)</f>
        <v>2</v>
      </c>
      <c r="Q100" s="62">
        <v>40.51</v>
      </c>
      <c r="R100" s="62">
        <v>26.57</v>
      </c>
      <c r="S100" s="62">
        <v>0</v>
      </c>
      <c r="T100" s="62">
        <v>0</v>
      </c>
      <c r="U100" s="62">
        <f>SUM(Q100:T100)</f>
        <v>67.08</v>
      </c>
      <c r="V100" s="63">
        <v>0</v>
      </c>
      <c r="W100" s="62">
        <v>0</v>
      </c>
      <c r="X100" s="63">
        <v>0</v>
      </c>
      <c r="Y100" s="62">
        <v>0</v>
      </c>
      <c r="Z100" s="62">
        <v>79.680000000000007</v>
      </c>
      <c r="AA100" s="62">
        <v>79.83</v>
      </c>
      <c r="AB100" s="62">
        <f>AA100-Z100</f>
        <v>0.14999999999999147</v>
      </c>
      <c r="AC100" s="61">
        <v>1</v>
      </c>
      <c r="AD100" s="61">
        <v>1</v>
      </c>
      <c r="AE100" s="60"/>
      <c r="AF100" s="53" t="s">
        <v>349</v>
      </c>
      <c r="AG100" s="59" t="s">
        <v>20</v>
      </c>
      <c r="AH100" s="58">
        <v>2584.36</v>
      </c>
      <c r="AI100" s="57" t="s">
        <v>348</v>
      </c>
      <c r="AJ100" s="57"/>
      <c r="AK100" s="56">
        <v>100116.53</v>
      </c>
      <c r="AL100" s="56">
        <v>30819.88</v>
      </c>
      <c r="AM100" s="56">
        <f>AK100-AL100</f>
        <v>69296.649999999994</v>
      </c>
      <c r="AN100" s="56">
        <f>U100*5000+W100*5000</f>
        <v>335400</v>
      </c>
      <c r="AO100" s="55">
        <f>100-AA100</f>
        <v>20.170000000000002</v>
      </c>
      <c r="AP100" s="54" t="s">
        <v>44</v>
      </c>
      <c r="AQ100" s="85" t="s">
        <v>18</v>
      </c>
      <c r="AR100" s="85" t="s">
        <v>17</v>
      </c>
      <c r="AS100" s="85" t="s">
        <v>342</v>
      </c>
    </row>
    <row r="101" spans="1:45" s="51" customFormat="1" ht="39" customHeight="1" x14ac:dyDescent="0.25">
      <c r="A101" s="67">
        <v>89</v>
      </c>
      <c r="B101" s="65" t="s">
        <v>347</v>
      </c>
      <c r="C101" s="65">
        <v>0</v>
      </c>
      <c r="D101" s="65">
        <v>0</v>
      </c>
      <c r="E101" s="65">
        <v>12</v>
      </c>
      <c r="F101" s="66" t="s">
        <v>346</v>
      </c>
      <c r="G101" s="53">
        <v>733</v>
      </c>
      <c r="H101" s="66" t="s">
        <v>345</v>
      </c>
      <c r="I101" s="65">
        <v>72.040000000000006</v>
      </c>
      <c r="J101" s="65" t="s">
        <v>23</v>
      </c>
      <c r="K101" s="64"/>
      <c r="L101" s="61">
        <v>0</v>
      </c>
      <c r="M101" s="61">
        <v>2</v>
      </c>
      <c r="N101" s="61">
        <v>0</v>
      </c>
      <c r="O101" s="61">
        <v>0</v>
      </c>
      <c r="P101" s="61">
        <f>SUM(L101:O101)</f>
        <v>2</v>
      </c>
      <c r="Q101" s="62">
        <v>0</v>
      </c>
      <c r="R101" s="62">
        <f>47.74+24.66</f>
        <v>72.400000000000006</v>
      </c>
      <c r="S101" s="62">
        <v>0</v>
      </c>
      <c r="T101" s="62">
        <v>0</v>
      </c>
      <c r="U101" s="62">
        <f>SUM(Q101:T101)</f>
        <v>72.400000000000006</v>
      </c>
      <c r="V101" s="63">
        <v>0</v>
      </c>
      <c r="W101" s="62">
        <v>0</v>
      </c>
      <c r="X101" s="63">
        <v>0</v>
      </c>
      <c r="Y101" s="62">
        <v>0</v>
      </c>
      <c r="Z101" s="62">
        <v>71.97</v>
      </c>
      <c r="AA101" s="62">
        <v>75.02</v>
      </c>
      <c r="AB101" s="62">
        <f>AA101-Z101</f>
        <v>3.0499999999999972</v>
      </c>
      <c r="AC101" s="61">
        <v>1</v>
      </c>
      <c r="AD101" s="61">
        <v>1</v>
      </c>
      <c r="AE101" s="60"/>
      <c r="AF101" s="53" t="s">
        <v>344</v>
      </c>
      <c r="AG101" s="59" t="s">
        <v>20</v>
      </c>
      <c r="AH101" s="104">
        <v>28008.31</v>
      </c>
      <c r="AI101" s="65" t="s">
        <v>343</v>
      </c>
      <c r="AJ101" s="57"/>
      <c r="AK101" s="56">
        <v>95745.12</v>
      </c>
      <c r="AL101" s="56">
        <v>21900.720000000001</v>
      </c>
      <c r="AM101" s="56">
        <f>AK101-AL101</f>
        <v>73844.399999999994</v>
      </c>
      <c r="AN101" s="56">
        <f>U101*5000+W101*5000</f>
        <v>362000</v>
      </c>
      <c r="AO101" s="55">
        <f>100-AA101</f>
        <v>24.980000000000004</v>
      </c>
      <c r="AP101" s="54" t="s">
        <v>44</v>
      </c>
      <c r="AQ101" s="85" t="s">
        <v>18</v>
      </c>
      <c r="AR101" s="85" t="s">
        <v>17</v>
      </c>
      <c r="AS101" s="85" t="s">
        <v>342</v>
      </c>
    </row>
    <row r="102" spans="1:45" s="51" customFormat="1" ht="39" customHeight="1" x14ac:dyDescent="0.25">
      <c r="A102" s="67">
        <v>90</v>
      </c>
      <c r="B102" s="65" t="s">
        <v>341</v>
      </c>
      <c r="C102" s="65">
        <v>0</v>
      </c>
      <c r="D102" s="65">
        <v>0</v>
      </c>
      <c r="E102" s="65">
        <v>5</v>
      </c>
      <c r="F102" s="66" t="s">
        <v>340</v>
      </c>
      <c r="G102" s="53">
        <v>912</v>
      </c>
      <c r="H102" s="65" t="s">
        <v>339</v>
      </c>
      <c r="I102" s="65">
        <v>42.49</v>
      </c>
      <c r="J102" s="65" t="s">
        <v>23</v>
      </c>
      <c r="K102" s="64"/>
      <c r="L102" s="61">
        <v>1</v>
      </c>
      <c r="M102" s="61">
        <v>0</v>
      </c>
      <c r="N102" s="61">
        <v>0</v>
      </c>
      <c r="O102" s="61">
        <v>0</v>
      </c>
      <c r="P102" s="61">
        <f>SUM(L102:O102)</f>
        <v>1</v>
      </c>
      <c r="Q102" s="62">
        <v>42.49</v>
      </c>
      <c r="R102" s="62">
        <v>0</v>
      </c>
      <c r="S102" s="62">
        <v>0</v>
      </c>
      <c r="T102" s="62">
        <v>0</v>
      </c>
      <c r="U102" s="62">
        <f>SUM(Q102:T102)</f>
        <v>42.49</v>
      </c>
      <c r="V102" s="63">
        <v>0</v>
      </c>
      <c r="W102" s="62">
        <v>0</v>
      </c>
      <c r="X102" s="63">
        <v>0</v>
      </c>
      <c r="Y102" s="62">
        <v>0</v>
      </c>
      <c r="Z102" s="62">
        <v>89.54</v>
      </c>
      <c r="AA102" s="62">
        <v>89.78</v>
      </c>
      <c r="AB102" s="62">
        <f>AA102-Z102</f>
        <v>0.23999999999999488</v>
      </c>
      <c r="AC102" s="61">
        <v>0</v>
      </c>
      <c r="AD102" s="61">
        <v>0</v>
      </c>
      <c r="AE102" s="60"/>
      <c r="AF102" s="53" t="s">
        <v>338</v>
      </c>
      <c r="AG102" s="59" t="s">
        <v>20</v>
      </c>
      <c r="AH102" s="58">
        <v>52596.17</v>
      </c>
      <c r="AI102" s="57" t="s">
        <v>337</v>
      </c>
      <c r="AJ102" s="57"/>
      <c r="AK102" s="56">
        <v>9640.83</v>
      </c>
      <c r="AL102" s="56">
        <v>9640.83</v>
      </c>
      <c r="AM102" s="56">
        <f>AK102-AL102</f>
        <v>0</v>
      </c>
      <c r="AN102" s="56">
        <f>U102*7000+W102*7000</f>
        <v>297430</v>
      </c>
      <c r="AO102" s="55">
        <f>100-AA102</f>
        <v>10.219999999999999</v>
      </c>
      <c r="AP102" s="54" t="s">
        <v>19</v>
      </c>
      <c r="AQ102" s="85" t="s">
        <v>18</v>
      </c>
      <c r="AR102" s="85" t="s">
        <v>17</v>
      </c>
      <c r="AS102" s="85" t="s">
        <v>84</v>
      </c>
    </row>
    <row r="103" spans="1:45" s="51" customFormat="1" ht="39" customHeight="1" x14ac:dyDescent="0.25">
      <c r="A103" s="67">
        <v>91</v>
      </c>
      <c r="B103" s="65" t="s">
        <v>336</v>
      </c>
      <c r="C103" s="65">
        <v>0</v>
      </c>
      <c r="D103" s="65">
        <v>0</v>
      </c>
      <c r="E103" s="65">
        <v>6</v>
      </c>
      <c r="F103" s="66" t="s">
        <v>335</v>
      </c>
      <c r="G103" s="53">
        <v>311</v>
      </c>
      <c r="H103" s="65" t="s">
        <v>334</v>
      </c>
      <c r="I103" s="65">
        <v>309.14</v>
      </c>
      <c r="J103" s="65" t="s">
        <v>23</v>
      </c>
      <c r="K103" s="64"/>
      <c r="L103" s="61">
        <v>6</v>
      </c>
      <c r="M103" s="61">
        <v>0</v>
      </c>
      <c r="N103" s="61">
        <v>0</v>
      </c>
      <c r="O103" s="61">
        <v>0</v>
      </c>
      <c r="P103" s="61">
        <f>SUM(L103:O103)</f>
        <v>6</v>
      </c>
      <c r="Q103" s="62">
        <v>309.14</v>
      </c>
      <c r="R103" s="62">
        <v>0</v>
      </c>
      <c r="S103" s="62">
        <v>0</v>
      </c>
      <c r="T103" s="62">
        <v>0</v>
      </c>
      <c r="U103" s="62">
        <f>SUM(Q103:T103)</f>
        <v>309.14</v>
      </c>
      <c r="V103" s="63">
        <v>0</v>
      </c>
      <c r="W103" s="62">
        <v>0</v>
      </c>
      <c r="X103" s="63">
        <v>0</v>
      </c>
      <c r="Y103" s="62">
        <v>0</v>
      </c>
      <c r="Z103" s="62">
        <v>45.46</v>
      </c>
      <c r="AA103" s="62">
        <v>45.28</v>
      </c>
      <c r="AB103" s="62">
        <f>AA103-Z103</f>
        <v>-0.17999999999999972</v>
      </c>
      <c r="AC103" s="61">
        <v>0</v>
      </c>
      <c r="AD103" s="61">
        <v>0</v>
      </c>
      <c r="AE103" s="60"/>
      <c r="AF103" s="53" t="s">
        <v>333</v>
      </c>
      <c r="AG103" s="59" t="s">
        <v>20</v>
      </c>
      <c r="AH103" s="58">
        <v>103159.42</v>
      </c>
      <c r="AI103" s="57" t="s">
        <v>332</v>
      </c>
      <c r="AJ103" s="57"/>
      <c r="AK103" s="56">
        <v>309185.93</v>
      </c>
      <c r="AL103" s="56">
        <v>195972.51</v>
      </c>
      <c r="AM103" s="56">
        <f>AK103-AL103</f>
        <v>113213.41999999998</v>
      </c>
      <c r="AN103" s="56">
        <f>U103*7000+W103*7000</f>
        <v>2163980</v>
      </c>
      <c r="AO103" s="55">
        <f>100-AA103</f>
        <v>54.72</v>
      </c>
      <c r="AP103" s="54" t="s">
        <v>44</v>
      </c>
      <c r="AQ103" s="85" t="s">
        <v>18</v>
      </c>
      <c r="AR103" s="85" t="s">
        <v>17</v>
      </c>
      <c r="AS103" s="85" t="s">
        <v>16</v>
      </c>
    </row>
    <row r="104" spans="1:45" s="103" customFormat="1" ht="39" customHeight="1" x14ac:dyDescent="0.25">
      <c r="A104" s="67">
        <v>92</v>
      </c>
      <c r="B104" s="65" t="s">
        <v>331</v>
      </c>
      <c r="C104" s="65">
        <v>0</v>
      </c>
      <c r="D104" s="65">
        <v>0</v>
      </c>
      <c r="E104" s="65">
        <v>6</v>
      </c>
      <c r="F104" s="66" t="s">
        <v>330</v>
      </c>
      <c r="G104" s="53">
        <v>290</v>
      </c>
      <c r="H104" s="65" t="s">
        <v>329</v>
      </c>
      <c r="I104" s="65">
        <v>58.33</v>
      </c>
      <c r="J104" s="65" t="s">
        <v>23</v>
      </c>
      <c r="K104" s="64"/>
      <c r="L104" s="61">
        <v>1</v>
      </c>
      <c r="M104" s="61">
        <v>0</v>
      </c>
      <c r="N104" s="61">
        <v>0</v>
      </c>
      <c r="O104" s="61">
        <v>0</v>
      </c>
      <c r="P104" s="61">
        <f>SUM(L104:O104)</f>
        <v>1</v>
      </c>
      <c r="Q104" s="62">
        <v>58.33</v>
      </c>
      <c r="R104" s="62">
        <v>0</v>
      </c>
      <c r="S104" s="62">
        <v>0</v>
      </c>
      <c r="T104" s="62">
        <v>0</v>
      </c>
      <c r="U104" s="62">
        <f>SUM(Q104:T104)</f>
        <v>58.33</v>
      </c>
      <c r="V104" s="63">
        <v>0</v>
      </c>
      <c r="W104" s="62">
        <v>0</v>
      </c>
      <c r="X104" s="63">
        <v>0</v>
      </c>
      <c r="Y104" s="62">
        <v>0</v>
      </c>
      <c r="Z104" s="62">
        <v>91.72</v>
      </c>
      <c r="AA104" s="62">
        <v>91.72</v>
      </c>
      <c r="AB104" s="62">
        <f>AA104-Z104</f>
        <v>0</v>
      </c>
      <c r="AC104" s="61">
        <v>0</v>
      </c>
      <c r="AD104" s="61">
        <v>0</v>
      </c>
      <c r="AE104" s="61"/>
      <c r="AF104" s="101" t="s">
        <v>328</v>
      </c>
      <c r="AG104" s="59" t="s">
        <v>20</v>
      </c>
      <c r="AH104" s="87">
        <v>15412</v>
      </c>
      <c r="AI104" s="100" t="s">
        <v>326</v>
      </c>
      <c r="AJ104" s="100"/>
      <c r="AK104" s="99">
        <v>21235.38</v>
      </c>
      <c r="AL104" s="99">
        <v>21235.38</v>
      </c>
      <c r="AM104" s="99">
        <f>AK104-AL104</f>
        <v>0</v>
      </c>
      <c r="AN104" s="99">
        <f>U104*7000+W104*7000</f>
        <v>408310</v>
      </c>
      <c r="AO104" s="62">
        <f>100-AA104</f>
        <v>8.2800000000000011</v>
      </c>
      <c r="AP104" s="88" t="s">
        <v>44</v>
      </c>
      <c r="AQ104" s="98" t="s">
        <v>18</v>
      </c>
      <c r="AR104" s="98" t="s">
        <v>17</v>
      </c>
      <c r="AS104" s="98" t="s">
        <v>16</v>
      </c>
    </row>
    <row r="105" spans="1:45" s="103" customFormat="1" ht="39" customHeight="1" x14ac:dyDescent="0.25">
      <c r="A105" s="67"/>
      <c r="B105" s="65"/>
      <c r="C105" s="65"/>
      <c r="D105" s="65"/>
      <c r="E105" s="65"/>
      <c r="F105" s="66" t="s">
        <v>327</v>
      </c>
      <c r="G105" s="53">
        <v>308</v>
      </c>
      <c r="H105" s="65" t="s">
        <v>13</v>
      </c>
      <c r="I105" s="65" t="s">
        <v>13</v>
      </c>
      <c r="J105" s="65"/>
      <c r="K105" s="64"/>
      <c r="L105" s="61"/>
      <c r="M105" s="61"/>
      <c r="N105" s="61"/>
      <c r="O105" s="61"/>
      <c r="P105" s="61"/>
      <c r="Q105" s="62"/>
      <c r="R105" s="62"/>
      <c r="S105" s="62"/>
      <c r="T105" s="62"/>
      <c r="U105" s="62"/>
      <c r="V105" s="63"/>
      <c r="W105" s="62"/>
      <c r="X105" s="63"/>
      <c r="Y105" s="62"/>
      <c r="Z105" s="62"/>
      <c r="AA105" s="62"/>
      <c r="AB105" s="62"/>
      <c r="AC105" s="61"/>
      <c r="AD105" s="61"/>
      <c r="AE105" s="61"/>
      <c r="AF105" s="101"/>
      <c r="AG105" s="59" t="s">
        <v>13</v>
      </c>
      <c r="AH105" s="87">
        <v>16369</v>
      </c>
      <c r="AI105" s="100" t="s">
        <v>326</v>
      </c>
      <c r="AJ105" s="100"/>
      <c r="AK105" s="99"/>
      <c r="AL105" s="99"/>
      <c r="AM105" s="99">
        <f>AK105-AL105</f>
        <v>0</v>
      </c>
      <c r="AN105" s="99">
        <f>U105*7000+W105*7000</f>
        <v>0</v>
      </c>
      <c r="AO105" s="62"/>
      <c r="AP105" s="88" t="s">
        <v>44</v>
      </c>
      <c r="AQ105" s="98" t="s">
        <v>171</v>
      </c>
      <c r="AR105" s="98" t="s">
        <v>171</v>
      </c>
      <c r="AS105" s="98" t="s">
        <v>171</v>
      </c>
    </row>
    <row r="106" spans="1:45" s="103" customFormat="1" ht="39" customHeight="1" x14ac:dyDescent="0.25">
      <c r="A106" s="67"/>
      <c r="B106" s="65"/>
      <c r="C106" s="65"/>
      <c r="D106" s="65"/>
      <c r="E106" s="65"/>
      <c r="F106" s="66" t="s">
        <v>325</v>
      </c>
      <c r="G106" s="53">
        <v>88</v>
      </c>
      <c r="H106" s="65" t="s">
        <v>13</v>
      </c>
      <c r="I106" s="65"/>
      <c r="J106" s="65"/>
      <c r="K106" s="64"/>
      <c r="L106" s="61"/>
      <c r="M106" s="61"/>
      <c r="N106" s="61"/>
      <c r="O106" s="61"/>
      <c r="P106" s="61"/>
      <c r="Q106" s="62"/>
      <c r="R106" s="62"/>
      <c r="S106" s="62"/>
      <c r="T106" s="62"/>
      <c r="U106" s="62"/>
      <c r="V106" s="63"/>
      <c r="W106" s="62"/>
      <c r="X106" s="63"/>
      <c r="Y106" s="62"/>
      <c r="Z106" s="62"/>
      <c r="AA106" s="62"/>
      <c r="AB106" s="62"/>
      <c r="AC106" s="61"/>
      <c r="AD106" s="61"/>
      <c r="AE106" s="61"/>
      <c r="AF106" s="53"/>
      <c r="AG106" s="59"/>
      <c r="AH106" s="87">
        <v>4677</v>
      </c>
      <c r="AI106" s="100" t="s">
        <v>13</v>
      </c>
      <c r="AJ106" s="100"/>
      <c r="AK106" s="99"/>
      <c r="AL106" s="99"/>
      <c r="AM106" s="99"/>
      <c r="AN106" s="99">
        <f>U106*7000+W106*7000</f>
        <v>0</v>
      </c>
      <c r="AO106" s="62"/>
      <c r="AP106" s="88"/>
      <c r="AQ106" s="98" t="s">
        <v>171</v>
      </c>
      <c r="AR106" s="98" t="s">
        <v>171</v>
      </c>
      <c r="AS106" s="98" t="s">
        <v>171</v>
      </c>
    </row>
    <row r="107" spans="1:45" s="68" customFormat="1" ht="39" customHeight="1" x14ac:dyDescent="0.25">
      <c r="A107" s="84">
        <v>93</v>
      </c>
      <c r="B107" s="82" t="s">
        <v>324</v>
      </c>
      <c r="C107" s="82">
        <v>0</v>
      </c>
      <c r="D107" s="82">
        <v>0</v>
      </c>
      <c r="E107" s="82">
        <v>6</v>
      </c>
      <c r="F107" s="83" t="s">
        <v>323</v>
      </c>
      <c r="G107" s="76">
        <v>349</v>
      </c>
      <c r="H107" s="82" t="s">
        <v>322</v>
      </c>
      <c r="I107" s="82">
        <v>127.25</v>
      </c>
      <c r="J107" s="82" t="s">
        <v>23</v>
      </c>
      <c r="K107" s="81"/>
      <c r="L107" s="78">
        <v>3</v>
      </c>
      <c r="M107" s="78">
        <v>0</v>
      </c>
      <c r="N107" s="78">
        <v>0</v>
      </c>
      <c r="O107" s="78">
        <v>0</v>
      </c>
      <c r="P107" s="78">
        <f>SUM(L107:O107)</f>
        <v>3</v>
      </c>
      <c r="Q107" s="79">
        <v>127.25</v>
      </c>
      <c r="R107" s="79">
        <v>0</v>
      </c>
      <c r="S107" s="79">
        <v>0</v>
      </c>
      <c r="T107" s="79">
        <v>0</v>
      </c>
      <c r="U107" s="79">
        <f>SUM(Q107:T107)</f>
        <v>127.25</v>
      </c>
      <c r="V107" s="80">
        <v>0</v>
      </c>
      <c r="W107" s="79">
        <v>0</v>
      </c>
      <c r="X107" s="80">
        <v>0</v>
      </c>
      <c r="Y107" s="79">
        <v>0</v>
      </c>
      <c r="Z107" s="79">
        <v>89.19</v>
      </c>
      <c r="AA107" s="79">
        <v>83.44</v>
      </c>
      <c r="AB107" s="79">
        <f>AA107-Z107</f>
        <v>-5.75</v>
      </c>
      <c r="AC107" s="78">
        <v>0</v>
      </c>
      <c r="AD107" s="78">
        <v>0</v>
      </c>
      <c r="AE107" s="77"/>
      <c r="AF107" s="76" t="s">
        <v>321</v>
      </c>
      <c r="AG107" s="75" t="s">
        <v>20</v>
      </c>
      <c r="AH107" s="74">
        <v>29430.47</v>
      </c>
      <c r="AI107" s="73" t="s">
        <v>320</v>
      </c>
      <c r="AJ107" s="73"/>
      <c r="AK107" s="72">
        <v>32174.52</v>
      </c>
      <c r="AL107" s="72">
        <v>32174.52</v>
      </c>
      <c r="AM107" s="72">
        <f>AK107-AL107</f>
        <v>0</v>
      </c>
      <c r="AN107" s="72">
        <f>U107*7000+W107*7000</f>
        <v>890750</v>
      </c>
      <c r="AO107" s="71">
        <f>100-AA107</f>
        <v>16.560000000000002</v>
      </c>
      <c r="AP107" s="70" t="s">
        <v>44</v>
      </c>
      <c r="AQ107" s="69" t="s">
        <v>18</v>
      </c>
      <c r="AR107" s="69" t="s">
        <v>17</v>
      </c>
      <c r="AS107" s="69" t="s">
        <v>16</v>
      </c>
    </row>
    <row r="108" spans="1:45" s="51" customFormat="1" ht="39" customHeight="1" x14ac:dyDescent="0.25">
      <c r="A108" s="67">
        <v>94</v>
      </c>
      <c r="B108" s="65" t="s">
        <v>319</v>
      </c>
      <c r="C108" s="65">
        <v>0</v>
      </c>
      <c r="D108" s="65">
        <v>0</v>
      </c>
      <c r="E108" s="65">
        <v>6</v>
      </c>
      <c r="F108" s="66" t="s">
        <v>318</v>
      </c>
      <c r="G108" s="53">
        <v>325</v>
      </c>
      <c r="H108" s="65" t="s">
        <v>317</v>
      </c>
      <c r="I108" s="65" t="s">
        <v>316</v>
      </c>
      <c r="J108" s="65" t="s">
        <v>23</v>
      </c>
      <c r="K108" s="64" t="s">
        <v>315</v>
      </c>
      <c r="L108" s="61">
        <v>3</v>
      </c>
      <c r="M108" s="61">
        <v>0</v>
      </c>
      <c r="N108" s="61">
        <v>0</v>
      </c>
      <c r="O108" s="61">
        <v>0</v>
      </c>
      <c r="P108" s="61">
        <f>SUM(L108:O108)</f>
        <v>3</v>
      </c>
      <c r="Q108" s="62">
        <v>175.57</v>
      </c>
      <c r="R108" s="62">
        <v>0</v>
      </c>
      <c r="S108" s="62">
        <v>0</v>
      </c>
      <c r="T108" s="62">
        <v>0</v>
      </c>
      <c r="U108" s="62">
        <f>SUM(Q108:T108)</f>
        <v>175.57</v>
      </c>
      <c r="V108" s="63">
        <v>0</v>
      </c>
      <c r="W108" s="62">
        <v>0</v>
      </c>
      <c r="X108" s="63">
        <v>0</v>
      </c>
      <c r="Y108" s="62">
        <v>0</v>
      </c>
      <c r="Z108" s="62">
        <v>73.05</v>
      </c>
      <c r="AA108" s="62">
        <v>72</v>
      </c>
      <c r="AB108" s="62">
        <f>AA108-Z108</f>
        <v>-1.0499999999999972</v>
      </c>
      <c r="AC108" s="61">
        <v>0</v>
      </c>
      <c r="AD108" s="61">
        <v>0</v>
      </c>
      <c r="AE108" s="60"/>
      <c r="AF108" s="53" t="s">
        <v>314</v>
      </c>
      <c r="AG108" s="59" t="s">
        <v>20</v>
      </c>
      <c r="AH108" s="58">
        <v>52529</v>
      </c>
      <c r="AI108" s="57" t="s">
        <v>313</v>
      </c>
      <c r="AJ108" s="57"/>
      <c r="AK108" s="56">
        <v>110265.9</v>
      </c>
      <c r="AL108" s="56">
        <v>79411.83</v>
      </c>
      <c r="AM108" s="56">
        <f>AK108-AL108</f>
        <v>30854.069999999992</v>
      </c>
      <c r="AN108" s="56">
        <f>U108*7000+W108*7000</f>
        <v>1228990</v>
      </c>
      <c r="AO108" s="55">
        <f>100-AA108</f>
        <v>28</v>
      </c>
      <c r="AP108" s="54" t="s">
        <v>44</v>
      </c>
      <c r="AQ108" s="85" t="s">
        <v>18</v>
      </c>
      <c r="AR108" s="85" t="s">
        <v>17</v>
      </c>
      <c r="AS108" s="85" t="s">
        <v>16</v>
      </c>
    </row>
    <row r="109" spans="1:45" s="51" customFormat="1" ht="39" customHeight="1" x14ac:dyDescent="0.25">
      <c r="A109" s="67">
        <v>95</v>
      </c>
      <c r="B109" s="65" t="s">
        <v>312</v>
      </c>
      <c r="C109" s="65">
        <v>0</v>
      </c>
      <c r="D109" s="65">
        <v>0</v>
      </c>
      <c r="E109" s="65">
        <v>6</v>
      </c>
      <c r="F109" s="66" t="s">
        <v>311</v>
      </c>
      <c r="G109" s="53">
        <v>432</v>
      </c>
      <c r="H109" s="65" t="s">
        <v>310</v>
      </c>
      <c r="I109" s="86">
        <v>157.4</v>
      </c>
      <c r="J109" s="65" t="s">
        <v>23</v>
      </c>
      <c r="K109" s="64"/>
      <c r="L109" s="61">
        <v>3</v>
      </c>
      <c r="M109" s="61">
        <v>0</v>
      </c>
      <c r="N109" s="61">
        <v>0</v>
      </c>
      <c r="O109" s="61">
        <v>0</v>
      </c>
      <c r="P109" s="61">
        <f>SUM(L109:O109)</f>
        <v>3</v>
      </c>
      <c r="Q109" s="62">
        <v>157.4</v>
      </c>
      <c r="R109" s="62">
        <v>0</v>
      </c>
      <c r="S109" s="62">
        <v>0</v>
      </c>
      <c r="T109" s="62">
        <v>0</v>
      </c>
      <c r="U109" s="62">
        <f>SUM(Q109:T109)</f>
        <v>157.4</v>
      </c>
      <c r="V109" s="63">
        <v>0</v>
      </c>
      <c r="W109" s="62">
        <v>0</v>
      </c>
      <c r="X109" s="63">
        <v>0</v>
      </c>
      <c r="Y109" s="62">
        <v>0</v>
      </c>
      <c r="Z109" s="62">
        <v>87.08</v>
      </c>
      <c r="AA109" s="62">
        <v>87.09</v>
      </c>
      <c r="AB109" s="62">
        <f>AA109-Z109</f>
        <v>1.0000000000005116E-2</v>
      </c>
      <c r="AC109" s="61">
        <v>0</v>
      </c>
      <c r="AD109" s="61">
        <v>0</v>
      </c>
      <c r="AE109" s="60"/>
      <c r="AF109" s="53" t="s">
        <v>309</v>
      </c>
      <c r="AG109" s="59" t="s">
        <v>20</v>
      </c>
      <c r="AH109" s="58">
        <v>32939</v>
      </c>
      <c r="AI109" s="57" t="s">
        <v>308</v>
      </c>
      <c r="AJ109" s="57"/>
      <c r="AK109" s="56">
        <v>42399.67</v>
      </c>
      <c r="AL109" s="56">
        <v>32769.629999999997</v>
      </c>
      <c r="AM109" s="56">
        <f>AK109-AL109</f>
        <v>9630.0400000000009</v>
      </c>
      <c r="AN109" s="56">
        <f>U109*7000+W109*7000</f>
        <v>1101800</v>
      </c>
      <c r="AO109" s="55">
        <f>100-AA109</f>
        <v>12.909999999999997</v>
      </c>
      <c r="AP109" s="54" t="s">
        <v>44</v>
      </c>
      <c r="AQ109" s="85" t="s">
        <v>18</v>
      </c>
      <c r="AR109" s="85" t="s">
        <v>17</v>
      </c>
      <c r="AS109" s="85" t="s">
        <v>16</v>
      </c>
    </row>
    <row r="110" spans="1:45" s="68" customFormat="1" ht="39" customHeight="1" x14ac:dyDescent="0.25">
      <c r="A110" s="84">
        <v>96</v>
      </c>
      <c r="B110" s="82" t="s">
        <v>307</v>
      </c>
      <c r="C110" s="82">
        <v>0</v>
      </c>
      <c r="D110" s="82">
        <v>0</v>
      </c>
      <c r="E110" s="82">
        <v>6</v>
      </c>
      <c r="F110" s="83" t="s">
        <v>306</v>
      </c>
      <c r="G110" s="76">
        <v>399</v>
      </c>
      <c r="H110" s="82" t="s">
        <v>305</v>
      </c>
      <c r="I110" s="82">
        <v>119.84</v>
      </c>
      <c r="J110" s="82" t="s">
        <v>23</v>
      </c>
      <c r="K110" s="81"/>
      <c r="L110" s="78">
        <v>2</v>
      </c>
      <c r="M110" s="78">
        <v>0</v>
      </c>
      <c r="N110" s="78">
        <v>0</v>
      </c>
      <c r="O110" s="78">
        <v>0</v>
      </c>
      <c r="P110" s="78">
        <f>SUM(L110:O110)</f>
        <v>2</v>
      </c>
      <c r="Q110" s="79">
        <v>119.84</v>
      </c>
      <c r="R110" s="79">
        <v>0</v>
      </c>
      <c r="S110" s="79">
        <v>0</v>
      </c>
      <c r="T110" s="79">
        <v>0</v>
      </c>
      <c r="U110" s="79">
        <f>SUM(Q110:T110)</f>
        <v>119.84</v>
      </c>
      <c r="V110" s="80">
        <v>0</v>
      </c>
      <c r="W110" s="79">
        <v>0</v>
      </c>
      <c r="X110" s="80">
        <v>0</v>
      </c>
      <c r="Y110" s="79">
        <v>0</v>
      </c>
      <c r="Z110" s="79">
        <v>88.01</v>
      </c>
      <c r="AA110" s="79">
        <v>86.24</v>
      </c>
      <c r="AB110" s="79">
        <f>AA110-Z110</f>
        <v>-1.7700000000000102</v>
      </c>
      <c r="AC110" s="78">
        <v>1</v>
      </c>
      <c r="AD110" s="78">
        <v>0</v>
      </c>
      <c r="AE110" s="77"/>
      <c r="AF110" s="101" t="s">
        <v>304</v>
      </c>
      <c r="AG110" s="75" t="s">
        <v>20</v>
      </c>
      <c r="AH110" s="74">
        <v>24738.3</v>
      </c>
      <c r="AI110" s="73" t="s">
        <v>302</v>
      </c>
      <c r="AJ110" s="73"/>
      <c r="AK110" s="72">
        <v>15581.38</v>
      </c>
      <c r="AL110" s="72">
        <v>15581.38</v>
      </c>
      <c r="AM110" s="72">
        <f>AK110-AL110</f>
        <v>0</v>
      </c>
      <c r="AN110" s="72">
        <f>U110*7000+W110*7000</f>
        <v>838880</v>
      </c>
      <c r="AO110" s="71">
        <f>100-AA110</f>
        <v>13.760000000000005</v>
      </c>
      <c r="AP110" s="70" t="s">
        <v>44</v>
      </c>
      <c r="AQ110" s="69" t="s">
        <v>18</v>
      </c>
      <c r="AR110" s="69" t="s">
        <v>17</v>
      </c>
      <c r="AS110" s="69" t="s">
        <v>16</v>
      </c>
    </row>
    <row r="111" spans="1:45" s="51" customFormat="1" ht="39" customHeight="1" x14ac:dyDescent="0.25">
      <c r="A111" s="67"/>
      <c r="B111" s="65"/>
      <c r="C111" s="65"/>
      <c r="D111" s="65"/>
      <c r="E111" s="65"/>
      <c r="F111" s="66" t="s">
        <v>303</v>
      </c>
      <c r="G111" s="53">
        <v>30</v>
      </c>
      <c r="H111" s="65" t="s">
        <v>13</v>
      </c>
      <c r="I111" s="65" t="s">
        <v>13</v>
      </c>
      <c r="J111" s="65"/>
      <c r="K111" s="64"/>
      <c r="L111" s="61"/>
      <c r="M111" s="61"/>
      <c r="N111" s="61"/>
      <c r="O111" s="61"/>
      <c r="P111" s="61"/>
      <c r="Q111" s="62"/>
      <c r="R111" s="62"/>
      <c r="S111" s="62"/>
      <c r="T111" s="62"/>
      <c r="U111" s="62"/>
      <c r="V111" s="63"/>
      <c r="W111" s="62"/>
      <c r="X111" s="63"/>
      <c r="Y111" s="62"/>
      <c r="Z111" s="62"/>
      <c r="AA111" s="62"/>
      <c r="AB111" s="62"/>
      <c r="AC111" s="61"/>
      <c r="AD111" s="61"/>
      <c r="AE111" s="60"/>
      <c r="AF111" s="101"/>
      <c r="AG111" s="59" t="s">
        <v>13</v>
      </c>
      <c r="AH111" s="58">
        <v>1860.02</v>
      </c>
      <c r="AI111" s="57" t="s">
        <v>302</v>
      </c>
      <c r="AJ111" s="57"/>
      <c r="AK111" s="56"/>
      <c r="AL111" s="56"/>
      <c r="AM111" s="56">
        <f>AK111-AL111</f>
        <v>0</v>
      </c>
      <c r="AN111" s="56">
        <f>U111*7000+W111*7000</f>
        <v>0</v>
      </c>
      <c r="AO111" s="55"/>
      <c r="AP111" s="54" t="s">
        <v>44</v>
      </c>
      <c r="AQ111" s="85" t="s">
        <v>18</v>
      </c>
      <c r="AR111" s="85" t="s">
        <v>17</v>
      </c>
      <c r="AS111" s="85"/>
    </row>
    <row r="112" spans="1:45" s="68" customFormat="1" ht="39" customHeight="1" x14ac:dyDescent="0.25">
      <c r="A112" s="84">
        <v>97</v>
      </c>
      <c r="B112" s="82" t="s">
        <v>301</v>
      </c>
      <c r="C112" s="82">
        <v>0</v>
      </c>
      <c r="D112" s="82">
        <v>0</v>
      </c>
      <c r="E112" s="82">
        <v>6</v>
      </c>
      <c r="F112" s="83" t="s">
        <v>300</v>
      </c>
      <c r="G112" s="76">
        <v>404</v>
      </c>
      <c r="H112" s="82" t="s">
        <v>299</v>
      </c>
      <c r="I112" s="82">
        <v>254.21</v>
      </c>
      <c r="J112" s="82" t="s">
        <v>23</v>
      </c>
      <c r="K112" s="81"/>
      <c r="L112" s="78">
        <v>3</v>
      </c>
      <c r="M112" s="78">
        <v>1</v>
      </c>
      <c r="N112" s="78">
        <v>0</v>
      </c>
      <c r="O112" s="78">
        <v>0</v>
      </c>
      <c r="P112" s="78">
        <f>SUM(L112:O112)</f>
        <v>4</v>
      </c>
      <c r="Q112" s="79">
        <v>207.88</v>
      </c>
      <c r="R112" s="79">
        <v>46.33</v>
      </c>
      <c r="S112" s="79">
        <v>0</v>
      </c>
      <c r="T112" s="79">
        <v>0</v>
      </c>
      <c r="U112" s="79">
        <f>SUM(Q112:T112)</f>
        <v>254.20999999999998</v>
      </c>
      <c r="V112" s="80">
        <v>0</v>
      </c>
      <c r="W112" s="79">
        <v>0</v>
      </c>
      <c r="X112" s="80">
        <v>0</v>
      </c>
      <c r="Y112" s="79">
        <v>0</v>
      </c>
      <c r="Z112" s="79">
        <v>75.5</v>
      </c>
      <c r="AA112" s="79">
        <v>75.48</v>
      </c>
      <c r="AB112" s="79">
        <f>AA112-Z112</f>
        <v>-1.9999999999996021E-2</v>
      </c>
      <c r="AC112" s="78">
        <v>0</v>
      </c>
      <c r="AD112" s="78">
        <v>1</v>
      </c>
      <c r="AE112" s="77"/>
      <c r="AF112" s="76" t="s">
        <v>298</v>
      </c>
      <c r="AG112" s="75" t="s">
        <v>297</v>
      </c>
      <c r="AH112" s="74">
        <v>51894.22</v>
      </c>
      <c r="AI112" s="73" t="s">
        <v>296</v>
      </c>
      <c r="AJ112" s="73"/>
      <c r="AK112" s="102">
        <v>69800.88</v>
      </c>
      <c r="AL112" s="102">
        <v>69800.88</v>
      </c>
      <c r="AM112" s="102">
        <f>AK112-AL112</f>
        <v>0</v>
      </c>
      <c r="AN112" s="72">
        <f>U112*7000+W112*7000</f>
        <v>1779469.9999999998</v>
      </c>
      <c r="AO112" s="72">
        <v>24.52</v>
      </c>
      <c r="AP112" s="70" t="s">
        <v>44</v>
      </c>
      <c r="AQ112" s="69" t="s">
        <v>18</v>
      </c>
      <c r="AR112" s="69" t="s">
        <v>17</v>
      </c>
      <c r="AS112" s="69" t="s">
        <v>16</v>
      </c>
    </row>
    <row r="113" spans="1:45" s="68" customFormat="1" ht="39" customHeight="1" x14ac:dyDescent="0.25">
      <c r="A113" s="84">
        <v>98</v>
      </c>
      <c r="B113" s="82" t="s">
        <v>295</v>
      </c>
      <c r="C113" s="82">
        <v>0</v>
      </c>
      <c r="D113" s="82">
        <v>0</v>
      </c>
      <c r="E113" s="82">
        <v>6</v>
      </c>
      <c r="F113" s="83" t="s">
        <v>294</v>
      </c>
      <c r="G113" s="76">
        <v>251</v>
      </c>
      <c r="H113" s="82" t="s">
        <v>293</v>
      </c>
      <c r="I113" s="82">
        <v>112.14</v>
      </c>
      <c r="J113" s="82" t="s">
        <v>23</v>
      </c>
      <c r="K113" s="81"/>
      <c r="L113" s="78">
        <v>3</v>
      </c>
      <c r="M113" s="78">
        <v>0</v>
      </c>
      <c r="N113" s="78">
        <v>0</v>
      </c>
      <c r="O113" s="78">
        <v>0</v>
      </c>
      <c r="P113" s="78">
        <f>SUM(L113:O113)</f>
        <v>3</v>
      </c>
      <c r="Q113" s="79">
        <v>112.14</v>
      </c>
      <c r="R113" s="79">
        <v>0</v>
      </c>
      <c r="S113" s="79">
        <v>0</v>
      </c>
      <c r="T113" s="79">
        <v>0</v>
      </c>
      <c r="U113" s="79">
        <f>SUM(Q113:T113)</f>
        <v>112.14</v>
      </c>
      <c r="V113" s="80">
        <v>0</v>
      </c>
      <c r="W113" s="79">
        <v>0</v>
      </c>
      <c r="X113" s="80">
        <v>0</v>
      </c>
      <c r="Y113" s="79">
        <v>0</v>
      </c>
      <c r="Z113" s="79">
        <v>81.63</v>
      </c>
      <c r="AA113" s="79">
        <v>81.63</v>
      </c>
      <c r="AB113" s="79">
        <f>AA113-Z113</f>
        <v>0</v>
      </c>
      <c r="AC113" s="78">
        <v>1</v>
      </c>
      <c r="AD113" s="78">
        <v>0</v>
      </c>
      <c r="AE113" s="77"/>
      <c r="AF113" s="101" t="s">
        <v>292</v>
      </c>
      <c r="AG113" s="75" t="s">
        <v>20</v>
      </c>
      <c r="AH113" s="74">
        <v>23097.94</v>
      </c>
      <c r="AI113" s="73" t="s">
        <v>290</v>
      </c>
      <c r="AJ113" s="73"/>
      <c r="AK113" s="72">
        <v>44656.97</v>
      </c>
      <c r="AL113" s="72">
        <v>44656.97</v>
      </c>
      <c r="AM113" s="72">
        <f>AK113-AL113</f>
        <v>0</v>
      </c>
      <c r="AN113" s="72">
        <f>U113*7000+W113*7000</f>
        <v>784980</v>
      </c>
      <c r="AO113" s="71">
        <f>100-AA113</f>
        <v>18.370000000000005</v>
      </c>
      <c r="AP113" s="70" t="s">
        <v>19</v>
      </c>
      <c r="AQ113" s="69" t="s">
        <v>18</v>
      </c>
      <c r="AR113" s="69" t="s">
        <v>17</v>
      </c>
      <c r="AS113" s="69" t="s">
        <v>16</v>
      </c>
    </row>
    <row r="114" spans="1:45" s="51" customFormat="1" ht="39" customHeight="1" x14ac:dyDescent="0.25">
      <c r="A114" s="67"/>
      <c r="B114" s="65"/>
      <c r="C114" s="65"/>
      <c r="D114" s="65"/>
      <c r="E114" s="65"/>
      <c r="F114" s="66" t="s">
        <v>291</v>
      </c>
      <c r="G114" s="53">
        <v>493</v>
      </c>
      <c r="H114" s="65" t="s">
        <v>13</v>
      </c>
      <c r="I114" s="65" t="s">
        <v>13</v>
      </c>
      <c r="J114" s="65"/>
      <c r="K114" s="64"/>
      <c r="L114" s="61"/>
      <c r="M114" s="61"/>
      <c r="N114" s="61"/>
      <c r="O114" s="61"/>
      <c r="P114" s="61"/>
      <c r="Q114" s="62"/>
      <c r="R114" s="62"/>
      <c r="S114" s="62"/>
      <c r="T114" s="62"/>
      <c r="U114" s="62"/>
      <c r="V114" s="63"/>
      <c r="W114" s="62"/>
      <c r="X114" s="63"/>
      <c r="Y114" s="62"/>
      <c r="Z114" s="62"/>
      <c r="AA114" s="62"/>
      <c r="AB114" s="62"/>
      <c r="AC114" s="61"/>
      <c r="AD114" s="61"/>
      <c r="AE114" s="60"/>
      <c r="AF114" s="101"/>
      <c r="AG114" s="59" t="s">
        <v>13</v>
      </c>
      <c r="AH114" s="58">
        <v>45367.68</v>
      </c>
      <c r="AI114" s="57" t="s">
        <v>290</v>
      </c>
      <c r="AJ114" s="57"/>
      <c r="AK114" s="56"/>
      <c r="AL114" s="56"/>
      <c r="AM114" s="56">
        <f>AK114-AL114</f>
        <v>0</v>
      </c>
      <c r="AN114" s="56">
        <f>U114*7000+W114*7000</f>
        <v>0</v>
      </c>
      <c r="AO114" s="55"/>
      <c r="AP114" s="54" t="s">
        <v>44</v>
      </c>
      <c r="AQ114" s="65" t="s">
        <v>13</v>
      </c>
      <c r="AR114" s="65" t="s">
        <v>13</v>
      </c>
      <c r="AS114" s="90" t="s">
        <v>13</v>
      </c>
    </row>
    <row r="115" spans="1:45" s="51" customFormat="1" ht="39" customHeight="1" x14ac:dyDescent="0.25">
      <c r="A115" s="67">
        <v>99</v>
      </c>
      <c r="B115" s="65" t="s">
        <v>289</v>
      </c>
      <c r="C115" s="65">
        <v>0</v>
      </c>
      <c r="D115" s="65">
        <v>0</v>
      </c>
      <c r="E115" s="65">
        <v>6</v>
      </c>
      <c r="F115" s="66" t="s">
        <v>288</v>
      </c>
      <c r="G115" s="53">
        <v>152</v>
      </c>
      <c r="H115" s="65" t="s">
        <v>287</v>
      </c>
      <c r="I115" s="65" t="s">
        <v>286</v>
      </c>
      <c r="J115" s="65" t="s">
        <v>23</v>
      </c>
      <c r="K115" s="64"/>
      <c r="L115" s="61">
        <v>1</v>
      </c>
      <c r="M115" s="61">
        <v>0</v>
      </c>
      <c r="N115" s="61">
        <v>0</v>
      </c>
      <c r="O115" s="61">
        <v>0</v>
      </c>
      <c r="P115" s="61">
        <f>SUM(L115:O115)</f>
        <v>1</v>
      </c>
      <c r="Q115" s="62">
        <v>55.87</v>
      </c>
      <c r="R115" s="62">
        <v>0</v>
      </c>
      <c r="S115" s="62">
        <v>0</v>
      </c>
      <c r="T115" s="62">
        <v>0</v>
      </c>
      <c r="U115" s="62">
        <f>SUM(Q115:T115)</f>
        <v>55.87</v>
      </c>
      <c r="V115" s="63">
        <v>1</v>
      </c>
      <c r="W115" s="62">
        <v>6.61</v>
      </c>
      <c r="X115" s="63">
        <v>0</v>
      </c>
      <c r="Y115" s="62">
        <v>0</v>
      </c>
      <c r="Z115" s="62">
        <v>79.69</v>
      </c>
      <c r="AA115" s="62">
        <v>80.260000000000005</v>
      </c>
      <c r="AB115" s="62">
        <f>AA115-Z115</f>
        <v>0.57000000000000739</v>
      </c>
      <c r="AC115" s="61">
        <v>1</v>
      </c>
      <c r="AD115" s="61">
        <v>0</v>
      </c>
      <c r="AE115" s="60"/>
      <c r="AF115" s="53" t="s">
        <v>285</v>
      </c>
      <c r="AG115" s="59" t="s">
        <v>20</v>
      </c>
      <c r="AH115" s="58">
        <v>20035.34</v>
      </c>
      <c r="AI115" s="57" t="s">
        <v>284</v>
      </c>
      <c r="AJ115" s="57"/>
      <c r="AK115" s="89">
        <v>86696.68</v>
      </c>
      <c r="AL115" s="89">
        <v>69578.97</v>
      </c>
      <c r="AM115" s="89">
        <f>AK115-AL115</f>
        <v>17117.709999999992</v>
      </c>
      <c r="AN115" s="56">
        <f>U115*7000+W115*7000</f>
        <v>437360</v>
      </c>
      <c r="AO115" s="55">
        <v>19.739999999999998</v>
      </c>
      <c r="AP115" s="54" t="s">
        <v>19</v>
      </c>
      <c r="AQ115" s="85" t="s">
        <v>18</v>
      </c>
      <c r="AR115" s="85" t="s">
        <v>17</v>
      </c>
      <c r="AS115" s="85" t="s">
        <v>16</v>
      </c>
    </row>
    <row r="116" spans="1:45" s="51" customFormat="1" ht="39" customHeight="1" x14ac:dyDescent="0.25">
      <c r="A116" s="67">
        <v>100</v>
      </c>
      <c r="B116" s="65" t="s">
        <v>283</v>
      </c>
      <c r="C116" s="65">
        <v>0</v>
      </c>
      <c r="D116" s="65">
        <v>0</v>
      </c>
      <c r="E116" s="65">
        <v>6</v>
      </c>
      <c r="F116" s="66" t="s">
        <v>282</v>
      </c>
      <c r="G116" s="53">
        <v>576</v>
      </c>
      <c r="H116" s="65" t="s">
        <v>281</v>
      </c>
      <c r="I116" s="65">
        <v>107.52</v>
      </c>
      <c r="J116" s="65" t="s">
        <v>23</v>
      </c>
      <c r="K116" s="64"/>
      <c r="L116" s="61">
        <v>2</v>
      </c>
      <c r="M116" s="61">
        <v>0</v>
      </c>
      <c r="N116" s="61">
        <v>0</v>
      </c>
      <c r="O116" s="61">
        <v>0</v>
      </c>
      <c r="P116" s="61">
        <f>SUM(L116:O116)</f>
        <v>2</v>
      </c>
      <c r="Q116" s="62">
        <v>107.52</v>
      </c>
      <c r="R116" s="62">
        <v>0</v>
      </c>
      <c r="S116" s="62">
        <v>0</v>
      </c>
      <c r="T116" s="62">
        <v>0</v>
      </c>
      <c r="U116" s="62">
        <f>SUM(Q116:T116)</f>
        <v>107.52</v>
      </c>
      <c r="V116" s="63">
        <v>0</v>
      </c>
      <c r="W116" s="62">
        <v>0</v>
      </c>
      <c r="X116" s="63">
        <v>0</v>
      </c>
      <c r="Y116" s="62">
        <v>0</v>
      </c>
      <c r="Z116" s="62">
        <v>91.15</v>
      </c>
      <c r="AA116" s="62">
        <v>90.98</v>
      </c>
      <c r="AB116" s="62">
        <f>AA116-Z116</f>
        <v>-0.17000000000000171</v>
      </c>
      <c r="AC116" s="61">
        <v>1</v>
      </c>
      <c r="AD116" s="61">
        <v>0</v>
      </c>
      <c r="AE116" s="60"/>
      <c r="AF116" s="53" t="s">
        <v>280</v>
      </c>
      <c r="AG116" s="59" t="s">
        <v>20</v>
      </c>
      <c r="AH116" s="58">
        <v>31385.62</v>
      </c>
      <c r="AI116" s="57" t="s">
        <v>279</v>
      </c>
      <c r="AJ116" s="57"/>
      <c r="AK116" s="56">
        <v>4414.6499999999996</v>
      </c>
      <c r="AL116" s="56">
        <v>3435.44</v>
      </c>
      <c r="AM116" s="56">
        <f>AK116-AL116</f>
        <v>979.20999999999958</v>
      </c>
      <c r="AN116" s="56">
        <f>U116*7000+W116*7000</f>
        <v>752640</v>
      </c>
      <c r="AO116" s="55">
        <f>100-AA116</f>
        <v>9.019999999999996</v>
      </c>
      <c r="AP116" s="54" t="s">
        <v>19</v>
      </c>
      <c r="AQ116" s="85" t="s">
        <v>18</v>
      </c>
      <c r="AR116" s="85" t="s">
        <v>17</v>
      </c>
      <c r="AS116" s="85" t="s">
        <v>16</v>
      </c>
    </row>
    <row r="117" spans="1:45" s="51" customFormat="1" ht="39" customHeight="1" x14ac:dyDescent="0.25">
      <c r="A117" s="67">
        <v>101</v>
      </c>
      <c r="B117" s="65" t="s">
        <v>278</v>
      </c>
      <c r="C117" s="65">
        <v>0</v>
      </c>
      <c r="D117" s="65">
        <v>0</v>
      </c>
      <c r="E117" s="65">
        <v>6</v>
      </c>
      <c r="F117" s="66" t="s">
        <v>277</v>
      </c>
      <c r="G117" s="53">
        <v>448</v>
      </c>
      <c r="H117" s="65" t="s">
        <v>276</v>
      </c>
      <c r="I117" s="65" t="s">
        <v>275</v>
      </c>
      <c r="J117" s="65" t="s">
        <v>23</v>
      </c>
      <c r="K117" s="64" t="s">
        <v>274</v>
      </c>
      <c r="L117" s="61">
        <v>3</v>
      </c>
      <c r="M117" s="61">
        <v>0</v>
      </c>
      <c r="N117" s="61">
        <v>0</v>
      </c>
      <c r="O117" s="61">
        <v>0</v>
      </c>
      <c r="P117" s="61">
        <f>SUM(L117:O117)</f>
        <v>3</v>
      </c>
      <c r="Q117" s="62">
        <v>189.6</v>
      </c>
      <c r="R117" s="62">
        <v>0</v>
      </c>
      <c r="S117" s="62">
        <v>0</v>
      </c>
      <c r="T117" s="62">
        <v>0</v>
      </c>
      <c r="U117" s="62">
        <f>SUM(Q117:T117)</f>
        <v>189.6</v>
      </c>
      <c r="V117" s="63">
        <v>0</v>
      </c>
      <c r="W117" s="62">
        <v>0</v>
      </c>
      <c r="X117" s="63">
        <v>0</v>
      </c>
      <c r="Y117" s="62">
        <v>0</v>
      </c>
      <c r="Z117" s="62">
        <v>35.36</v>
      </c>
      <c r="AA117" s="62">
        <v>35.36</v>
      </c>
      <c r="AB117" s="62">
        <f>AA117-Z117</f>
        <v>0</v>
      </c>
      <c r="AC117" s="61">
        <v>1</v>
      </c>
      <c r="AD117" s="61">
        <v>0</v>
      </c>
      <c r="AE117" s="60"/>
      <c r="AF117" s="101" t="s">
        <v>273</v>
      </c>
      <c r="AG117" s="59" t="s">
        <v>20</v>
      </c>
      <c r="AH117" s="58">
        <v>50203.49</v>
      </c>
      <c r="AI117" s="58" t="s">
        <v>271</v>
      </c>
      <c r="AJ117" s="57"/>
      <c r="AK117" s="56">
        <v>112799.18</v>
      </c>
      <c r="AL117" s="56">
        <v>68490.17</v>
      </c>
      <c r="AM117" s="56">
        <f>AK117-AL117</f>
        <v>44309.009999999995</v>
      </c>
      <c r="AN117" s="56">
        <f>U117*7000+W117*7000</f>
        <v>1327200</v>
      </c>
      <c r="AO117" s="55">
        <f>100-AA117</f>
        <v>64.64</v>
      </c>
      <c r="AP117" s="54" t="s">
        <v>19</v>
      </c>
      <c r="AQ117" s="85" t="s">
        <v>18</v>
      </c>
      <c r="AR117" s="85" t="s">
        <v>17</v>
      </c>
      <c r="AS117" s="85" t="s">
        <v>16</v>
      </c>
    </row>
    <row r="118" spans="1:45" s="51" customFormat="1" ht="39" customHeight="1" x14ac:dyDescent="0.25">
      <c r="A118" s="67"/>
      <c r="B118" s="65"/>
      <c r="C118" s="65"/>
      <c r="D118" s="65"/>
      <c r="E118" s="65"/>
      <c r="F118" s="66" t="s">
        <v>272</v>
      </c>
      <c r="G118" s="53">
        <v>412</v>
      </c>
      <c r="H118" s="65" t="s">
        <v>13</v>
      </c>
      <c r="I118" s="65" t="s">
        <v>13</v>
      </c>
      <c r="J118" s="65"/>
      <c r="K118" s="64"/>
      <c r="L118" s="61"/>
      <c r="M118" s="61"/>
      <c r="N118" s="61"/>
      <c r="O118" s="61"/>
      <c r="P118" s="61"/>
      <c r="Q118" s="62"/>
      <c r="R118" s="62"/>
      <c r="S118" s="62"/>
      <c r="T118" s="62"/>
      <c r="U118" s="62"/>
      <c r="V118" s="63"/>
      <c r="W118" s="62"/>
      <c r="X118" s="63"/>
      <c r="Y118" s="62"/>
      <c r="Z118" s="62"/>
      <c r="AA118" s="62"/>
      <c r="AB118" s="62"/>
      <c r="AC118" s="61"/>
      <c r="AD118" s="61"/>
      <c r="AE118" s="60"/>
      <c r="AF118" s="101"/>
      <c r="AG118" s="59" t="s">
        <v>13</v>
      </c>
      <c r="AH118" s="58">
        <v>139755.66</v>
      </c>
      <c r="AI118" s="58" t="s">
        <v>271</v>
      </c>
      <c r="AJ118" s="57"/>
      <c r="AK118" s="56"/>
      <c r="AL118" s="56"/>
      <c r="AM118" s="56">
        <f>AK118-AL118</f>
        <v>0</v>
      </c>
      <c r="AN118" s="56">
        <f>U118*7000+W118*7000</f>
        <v>0</v>
      </c>
      <c r="AO118" s="55"/>
      <c r="AP118" s="54" t="s">
        <v>44</v>
      </c>
      <c r="AQ118" s="65" t="s">
        <v>13</v>
      </c>
      <c r="AR118" s="65" t="s">
        <v>13</v>
      </c>
      <c r="AS118" s="90" t="s">
        <v>13</v>
      </c>
    </row>
    <row r="119" spans="1:45" s="51" customFormat="1" ht="39" customHeight="1" x14ac:dyDescent="0.25">
      <c r="A119" s="67">
        <v>102</v>
      </c>
      <c r="B119" s="65" t="s">
        <v>270</v>
      </c>
      <c r="C119" s="65">
        <v>0</v>
      </c>
      <c r="D119" s="65">
        <v>0</v>
      </c>
      <c r="E119" s="65">
        <v>6</v>
      </c>
      <c r="F119" s="66" t="s">
        <v>269</v>
      </c>
      <c r="G119" s="53">
        <v>215</v>
      </c>
      <c r="H119" s="65" t="s">
        <v>268</v>
      </c>
      <c r="I119" s="86">
        <v>137.80000000000001</v>
      </c>
      <c r="J119" s="65" t="s">
        <v>23</v>
      </c>
      <c r="K119" s="64"/>
      <c r="L119" s="61">
        <v>2</v>
      </c>
      <c r="M119" s="61">
        <v>0</v>
      </c>
      <c r="N119" s="61">
        <v>0</v>
      </c>
      <c r="O119" s="61">
        <v>0</v>
      </c>
      <c r="P119" s="61">
        <f>SUM(L119:O119)</f>
        <v>2</v>
      </c>
      <c r="Q119" s="62">
        <v>137.80000000000001</v>
      </c>
      <c r="R119" s="62">
        <v>0</v>
      </c>
      <c r="S119" s="62">
        <v>0</v>
      </c>
      <c r="T119" s="62">
        <v>0</v>
      </c>
      <c r="U119" s="62">
        <f>SUM(Q119:T119)</f>
        <v>137.80000000000001</v>
      </c>
      <c r="V119" s="63">
        <v>0</v>
      </c>
      <c r="W119" s="62">
        <v>0</v>
      </c>
      <c r="X119" s="63">
        <v>0</v>
      </c>
      <c r="Y119" s="62">
        <v>0</v>
      </c>
      <c r="Z119" s="62">
        <v>70.28</v>
      </c>
      <c r="AA119" s="62">
        <v>69.84</v>
      </c>
      <c r="AB119" s="62">
        <f>AA119-Z119</f>
        <v>-0.43999999999999773</v>
      </c>
      <c r="AC119" s="61">
        <v>0</v>
      </c>
      <c r="AD119" s="61">
        <v>0</v>
      </c>
      <c r="AE119" s="60"/>
      <c r="AF119" s="53" t="s">
        <v>267</v>
      </c>
      <c r="AG119" s="59" t="s">
        <v>20</v>
      </c>
      <c r="AH119" s="58">
        <v>35840.57</v>
      </c>
      <c r="AI119" s="57" t="s">
        <v>266</v>
      </c>
      <c r="AJ119" s="57"/>
      <c r="AK119" s="56">
        <v>47992.99</v>
      </c>
      <c r="AL119" s="56">
        <v>39531.949999999997</v>
      </c>
      <c r="AM119" s="56">
        <f>AK119-AL119</f>
        <v>8461.0400000000009</v>
      </c>
      <c r="AN119" s="56">
        <f>U119*7000+W119*7000</f>
        <v>964600.00000000012</v>
      </c>
      <c r="AO119" s="55">
        <f>100-AA119</f>
        <v>30.159999999999997</v>
      </c>
      <c r="AP119" s="54" t="s">
        <v>19</v>
      </c>
      <c r="AQ119" s="85" t="s">
        <v>18</v>
      </c>
      <c r="AR119" s="85" t="s">
        <v>17</v>
      </c>
      <c r="AS119" s="85" t="s">
        <v>16</v>
      </c>
    </row>
    <row r="120" spans="1:45" s="51" customFormat="1" ht="39" customHeight="1" x14ac:dyDescent="0.25">
      <c r="A120" s="67">
        <v>103</v>
      </c>
      <c r="B120" s="65" t="s">
        <v>265</v>
      </c>
      <c r="C120" s="65">
        <v>0</v>
      </c>
      <c r="D120" s="65">
        <v>0</v>
      </c>
      <c r="E120" s="65">
        <v>6</v>
      </c>
      <c r="F120" s="66" t="s">
        <v>264</v>
      </c>
      <c r="G120" s="53">
        <v>157</v>
      </c>
      <c r="H120" s="65" t="s">
        <v>263</v>
      </c>
      <c r="I120" s="65">
        <v>104.66</v>
      </c>
      <c r="J120" s="65" t="s">
        <v>23</v>
      </c>
      <c r="K120" s="64"/>
      <c r="L120" s="61">
        <v>2</v>
      </c>
      <c r="M120" s="61">
        <v>0</v>
      </c>
      <c r="N120" s="61">
        <v>0</v>
      </c>
      <c r="O120" s="61">
        <v>0</v>
      </c>
      <c r="P120" s="61">
        <f>SUM(L120:O120)</f>
        <v>2</v>
      </c>
      <c r="Q120" s="62">
        <v>104.66</v>
      </c>
      <c r="R120" s="62">
        <v>0</v>
      </c>
      <c r="S120" s="62">
        <v>0</v>
      </c>
      <c r="T120" s="62">
        <v>0</v>
      </c>
      <c r="U120" s="62">
        <f>SUM(Q120:T120)</f>
        <v>104.66</v>
      </c>
      <c r="V120" s="63">
        <v>0</v>
      </c>
      <c r="W120" s="62">
        <v>0</v>
      </c>
      <c r="X120" s="63">
        <v>0</v>
      </c>
      <c r="Y120" s="62">
        <v>0</v>
      </c>
      <c r="Z120" s="62">
        <v>64.41</v>
      </c>
      <c r="AA120" s="62">
        <v>64.41</v>
      </c>
      <c r="AB120" s="62">
        <f>AA120-Z120</f>
        <v>0</v>
      </c>
      <c r="AC120" s="61">
        <v>0</v>
      </c>
      <c r="AD120" s="61">
        <v>0</v>
      </c>
      <c r="AE120" s="60"/>
      <c r="AF120" s="53" t="s">
        <v>262</v>
      </c>
      <c r="AG120" s="59" t="s">
        <v>20</v>
      </c>
      <c r="AH120" s="58">
        <v>28666.35</v>
      </c>
      <c r="AI120" s="57" t="s">
        <v>261</v>
      </c>
      <c r="AJ120" s="57"/>
      <c r="AK120" s="56">
        <v>31407.99</v>
      </c>
      <c r="AL120" s="56">
        <v>30223.42</v>
      </c>
      <c r="AM120" s="56">
        <f>AK120-AL120</f>
        <v>1184.5700000000033</v>
      </c>
      <c r="AN120" s="56">
        <f>U120*7000+W120*7000</f>
        <v>732620</v>
      </c>
      <c r="AO120" s="55">
        <f>100-AA120</f>
        <v>35.590000000000003</v>
      </c>
      <c r="AP120" s="54" t="s">
        <v>19</v>
      </c>
      <c r="AQ120" s="85" t="s">
        <v>18</v>
      </c>
      <c r="AR120" s="85" t="s">
        <v>17</v>
      </c>
      <c r="AS120" s="85" t="s">
        <v>16</v>
      </c>
    </row>
    <row r="121" spans="1:45" s="51" customFormat="1" ht="39" customHeight="1" x14ac:dyDescent="0.25">
      <c r="A121" s="67">
        <v>104</v>
      </c>
      <c r="B121" s="65" t="s">
        <v>260</v>
      </c>
      <c r="C121" s="65">
        <v>0</v>
      </c>
      <c r="D121" s="65">
        <v>0</v>
      </c>
      <c r="E121" s="65">
        <v>6</v>
      </c>
      <c r="F121" s="66" t="s">
        <v>259</v>
      </c>
      <c r="G121" s="53">
        <v>217</v>
      </c>
      <c r="H121" s="65" t="s">
        <v>258</v>
      </c>
      <c r="I121" s="65">
        <v>84.56</v>
      </c>
      <c r="J121" s="65" t="s">
        <v>23</v>
      </c>
      <c r="K121" s="64"/>
      <c r="L121" s="61">
        <v>2</v>
      </c>
      <c r="M121" s="61">
        <v>0</v>
      </c>
      <c r="N121" s="61">
        <v>0</v>
      </c>
      <c r="O121" s="61">
        <v>0</v>
      </c>
      <c r="P121" s="61">
        <f>SUM(L121:O121)</f>
        <v>2</v>
      </c>
      <c r="Q121" s="62">
        <v>84.56</v>
      </c>
      <c r="R121" s="62">
        <v>0</v>
      </c>
      <c r="S121" s="62">
        <v>0</v>
      </c>
      <c r="T121" s="62">
        <v>0</v>
      </c>
      <c r="U121" s="62">
        <f>SUM(Q121:T121)</f>
        <v>84.56</v>
      </c>
      <c r="V121" s="63">
        <v>0</v>
      </c>
      <c r="W121" s="62">
        <v>0</v>
      </c>
      <c r="X121" s="63">
        <v>0</v>
      </c>
      <c r="Y121" s="62">
        <v>0</v>
      </c>
      <c r="Z121" s="62">
        <v>86.21</v>
      </c>
      <c r="AA121" s="62">
        <v>86.29</v>
      </c>
      <c r="AB121" s="62">
        <f>AA121-Z121</f>
        <v>8.0000000000012506E-2</v>
      </c>
      <c r="AC121" s="61">
        <v>0</v>
      </c>
      <c r="AD121" s="61">
        <v>0</v>
      </c>
      <c r="AE121" s="60"/>
      <c r="AF121" s="53" t="s">
        <v>257</v>
      </c>
      <c r="AG121" s="59" t="s">
        <v>20</v>
      </c>
      <c r="AH121" s="58">
        <v>151633</v>
      </c>
      <c r="AI121" s="57" t="s">
        <v>256</v>
      </c>
      <c r="AJ121" s="57"/>
      <c r="AK121" s="56">
        <v>29810.18</v>
      </c>
      <c r="AL121" s="56">
        <v>29810.18</v>
      </c>
      <c r="AM121" s="56">
        <f>AK121-AL121</f>
        <v>0</v>
      </c>
      <c r="AN121" s="56">
        <f>U121*7000+W121*7000</f>
        <v>591920</v>
      </c>
      <c r="AO121" s="55">
        <f>100-AA121</f>
        <v>13.709999999999994</v>
      </c>
      <c r="AP121" s="54" t="s">
        <v>19</v>
      </c>
      <c r="AQ121" s="85" t="s">
        <v>18</v>
      </c>
      <c r="AR121" s="85" t="s">
        <v>17</v>
      </c>
      <c r="AS121" s="85" t="s">
        <v>16</v>
      </c>
    </row>
    <row r="122" spans="1:45" s="51" customFormat="1" ht="39" customHeight="1" x14ac:dyDescent="0.25">
      <c r="A122" s="67">
        <v>105</v>
      </c>
      <c r="B122" s="65" t="s">
        <v>255</v>
      </c>
      <c r="C122" s="65">
        <v>0</v>
      </c>
      <c r="D122" s="65">
        <v>0</v>
      </c>
      <c r="E122" s="65">
        <v>6</v>
      </c>
      <c r="F122" s="66" t="s">
        <v>254</v>
      </c>
      <c r="G122" s="53">
        <v>223</v>
      </c>
      <c r="H122" s="65" t="s">
        <v>253</v>
      </c>
      <c r="I122" s="65">
        <v>81.349999999999994</v>
      </c>
      <c r="J122" s="65" t="s">
        <v>23</v>
      </c>
      <c r="K122" s="64"/>
      <c r="L122" s="61">
        <v>1</v>
      </c>
      <c r="M122" s="61">
        <v>0</v>
      </c>
      <c r="N122" s="61">
        <v>0</v>
      </c>
      <c r="O122" s="61">
        <v>0</v>
      </c>
      <c r="P122" s="61">
        <f>SUM(L122:O122)</f>
        <v>1</v>
      </c>
      <c r="Q122" s="62">
        <v>81.349999999999994</v>
      </c>
      <c r="R122" s="62">
        <v>0</v>
      </c>
      <c r="S122" s="62">
        <v>0</v>
      </c>
      <c r="T122" s="62">
        <v>0</v>
      </c>
      <c r="U122" s="62">
        <f>SUM(Q122:T122)</f>
        <v>81.349999999999994</v>
      </c>
      <c r="V122" s="63">
        <v>0</v>
      </c>
      <c r="W122" s="62">
        <v>0</v>
      </c>
      <c r="X122" s="63">
        <v>0</v>
      </c>
      <c r="Y122" s="62">
        <v>0</v>
      </c>
      <c r="Z122" s="62">
        <v>85.86</v>
      </c>
      <c r="AA122" s="62">
        <v>85.87</v>
      </c>
      <c r="AB122" s="62">
        <f>AA122-Z122</f>
        <v>1.0000000000005116E-2</v>
      </c>
      <c r="AC122" s="61">
        <v>0</v>
      </c>
      <c r="AD122" s="61">
        <v>0</v>
      </c>
      <c r="AE122" s="60"/>
      <c r="AF122" s="53" t="s">
        <v>252</v>
      </c>
      <c r="AG122" s="59" t="s">
        <v>20</v>
      </c>
      <c r="AH122" s="58">
        <v>20553.12</v>
      </c>
      <c r="AI122" s="57" t="s">
        <v>251</v>
      </c>
      <c r="AJ122" s="57"/>
      <c r="AK122" s="56">
        <v>30412.3</v>
      </c>
      <c r="AL122" s="56">
        <v>30412.3</v>
      </c>
      <c r="AM122" s="56">
        <f>AK122-AL122</f>
        <v>0</v>
      </c>
      <c r="AN122" s="56">
        <f>U122*7000+W122*7000</f>
        <v>569450</v>
      </c>
      <c r="AO122" s="55">
        <f>100-AA122</f>
        <v>14.129999999999995</v>
      </c>
      <c r="AP122" s="54" t="s">
        <v>19</v>
      </c>
      <c r="AQ122" s="85" t="s">
        <v>18</v>
      </c>
      <c r="AR122" s="85" t="s">
        <v>17</v>
      </c>
      <c r="AS122" s="85" t="s">
        <v>16</v>
      </c>
    </row>
    <row r="123" spans="1:45" s="51" customFormat="1" ht="39" customHeight="1" x14ac:dyDescent="0.25">
      <c r="A123" s="67">
        <v>106</v>
      </c>
      <c r="B123" s="65" t="s">
        <v>250</v>
      </c>
      <c r="C123" s="65">
        <v>0</v>
      </c>
      <c r="D123" s="65">
        <v>0</v>
      </c>
      <c r="E123" s="65">
        <v>6</v>
      </c>
      <c r="F123" s="66" t="s">
        <v>249</v>
      </c>
      <c r="G123" s="53">
        <v>517</v>
      </c>
      <c r="H123" s="65" t="s">
        <v>248</v>
      </c>
      <c r="I123" s="65">
        <v>65.11</v>
      </c>
      <c r="J123" s="65" t="s">
        <v>23</v>
      </c>
      <c r="K123" s="64"/>
      <c r="L123" s="61">
        <v>2</v>
      </c>
      <c r="M123" s="61">
        <v>0</v>
      </c>
      <c r="N123" s="61">
        <v>0</v>
      </c>
      <c r="O123" s="61">
        <v>0</v>
      </c>
      <c r="P123" s="61">
        <f>SUM(L123:O123)</f>
        <v>2</v>
      </c>
      <c r="Q123" s="62">
        <v>65.11</v>
      </c>
      <c r="R123" s="62">
        <v>0</v>
      </c>
      <c r="S123" s="62">
        <v>0</v>
      </c>
      <c r="T123" s="62">
        <v>0</v>
      </c>
      <c r="U123" s="62">
        <f>SUM(Q123:T123)</f>
        <v>65.11</v>
      </c>
      <c r="V123" s="63">
        <v>0</v>
      </c>
      <c r="W123" s="62">
        <v>0</v>
      </c>
      <c r="X123" s="63">
        <v>0</v>
      </c>
      <c r="Y123" s="62">
        <v>0</v>
      </c>
      <c r="Z123" s="62">
        <v>94.13</v>
      </c>
      <c r="AA123" s="62">
        <v>94.12</v>
      </c>
      <c r="AB123" s="62">
        <f>AA123-Z123</f>
        <v>-9.9999999999909051E-3</v>
      </c>
      <c r="AC123" s="61">
        <v>0</v>
      </c>
      <c r="AD123" s="61">
        <v>0</v>
      </c>
      <c r="AE123" s="60"/>
      <c r="AF123" s="53" t="s">
        <v>247</v>
      </c>
      <c r="AG123" s="59" t="s">
        <v>20</v>
      </c>
      <c r="AH123" s="58">
        <v>17528.349999999999</v>
      </c>
      <c r="AI123" s="57" t="s">
        <v>246</v>
      </c>
      <c r="AJ123" s="57"/>
      <c r="AK123" s="56">
        <v>27276.080000000002</v>
      </c>
      <c r="AL123" s="56">
        <v>21566.68</v>
      </c>
      <c r="AM123" s="56">
        <f>AK123-AL123</f>
        <v>5709.4000000000015</v>
      </c>
      <c r="AN123" s="56">
        <f>U123*7000+W123*7000</f>
        <v>455770</v>
      </c>
      <c r="AO123" s="55">
        <f>100-AA123</f>
        <v>5.8799999999999955</v>
      </c>
      <c r="AP123" s="54" t="s">
        <v>19</v>
      </c>
      <c r="AQ123" s="85" t="s">
        <v>18</v>
      </c>
      <c r="AR123" s="85" t="s">
        <v>17</v>
      </c>
      <c r="AS123" s="85" t="s">
        <v>16</v>
      </c>
    </row>
    <row r="124" spans="1:45" s="51" customFormat="1" ht="39" customHeight="1" x14ac:dyDescent="0.25">
      <c r="A124" s="67">
        <v>107</v>
      </c>
      <c r="B124" s="65" t="s">
        <v>245</v>
      </c>
      <c r="C124" s="65">
        <v>0</v>
      </c>
      <c r="D124" s="65">
        <v>0</v>
      </c>
      <c r="E124" s="65">
        <v>6</v>
      </c>
      <c r="F124" s="66" t="s">
        <v>244</v>
      </c>
      <c r="G124" s="53">
        <v>338</v>
      </c>
      <c r="H124" s="65" t="s">
        <v>243</v>
      </c>
      <c r="I124" s="65" t="s">
        <v>242</v>
      </c>
      <c r="J124" s="65" t="s">
        <v>23</v>
      </c>
      <c r="K124" s="65" t="s">
        <v>241</v>
      </c>
      <c r="L124" s="61">
        <v>1</v>
      </c>
      <c r="M124" s="61">
        <v>0</v>
      </c>
      <c r="N124" s="61">
        <v>0</v>
      </c>
      <c r="O124" s="61">
        <v>0</v>
      </c>
      <c r="P124" s="61">
        <f>SUM(L124:O124)</f>
        <v>1</v>
      </c>
      <c r="Q124" s="62">
        <v>76.94</v>
      </c>
      <c r="R124" s="62">
        <v>0</v>
      </c>
      <c r="S124" s="62">
        <v>0</v>
      </c>
      <c r="T124" s="62">
        <v>0</v>
      </c>
      <c r="U124" s="62">
        <f>SUM(Q124:T124)</f>
        <v>76.94</v>
      </c>
      <c r="V124" s="63">
        <v>1</v>
      </c>
      <c r="W124" s="62">
        <v>84.8</v>
      </c>
      <c r="X124" s="63">
        <v>0</v>
      </c>
      <c r="Y124" s="62">
        <v>0</v>
      </c>
      <c r="Z124" s="62">
        <v>32.119999999999997</v>
      </c>
      <c r="AA124" s="62">
        <v>32.119999999999997</v>
      </c>
      <c r="AB124" s="62">
        <f>AA124-Z124</f>
        <v>0</v>
      </c>
      <c r="AC124" s="61">
        <v>0</v>
      </c>
      <c r="AD124" s="61">
        <v>0</v>
      </c>
      <c r="AE124" s="60"/>
      <c r="AF124" s="53" t="s">
        <v>240</v>
      </c>
      <c r="AG124" s="59" t="s">
        <v>20</v>
      </c>
      <c r="AH124" s="58">
        <v>120858.6</v>
      </c>
      <c r="AI124" s="57" t="s">
        <v>239</v>
      </c>
      <c r="AJ124" s="57"/>
      <c r="AK124" s="56">
        <v>48611.38</v>
      </c>
      <c r="AL124" s="56">
        <v>48611.38</v>
      </c>
      <c r="AM124" s="56">
        <f>AK124-AL124</f>
        <v>0</v>
      </c>
      <c r="AN124" s="56">
        <f>U124*7000+W124*7000</f>
        <v>1132180</v>
      </c>
      <c r="AO124" s="55">
        <f>100-AA124</f>
        <v>67.88</v>
      </c>
      <c r="AP124" s="54" t="s">
        <v>19</v>
      </c>
      <c r="AQ124" s="85" t="s">
        <v>18</v>
      </c>
      <c r="AR124" s="85" t="s">
        <v>17</v>
      </c>
      <c r="AS124" s="85" t="s">
        <v>16</v>
      </c>
    </row>
    <row r="125" spans="1:45" s="51" customFormat="1" ht="39" customHeight="1" x14ac:dyDescent="0.25">
      <c r="A125" s="67">
        <v>108</v>
      </c>
      <c r="B125" s="65" t="s">
        <v>238</v>
      </c>
      <c r="C125" s="65">
        <v>0</v>
      </c>
      <c r="D125" s="65">
        <v>0</v>
      </c>
      <c r="E125" s="65">
        <v>6</v>
      </c>
      <c r="F125" s="66" t="s">
        <v>237</v>
      </c>
      <c r="G125" s="53">
        <v>218</v>
      </c>
      <c r="H125" s="65" t="s">
        <v>236</v>
      </c>
      <c r="I125" s="65" t="s">
        <v>235</v>
      </c>
      <c r="J125" s="65" t="s">
        <v>23</v>
      </c>
      <c r="K125" s="64"/>
      <c r="L125" s="61">
        <v>2</v>
      </c>
      <c r="M125" s="61">
        <v>0</v>
      </c>
      <c r="N125" s="61">
        <v>0</v>
      </c>
      <c r="O125" s="61">
        <v>0</v>
      </c>
      <c r="P125" s="61">
        <f>SUM(L125:O125)</f>
        <v>2</v>
      </c>
      <c r="Q125" s="62">
        <v>113.78</v>
      </c>
      <c r="R125" s="62">
        <v>0</v>
      </c>
      <c r="S125" s="62">
        <v>0</v>
      </c>
      <c r="T125" s="62">
        <v>0</v>
      </c>
      <c r="U125" s="62">
        <f>SUM(Q125:T125)</f>
        <v>113.78</v>
      </c>
      <c r="V125" s="63">
        <v>1</v>
      </c>
      <c r="W125" s="62">
        <v>14.7</v>
      </c>
      <c r="X125" s="63">
        <v>0</v>
      </c>
      <c r="Y125" s="62">
        <v>0</v>
      </c>
      <c r="Z125" s="62">
        <v>77.27</v>
      </c>
      <c r="AA125" s="62">
        <v>77.27</v>
      </c>
      <c r="AB125" s="62">
        <f>AA125-Z125</f>
        <v>0</v>
      </c>
      <c r="AC125" s="61">
        <v>0</v>
      </c>
      <c r="AD125" s="61">
        <v>0</v>
      </c>
      <c r="AE125" s="60"/>
      <c r="AF125" s="53" t="s">
        <v>234</v>
      </c>
      <c r="AG125" s="59" t="s">
        <v>20</v>
      </c>
      <c r="AH125" s="58">
        <v>31035</v>
      </c>
      <c r="AI125" s="57" t="s">
        <v>233</v>
      </c>
      <c r="AJ125" s="57"/>
      <c r="AK125" s="56">
        <v>37172.01</v>
      </c>
      <c r="AL125" s="56">
        <v>25277.51</v>
      </c>
      <c r="AM125" s="56">
        <f>AK125-AL125</f>
        <v>11894.500000000004</v>
      </c>
      <c r="AN125" s="56">
        <f>U125*7000+W125*7000</f>
        <v>899360</v>
      </c>
      <c r="AO125" s="55">
        <f>100-AA125</f>
        <v>22.730000000000004</v>
      </c>
      <c r="AP125" s="54" t="s">
        <v>19</v>
      </c>
      <c r="AQ125" s="85" t="s">
        <v>18</v>
      </c>
      <c r="AR125" s="85" t="s">
        <v>17</v>
      </c>
      <c r="AS125" s="85" t="s">
        <v>16</v>
      </c>
    </row>
    <row r="126" spans="1:45" s="51" customFormat="1" ht="39" customHeight="1" x14ac:dyDescent="0.25">
      <c r="A126" s="67">
        <v>109</v>
      </c>
      <c r="B126" s="65" t="s">
        <v>232</v>
      </c>
      <c r="C126" s="65">
        <v>0</v>
      </c>
      <c r="D126" s="65">
        <v>0</v>
      </c>
      <c r="E126" s="65">
        <v>6</v>
      </c>
      <c r="F126" s="66" t="s">
        <v>231</v>
      </c>
      <c r="G126" s="53">
        <v>235</v>
      </c>
      <c r="H126" s="65" t="s">
        <v>230</v>
      </c>
      <c r="I126" s="65">
        <v>64.08</v>
      </c>
      <c r="J126" s="65" t="s">
        <v>23</v>
      </c>
      <c r="K126" s="64"/>
      <c r="L126" s="61">
        <v>1</v>
      </c>
      <c r="M126" s="61">
        <v>0</v>
      </c>
      <c r="N126" s="61">
        <v>0</v>
      </c>
      <c r="O126" s="61">
        <v>0</v>
      </c>
      <c r="P126" s="61">
        <f>SUM(L126:O126)</f>
        <v>1</v>
      </c>
      <c r="Q126" s="62">
        <v>64.08</v>
      </c>
      <c r="R126" s="62">
        <v>0</v>
      </c>
      <c r="S126" s="62">
        <v>0</v>
      </c>
      <c r="T126" s="62">
        <v>0</v>
      </c>
      <c r="U126" s="62">
        <f>SUM(Q126:T126)</f>
        <v>64.08</v>
      </c>
      <c r="V126" s="63">
        <v>0</v>
      </c>
      <c r="W126" s="62">
        <v>0</v>
      </c>
      <c r="X126" s="63">
        <v>0</v>
      </c>
      <c r="Y126" s="62">
        <v>0</v>
      </c>
      <c r="Z126" s="62">
        <v>90.06</v>
      </c>
      <c r="AA126" s="62">
        <v>89.71</v>
      </c>
      <c r="AB126" s="62">
        <f>AA126-Z126</f>
        <v>-0.35000000000000853</v>
      </c>
      <c r="AC126" s="61">
        <v>1</v>
      </c>
      <c r="AD126" s="61">
        <v>0</v>
      </c>
      <c r="AE126" s="60"/>
      <c r="AF126" s="53" t="s">
        <v>229</v>
      </c>
      <c r="AG126" s="59" t="s">
        <v>20</v>
      </c>
      <c r="AH126" s="58">
        <v>15813</v>
      </c>
      <c r="AI126" s="57" t="s">
        <v>228</v>
      </c>
      <c r="AJ126" s="57"/>
      <c r="AK126" s="56">
        <v>19841.66</v>
      </c>
      <c r="AL126" s="56">
        <v>19359.330000000002</v>
      </c>
      <c r="AM126" s="56">
        <f>AK126-AL126</f>
        <v>482.32999999999811</v>
      </c>
      <c r="AN126" s="56">
        <f>U126*7000+W126*7000</f>
        <v>448560</v>
      </c>
      <c r="AO126" s="55">
        <f>100-AA126</f>
        <v>10.290000000000006</v>
      </c>
      <c r="AP126" s="54" t="s">
        <v>19</v>
      </c>
      <c r="AQ126" s="85" t="s">
        <v>18</v>
      </c>
      <c r="AR126" s="85" t="s">
        <v>17</v>
      </c>
      <c r="AS126" s="85" t="s">
        <v>16</v>
      </c>
    </row>
    <row r="127" spans="1:45" s="68" customFormat="1" ht="39" customHeight="1" x14ac:dyDescent="0.25">
      <c r="A127" s="84">
        <v>110</v>
      </c>
      <c r="B127" s="82" t="s">
        <v>227</v>
      </c>
      <c r="C127" s="82">
        <v>0</v>
      </c>
      <c r="D127" s="82">
        <v>0</v>
      </c>
      <c r="E127" s="82">
        <v>6</v>
      </c>
      <c r="F127" s="83" t="s">
        <v>226</v>
      </c>
      <c r="G127" s="76">
        <v>235</v>
      </c>
      <c r="H127" s="82" t="s">
        <v>225</v>
      </c>
      <c r="I127" s="82" t="s">
        <v>224</v>
      </c>
      <c r="J127" s="82" t="s">
        <v>23</v>
      </c>
      <c r="K127" s="81" t="s">
        <v>223</v>
      </c>
      <c r="L127" s="78">
        <v>6</v>
      </c>
      <c r="M127" s="78">
        <v>0</v>
      </c>
      <c r="N127" s="78">
        <v>0</v>
      </c>
      <c r="O127" s="78">
        <v>0</v>
      </c>
      <c r="P127" s="78">
        <f>SUM(L127:O127)</f>
        <v>6</v>
      </c>
      <c r="Q127" s="79">
        <v>355.99</v>
      </c>
      <c r="R127" s="79">
        <v>0</v>
      </c>
      <c r="S127" s="79">
        <v>0</v>
      </c>
      <c r="T127" s="79">
        <v>0</v>
      </c>
      <c r="U127" s="79">
        <f>SUM(Q127:T127)</f>
        <v>355.99</v>
      </c>
      <c r="V127" s="80">
        <v>0</v>
      </c>
      <c r="W127" s="79">
        <v>0</v>
      </c>
      <c r="X127" s="80">
        <v>0</v>
      </c>
      <c r="Y127" s="79">
        <v>0</v>
      </c>
      <c r="Z127" s="79">
        <v>41.1</v>
      </c>
      <c r="AA127" s="79">
        <v>41.05</v>
      </c>
      <c r="AB127" s="79">
        <f>AA127-Z127</f>
        <v>-5.0000000000004263E-2</v>
      </c>
      <c r="AC127" s="78">
        <v>1</v>
      </c>
      <c r="AD127" s="78">
        <v>0</v>
      </c>
      <c r="AE127" s="77"/>
      <c r="AF127" s="76" t="s">
        <v>222</v>
      </c>
      <c r="AG127" s="75" t="s">
        <v>20</v>
      </c>
      <c r="AH127" s="74">
        <v>85473.35</v>
      </c>
      <c r="AI127" s="73" t="s">
        <v>221</v>
      </c>
      <c r="AJ127" s="73"/>
      <c r="AK127" s="72">
        <v>96252.37</v>
      </c>
      <c r="AL127" s="72">
        <v>96252.37</v>
      </c>
      <c r="AM127" s="72">
        <f>AK127-AL127</f>
        <v>0</v>
      </c>
      <c r="AN127" s="72">
        <f>U127*7000+W127*7000</f>
        <v>2491930</v>
      </c>
      <c r="AO127" s="71">
        <f>100-AA127</f>
        <v>58.95</v>
      </c>
      <c r="AP127" s="70" t="s">
        <v>19</v>
      </c>
      <c r="AQ127" s="69" t="s">
        <v>18</v>
      </c>
      <c r="AR127" s="69" t="s">
        <v>17</v>
      </c>
      <c r="AS127" s="69" t="s">
        <v>16</v>
      </c>
    </row>
    <row r="128" spans="1:45" s="51" customFormat="1" ht="39" customHeight="1" x14ac:dyDescent="0.25">
      <c r="A128" s="67">
        <v>111</v>
      </c>
      <c r="B128" s="65" t="s">
        <v>220</v>
      </c>
      <c r="C128" s="65">
        <v>0</v>
      </c>
      <c r="D128" s="65">
        <v>0</v>
      </c>
      <c r="E128" s="65">
        <v>6</v>
      </c>
      <c r="F128" s="66" t="s">
        <v>219</v>
      </c>
      <c r="G128" s="53">
        <v>218</v>
      </c>
      <c r="H128" s="65" t="s">
        <v>218</v>
      </c>
      <c r="I128" s="65">
        <v>115.29</v>
      </c>
      <c r="J128" s="65" t="s">
        <v>23</v>
      </c>
      <c r="K128" s="64"/>
      <c r="L128" s="61">
        <v>3</v>
      </c>
      <c r="M128" s="61">
        <v>0</v>
      </c>
      <c r="N128" s="61">
        <v>0</v>
      </c>
      <c r="O128" s="61">
        <v>0</v>
      </c>
      <c r="P128" s="61">
        <f>SUM(L128:O128)</f>
        <v>3</v>
      </c>
      <c r="Q128" s="62">
        <v>115.29</v>
      </c>
      <c r="R128" s="62">
        <v>0</v>
      </c>
      <c r="S128" s="62">
        <v>0</v>
      </c>
      <c r="T128" s="62">
        <v>0</v>
      </c>
      <c r="U128" s="62">
        <f>SUM(Q128:T128)</f>
        <v>115.29</v>
      </c>
      <c r="V128" s="63">
        <v>0</v>
      </c>
      <c r="W128" s="62">
        <v>0</v>
      </c>
      <c r="X128" s="63">
        <v>0</v>
      </c>
      <c r="Y128" s="62">
        <v>0</v>
      </c>
      <c r="Z128" s="62">
        <v>80.41</v>
      </c>
      <c r="AA128" s="62">
        <v>79.56</v>
      </c>
      <c r="AB128" s="62">
        <f>AA128-Z128</f>
        <v>-0.84999999999999432</v>
      </c>
      <c r="AC128" s="61">
        <v>1</v>
      </c>
      <c r="AD128" s="61">
        <v>0</v>
      </c>
      <c r="AE128" s="60"/>
      <c r="AF128" s="53" t="s">
        <v>217</v>
      </c>
      <c r="AG128" s="59" t="s">
        <v>20</v>
      </c>
      <c r="AH128" s="58">
        <v>24400.06</v>
      </c>
      <c r="AI128" s="57" t="s">
        <v>216</v>
      </c>
      <c r="AJ128" s="57"/>
      <c r="AK128" s="56">
        <v>66928.84</v>
      </c>
      <c r="AL128" s="56">
        <v>18637.36</v>
      </c>
      <c r="AM128" s="56">
        <f>AK128-AL128</f>
        <v>48291.479999999996</v>
      </c>
      <c r="AN128" s="56">
        <f>U128*7000+W128*7000</f>
        <v>807030</v>
      </c>
      <c r="AO128" s="55">
        <f>100-AA128</f>
        <v>20.439999999999998</v>
      </c>
      <c r="AP128" s="54" t="s">
        <v>44</v>
      </c>
      <c r="AQ128" s="85" t="s">
        <v>18</v>
      </c>
      <c r="AR128" s="85" t="s">
        <v>17</v>
      </c>
      <c r="AS128" s="85" t="s">
        <v>16</v>
      </c>
    </row>
    <row r="129" spans="1:45" s="51" customFormat="1" ht="39" customHeight="1" x14ac:dyDescent="0.25">
      <c r="A129" s="67">
        <v>112</v>
      </c>
      <c r="B129" s="65" t="s">
        <v>215</v>
      </c>
      <c r="C129" s="65">
        <v>0</v>
      </c>
      <c r="D129" s="65">
        <v>0</v>
      </c>
      <c r="E129" s="65">
        <v>6</v>
      </c>
      <c r="F129" s="66" t="s">
        <v>214</v>
      </c>
      <c r="G129" s="53">
        <v>319</v>
      </c>
      <c r="H129" s="65" t="s">
        <v>213</v>
      </c>
      <c r="I129" s="65">
        <v>147.57</v>
      </c>
      <c r="J129" s="65" t="s">
        <v>23</v>
      </c>
      <c r="K129" s="64"/>
      <c r="L129" s="61">
        <v>4</v>
      </c>
      <c r="M129" s="61">
        <v>0</v>
      </c>
      <c r="N129" s="61">
        <v>0</v>
      </c>
      <c r="O129" s="61">
        <v>0</v>
      </c>
      <c r="P129" s="61">
        <f>SUM(L129:O129)</f>
        <v>4</v>
      </c>
      <c r="Q129" s="62">
        <v>147.57</v>
      </c>
      <c r="R129" s="62">
        <v>0</v>
      </c>
      <c r="S129" s="62">
        <v>0</v>
      </c>
      <c r="T129" s="62">
        <v>0</v>
      </c>
      <c r="U129" s="62">
        <f>SUM(Q129:T129)</f>
        <v>147.57</v>
      </c>
      <c r="V129" s="63">
        <v>0</v>
      </c>
      <c r="W129" s="62">
        <v>0</v>
      </c>
      <c r="X129" s="63">
        <v>0</v>
      </c>
      <c r="Y129" s="62">
        <v>0</v>
      </c>
      <c r="Z129" s="62">
        <v>86.35</v>
      </c>
      <c r="AA129" s="62">
        <v>86.37</v>
      </c>
      <c r="AB129" s="62">
        <f>AA129-Z129</f>
        <v>2.0000000000010232E-2</v>
      </c>
      <c r="AC129" s="61">
        <v>1</v>
      </c>
      <c r="AD129" s="61">
        <v>0</v>
      </c>
      <c r="AE129" s="60"/>
      <c r="AF129" s="53" t="s">
        <v>212</v>
      </c>
      <c r="AG129" s="59" t="s">
        <v>20</v>
      </c>
      <c r="AH129" s="58">
        <v>26120.99</v>
      </c>
      <c r="AI129" s="57" t="s">
        <v>211</v>
      </c>
      <c r="AJ129" s="57"/>
      <c r="AK129" s="56">
        <v>85812.49</v>
      </c>
      <c r="AL129" s="56">
        <v>60223.87</v>
      </c>
      <c r="AM129" s="56">
        <f>AK129-AL129</f>
        <v>25588.620000000003</v>
      </c>
      <c r="AN129" s="56">
        <f>U129*7000+W129*7000</f>
        <v>1032990</v>
      </c>
      <c r="AO129" s="55">
        <f>100-AA129</f>
        <v>13.629999999999995</v>
      </c>
      <c r="AP129" s="54" t="s">
        <v>44</v>
      </c>
      <c r="AQ129" s="85" t="s">
        <v>18</v>
      </c>
      <c r="AR129" s="85" t="s">
        <v>17</v>
      </c>
      <c r="AS129" s="85" t="s">
        <v>16</v>
      </c>
    </row>
    <row r="130" spans="1:45" s="51" customFormat="1" ht="39" customHeight="1" x14ac:dyDescent="0.25">
      <c r="A130" s="67">
        <v>113</v>
      </c>
      <c r="B130" s="65" t="s">
        <v>210</v>
      </c>
      <c r="C130" s="65">
        <v>0</v>
      </c>
      <c r="D130" s="65">
        <v>0</v>
      </c>
      <c r="E130" s="65">
        <v>8</v>
      </c>
      <c r="F130" s="66" t="s">
        <v>209</v>
      </c>
      <c r="G130" s="53">
        <f>121 + 121 + 120 +121 + 121 + 122 + 120 + 151</f>
        <v>997</v>
      </c>
      <c r="H130" s="65" t="s">
        <v>208</v>
      </c>
      <c r="I130" s="65">
        <v>666.84</v>
      </c>
      <c r="J130" s="65" t="s">
        <v>23</v>
      </c>
      <c r="K130" s="64"/>
      <c r="L130" s="61">
        <v>14</v>
      </c>
      <c r="M130" s="61">
        <v>1</v>
      </c>
      <c r="N130" s="61">
        <v>0</v>
      </c>
      <c r="O130" s="61">
        <v>0</v>
      </c>
      <c r="P130" s="61">
        <f>SUM(L130:O130)</f>
        <v>15</v>
      </c>
      <c r="Q130" s="62">
        <v>622.49</v>
      </c>
      <c r="R130" s="62">
        <v>44.35</v>
      </c>
      <c r="S130" s="62">
        <v>0</v>
      </c>
      <c r="T130" s="62">
        <v>0</v>
      </c>
      <c r="U130" s="62">
        <f>SUM(Q130:T130)</f>
        <v>666.84</v>
      </c>
      <c r="V130" s="63">
        <v>0</v>
      </c>
      <c r="W130" s="62">
        <v>0</v>
      </c>
      <c r="X130" s="63">
        <v>0</v>
      </c>
      <c r="Y130" s="62">
        <v>0</v>
      </c>
      <c r="Z130" s="62">
        <v>74.64</v>
      </c>
      <c r="AA130" s="62">
        <v>72.319999999999993</v>
      </c>
      <c r="AB130" s="62">
        <f>AA130-Z130</f>
        <v>-2.3200000000000074</v>
      </c>
      <c r="AC130" s="61">
        <v>1</v>
      </c>
      <c r="AD130" s="61">
        <v>0</v>
      </c>
      <c r="AE130" s="60"/>
      <c r="AF130" s="53" t="s">
        <v>207</v>
      </c>
      <c r="AG130" s="59" t="s">
        <v>20</v>
      </c>
      <c r="AH130" s="94" t="s">
        <v>206</v>
      </c>
      <c r="AI130" s="57" t="s">
        <v>205</v>
      </c>
      <c r="AJ130" s="57"/>
      <c r="AK130" s="56">
        <v>386610.44</v>
      </c>
      <c r="AL130" s="56">
        <v>189773.78</v>
      </c>
      <c r="AM130" s="56">
        <f>AK130-AL130</f>
        <v>196836.66</v>
      </c>
      <c r="AN130" s="56">
        <f>U130*7000+W130*7000</f>
        <v>4667880</v>
      </c>
      <c r="AO130" s="55">
        <f>100-AA130</f>
        <v>27.680000000000007</v>
      </c>
      <c r="AP130" s="54" t="s">
        <v>19</v>
      </c>
      <c r="AQ130" s="85" t="s">
        <v>18</v>
      </c>
      <c r="AR130" s="85" t="s">
        <v>17</v>
      </c>
      <c r="AS130" s="85" t="s">
        <v>204</v>
      </c>
    </row>
    <row r="131" spans="1:45" s="51" customFormat="1" ht="39" customHeight="1" x14ac:dyDescent="0.25">
      <c r="A131" s="67">
        <v>114</v>
      </c>
      <c r="B131" s="65" t="s">
        <v>203</v>
      </c>
      <c r="C131" s="65">
        <v>0</v>
      </c>
      <c r="D131" s="65">
        <v>0</v>
      </c>
      <c r="E131" s="65">
        <v>8</v>
      </c>
      <c r="F131" s="66" t="s">
        <v>202</v>
      </c>
      <c r="G131" s="53">
        <v>151</v>
      </c>
      <c r="H131" s="65" t="s">
        <v>201</v>
      </c>
      <c r="I131" s="65">
        <v>334.85</v>
      </c>
      <c r="J131" s="65" t="s">
        <v>23</v>
      </c>
      <c r="K131" s="64"/>
      <c r="L131" s="61">
        <v>5</v>
      </c>
      <c r="M131" s="61">
        <v>1</v>
      </c>
      <c r="N131" s="61">
        <v>0</v>
      </c>
      <c r="O131" s="61">
        <v>0</v>
      </c>
      <c r="P131" s="61">
        <f>SUM(L131:O131)</f>
        <v>6</v>
      </c>
      <c r="Q131" s="62">
        <v>279.73</v>
      </c>
      <c r="R131" s="62">
        <v>55.12</v>
      </c>
      <c r="S131" s="62">
        <v>0</v>
      </c>
      <c r="T131" s="62">
        <v>0</v>
      </c>
      <c r="U131" s="62">
        <f>SUM(Q131:T131)</f>
        <v>334.85</v>
      </c>
      <c r="V131" s="63">
        <v>0</v>
      </c>
      <c r="W131" s="62">
        <v>0</v>
      </c>
      <c r="X131" s="63">
        <v>0</v>
      </c>
      <c r="Y131" s="62">
        <v>0</v>
      </c>
      <c r="Z131" s="62">
        <v>87.88</v>
      </c>
      <c r="AA131" s="62">
        <v>87.99</v>
      </c>
      <c r="AB131" s="62">
        <f>AA131-Z131</f>
        <v>0.10999999999999943</v>
      </c>
      <c r="AC131" s="61">
        <v>0</v>
      </c>
      <c r="AD131" s="61">
        <v>0</v>
      </c>
      <c r="AE131" s="60"/>
      <c r="AF131" s="101" t="s">
        <v>200</v>
      </c>
      <c r="AG131" s="59" t="s">
        <v>20</v>
      </c>
      <c r="AH131" s="58">
        <v>9137.4699999999993</v>
      </c>
      <c r="AI131" s="57" t="s">
        <v>193</v>
      </c>
      <c r="AJ131" s="57"/>
      <c r="AK131" s="56">
        <v>236021.71</v>
      </c>
      <c r="AL131" s="56">
        <v>82188.210000000006</v>
      </c>
      <c r="AM131" s="56">
        <f>AK131-AL131</f>
        <v>153833.5</v>
      </c>
      <c r="AN131" s="56">
        <f>U131*7000+W131*7000</f>
        <v>2343950</v>
      </c>
      <c r="AO131" s="55">
        <f>100-AA131</f>
        <v>12.010000000000005</v>
      </c>
      <c r="AP131" s="54" t="s">
        <v>19</v>
      </c>
      <c r="AQ131" s="85" t="s">
        <v>18</v>
      </c>
      <c r="AR131" s="85" t="s">
        <v>17</v>
      </c>
      <c r="AS131" s="85" t="s">
        <v>199</v>
      </c>
    </row>
    <row r="132" spans="1:45" s="51" customFormat="1" ht="39" customHeight="1" x14ac:dyDescent="0.25">
      <c r="A132" s="67"/>
      <c r="B132" s="65"/>
      <c r="C132" s="65"/>
      <c r="D132" s="65"/>
      <c r="E132" s="65"/>
      <c r="F132" s="66" t="s">
        <v>198</v>
      </c>
      <c r="G132" s="53">
        <v>154</v>
      </c>
      <c r="H132" s="65" t="s">
        <v>13</v>
      </c>
      <c r="I132" s="65" t="s">
        <v>13</v>
      </c>
      <c r="J132" s="65"/>
      <c r="K132" s="64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3"/>
      <c r="W132" s="62"/>
      <c r="X132" s="63"/>
      <c r="Y132" s="62"/>
      <c r="Z132" s="62"/>
      <c r="AA132" s="62"/>
      <c r="AB132" s="62"/>
      <c r="AC132" s="61"/>
      <c r="AD132" s="61"/>
      <c r="AE132" s="60"/>
      <c r="AF132" s="101"/>
      <c r="AG132" s="59" t="s">
        <v>13</v>
      </c>
      <c r="AH132" s="58">
        <v>9319.01</v>
      </c>
      <c r="AI132" s="57" t="s">
        <v>193</v>
      </c>
      <c r="AJ132" s="57"/>
      <c r="AK132" s="56"/>
      <c r="AL132" s="56"/>
      <c r="AM132" s="56">
        <f>AK132-AL132</f>
        <v>0</v>
      </c>
      <c r="AN132" s="56">
        <f>U132*7000+W132*7000</f>
        <v>0</v>
      </c>
      <c r="AO132" s="55"/>
      <c r="AP132" s="54" t="s">
        <v>44</v>
      </c>
      <c r="AQ132" s="65" t="s">
        <v>13</v>
      </c>
      <c r="AR132" s="65" t="s">
        <v>13</v>
      </c>
      <c r="AS132" s="90" t="s">
        <v>13</v>
      </c>
    </row>
    <row r="133" spans="1:45" s="51" customFormat="1" ht="39" customHeight="1" x14ac:dyDescent="0.25">
      <c r="A133" s="67"/>
      <c r="B133" s="65"/>
      <c r="C133" s="65"/>
      <c r="D133" s="65"/>
      <c r="E133" s="65"/>
      <c r="F133" s="66" t="s">
        <v>197</v>
      </c>
      <c r="G133" s="53">
        <v>156</v>
      </c>
      <c r="H133" s="65" t="s">
        <v>13</v>
      </c>
      <c r="I133" s="65" t="s">
        <v>13</v>
      </c>
      <c r="J133" s="65"/>
      <c r="K133" s="64"/>
      <c r="L133" s="61"/>
      <c r="M133" s="61"/>
      <c r="N133" s="61"/>
      <c r="O133" s="61"/>
      <c r="P133" s="61"/>
      <c r="Q133" s="62"/>
      <c r="R133" s="62"/>
      <c r="S133" s="62"/>
      <c r="T133" s="62"/>
      <c r="U133" s="62"/>
      <c r="V133" s="63"/>
      <c r="W133" s="62"/>
      <c r="X133" s="63"/>
      <c r="Y133" s="62"/>
      <c r="Z133" s="62"/>
      <c r="AA133" s="62"/>
      <c r="AB133" s="62"/>
      <c r="AC133" s="61"/>
      <c r="AD133" s="61"/>
      <c r="AE133" s="60"/>
      <c r="AF133" s="101"/>
      <c r="AG133" s="59" t="s">
        <v>13</v>
      </c>
      <c r="AH133" s="58">
        <v>9440.0300000000007</v>
      </c>
      <c r="AI133" s="57" t="s">
        <v>193</v>
      </c>
      <c r="AJ133" s="57"/>
      <c r="AK133" s="56"/>
      <c r="AL133" s="56"/>
      <c r="AM133" s="56">
        <f>AK133-AL133</f>
        <v>0</v>
      </c>
      <c r="AN133" s="56">
        <f>U133*7000+W133*7000</f>
        <v>0</v>
      </c>
      <c r="AO133" s="55"/>
      <c r="AP133" s="54" t="s">
        <v>44</v>
      </c>
      <c r="AQ133" s="65" t="s">
        <v>13</v>
      </c>
      <c r="AR133" s="65" t="s">
        <v>13</v>
      </c>
      <c r="AS133" s="90" t="s">
        <v>13</v>
      </c>
    </row>
    <row r="134" spans="1:45" s="51" customFormat="1" ht="39" customHeight="1" x14ac:dyDescent="0.25">
      <c r="A134" s="67"/>
      <c r="B134" s="65"/>
      <c r="C134" s="65"/>
      <c r="D134" s="65"/>
      <c r="E134" s="65"/>
      <c r="F134" s="66" t="s">
        <v>196</v>
      </c>
      <c r="G134" s="53">
        <v>171</v>
      </c>
      <c r="H134" s="65" t="s">
        <v>13</v>
      </c>
      <c r="I134" s="65" t="s">
        <v>13</v>
      </c>
      <c r="J134" s="65"/>
      <c r="K134" s="64"/>
      <c r="L134" s="61"/>
      <c r="M134" s="61"/>
      <c r="N134" s="61"/>
      <c r="O134" s="61"/>
      <c r="P134" s="61"/>
      <c r="Q134" s="62"/>
      <c r="R134" s="62"/>
      <c r="S134" s="62"/>
      <c r="T134" s="62"/>
      <c r="U134" s="62"/>
      <c r="V134" s="63"/>
      <c r="W134" s="62"/>
      <c r="X134" s="63"/>
      <c r="Y134" s="62"/>
      <c r="Z134" s="62"/>
      <c r="AA134" s="62"/>
      <c r="AB134" s="62"/>
      <c r="AC134" s="61"/>
      <c r="AD134" s="61"/>
      <c r="AE134" s="60"/>
      <c r="AF134" s="101"/>
      <c r="AG134" s="59" t="s">
        <v>13</v>
      </c>
      <c r="AH134" s="58">
        <v>10347.73</v>
      </c>
      <c r="AI134" s="57" t="s">
        <v>193</v>
      </c>
      <c r="AJ134" s="57"/>
      <c r="AK134" s="56"/>
      <c r="AL134" s="56"/>
      <c r="AM134" s="56">
        <f>AK134-AL134</f>
        <v>0</v>
      </c>
      <c r="AN134" s="56">
        <f>U134*7000+W134*7000</f>
        <v>0</v>
      </c>
      <c r="AO134" s="55"/>
      <c r="AP134" s="54" t="s">
        <v>44</v>
      </c>
      <c r="AQ134" s="65" t="s">
        <v>13</v>
      </c>
      <c r="AR134" s="65" t="s">
        <v>13</v>
      </c>
      <c r="AS134" s="90" t="s">
        <v>13</v>
      </c>
    </row>
    <row r="135" spans="1:45" s="51" customFormat="1" ht="39" customHeight="1" x14ac:dyDescent="0.25">
      <c r="A135" s="67"/>
      <c r="B135" s="65"/>
      <c r="C135" s="65"/>
      <c r="D135" s="65"/>
      <c r="E135" s="65"/>
      <c r="F135" s="66" t="s">
        <v>195</v>
      </c>
      <c r="G135" s="53">
        <v>157</v>
      </c>
      <c r="H135" s="65" t="s">
        <v>13</v>
      </c>
      <c r="I135" s="65" t="s">
        <v>13</v>
      </c>
      <c r="J135" s="65"/>
      <c r="K135" s="64"/>
      <c r="L135" s="61"/>
      <c r="M135" s="61"/>
      <c r="N135" s="61"/>
      <c r="O135" s="61"/>
      <c r="P135" s="61"/>
      <c r="Q135" s="62"/>
      <c r="R135" s="62"/>
      <c r="S135" s="62"/>
      <c r="T135" s="62"/>
      <c r="U135" s="62"/>
      <c r="V135" s="63"/>
      <c r="W135" s="62"/>
      <c r="X135" s="63"/>
      <c r="Y135" s="62"/>
      <c r="Z135" s="62"/>
      <c r="AA135" s="62"/>
      <c r="AB135" s="62"/>
      <c r="AC135" s="61"/>
      <c r="AD135" s="61"/>
      <c r="AE135" s="60"/>
      <c r="AF135" s="101"/>
      <c r="AG135" s="59" t="s">
        <v>13</v>
      </c>
      <c r="AH135" s="58">
        <v>9500.5499999999993</v>
      </c>
      <c r="AI135" s="57" t="s">
        <v>193</v>
      </c>
      <c r="AJ135" s="57"/>
      <c r="AK135" s="56"/>
      <c r="AL135" s="56"/>
      <c r="AM135" s="56">
        <f>AK135-AL135</f>
        <v>0</v>
      </c>
      <c r="AN135" s="56">
        <f>U135*7000+W135*7000</f>
        <v>0</v>
      </c>
      <c r="AO135" s="55"/>
      <c r="AP135" s="54" t="s">
        <v>44</v>
      </c>
      <c r="AQ135" s="65" t="s">
        <v>13</v>
      </c>
      <c r="AR135" s="65" t="s">
        <v>13</v>
      </c>
      <c r="AS135" s="90" t="s">
        <v>13</v>
      </c>
    </row>
    <row r="136" spans="1:45" s="51" customFormat="1" ht="39" customHeight="1" x14ac:dyDescent="0.25">
      <c r="A136" s="67"/>
      <c r="B136" s="65"/>
      <c r="C136" s="65"/>
      <c r="D136" s="65"/>
      <c r="E136" s="65"/>
      <c r="F136" s="66" t="s">
        <v>194</v>
      </c>
      <c r="G136" s="53">
        <v>158</v>
      </c>
      <c r="H136" s="65" t="s">
        <v>13</v>
      </c>
      <c r="I136" s="65" t="s">
        <v>13</v>
      </c>
      <c r="J136" s="65"/>
      <c r="K136" s="64"/>
      <c r="L136" s="61"/>
      <c r="M136" s="61"/>
      <c r="N136" s="61"/>
      <c r="O136" s="61"/>
      <c r="P136" s="61"/>
      <c r="Q136" s="62"/>
      <c r="R136" s="62"/>
      <c r="S136" s="62"/>
      <c r="T136" s="62"/>
      <c r="U136" s="62"/>
      <c r="V136" s="63"/>
      <c r="W136" s="62"/>
      <c r="X136" s="63"/>
      <c r="Y136" s="62"/>
      <c r="Z136" s="62"/>
      <c r="AA136" s="62"/>
      <c r="AB136" s="62"/>
      <c r="AC136" s="61"/>
      <c r="AD136" s="61"/>
      <c r="AE136" s="60"/>
      <c r="AF136" s="101"/>
      <c r="AG136" s="59" t="s">
        <v>13</v>
      </c>
      <c r="AH136" s="58">
        <v>9561.06</v>
      </c>
      <c r="AI136" s="57" t="s">
        <v>193</v>
      </c>
      <c r="AJ136" s="57"/>
      <c r="AK136" s="56"/>
      <c r="AL136" s="56"/>
      <c r="AM136" s="56">
        <f>AK136-AL136</f>
        <v>0</v>
      </c>
      <c r="AN136" s="56">
        <f>U136*7000+W136*7000</f>
        <v>0</v>
      </c>
      <c r="AO136" s="55"/>
      <c r="AP136" s="54" t="s">
        <v>44</v>
      </c>
      <c r="AQ136" s="65" t="s">
        <v>13</v>
      </c>
      <c r="AR136" s="65" t="s">
        <v>13</v>
      </c>
      <c r="AS136" s="90" t="s">
        <v>13</v>
      </c>
    </row>
    <row r="137" spans="1:45" s="51" customFormat="1" ht="39" customHeight="1" x14ac:dyDescent="0.25">
      <c r="A137" s="67">
        <v>115</v>
      </c>
      <c r="B137" s="65" t="s">
        <v>192</v>
      </c>
      <c r="C137" s="65">
        <v>0</v>
      </c>
      <c r="D137" s="65">
        <v>0</v>
      </c>
      <c r="E137" s="65">
        <v>8</v>
      </c>
      <c r="F137" s="66" t="s">
        <v>191</v>
      </c>
      <c r="G137" s="53">
        <v>466</v>
      </c>
      <c r="H137" s="65" t="s">
        <v>190</v>
      </c>
      <c r="I137" s="65">
        <v>51.09</v>
      </c>
      <c r="J137" s="65" t="s">
        <v>23</v>
      </c>
      <c r="K137" s="64"/>
      <c r="L137" s="61">
        <v>1</v>
      </c>
      <c r="M137" s="61">
        <v>0</v>
      </c>
      <c r="N137" s="61">
        <v>0</v>
      </c>
      <c r="O137" s="61">
        <v>0</v>
      </c>
      <c r="P137" s="61">
        <f>SUM(L137:O137)</f>
        <v>1</v>
      </c>
      <c r="Q137" s="62">
        <v>51.09</v>
      </c>
      <c r="R137" s="62">
        <v>0</v>
      </c>
      <c r="S137" s="62">
        <v>0</v>
      </c>
      <c r="T137" s="62">
        <v>0</v>
      </c>
      <c r="U137" s="62">
        <f>SUM(Q137:T137)</f>
        <v>51.09</v>
      </c>
      <c r="V137" s="63">
        <v>0</v>
      </c>
      <c r="W137" s="62">
        <v>0</v>
      </c>
      <c r="X137" s="63">
        <v>0</v>
      </c>
      <c r="Y137" s="62">
        <v>0</v>
      </c>
      <c r="Z137" s="62">
        <v>96.28</v>
      </c>
      <c r="AA137" s="62">
        <v>96.42</v>
      </c>
      <c r="AB137" s="62">
        <f>AA137-Z137</f>
        <v>0.14000000000000057</v>
      </c>
      <c r="AC137" s="61">
        <v>1</v>
      </c>
      <c r="AD137" s="61">
        <v>0</v>
      </c>
      <c r="AE137" s="60"/>
      <c r="AF137" s="53" t="s">
        <v>189</v>
      </c>
      <c r="AG137" s="59" t="s">
        <v>20</v>
      </c>
      <c r="AH137" s="58">
        <v>9626.19</v>
      </c>
      <c r="AI137" s="57" t="s">
        <v>188</v>
      </c>
      <c r="AJ137" s="57"/>
      <c r="AK137" s="56">
        <v>18209.59</v>
      </c>
      <c r="AL137" s="56">
        <v>13360.47</v>
      </c>
      <c r="AM137" s="56">
        <f>AK137-AL137</f>
        <v>4849.1200000000008</v>
      </c>
      <c r="AN137" s="56">
        <f>U137*7000+W137*7000</f>
        <v>357630</v>
      </c>
      <c r="AO137" s="55">
        <f>100-AA137</f>
        <v>3.5799999999999983</v>
      </c>
      <c r="AP137" s="54" t="s">
        <v>19</v>
      </c>
      <c r="AQ137" s="85" t="s">
        <v>18</v>
      </c>
      <c r="AR137" s="85" t="s">
        <v>17</v>
      </c>
      <c r="AS137" s="85" t="s">
        <v>187</v>
      </c>
    </row>
    <row r="138" spans="1:45" s="51" customFormat="1" ht="39" customHeight="1" x14ac:dyDescent="0.25">
      <c r="A138" s="67">
        <v>116</v>
      </c>
      <c r="B138" s="65" t="s">
        <v>186</v>
      </c>
      <c r="C138" s="65">
        <v>0</v>
      </c>
      <c r="D138" s="65">
        <v>0</v>
      </c>
      <c r="E138" s="65">
        <v>8</v>
      </c>
      <c r="F138" s="66" t="s">
        <v>185</v>
      </c>
      <c r="G138" s="53">
        <v>473</v>
      </c>
      <c r="H138" s="65" t="s">
        <v>184</v>
      </c>
      <c r="I138" s="65">
        <v>114.69</v>
      </c>
      <c r="J138" s="65" t="s">
        <v>23</v>
      </c>
      <c r="K138" s="64"/>
      <c r="L138" s="61">
        <v>2</v>
      </c>
      <c r="M138" s="61">
        <v>0</v>
      </c>
      <c r="N138" s="61">
        <v>0</v>
      </c>
      <c r="O138" s="61">
        <v>0</v>
      </c>
      <c r="P138" s="61">
        <f>SUM(L138:O138)</f>
        <v>2</v>
      </c>
      <c r="Q138" s="62">
        <v>114.69</v>
      </c>
      <c r="R138" s="62">
        <v>0</v>
      </c>
      <c r="S138" s="62">
        <v>0</v>
      </c>
      <c r="T138" s="62">
        <v>0</v>
      </c>
      <c r="U138" s="62">
        <f>SUM(Q138:T138)</f>
        <v>114.69</v>
      </c>
      <c r="V138" s="63">
        <v>0</v>
      </c>
      <c r="W138" s="62">
        <v>0</v>
      </c>
      <c r="X138" s="63">
        <v>0</v>
      </c>
      <c r="Y138" s="62">
        <v>0</v>
      </c>
      <c r="Z138" s="62">
        <v>91.63</v>
      </c>
      <c r="AA138" s="62">
        <v>91.71</v>
      </c>
      <c r="AB138" s="62">
        <f>AA138-Z138</f>
        <v>7.9999999999998295E-2</v>
      </c>
      <c r="AC138" s="61">
        <v>1</v>
      </c>
      <c r="AD138" s="61">
        <v>0</v>
      </c>
      <c r="AE138" s="60"/>
      <c r="AF138" s="53" t="s">
        <v>183</v>
      </c>
      <c r="AG138" s="59" t="s">
        <v>20</v>
      </c>
      <c r="AH138" s="58">
        <v>21982</v>
      </c>
      <c r="AI138" s="57" t="s">
        <v>182</v>
      </c>
      <c r="AJ138" s="57"/>
      <c r="AK138" s="56">
        <v>31290.38</v>
      </c>
      <c r="AL138" s="56">
        <v>23635.43</v>
      </c>
      <c r="AM138" s="56">
        <f>AK138-AL138</f>
        <v>7654.9500000000007</v>
      </c>
      <c r="AN138" s="56">
        <f>U138*7000+W138*7000</f>
        <v>802830</v>
      </c>
      <c r="AO138" s="55">
        <f>100-AA138</f>
        <v>8.2900000000000063</v>
      </c>
      <c r="AP138" s="54" t="s">
        <v>19</v>
      </c>
      <c r="AQ138" s="85" t="s">
        <v>18</v>
      </c>
      <c r="AR138" s="85" t="s">
        <v>17</v>
      </c>
      <c r="AS138" s="85" t="s">
        <v>181</v>
      </c>
    </row>
    <row r="139" spans="1:45" s="97" customFormat="1" ht="39" customHeight="1" x14ac:dyDescent="0.25">
      <c r="A139" s="67">
        <v>117</v>
      </c>
      <c r="B139" s="65" t="s">
        <v>180</v>
      </c>
      <c r="C139" s="65">
        <v>0</v>
      </c>
      <c r="D139" s="65">
        <v>0</v>
      </c>
      <c r="E139" s="65">
        <v>18</v>
      </c>
      <c r="F139" s="66" t="s">
        <v>179</v>
      </c>
      <c r="G139" s="53">
        <v>1573</v>
      </c>
      <c r="H139" s="65" t="s">
        <v>178</v>
      </c>
      <c r="I139" s="86">
        <v>117.6</v>
      </c>
      <c r="J139" s="65" t="s">
        <v>23</v>
      </c>
      <c r="K139" s="64" t="s">
        <v>177</v>
      </c>
      <c r="L139" s="61">
        <v>0</v>
      </c>
      <c r="M139" s="61">
        <v>0</v>
      </c>
      <c r="N139" s="61">
        <v>0</v>
      </c>
      <c r="O139" s="61">
        <v>0</v>
      </c>
      <c r="P139" s="61">
        <f>SUM(L139:O139)</f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f>SUM(Q139:T139)</f>
        <v>0</v>
      </c>
      <c r="V139" s="63">
        <v>1</v>
      </c>
      <c r="W139" s="62">
        <v>117.6</v>
      </c>
      <c r="X139" s="63">
        <v>0</v>
      </c>
      <c r="Y139" s="62">
        <v>0</v>
      </c>
      <c r="Z139" s="62">
        <v>56.53</v>
      </c>
      <c r="AA139" s="62">
        <v>53.83</v>
      </c>
      <c r="AB139" s="62">
        <f>AA139-Z139</f>
        <v>-2.7000000000000028</v>
      </c>
      <c r="AC139" s="61">
        <v>0</v>
      </c>
      <c r="AD139" s="61">
        <v>0</v>
      </c>
      <c r="AE139" s="61"/>
      <c r="AF139" s="53" t="s">
        <v>176</v>
      </c>
      <c r="AG139" s="59" t="s">
        <v>20</v>
      </c>
      <c r="AH139" s="87">
        <v>26046</v>
      </c>
      <c r="AI139" s="100" t="s">
        <v>175</v>
      </c>
      <c r="AJ139" s="100"/>
      <c r="AK139" s="99">
        <v>150501</v>
      </c>
      <c r="AL139" s="99">
        <v>147637.29999999999</v>
      </c>
      <c r="AM139" s="99">
        <f>AK139-AL139</f>
        <v>2863.7000000000116</v>
      </c>
      <c r="AN139" s="99">
        <f>U139*5000+W139*5000</f>
        <v>588000</v>
      </c>
      <c r="AO139" s="62">
        <f>100-AA139</f>
        <v>46.17</v>
      </c>
      <c r="AP139" s="88" t="s">
        <v>44</v>
      </c>
      <c r="AQ139" s="98" t="s">
        <v>18</v>
      </c>
      <c r="AR139" s="98" t="s">
        <v>17</v>
      </c>
      <c r="AS139" s="98" t="s">
        <v>174</v>
      </c>
    </row>
    <row r="140" spans="1:45" s="97" customFormat="1" ht="39" customHeight="1" x14ac:dyDescent="0.25">
      <c r="A140" s="67"/>
      <c r="B140" s="65" t="s">
        <v>13</v>
      </c>
      <c r="C140" s="65"/>
      <c r="D140" s="65"/>
      <c r="E140" s="65" t="s">
        <v>173</v>
      </c>
      <c r="F140" s="66" t="s">
        <v>172</v>
      </c>
      <c r="G140" s="53">
        <v>315</v>
      </c>
      <c r="H140" s="65" t="s">
        <v>13</v>
      </c>
      <c r="I140" s="86"/>
      <c r="J140" s="65"/>
      <c r="K140" s="64"/>
      <c r="L140" s="61"/>
      <c r="M140" s="61"/>
      <c r="N140" s="61"/>
      <c r="O140" s="61"/>
      <c r="P140" s="61"/>
      <c r="Q140" s="62"/>
      <c r="R140" s="62"/>
      <c r="S140" s="62"/>
      <c r="T140" s="62"/>
      <c r="U140" s="62"/>
      <c r="V140" s="63"/>
      <c r="W140" s="62"/>
      <c r="X140" s="63"/>
      <c r="Y140" s="62"/>
      <c r="Z140" s="62"/>
      <c r="AA140" s="62"/>
      <c r="AB140" s="62"/>
      <c r="AC140" s="61"/>
      <c r="AD140" s="61"/>
      <c r="AE140" s="61"/>
      <c r="AF140" s="53"/>
      <c r="AG140" s="59"/>
      <c r="AH140" s="87">
        <v>2608</v>
      </c>
      <c r="AI140" s="100" t="s">
        <v>171</v>
      </c>
      <c r="AJ140" s="100"/>
      <c r="AK140" s="99"/>
      <c r="AL140" s="99"/>
      <c r="AM140" s="99"/>
      <c r="AN140" s="99"/>
      <c r="AO140" s="62"/>
      <c r="AP140" s="88"/>
      <c r="AQ140" s="98" t="s">
        <v>171</v>
      </c>
      <c r="AR140" s="98" t="s">
        <v>13</v>
      </c>
      <c r="AS140" s="98" t="s">
        <v>13</v>
      </c>
    </row>
    <row r="141" spans="1:45" s="51" customFormat="1" ht="39" customHeight="1" x14ac:dyDescent="0.25">
      <c r="A141" s="67">
        <v>118</v>
      </c>
      <c r="B141" s="65" t="s">
        <v>170</v>
      </c>
      <c r="C141" s="65">
        <v>0</v>
      </c>
      <c r="D141" s="65">
        <v>0</v>
      </c>
      <c r="E141" s="65">
        <v>6</v>
      </c>
      <c r="F141" s="66" t="s">
        <v>169</v>
      </c>
      <c r="G141" s="53">
        <v>275</v>
      </c>
      <c r="H141" s="65" t="s">
        <v>168</v>
      </c>
      <c r="I141" s="65">
        <v>96.19</v>
      </c>
      <c r="J141" s="65" t="s">
        <v>23</v>
      </c>
      <c r="K141" s="64"/>
      <c r="L141" s="61">
        <v>1</v>
      </c>
      <c r="M141" s="61">
        <v>1</v>
      </c>
      <c r="N141" s="61">
        <v>0</v>
      </c>
      <c r="O141" s="61">
        <v>0</v>
      </c>
      <c r="P141" s="61">
        <f>SUM(L141:O141)</f>
        <v>2</v>
      </c>
      <c r="Q141" s="62">
        <v>59.93</v>
      </c>
      <c r="R141" s="62">
        <v>36.26</v>
      </c>
      <c r="S141" s="62">
        <v>0</v>
      </c>
      <c r="T141" s="62">
        <v>0</v>
      </c>
      <c r="U141" s="62">
        <f>SUM(Q141:T141)</f>
        <v>96.19</v>
      </c>
      <c r="V141" s="63">
        <v>0</v>
      </c>
      <c r="W141" s="62">
        <v>0</v>
      </c>
      <c r="X141" s="63">
        <v>0</v>
      </c>
      <c r="Y141" s="62">
        <v>0</v>
      </c>
      <c r="Z141" s="62">
        <v>87.7</v>
      </c>
      <c r="AA141" s="62">
        <v>87.36</v>
      </c>
      <c r="AB141" s="62">
        <f>AA141-Z141</f>
        <v>-0.34000000000000341</v>
      </c>
      <c r="AC141" s="61">
        <v>1</v>
      </c>
      <c r="AD141" s="61">
        <v>1</v>
      </c>
      <c r="AE141" s="60"/>
      <c r="AF141" s="53" t="s">
        <v>167</v>
      </c>
      <c r="AG141" s="59" t="s">
        <v>20</v>
      </c>
      <c r="AH141" s="58">
        <v>17395.66</v>
      </c>
      <c r="AI141" s="57" t="s">
        <v>166</v>
      </c>
      <c r="AJ141" s="57"/>
      <c r="AK141" s="56">
        <v>16311.55</v>
      </c>
      <c r="AL141" s="56">
        <v>16311.55</v>
      </c>
      <c r="AM141" s="56">
        <f>AK141-AL141</f>
        <v>0</v>
      </c>
      <c r="AN141" s="56">
        <f>U141*7000+W141*7000</f>
        <v>673330</v>
      </c>
      <c r="AO141" s="55">
        <f>100-AA141</f>
        <v>12.64</v>
      </c>
      <c r="AP141" s="54" t="s">
        <v>19</v>
      </c>
      <c r="AQ141" s="85" t="s">
        <v>18</v>
      </c>
      <c r="AR141" s="85" t="s">
        <v>17</v>
      </c>
      <c r="AS141" s="85" t="s">
        <v>16</v>
      </c>
    </row>
    <row r="142" spans="1:45" s="51" customFormat="1" ht="39" customHeight="1" x14ac:dyDescent="0.25">
      <c r="A142" s="67">
        <v>119</v>
      </c>
      <c r="B142" s="65" t="s">
        <v>165</v>
      </c>
      <c r="C142" s="65">
        <v>0</v>
      </c>
      <c r="D142" s="65">
        <v>0</v>
      </c>
      <c r="E142" s="65">
        <v>6</v>
      </c>
      <c r="F142" s="66" t="s">
        <v>164</v>
      </c>
      <c r="G142" s="53">
        <v>1118</v>
      </c>
      <c r="H142" s="65" t="s">
        <v>163</v>
      </c>
      <c r="I142" s="65" t="s">
        <v>162</v>
      </c>
      <c r="J142" s="65" t="s">
        <v>23</v>
      </c>
      <c r="K142" s="64"/>
      <c r="L142" s="61">
        <v>3</v>
      </c>
      <c r="M142" s="61">
        <v>0</v>
      </c>
      <c r="N142" s="61">
        <v>0</v>
      </c>
      <c r="O142" s="61">
        <v>0</v>
      </c>
      <c r="P142" s="61">
        <f>SUM(L142:O142)</f>
        <v>3</v>
      </c>
      <c r="Q142" s="62">
        <v>149.15</v>
      </c>
      <c r="R142" s="62">
        <v>0</v>
      </c>
      <c r="S142" s="62">
        <v>0</v>
      </c>
      <c r="T142" s="62">
        <v>0</v>
      </c>
      <c r="U142" s="62">
        <f>SUM(Q142:T142)</f>
        <v>149.15</v>
      </c>
      <c r="V142" s="63">
        <v>2</v>
      </c>
      <c r="W142" s="62">
        <v>91.1</v>
      </c>
      <c r="X142" s="63">
        <v>0</v>
      </c>
      <c r="Y142" s="62">
        <v>0</v>
      </c>
      <c r="Z142" s="62">
        <v>88.43</v>
      </c>
      <c r="AA142" s="62">
        <v>88.63</v>
      </c>
      <c r="AB142" s="62">
        <f>AA142-Z142</f>
        <v>0.19999999999998863</v>
      </c>
      <c r="AC142" s="61">
        <v>1</v>
      </c>
      <c r="AD142" s="61">
        <v>0</v>
      </c>
      <c r="AE142" s="60"/>
      <c r="AF142" s="53" t="s">
        <v>161</v>
      </c>
      <c r="AG142" s="59" t="s">
        <v>20</v>
      </c>
      <c r="AH142" s="58">
        <v>75447.23</v>
      </c>
      <c r="AI142" s="57" t="s">
        <v>160</v>
      </c>
      <c r="AJ142" s="57"/>
      <c r="AK142" s="56">
        <v>4373.6000000000004</v>
      </c>
      <c r="AL142" s="56">
        <v>1882.9</v>
      </c>
      <c r="AM142" s="56">
        <f>AK142-AL142</f>
        <v>2490.7000000000003</v>
      </c>
      <c r="AN142" s="56">
        <f>U142*7000+W142*7000</f>
        <v>1681750</v>
      </c>
      <c r="AO142" s="55">
        <f>100-AA142</f>
        <v>11.370000000000005</v>
      </c>
      <c r="AP142" s="54" t="s">
        <v>19</v>
      </c>
      <c r="AQ142" s="85" t="s">
        <v>18</v>
      </c>
      <c r="AR142" s="85" t="s">
        <v>17</v>
      </c>
      <c r="AS142" s="85" t="s">
        <v>16</v>
      </c>
    </row>
    <row r="143" spans="1:45" s="51" customFormat="1" ht="39" customHeight="1" x14ac:dyDescent="0.25">
      <c r="A143" s="67">
        <v>120</v>
      </c>
      <c r="B143" s="65" t="s">
        <v>159</v>
      </c>
      <c r="C143" s="65">
        <v>0</v>
      </c>
      <c r="D143" s="65">
        <v>0</v>
      </c>
      <c r="E143" s="65">
        <v>14</v>
      </c>
      <c r="F143" s="66" t="s">
        <v>158</v>
      </c>
      <c r="G143" s="53">
        <v>344</v>
      </c>
      <c r="H143" s="65" t="s">
        <v>157</v>
      </c>
      <c r="I143" s="65">
        <v>64.19</v>
      </c>
      <c r="J143" s="65" t="s">
        <v>23</v>
      </c>
      <c r="K143" s="64" t="s">
        <v>156</v>
      </c>
      <c r="L143" s="61">
        <v>1</v>
      </c>
      <c r="M143" s="61">
        <v>0</v>
      </c>
      <c r="N143" s="61">
        <v>0</v>
      </c>
      <c r="O143" s="61">
        <v>0</v>
      </c>
      <c r="P143" s="61">
        <f>SUM(L143:O143)</f>
        <v>1</v>
      </c>
      <c r="Q143" s="62">
        <v>64.19</v>
      </c>
      <c r="R143" s="62">
        <v>0</v>
      </c>
      <c r="S143" s="62">
        <v>0</v>
      </c>
      <c r="T143" s="62">
        <v>0</v>
      </c>
      <c r="U143" s="62">
        <f>SUM(Q143:T143)</f>
        <v>64.19</v>
      </c>
      <c r="V143" s="63">
        <v>0</v>
      </c>
      <c r="W143" s="62">
        <v>0</v>
      </c>
      <c r="X143" s="63">
        <v>0</v>
      </c>
      <c r="Y143" s="62">
        <v>0</v>
      </c>
      <c r="Z143" s="62">
        <v>40.659999999999997</v>
      </c>
      <c r="AA143" s="62">
        <v>40.659999999999997</v>
      </c>
      <c r="AB143" s="62">
        <f>AA143-Z143</f>
        <v>0</v>
      </c>
      <c r="AC143" s="61">
        <v>0</v>
      </c>
      <c r="AD143" s="61">
        <v>0</v>
      </c>
      <c r="AE143" s="60"/>
      <c r="AF143" s="53" t="s">
        <v>155</v>
      </c>
      <c r="AG143" s="59" t="s">
        <v>20</v>
      </c>
      <c r="AH143" s="58">
        <v>14289.5</v>
      </c>
      <c r="AI143" s="57" t="s">
        <v>154</v>
      </c>
      <c r="AJ143" s="57"/>
      <c r="AK143" s="56">
        <v>15068.81</v>
      </c>
      <c r="AL143" s="56">
        <v>15068.81</v>
      </c>
      <c r="AM143" s="56">
        <f>AK143-AL143</f>
        <v>0</v>
      </c>
      <c r="AN143" s="56">
        <f>U143*5000+W143*5000</f>
        <v>320950</v>
      </c>
      <c r="AO143" s="55">
        <f>100-AA143</f>
        <v>59.34</v>
      </c>
      <c r="AP143" s="54" t="s">
        <v>19</v>
      </c>
      <c r="AQ143" s="85" t="s">
        <v>18</v>
      </c>
      <c r="AR143" s="85" t="s">
        <v>17</v>
      </c>
      <c r="AS143" s="85" t="s">
        <v>153</v>
      </c>
    </row>
    <row r="144" spans="1:45" s="51" customFormat="1" ht="39" customHeight="1" x14ac:dyDescent="0.25">
      <c r="A144" s="67">
        <v>121</v>
      </c>
      <c r="B144" s="65" t="s">
        <v>152</v>
      </c>
      <c r="C144" s="65">
        <v>0</v>
      </c>
      <c r="D144" s="65">
        <v>0</v>
      </c>
      <c r="E144" s="65">
        <v>1</v>
      </c>
      <c r="F144" s="66" t="s">
        <v>151</v>
      </c>
      <c r="G144" s="53">
        <v>589</v>
      </c>
      <c r="H144" s="65" t="s">
        <v>150</v>
      </c>
      <c r="I144" s="86">
        <v>187</v>
      </c>
      <c r="J144" s="65" t="s">
        <v>23</v>
      </c>
      <c r="K144" s="64" t="s">
        <v>149</v>
      </c>
      <c r="L144" s="61">
        <v>0</v>
      </c>
      <c r="M144" s="61">
        <v>0</v>
      </c>
      <c r="N144" s="61">
        <v>0</v>
      </c>
      <c r="O144" s="61">
        <v>0</v>
      </c>
      <c r="P144" s="61">
        <f>SUM(L144:O144)</f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f>SUM(Q144:T144)</f>
        <v>0</v>
      </c>
      <c r="V144" s="63">
        <v>4</v>
      </c>
      <c r="W144" s="62">
        <v>187</v>
      </c>
      <c r="X144" s="63">
        <v>0</v>
      </c>
      <c r="Y144" s="62">
        <v>0</v>
      </c>
      <c r="Z144" s="62">
        <v>68.25</v>
      </c>
      <c r="AA144" s="62">
        <v>68.25</v>
      </c>
      <c r="AB144" s="62">
        <f>AA144-Z144</f>
        <v>0</v>
      </c>
      <c r="AC144" s="61">
        <v>0</v>
      </c>
      <c r="AD144" s="61">
        <v>0</v>
      </c>
      <c r="AE144" s="60"/>
      <c r="AF144" s="53" t="s">
        <v>148</v>
      </c>
      <c r="AG144" s="59" t="s">
        <v>20</v>
      </c>
      <c r="AH144" s="58">
        <v>152908.03</v>
      </c>
      <c r="AI144" s="57" t="s">
        <v>147</v>
      </c>
      <c r="AJ144" s="57"/>
      <c r="AK144" s="56">
        <v>11545.94</v>
      </c>
      <c r="AL144" s="56">
        <v>11545.94</v>
      </c>
      <c r="AM144" s="56">
        <f>AK144-AL144</f>
        <v>0</v>
      </c>
      <c r="AN144" s="56">
        <f>U144*7000+W144*7000</f>
        <v>1309000</v>
      </c>
      <c r="AO144" s="55">
        <f>100-AA144</f>
        <v>31.75</v>
      </c>
      <c r="AP144" s="54" t="s">
        <v>44</v>
      </c>
      <c r="AQ144" s="85" t="s">
        <v>18</v>
      </c>
      <c r="AR144" s="85" t="s">
        <v>17</v>
      </c>
      <c r="AS144" s="85" t="s">
        <v>146</v>
      </c>
    </row>
    <row r="145" spans="1:45" s="51" customFormat="1" ht="39" customHeight="1" x14ac:dyDescent="0.25">
      <c r="A145" s="67">
        <v>122</v>
      </c>
      <c r="B145" s="65" t="s">
        <v>145</v>
      </c>
      <c r="C145" s="65">
        <v>0</v>
      </c>
      <c r="D145" s="65">
        <v>0</v>
      </c>
      <c r="E145" s="65">
        <v>12</v>
      </c>
      <c r="F145" s="66" t="s">
        <v>144</v>
      </c>
      <c r="G145" s="53">
        <v>194</v>
      </c>
      <c r="H145" s="65" t="s">
        <v>143</v>
      </c>
      <c r="I145" s="65" t="s">
        <v>142</v>
      </c>
      <c r="J145" s="65" t="s">
        <v>23</v>
      </c>
      <c r="K145" s="64"/>
      <c r="L145" s="61">
        <v>1</v>
      </c>
      <c r="M145" s="61">
        <v>0</v>
      </c>
      <c r="N145" s="61">
        <v>0</v>
      </c>
      <c r="O145" s="61">
        <v>0</v>
      </c>
      <c r="P145" s="61">
        <f>SUM(L145:O145)</f>
        <v>1</v>
      </c>
      <c r="Q145" s="62">
        <v>37.229999999999997</v>
      </c>
      <c r="R145" s="62">
        <v>0</v>
      </c>
      <c r="S145" s="62">
        <v>0</v>
      </c>
      <c r="T145" s="62">
        <v>0</v>
      </c>
      <c r="U145" s="62">
        <f>SUM(Q145:T145)</f>
        <v>37.229999999999997</v>
      </c>
      <c r="V145" s="63">
        <v>1</v>
      </c>
      <c r="W145" s="62">
        <v>69</v>
      </c>
      <c r="X145" s="63">
        <v>0</v>
      </c>
      <c r="Y145" s="62">
        <v>0</v>
      </c>
      <c r="Z145" s="62">
        <v>86.76</v>
      </c>
      <c r="AA145" s="62">
        <v>86.76</v>
      </c>
      <c r="AB145" s="62">
        <f>AA145-Z145</f>
        <v>0</v>
      </c>
      <c r="AC145" s="61">
        <v>0</v>
      </c>
      <c r="AD145" s="61">
        <v>0</v>
      </c>
      <c r="AE145" s="60"/>
      <c r="AF145" s="53" t="s">
        <v>141</v>
      </c>
      <c r="AG145" s="59" t="s">
        <v>20</v>
      </c>
      <c r="AH145" s="58">
        <v>2774.6</v>
      </c>
      <c r="AI145" s="57" t="s">
        <v>138</v>
      </c>
      <c r="AJ145" s="57"/>
      <c r="AK145" s="56">
        <v>11058.76</v>
      </c>
      <c r="AL145" s="56">
        <v>11058.76</v>
      </c>
      <c r="AM145" s="56">
        <f>AK145-AL145</f>
        <v>0</v>
      </c>
      <c r="AN145" s="56">
        <f>U145*5000+W145*5000</f>
        <v>531150</v>
      </c>
      <c r="AO145" s="55">
        <f>100-AA145</f>
        <v>13.239999999999995</v>
      </c>
      <c r="AP145" s="54" t="s">
        <v>44</v>
      </c>
      <c r="AQ145" s="85" t="s">
        <v>18</v>
      </c>
      <c r="AR145" s="85" t="s">
        <v>17</v>
      </c>
      <c r="AS145" s="85" t="s">
        <v>140</v>
      </c>
    </row>
    <row r="146" spans="1:45" s="51" customFormat="1" ht="39" customHeight="1" x14ac:dyDescent="0.25">
      <c r="A146" s="67"/>
      <c r="B146" s="65"/>
      <c r="C146" s="65"/>
      <c r="D146" s="65"/>
      <c r="E146" s="65"/>
      <c r="F146" s="66" t="s">
        <v>139</v>
      </c>
      <c r="G146" s="53">
        <v>194</v>
      </c>
      <c r="H146" s="65" t="s">
        <v>13</v>
      </c>
      <c r="I146" s="65" t="s">
        <v>13</v>
      </c>
      <c r="J146" s="65"/>
      <c r="K146" s="64"/>
      <c r="L146" s="61"/>
      <c r="M146" s="61"/>
      <c r="N146" s="61"/>
      <c r="O146" s="61"/>
      <c r="P146" s="61"/>
      <c r="Q146" s="62"/>
      <c r="R146" s="62"/>
      <c r="S146" s="62"/>
      <c r="T146" s="62"/>
      <c r="U146" s="62"/>
      <c r="V146" s="63"/>
      <c r="W146" s="62"/>
      <c r="X146" s="63"/>
      <c r="Y146" s="62"/>
      <c r="Z146" s="62"/>
      <c r="AA146" s="62"/>
      <c r="AB146" s="62"/>
      <c r="AC146" s="61"/>
      <c r="AD146" s="61"/>
      <c r="AE146" s="60"/>
      <c r="AF146" s="61"/>
      <c r="AG146" s="59" t="s">
        <v>13</v>
      </c>
      <c r="AH146" s="58">
        <v>2774.6</v>
      </c>
      <c r="AI146" s="57" t="s">
        <v>138</v>
      </c>
      <c r="AJ146" s="57"/>
      <c r="AK146" s="56"/>
      <c r="AL146" s="56"/>
      <c r="AM146" s="56">
        <f>AK146-AL146</f>
        <v>0</v>
      </c>
      <c r="AN146" s="56">
        <f>U146*5000+W146*5000</f>
        <v>0</v>
      </c>
      <c r="AO146" s="55"/>
      <c r="AP146" s="54" t="s">
        <v>44</v>
      </c>
      <c r="AQ146" s="65" t="s">
        <v>13</v>
      </c>
      <c r="AR146" s="65" t="s">
        <v>13</v>
      </c>
      <c r="AS146" s="65" t="s">
        <v>13</v>
      </c>
    </row>
    <row r="147" spans="1:45" s="68" customFormat="1" ht="39" customHeight="1" x14ac:dyDescent="0.25">
      <c r="A147" s="84">
        <v>123</v>
      </c>
      <c r="B147" s="82" t="s">
        <v>137</v>
      </c>
      <c r="C147" s="82">
        <v>0</v>
      </c>
      <c r="D147" s="82">
        <v>0</v>
      </c>
      <c r="E147" s="82">
        <v>12</v>
      </c>
      <c r="F147" s="83" t="s">
        <v>136</v>
      </c>
      <c r="G147" s="76">
        <v>127</v>
      </c>
      <c r="H147" s="82" t="s">
        <v>135</v>
      </c>
      <c r="I147" s="82" t="s">
        <v>134</v>
      </c>
      <c r="J147" s="82" t="s">
        <v>23</v>
      </c>
      <c r="K147" s="81" t="s">
        <v>133</v>
      </c>
      <c r="L147" s="78">
        <f>5-1</f>
        <v>4</v>
      </c>
      <c r="M147" s="78">
        <f>1+1</f>
        <v>2</v>
      </c>
      <c r="N147" s="78">
        <v>0</v>
      </c>
      <c r="O147" s="78">
        <v>0</v>
      </c>
      <c r="P147" s="78">
        <f>SUM(L147:O147)</f>
        <v>6</v>
      </c>
      <c r="Q147" s="79">
        <f>235.89-47.06</f>
        <v>188.82999999999998</v>
      </c>
      <c r="R147" s="79">
        <f>47.06+29.49</f>
        <v>76.55</v>
      </c>
      <c r="S147" s="79">
        <v>0</v>
      </c>
      <c r="T147" s="79">
        <v>0</v>
      </c>
      <c r="U147" s="79">
        <f>SUM(Q147:T147)</f>
        <v>265.38</v>
      </c>
      <c r="V147" s="80">
        <v>0</v>
      </c>
      <c r="W147" s="79">
        <v>0</v>
      </c>
      <c r="X147" s="80">
        <v>0</v>
      </c>
      <c r="Y147" s="79">
        <v>0</v>
      </c>
      <c r="Z147" s="79">
        <v>71.900000000000006</v>
      </c>
      <c r="AA147" s="79">
        <v>71.45</v>
      </c>
      <c r="AB147" s="79">
        <f>AA147-Z147</f>
        <v>-0.45000000000000284</v>
      </c>
      <c r="AC147" s="78">
        <v>1</v>
      </c>
      <c r="AD147" s="78">
        <v>1</v>
      </c>
      <c r="AE147" s="77"/>
      <c r="AF147" s="76" t="s">
        <v>132</v>
      </c>
      <c r="AG147" s="75" t="s">
        <v>20</v>
      </c>
      <c r="AH147" s="96">
        <v>18692.57</v>
      </c>
      <c r="AI147" s="73" t="s">
        <v>128</v>
      </c>
      <c r="AJ147" s="73"/>
      <c r="AK147" s="72">
        <v>146321.48000000001</v>
      </c>
      <c r="AL147" s="72">
        <v>60577.74</v>
      </c>
      <c r="AM147" s="72">
        <f>AK147-AL147</f>
        <v>85743.74000000002</v>
      </c>
      <c r="AN147" s="72">
        <f>U147*5000+W147*5000</f>
        <v>1326900</v>
      </c>
      <c r="AO147" s="71">
        <f>100-AA147</f>
        <v>28.549999999999997</v>
      </c>
      <c r="AP147" s="70" t="s">
        <v>19</v>
      </c>
      <c r="AQ147" s="69" t="s">
        <v>18</v>
      </c>
      <c r="AR147" s="69" t="s">
        <v>17</v>
      </c>
      <c r="AS147" s="69" t="s">
        <v>127</v>
      </c>
    </row>
    <row r="148" spans="1:45" s="51" customFormat="1" ht="39" customHeight="1" x14ac:dyDescent="0.25">
      <c r="A148" s="67"/>
      <c r="B148" s="65"/>
      <c r="C148" s="65"/>
      <c r="D148" s="65"/>
      <c r="E148" s="65"/>
      <c r="F148" s="66" t="s">
        <v>131</v>
      </c>
      <c r="G148" s="53">
        <v>125</v>
      </c>
      <c r="H148" s="53" t="s">
        <v>13</v>
      </c>
      <c r="I148" s="53" t="s">
        <v>13</v>
      </c>
      <c r="J148" s="65"/>
      <c r="K148" s="64"/>
      <c r="L148" s="61"/>
      <c r="M148" s="61"/>
      <c r="N148" s="61"/>
      <c r="O148" s="61"/>
      <c r="P148" s="61"/>
      <c r="Q148" s="62"/>
      <c r="R148" s="62"/>
      <c r="S148" s="62"/>
      <c r="T148" s="62"/>
      <c r="U148" s="62"/>
      <c r="V148" s="63"/>
      <c r="W148" s="62"/>
      <c r="X148" s="63"/>
      <c r="Y148" s="62"/>
      <c r="Z148" s="62"/>
      <c r="AA148" s="62"/>
      <c r="AB148" s="62"/>
      <c r="AC148" s="61"/>
      <c r="AD148" s="61"/>
      <c r="AE148" s="60"/>
      <c r="AF148" s="53"/>
      <c r="AG148" s="95" t="s">
        <v>13</v>
      </c>
      <c r="AH148" s="94">
        <v>18398.2</v>
      </c>
      <c r="AI148" s="57" t="s">
        <v>128</v>
      </c>
      <c r="AJ148" s="57"/>
      <c r="AK148" s="56"/>
      <c r="AL148" s="56"/>
      <c r="AM148" s="56">
        <f>AK148-AL148</f>
        <v>0</v>
      </c>
      <c r="AN148" s="56">
        <f>U148*5000+W148*5000</f>
        <v>0</v>
      </c>
      <c r="AO148" s="55"/>
      <c r="AP148" s="54" t="s">
        <v>44</v>
      </c>
      <c r="AQ148" s="85" t="s">
        <v>18</v>
      </c>
      <c r="AR148" s="85" t="s">
        <v>17</v>
      </c>
      <c r="AS148" s="85" t="s">
        <v>127</v>
      </c>
    </row>
    <row r="149" spans="1:45" s="51" customFormat="1" ht="39" customHeight="1" x14ac:dyDescent="0.25">
      <c r="A149" s="67"/>
      <c r="B149" s="65"/>
      <c r="C149" s="65"/>
      <c r="D149" s="65"/>
      <c r="E149" s="65"/>
      <c r="F149" s="66" t="s">
        <v>130</v>
      </c>
      <c r="G149" s="53">
        <v>125</v>
      </c>
      <c r="H149" s="53" t="s">
        <v>13</v>
      </c>
      <c r="I149" s="53" t="s">
        <v>13</v>
      </c>
      <c r="J149" s="65"/>
      <c r="K149" s="64"/>
      <c r="L149" s="61"/>
      <c r="M149" s="61"/>
      <c r="N149" s="61"/>
      <c r="O149" s="61"/>
      <c r="P149" s="61"/>
      <c r="Q149" s="62"/>
      <c r="R149" s="62"/>
      <c r="S149" s="62"/>
      <c r="T149" s="62"/>
      <c r="U149" s="62"/>
      <c r="V149" s="63"/>
      <c r="W149" s="62"/>
      <c r="X149" s="63"/>
      <c r="Y149" s="62"/>
      <c r="Z149" s="62"/>
      <c r="AA149" s="62"/>
      <c r="AB149" s="62"/>
      <c r="AC149" s="61"/>
      <c r="AD149" s="61"/>
      <c r="AE149" s="60"/>
      <c r="AF149" s="53"/>
      <c r="AG149" s="95" t="s">
        <v>13</v>
      </c>
      <c r="AH149" s="94">
        <v>18398.2</v>
      </c>
      <c r="AI149" s="57" t="s">
        <v>128</v>
      </c>
      <c r="AJ149" s="57"/>
      <c r="AK149" s="56"/>
      <c r="AL149" s="56"/>
      <c r="AM149" s="56">
        <f>AK149-AL149</f>
        <v>0</v>
      </c>
      <c r="AN149" s="56">
        <f>U149*5000+W149*5000</f>
        <v>0</v>
      </c>
      <c r="AO149" s="55"/>
      <c r="AP149" s="54" t="s">
        <v>44</v>
      </c>
      <c r="AQ149" s="85" t="s">
        <v>18</v>
      </c>
      <c r="AR149" s="85" t="s">
        <v>17</v>
      </c>
      <c r="AS149" s="85" t="s">
        <v>127</v>
      </c>
    </row>
    <row r="150" spans="1:45" s="51" customFormat="1" ht="39" customHeight="1" x14ac:dyDescent="0.25">
      <c r="A150" s="67"/>
      <c r="B150" s="65"/>
      <c r="C150" s="65"/>
      <c r="D150" s="65"/>
      <c r="E150" s="65"/>
      <c r="F150" s="66" t="s">
        <v>129</v>
      </c>
      <c r="G150" s="53">
        <v>124</v>
      </c>
      <c r="H150" s="53" t="s">
        <v>13</v>
      </c>
      <c r="I150" s="53" t="s">
        <v>13</v>
      </c>
      <c r="J150" s="65"/>
      <c r="K150" s="64"/>
      <c r="L150" s="61"/>
      <c r="M150" s="61"/>
      <c r="N150" s="61"/>
      <c r="O150" s="61"/>
      <c r="P150" s="61"/>
      <c r="Q150" s="62"/>
      <c r="R150" s="62"/>
      <c r="S150" s="62"/>
      <c r="T150" s="62"/>
      <c r="U150" s="62"/>
      <c r="V150" s="63"/>
      <c r="W150" s="62"/>
      <c r="X150" s="63"/>
      <c r="Y150" s="62"/>
      <c r="Z150" s="62"/>
      <c r="AA150" s="62"/>
      <c r="AB150" s="62"/>
      <c r="AC150" s="61"/>
      <c r="AD150" s="61"/>
      <c r="AE150" s="60"/>
      <c r="AF150" s="53"/>
      <c r="AG150" s="95" t="s">
        <v>13</v>
      </c>
      <c r="AH150" s="94">
        <v>18251.03</v>
      </c>
      <c r="AI150" s="57" t="s">
        <v>128</v>
      </c>
      <c r="AJ150" s="57"/>
      <c r="AK150" s="56"/>
      <c r="AL150" s="56"/>
      <c r="AM150" s="56">
        <f>AK150-AL150</f>
        <v>0</v>
      </c>
      <c r="AN150" s="56">
        <f>U150*5000+W150*5000</f>
        <v>0</v>
      </c>
      <c r="AO150" s="55"/>
      <c r="AP150" s="54" t="s">
        <v>44</v>
      </c>
      <c r="AQ150" s="85" t="s">
        <v>18</v>
      </c>
      <c r="AR150" s="85" t="s">
        <v>17</v>
      </c>
      <c r="AS150" s="85" t="s">
        <v>127</v>
      </c>
    </row>
    <row r="151" spans="1:45" s="51" customFormat="1" ht="39" customHeight="1" x14ac:dyDescent="0.25">
      <c r="A151" s="67">
        <v>124</v>
      </c>
      <c r="B151" s="65" t="s">
        <v>126</v>
      </c>
      <c r="C151" s="65">
        <v>0</v>
      </c>
      <c r="D151" s="65">
        <v>0</v>
      </c>
      <c r="E151" s="65">
        <v>12</v>
      </c>
      <c r="F151" s="66" t="s">
        <v>125</v>
      </c>
      <c r="G151" s="53">
        <v>1078</v>
      </c>
      <c r="H151" s="66" t="s">
        <v>124</v>
      </c>
      <c r="I151" s="65">
        <v>152.26</v>
      </c>
      <c r="J151" s="65" t="s">
        <v>23</v>
      </c>
      <c r="K151" s="64"/>
      <c r="L151" s="61">
        <v>2</v>
      </c>
      <c r="M151" s="61">
        <v>0</v>
      </c>
      <c r="N151" s="61">
        <v>0</v>
      </c>
      <c r="O151" s="61">
        <v>0</v>
      </c>
      <c r="P151" s="61">
        <f>SUM(L151:O151)</f>
        <v>2</v>
      </c>
      <c r="Q151" s="62">
        <v>152.26</v>
      </c>
      <c r="R151" s="62">
        <v>0</v>
      </c>
      <c r="S151" s="62">
        <v>0</v>
      </c>
      <c r="T151" s="62">
        <v>0</v>
      </c>
      <c r="U151" s="62">
        <f>SUM(Q151:T151)</f>
        <v>152.26</v>
      </c>
      <c r="V151" s="63">
        <v>0</v>
      </c>
      <c r="W151" s="62">
        <v>0</v>
      </c>
      <c r="X151" s="63">
        <v>0</v>
      </c>
      <c r="Y151" s="62">
        <v>0</v>
      </c>
      <c r="Z151" s="62">
        <v>48.13</v>
      </c>
      <c r="AA151" s="62">
        <v>46.7</v>
      </c>
      <c r="AB151" s="62">
        <f>AA151-Z151</f>
        <v>-1.4299999999999997</v>
      </c>
      <c r="AC151" s="61">
        <v>1</v>
      </c>
      <c r="AD151" s="61">
        <v>0</v>
      </c>
      <c r="AE151" s="60"/>
      <c r="AF151" s="53" t="s">
        <v>123</v>
      </c>
      <c r="AG151" s="59" t="s">
        <v>20</v>
      </c>
      <c r="AH151" s="58">
        <v>37645</v>
      </c>
      <c r="AI151" s="57" t="s">
        <v>119</v>
      </c>
      <c r="AJ151" s="57"/>
      <c r="AK151" s="56">
        <v>27946.74</v>
      </c>
      <c r="AL151" s="56">
        <v>20998.2</v>
      </c>
      <c r="AM151" s="56">
        <f>AK151-AL151</f>
        <v>6948.5400000000009</v>
      </c>
      <c r="AN151" s="56">
        <f>U151*5000+W151*5000</f>
        <v>761300</v>
      </c>
      <c r="AO151" s="55">
        <f>100-AA151</f>
        <v>53.3</v>
      </c>
      <c r="AP151" s="54" t="s">
        <v>19</v>
      </c>
      <c r="AQ151" s="85" t="s">
        <v>18</v>
      </c>
      <c r="AR151" s="85" t="s">
        <v>17</v>
      </c>
      <c r="AS151" s="85" t="s">
        <v>122</v>
      </c>
    </row>
    <row r="152" spans="1:45" s="51" customFormat="1" ht="39" customHeight="1" x14ac:dyDescent="0.25">
      <c r="A152" s="67"/>
      <c r="B152" s="65"/>
      <c r="C152" s="65"/>
      <c r="D152" s="65"/>
      <c r="E152" s="65"/>
      <c r="F152" s="66" t="s">
        <v>121</v>
      </c>
      <c r="G152" s="53">
        <v>134</v>
      </c>
      <c r="H152" s="66" t="s">
        <v>120</v>
      </c>
      <c r="I152" s="65" t="s">
        <v>13</v>
      </c>
      <c r="J152" s="65"/>
      <c r="K152" s="64"/>
      <c r="L152" s="61"/>
      <c r="M152" s="61"/>
      <c r="N152" s="61"/>
      <c r="O152" s="61"/>
      <c r="P152" s="61"/>
      <c r="Q152" s="62"/>
      <c r="R152" s="62"/>
      <c r="S152" s="62"/>
      <c r="T152" s="62"/>
      <c r="U152" s="62"/>
      <c r="V152" s="63"/>
      <c r="W152" s="62"/>
      <c r="X152" s="63"/>
      <c r="Y152" s="62"/>
      <c r="Z152" s="62"/>
      <c r="AA152" s="62"/>
      <c r="AB152" s="62"/>
      <c r="AC152" s="61"/>
      <c r="AD152" s="61"/>
      <c r="AE152" s="60"/>
      <c r="AF152" s="61"/>
      <c r="AG152" s="59" t="s">
        <v>13</v>
      </c>
      <c r="AH152" s="58">
        <v>5793.85</v>
      </c>
      <c r="AI152" s="57" t="s">
        <v>119</v>
      </c>
      <c r="AJ152" s="57"/>
      <c r="AK152" s="56"/>
      <c r="AL152" s="56"/>
      <c r="AM152" s="56">
        <f>AK152-AL152</f>
        <v>0</v>
      </c>
      <c r="AN152" s="56">
        <f>U152*7000+W152*7000</f>
        <v>0</v>
      </c>
      <c r="AO152" s="55"/>
      <c r="AP152" s="54" t="s">
        <v>44</v>
      </c>
      <c r="AQ152" s="65" t="s">
        <v>13</v>
      </c>
      <c r="AR152" s="65" t="s">
        <v>13</v>
      </c>
      <c r="AS152" s="90" t="s">
        <v>13</v>
      </c>
    </row>
    <row r="153" spans="1:45" s="51" customFormat="1" ht="39" customHeight="1" x14ac:dyDescent="0.25">
      <c r="A153" s="67">
        <v>125</v>
      </c>
      <c r="B153" s="65" t="s">
        <v>118</v>
      </c>
      <c r="C153" s="65">
        <v>0</v>
      </c>
      <c r="D153" s="65">
        <v>0</v>
      </c>
      <c r="E153" s="65">
        <v>8</v>
      </c>
      <c r="F153" s="66" t="s">
        <v>117</v>
      </c>
      <c r="G153" s="53">
        <v>322</v>
      </c>
      <c r="H153" s="65" t="s">
        <v>116</v>
      </c>
      <c r="I153" s="65">
        <v>189.83</v>
      </c>
      <c r="J153" s="65" t="s">
        <v>23</v>
      </c>
      <c r="K153" s="64"/>
      <c r="L153" s="61">
        <v>5</v>
      </c>
      <c r="M153" s="61">
        <v>0</v>
      </c>
      <c r="N153" s="61">
        <v>0</v>
      </c>
      <c r="O153" s="61">
        <v>0</v>
      </c>
      <c r="P153" s="61">
        <f>SUM(L153:O153)</f>
        <v>5</v>
      </c>
      <c r="Q153" s="62">
        <v>189.83</v>
      </c>
      <c r="R153" s="62">
        <v>0</v>
      </c>
      <c r="S153" s="62">
        <v>0</v>
      </c>
      <c r="T153" s="62">
        <v>0</v>
      </c>
      <c r="U153" s="62">
        <f>SUM(Q153:T153)</f>
        <v>189.83</v>
      </c>
      <c r="V153" s="63">
        <v>0</v>
      </c>
      <c r="W153" s="62">
        <v>0</v>
      </c>
      <c r="X153" s="63">
        <v>0</v>
      </c>
      <c r="Y153" s="62">
        <v>0</v>
      </c>
      <c r="Z153" s="62">
        <v>78.459999999999994</v>
      </c>
      <c r="AA153" s="62">
        <v>78.52</v>
      </c>
      <c r="AB153" s="62">
        <f>AA153-Z153</f>
        <v>6.0000000000002274E-2</v>
      </c>
      <c r="AC153" s="61">
        <v>0</v>
      </c>
      <c r="AD153" s="61">
        <v>0</v>
      </c>
      <c r="AE153" s="60"/>
      <c r="AF153" s="53" t="s">
        <v>115</v>
      </c>
      <c r="AG153" s="59" t="s">
        <v>20</v>
      </c>
      <c r="AH153" s="58">
        <v>36768.39</v>
      </c>
      <c r="AI153" s="57" t="s">
        <v>114</v>
      </c>
      <c r="AJ153" s="57"/>
      <c r="AK153" s="56">
        <v>55675.42</v>
      </c>
      <c r="AL153" s="56">
        <v>37511.51</v>
      </c>
      <c r="AM153" s="56">
        <f>AK153-AL153</f>
        <v>18163.909999999996</v>
      </c>
      <c r="AN153" s="56">
        <f>U153*7000+W153*7000</f>
        <v>1328810</v>
      </c>
      <c r="AO153" s="55">
        <f>100-AA153</f>
        <v>21.480000000000004</v>
      </c>
      <c r="AP153" s="54" t="s">
        <v>19</v>
      </c>
      <c r="AQ153" s="85" t="s">
        <v>18</v>
      </c>
      <c r="AR153" s="85" t="s">
        <v>17</v>
      </c>
      <c r="AS153" s="91" t="s">
        <v>113</v>
      </c>
    </row>
    <row r="154" spans="1:45" s="68" customFormat="1" ht="39" customHeight="1" x14ac:dyDescent="0.25">
      <c r="A154" s="84">
        <v>126</v>
      </c>
      <c r="B154" s="82" t="s">
        <v>112</v>
      </c>
      <c r="C154" s="82">
        <v>0</v>
      </c>
      <c r="D154" s="82">
        <v>0</v>
      </c>
      <c r="E154" s="82">
        <v>8</v>
      </c>
      <c r="F154" s="83" t="s">
        <v>111</v>
      </c>
      <c r="G154" s="76">
        <v>475</v>
      </c>
      <c r="H154" s="82" t="s">
        <v>110</v>
      </c>
      <c r="I154" s="82">
        <v>156.79</v>
      </c>
      <c r="J154" s="82" t="s">
        <v>23</v>
      </c>
      <c r="K154" s="81"/>
      <c r="L154" s="78">
        <v>3</v>
      </c>
      <c r="M154" s="78">
        <v>1</v>
      </c>
      <c r="N154" s="78">
        <v>0</v>
      </c>
      <c r="O154" s="78">
        <v>0</v>
      </c>
      <c r="P154" s="78">
        <f>SUM(L154:O154)</f>
        <v>4</v>
      </c>
      <c r="Q154" s="79">
        <v>132.06</v>
      </c>
      <c r="R154" s="79">
        <v>24.73</v>
      </c>
      <c r="S154" s="79">
        <v>0</v>
      </c>
      <c r="T154" s="79">
        <v>0</v>
      </c>
      <c r="U154" s="79">
        <f>SUM(Q154:T154)</f>
        <v>156.79</v>
      </c>
      <c r="V154" s="80">
        <v>0</v>
      </c>
      <c r="W154" s="79">
        <v>0</v>
      </c>
      <c r="X154" s="80">
        <v>0</v>
      </c>
      <c r="Y154" s="79">
        <v>0</v>
      </c>
      <c r="Z154" s="79">
        <v>87.18</v>
      </c>
      <c r="AA154" s="79">
        <v>87.18</v>
      </c>
      <c r="AB154" s="79">
        <f>AA154-Z154</f>
        <v>0</v>
      </c>
      <c r="AC154" s="78">
        <v>0</v>
      </c>
      <c r="AD154" s="78">
        <v>1</v>
      </c>
      <c r="AE154" s="77"/>
      <c r="AF154" s="76" t="s">
        <v>109</v>
      </c>
      <c r="AG154" s="75" t="s">
        <v>20</v>
      </c>
      <c r="AH154" s="93">
        <v>29208.38</v>
      </c>
      <c r="AI154" s="82" t="s">
        <v>108</v>
      </c>
      <c r="AJ154" s="73"/>
      <c r="AK154" s="72">
        <v>68725.56</v>
      </c>
      <c r="AL154" s="72">
        <v>40796.959999999999</v>
      </c>
      <c r="AM154" s="72">
        <f>AK154-AL154</f>
        <v>27928.6</v>
      </c>
      <c r="AN154" s="72">
        <f>U154*7000+W154*7000</f>
        <v>1097530</v>
      </c>
      <c r="AO154" s="71">
        <f>100-AA154</f>
        <v>12.819999999999993</v>
      </c>
      <c r="AP154" s="70" t="s">
        <v>19</v>
      </c>
      <c r="AQ154" s="69" t="s">
        <v>18</v>
      </c>
      <c r="AR154" s="69" t="s">
        <v>17</v>
      </c>
      <c r="AS154" s="92" t="s">
        <v>102</v>
      </c>
    </row>
    <row r="155" spans="1:45" s="51" customFormat="1" ht="39" customHeight="1" x14ac:dyDescent="0.25">
      <c r="A155" s="67">
        <v>127</v>
      </c>
      <c r="B155" s="65" t="s">
        <v>107</v>
      </c>
      <c r="C155" s="65">
        <v>0</v>
      </c>
      <c r="D155" s="65">
        <v>0</v>
      </c>
      <c r="E155" s="65">
        <v>8</v>
      </c>
      <c r="F155" s="66" t="s">
        <v>106</v>
      </c>
      <c r="G155" s="53">
        <v>477</v>
      </c>
      <c r="H155" s="65" t="s">
        <v>105</v>
      </c>
      <c r="I155" s="86">
        <v>182.3</v>
      </c>
      <c r="J155" s="65" t="s">
        <v>23</v>
      </c>
      <c r="K155" s="64"/>
      <c r="L155" s="61">
        <v>4</v>
      </c>
      <c r="M155" s="61">
        <v>1</v>
      </c>
      <c r="N155" s="61">
        <v>0</v>
      </c>
      <c r="O155" s="61">
        <v>0</v>
      </c>
      <c r="P155" s="61">
        <f>SUM(L155:O155)</f>
        <v>5</v>
      </c>
      <c r="Q155" s="62">
        <v>156.82</v>
      </c>
      <c r="R155" s="62">
        <v>25.48</v>
      </c>
      <c r="S155" s="62">
        <v>0</v>
      </c>
      <c r="T155" s="62">
        <v>0</v>
      </c>
      <c r="U155" s="62">
        <f>SUM(Q155:T155)</f>
        <v>182.29999999999998</v>
      </c>
      <c r="V155" s="63">
        <v>0</v>
      </c>
      <c r="W155" s="62">
        <v>0</v>
      </c>
      <c r="X155" s="63">
        <v>0</v>
      </c>
      <c r="Y155" s="62">
        <v>0</v>
      </c>
      <c r="Z155" s="62">
        <v>85.13</v>
      </c>
      <c r="AA155" s="62">
        <v>85.15</v>
      </c>
      <c r="AB155" s="62">
        <f>AA155-Z155</f>
        <v>2.0000000000010232E-2</v>
      </c>
      <c r="AC155" s="61">
        <v>0</v>
      </c>
      <c r="AD155" s="61">
        <v>0</v>
      </c>
      <c r="AE155" s="60"/>
      <c r="AF155" s="53" t="s">
        <v>104</v>
      </c>
      <c r="AG155" s="59" t="s">
        <v>20</v>
      </c>
      <c r="AH155" s="58">
        <v>40507.370000000003</v>
      </c>
      <c r="AI155" s="57" t="s">
        <v>103</v>
      </c>
      <c r="AJ155" s="57"/>
      <c r="AK155" s="56">
        <v>59152.78</v>
      </c>
      <c r="AL155" s="56">
        <v>40032.879999999997</v>
      </c>
      <c r="AM155" s="56">
        <f>AK155-AL155</f>
        <v>19119.900000000001</v>
      </c>
      <c r="AN155" s="56">
        <f>U155*7000+W155*7000</f>
        <v>1276099.9999999998</v>
      </c>
      <c r="AO155" s="55">
        <f>100-AA155</f>
        <v>14.849999999999994</v>
      </c>
      <c r="AP155" s="54" t="s">
        <v>19</v>
      </c>
      <c r="AQ155" s="85" t="s">
        <v>18</v>
      </c>
      <c r="AR155" s="85" t="s">
        <v>17</v>
      </c>
      <c r="AS155" s="91" t="s">
        <v>102</v>
      </c>
    </row>
    <row r="156" spans="1:45" s="51" customFormat="1" ht="39" customHeight="1" x14ac:dyDescent="0.25">
      <c r="A156" s="67">
        <v>128</v>
      </c>
      <c r="B156" s="65" t="s">
        <v>101</v>
      </c>
      <c r="C156" s="65">
        <v>0</v>
      </c>
      <c r="D156" s="65">
        <v>0</v>
      </c>
      <c r="E156" s="65">
        <v>9</v>
      </c>
      <c r="F156" s="66" t="s">
        <v>100</v>
      </c>
      <c r="G156" s="53">
        <v>2388</v>
      </c>
      <c r="H156" s="65" t="s">
        <v>99</v>
      </c>
      <c r="I156" s="65">
        <v>330.32</v>
      </c>
      <c r="J156" s="65" t="s">
        <v>23</v>
      </c>
      <c r="K156" s="64" t="s">
        <v>98</v>
      </c>
      <c r="L156" s="61">
        <v>4</v>
      </c>
      <c r="M156" s="61">
        <v>0</v>
      </c>
      <c r="N156" s="61">
        <v>0</v>
      </c>
      <c r="O156" s="61">
        <v>0</v>
      </c>
      <c r="P156" s="61">
        <f>SUM(L156:O156)</f>
        <v>4</v>
      </c>
      <c r="Q156" s="62">
        <v>277.7</v>
      </c>
      <c r="R156" s="62">
        <v>0</v>
      </c>
      <c r="S156" s="62">
        <v>0</v>
      </c>
      <c r="T156" s="62">
        <v>0</v>
      </c>
      <c r="U156" s="62">
        <f>SUM(Q156:T156)</f>
        <v>277.7</v>
      </c>
      <c r="V156" s="63">
        <v>0</v>
      </c>
      <c r="W156" s="62">
        <v>0</v>
      </c>
      <c r="X156" s="63">
        <v>0</v>
      </c>
      <c r="Y156" s="62">
        <v>0</v>
      </c>
      <c r="Z156" s="62">
        <v>93.79</v>
      </c>
      <c r="AA156" s="62">
        <v>93.82</v>
      </c>
      <c r="AB156" s="62">
        <f>AA156-Z156</f>
        <v>2.9999999999986926E-2</v>
      </c>
      <c r="AC156" s="61">
        <v>0</v>
      </c>
      <c r="AD156" s="61">
        <v>0</v>
      </c>
      <c r="AE156" s="60"/>
      <c r="AF156" s="53" t="s">
        <v>97</v>
      </c>
      <c r="AG156" s="59" t="s">
        <v>20</v>
      </c>
      <c r="AH156" s="57">
        <v>29944.22</v>
      </c>
      <c r="AI156" s="57" t="s">
        <v>95</v>
      </c>
      <c r="AJ156" s="57"/>
      <c r="AK156" s="56">
        <v>235558.45</v>
      </c>
      <c r="AL156" s="56">
        <v>106737.52</v>
      </c>
      <c r="AM156" s="56">
        <f>AK156-AL156</f>
        <v>128820.93000000001</v>
      </c>
      <c r="AN156" s="56">
        <f>U156*7000+W156*7000</f>
        <v>1943900</v>
      </c>
      <c r="AO156" s="55">
        <f>100-AA156</f>
        <v>6.1800000000000068</v>
      </c>
      <c r="AP156" s="54" t="s">
        <v>44</v>
      </c>
      <c r="AQ156" s="85" t="s">
        <v>18</v>
      </c>
      <c r="AR156" s="85" t="s">
        <v>17</v>
      </c>
      <c r="AS156" s="91" t="s">
        <v>16</v>
      </c>
    </row>
    <row r="157" spans="1:45" s="51" customFormat="1" ht="39" customHeight="1" x14ac:dyDescent="0.25">
      <c r="A157" s="67"/>
      <c r="B157" s="65"/>
      <c r="C157" s="65"/>
      <c r="D157" s="65"/>
      <c r="E157" s="65"/>
      <c r="F157" s="66" t="s">
        <v>96</v>
      </c>
      <c r="G157" s="53">
        <v>122</v>
      </c>
      <c r="H157" s="65" t="s">
        <v>13</v>
      </c>
      <c r="I157" s="65" t="s">
        <v>13</v>
      </c>
      <c r="J157" s="65"/>
      <c r="K157" s="64"/>
      <c r="L157" s="61"/>
      <c r="M157" s="61"/>
      <c r="N157" s="61"/>
      <c r="O157" s="61"/>
      <c r="P157" s="61"/>
      <c r="Q157" s="62"/>
      <c r="R157" s="62"/>
      <c r="S157" s="62"/>
      <c r="T157" s="62"/>
      <c r="U157" s="62"/>
      <c r="V157" s="63"/>
      <c r="W157" s="62"/>
      <c r="X157" s="63"/>
      <c r="Y157" s="62"/>
      <c r="Z157" s="62"/>
      <c r="AA157" s="62"/>
      <c r="AB157" s="62"/>
      <c r="AC157" s="61"/>
      <c r="AD157" s="61"/>
      <c r="AE157" s="60"/>
      <c r="AF157" s="53"/>
      <c r="AG157" s="59" t="s">
        <v>13</v>
      </c>
      <c r="AH157" s="58">
        <v>12767.85</v>
      </c>
      <c r="AI157" s="57" t="s">
        <v>95</v>
      </c>
      <c r="AJ157" s="57"/>
      <c r="AK157" s="56"/>
      <c r="AL157" s="56"/>
      <c r="AM157" s="56">
        <f>AK157-AL157</f>
        <v>0</v>
      </c>
      <c r="AN157" s="56">
        <f>U157*7000+W157*7000</f>
        <v>0</v>
      </c>
      <c r="AO157" s="55"/>
      <c r="AP157" s="54" t="s">
        <v>44</v>
      </c>
      <c r="AQ157" s="65" t="s">
        <v>13</v>
      </c>
      <c r="AR157" s="65" t="s">
        <v>13</v>
      </c>
      <c r="AS157" s="90" t="s">
        <v>13</v>
      </c>
    </row>
    <row r="158" spans="1:45" s="51" customFormat="1" ht="39" customHeight="1" x14ac:dyDescent="0.25">
      <c r="A158" s="67">
        <v>129</v>
      </c>
      <c r="B158" s="65" t="s">
        <v>94</v>
      </c>
      <c r="C158" s="65">
        <v>0</v>
      </c>
      <c r="D158" s="65">
        <v>0</v>
      </c>
      <c r="E158" s="65">
        <v>5</v>
      </c>
      <c r="F158" s="66" t="s">
        <v>93</v>
      </c>
      <c r="G158" s="53">
        <v>1984</v>
      </c>
      <c r="H158" s="65" t="s">
        <v>92</v>
      </c>
      <c r="I158" s="65">
        <v>105.94</v>
      </c>
      <c r="J158" s="65" t="s">
        <v>23</v>
      </c>
      <c r="K158" s="64"/>
      <c r="L158" s="61">
        <v>2</v>
      </c>
      <c r="M158" s="61">
        <v>0</v>
      </c>
      <c r="N158" s="61">
        <v>0</v>
      </c>
      <c r="O158" s="61">
        <v>0</v>
      </c>
      <c r="P158" s="61">
        <f>SUM(L158:O158)</f>
        <v>2</v>
      </c>
      <c r="Q158" s="62">
        <v>105.94</v>
      </c>
      <c r="R158" s="62">
        <v>0</v>
      </c>
      <c r="S158" s="62">
        <v>0</v>
      </c>
      <c r="T158" s="62">
        <v>0</v>
      </c>
      <c r="U158" s="62">
        <f>SUM(Q158:T158)</f>
        <v>105.94</v>
      </c>
      <c r="V158" s="63">
        <v>0</v>
      </c>
      <c r="W158" s="62">
        <v>0</v>
      </c>
      <c r="X158" s="63">
        <v>0</v>
      </c>
      <c r="Y158" s="62">
        <v>0</v>
      </c>
      <c r="Z158" s="62">
        <v>93.94</v>
      </c>
      <c r="AA158" s="62">
        <v>93.99</v>
      </c>
      <c r="AB158" s="62">
        <f>AA158-Z158</f>
        <v>4.9999999999997158E-2</v>
      </c>
      <c r="AC158" s="61">
        <v>0</v>
      </c>
      <c r="AD158" s="61">
        <v>0</v>
      </c>
      <c r="AE158" s="60"/>
      <c r="AF158" s="53" t="s">
        <v>91</v>
      </c>
      <c r="AG158" s="59" t="s">
        <v>20</v>
      </c>
      <c r="AH158" s="58">
        <v>65052.61</v>
      </c>
      <c r="AI158" s="57" t="s">
        <v>90</v>
      </c>
      <c r="AJ158" s="57"/>
      <c r="AK158" s="56">
        <v>71510.679999999993</v>
      </c>
      <c r="AL158" s="56">
        <v>40812.21</v>
      </c>
      <c r="AM158" s="56">
        <f>AK158-AL158</f>
        <v>30698.469999999994</v>
      </c>
      <c r="AN158" s="56">
        <f>U158*7000+W158*7000</f>
        <v>741580</v>
      </c>
      <c r="AO158" s="55">
        <f>100-AA158</f>
        <v>6.0100000000000051</v>
      </c>
      <c r="AP158" s="54" t="s">
        <v>44</v>
      </c>
      <c r="AQ158" s="85" t="s">
        <v>18</v>
      </c>
      <c r="AR158" s="85" t="s">
        <v>17</v>
      </c>
      <c r="AS158" s="85" t="s">
        <v>84</v>
      </c>
    </row>
    <row r="159" spans="1:45" s="51" customFormat="1" ht="39" customHeight="1" x14ac:dyDescent="0.25">
      <c r="A159" s="67">
        <v>130</v>
      </c>
      <c r="B159" s="65" t="s">
        <v>89</v>
      </c>
      <c r="C159" s="65">
        <v>0</v>
      </c>
      <c r="D159" s="65">
        <v>0</v>
      </c>
      <c r="E159" s="65">
        <v>5</v>
      </c>
      <c r="F159" s="66" t="s">
        <v>88</v>
      </c>
      <c r="G159" s="53">
        <v>518</v>
      </c>
      <c r="H159" s="65" t="s">
        <v>87</v>
      </c>
      <c r="I159" s="65">
        <v>86.46</v>
      </c>
      <c r="J159" s="65" t="s">
        <v>23</v>
      </c>
      <c r="K159" s="64"/>
      <c r="L159" s="61">
        <v>2</v>
      </c>
      <c r="M159" s="61">
        <v>0</v>
      </c>
      <c r="N159" s="61">
        <v>0</v>
      </c>
      <c r="O159" s="61">
        <v>0</v>
      </c>
      <c r="P159" s="61">
        <f>SUM(L159:O159)</f>
        <v>2</v>
      </c>
      <c r="Q159" s="62">
        <v>86.46</v>
      </c>
      <c r="R159" s="62">
        <v>0</v>
      </c>
      <c r="S159" s="62">
        <v>0</v>
      </c>
      <c r="T159" s="62">
        <v>0</v>
      </c>
      <c r="U159" s="62">
        <f>SUM(Q159:T159)</f>
        <v>86.46</v>
      </c>
      <c r="V159" s="63">
        <v>0</v>
      </c>
      <c r="W159" s="62">
        <v>0</v>
      </c>
      <c r="X159" s="63">
        <v>0</v>
      </c>
      <c r="Y159" s="62">
        <v>0</v>
      </c>
      <c r="Z159" s="62">
        <v>91.31</v>
      </c>
      <c r="AA159" s="62">
        <v>91.33</v>
      </c>
      <c r="AB159" s="62">
        <f>AA159-Z159</f>
        <v>1.9999999999996021E-2</v>
      </c>
      <c r="AC159" s="61">
        <v>0</v>
      </c>
      <c r="AD159" s="61">
        <v>0</v>
      </c>
      <c r="AE159" s="60"/>
      <c r="AF159" s="53" t="s">
        <v>86</v>
      </c>
      <c r="AG159" s="59" t="s">
        <v>20</v>
      </c>
      <c r="AH159" s="58">
        <v>22295.69</v>
      </c>
      <c r="AI159" s="57" t="s">
        <v>85</v>
      </c>
      <c r="AJ159" s="57"/>
      <c r="AK159" s="56">
        <v>57870.667999999998</v>
      </c>
      <c r="AL159" s="56">
        <v>23424.959999999999</v>
      </c>
      <c r="AM159" s="56">
        <f>AK159-AL159</f>
        <v>34445.707999999999</v>
      </c>
      <c r="AN159" s="56">
        <f>U159*7000+W159*7000</f>
        <v>605220</v>
      </c>
      <c r="AO159" s="55">
        <f>100-AA159</f>
        <v>8.6700000000000017</v>
      </c>
      <c r="AP159" s="54" t="s">
        <v>19</v>
      </c>
      <c r="AQ159" s="85" t="s">
        <v>18</v>
      </c>
      <c r="AR159" s="85" t="s">
        <v>17</v>
      </c>
      <c r="AS159" s="85" t="s">
        <v>84</v>
      </c>
    </row>
    <row r="160" spans="1:45" s="51" customFormat="1" ht="39" customHeight="1" x14ac:dyDescent="0.25">
      <c r="A160" s="67">
        <v>131</v>
      </c>
      <c r="B160" s="65" t="s">
        <v>83</v>
      </c>
      <c r="C160" s="65">
        <v>0</v>
      </c>
      <c r="D160" s="65">
        <v>0</v>
      </c>
      <c r="E160" s="65">
        <v>8</v>
      </c>
      <c r="F160" s="66" t="s">
        <v>82</v>
      </c>
      <c r="G160" s="53">
        <v>539</v>
      </c>
      <c r="H160" s="65" t="s">
        <v>81</v>
      </c>
      <c r="I160" s="65">
        <v>395.33</v>
      </c>
      <c r="J160" s="65" t="s">
        <v>23</v>
      </c>
      <c r="K160" s="64"/>
      <c r="L160" s="61">
        <v>9</v>
      </c>
      <c r="M160" s="61">
        <v>0</v>
      </c>
      <c r="N160" s="61">
        <v>0</v>
      </c>
      <c r="O160" s="61">
        <v>0</v>
      </c>
      <c r="P160" s="61">
        <f>SUM(L160:O160)</f>
        <v>9</v>
      </c>
      <c r="Q160" s="62">
        <v>395.33</v>
      </c>
      <c r="R160" s="62">
        <v>0</v>
      </c>
      <c r="S160" s="62">
        <v>0</v>
      </c>
      <c r="T160" s="62">
        <v>0</v>
      </c>
      <c r="U160" s="62">
        <f>SUM(Q160:T160)</f>
        <v>395.33</v>
      </c>
      <c r="V160" s="63">
        <v>0</v>
      </c>
      <c r="W160" s="62">
        <v>0</v>
      </c>
      <c r="X160" s="63">
        <v>0</v>
      </c>
      <c r="Y160" s="62">
        <v>0</v>
      </c>
      <c r="Z160" s="62">
        <v>79.319999999999993</v>
      </c>
      <c r="AA160" s="62">
        <v>79.349999999999994</v>
      </c>
      <c r="AB160" s="62">
        <f>AA160-Z160</f>
        <v>3.0000000000001137E-2</v>
      </c>
      <c r="AC160" s="61">
        <v>1</v>
      </c>
      <c r="AD160" s="61">
        <v>0</v>
      </c>
      <c r="AE160" s="60"/>
      <c r="AF160" s="53" t="s">
        <v>80</v>
      </c>
      <c r="AG160" s="59" t="s">
        <v>20</v>
      </c>
      <c r="AH160" s="58">
        <v>63470.84</v>
      </c>
      <c r="AI160" s="57" t="s">
        <v>79</v>
      </c>
      <c r="AJ160" s="57"/>
      <c r="AK160" s="56">
        <v>109989.63</v>
      </c>
      <c r="AL160" s="56">
        <v>63478.34</v>
      </c>
      <c r="AM160" s="56">
        <f>AK160-AL160</f>
        <v>46511.290000000008</v>
      </c>
      <c r="AN160" s="56">
        <f>U160*7000+W160*7000</f>
        <v>2767310</v>
      </c>
      <c r="AO160" s="55">
        <f>100-AA160</f>
        <v>20.650000000000006</v>
      </c>
      <c r="AP160" s="54">
        <v>1</v>
      </c>
      <c r="AQ160" s="85" t="s">
        <v>18</v>
      </c>
      <c r="AR160" s="85" t="s">
        <v>17</v>
      </c>
      <c r="AS160" s="85" t="s">
        <v>72</v>
      </c>
    </row>
    <row r="161" spans="1:45" s="51" customFormat="1" ht="39" customHeight="1" x14ac:dyDescent="0.25">
      <c r="A161" s="67">
        <v>132</v>
      </c>
      <c r="B161" s="65" t="s">
        <v>78</v>
      </c>
      <c r="C161" s="65">
        <v>0</v>
      </c>
      <c r="D161" s="65">
        <v>0</v>
      </c>
      <c r="E161" s="65">
        <v>8</v>
      </c>
      <c r="F161" s="66" t="s">
        <v>77</v>
      </c>
      <c r="G161" s="53">
        <v>540</v>
      </c>
      <c r="H161" s="65" t="s">
        <v>76</v>
      </c>
      <c r="I161" s="65">
        <v>264.99</v>
      </c>
      <c r="J161" s="65" t="s">
        <v>23</v>
      </c>
      <c r="K161" s="64"/>
      <c r="L161" s="61">
        <v>6</v>
      </c>
      <c r="M161" s="61">
        <v>0</v>
      </c>
      <c r="N161" s="61">
        <v>0</v>
      </c>
      <c r="O161" s="61">
        <v>0</v>
      </c>
      <c r="P161" s="61">
        <f>SUM(L161:O161)</f>
        <v>6</v>
      </c>
      <c r="Q161" s="62">
        <v>264.99</v>
      </c>
      <c r="R161" s="62">
        <v>0</v>
      </c>
      <c r="S161" s="62">
        <v>0</v>
      </c>
      <c r="T161" s="62">
        <v>0</v>
      </c>
      <c r="U161" s="62">
        <f>SUM(Q161:T161)</f>
        <v>264.99</v>
      </c>
      <c r="V161" s="63">
        <v>0</v>
      </c>
      <c r="W161" s="62">
        <v>0</v>
      </c>
      <c r="X161" s="63">
        <v>0</v>
      </c>
      <c r="Y161" s="62">
        <v>0</v>
      </c>
      <c r="Z161" s="62">
        <v>86.13</v>
      </c>
      <c r="AA161" s="62">
        <v>86.16</v>
      </c>
      <c r="AB161" s="62">
        <f>AA161-Z161</f>
        <v>3.0000000000001137E-2</v>
      </c>
      <c r="AC161" s="61">
        <v>0</v>
      </c>
      <c r="AD161" s="61">
        <v>0</v>
      </c>
      <c r="AE161" s="60"/>
      <c r="AF161" s="53" t="s">
        <v>75</v>
      </c>
      <c r="AG161" s="59" t="s">
        <v>74</v>
      </c>
      <c r="AH161" s="58">
        <v>42748.32</v>
      </c>
      <c r="AI161" s="57" t="s">
        <v>73</v>
      </c>
      <c r="AJ161" s="57"/>
      <c r="AK161" s="89">
        <v>85828.98</v>
      </c>
      <c r="AL161" s="89">
        <v>48098.51</v>
      </c>
      <c r="AM161" s="89">
        <f>AK161-AL161</f>
        <v>37730.469999999994</v>
      </c>
      <c r="AN161" s="56">
        <f>U161*7000+W161*7000</f>
        <v>1854930</v>
      </c>
      <c r="AO161" s="56">
        <v>13.84</v>
      </c>
      <c r="AP161" s="88">
        <v>1</v>
      </c>
      <c r="AQ161" s="85" t="s">
        <v>18</v>
      </c>
      <c r="AR161" s="85" t="s">
        <v>17</v>
      </c>
      <c r="AS161" s="85" t="s">
        <v>72</v>
      </c>
    </row>
    <row r="162" spans="1:45" s="51" customFormat="1" ht="39" customHeight="1" x14ac:dyDescent="0.25">
      <c r="A162" s="67">
        <v>133</v>
      </c>
      <c r="B162" s="65" t="s">
        <v>71</v>
      </c>
      <c r="C162" s="65">
        <v>0</v>
      </c>
      <c r="D162" s="65">
        <v>0</v>
      </c>
      <c r="E162" s="65">
        <v>4</v>
      </c>
      <c r="F162" s="66" t="s">
        <v>70</v>
      </c>
      <c r="G162" s="53">
        <v>1288</v>
      </c>
      <c r="H162" s="65" t="s">
        <v>69</v>
      </c>
      <c r="I162" s="65" t="s">
        <v>68</v>
      </c>
      <c r="J162" s="65" t="s">
        <v>23</v>
      </c>
      <c r="K162" s="64" t="s">
        <v>67</v>
      </c>
      <c r="L162" s="61">
        <v>0</v>
      </c>
      <c r="M162" s="61">
        <v>1</v>
      </c>
      <c r="N162" s="61">
        <v>0</v>
      </c>
      <c r="O162" s="61">
        <v>0</v>
      </c>
      <c r="P162" s="61">
        <f>SUM(L162:O162)</f>
        <v>1</v>
      </c>
      <c r="Q162" s="62">
        <v>0</v>
      </c>
      <c r="R162" s="62">
        <v>52.94</v>
      </c>
      <c r="S162" s="62">
        <v>0</v>
      </c>
      <c r="T162" s="62">
        <v>0</v>
      </c>
      <c r="U162" s="62">
        <f>SUM(Q162:T162)</f>
        <v>52.94</v>
      </c>
      <c r="V162" s="63">
        <v>2</v>
      </c>
      <c r="W162" s="62">
        <v>90.2</v>
      </c>
      <c r="X162" s="63">
        <v>0</v>
      </c>
      <c r="Y162" s="62">
        <v>0</v>
      </c>
      <c r="Z162" s="62">
        <v>81.58</v>
      </c>
      <c r="AA162" s="62">
        <v>81.680000000000007</v>
      </c>
      <c r="AB162" s="62">
        <f>AA162-Z162</f>
        <v>0.10000000000000853</v>
      </c>
      <c r="AC162" s="61">
        <v>0</v>
      </c>
      <c r="AD162" s="61">
        <v>0</v>
      </c>
      <c r="AE162" s="60"/>
      <c r="AF162" s="53" t="s">
        <v>66</v>
      </c>
      <c r="AG162" s="59" t="s">
        <v>20</v>
      </c>
      <c r="AH162" s="58">
        <v>125152.53</v>
      </c>
      <c r="AI162" s="57" t="s">
        <v>65</v>
      </c>
      <c r="AJ162" s="57"/>
      <c r="AK162" s="56">
        <v>141747.13</v>
      </c>
      <c r="AL162" s="56">
        <v>70818.820000000007</v>
      </c>
      <c r="AM162" s="56">
        <f>AK162-AL162</f>
        <v>70928.31</v>
      </c>
      <c r="AN162" s="56">
        <f>U162*7000+W162*7000</f>
        <v>1001980</v>
      </c>
      <c r="AO162" s="55">
        <f>100-AA162</f>
        <v>18.319999999999993</v>
      </c>
      <c r="AP162" s="54" t="s">
        <v>44</v>
      </c>
      <c r="AQ162" s="85" t="s">
        <v>18</v>
      </c>
      <c r="AR162" s="85" t="s">
        <v>17</v>
      </c>
      <c r="AS162" s="85" t="s">
        <v>16</v>
      </c>
    </row>
    <row r="163" spans="1:45" s="68" customFormat="1" ht="39" customHeight="1" x14ac:dyDescent="0.25">
      <c r="A163" s="84">
        <v>134</v>
      </c>
      <c r="B163" s="82" t="s">
        <v>64</v>
      </c>
      <c r="C163" s="82">
        <v>0</v>
      </c>
      <c r="D163" s="82">
        <v>0</v>
      </c>
      <c r="E163" s="82">
        <v>4</v>
      </c>
      <c r="F163" s="83" t="s">
        <v>63</v>
      </c>
      <c r="G163" s="76">
        <v>454</v>
      </c>
      <c r="H163" s="82" t="s">
        <v>62</v>
      </c>
      <c r="I163" s="82">
        <v>59.42</v>
      </c>
      <c r="J163" s="82" t="s">
        <v>23</v>
      </c>
      <c r="K163" s="81"/>
      <c r="L163" s="78">
        <v>1</v>
      </c>
      <c r="M163" s="78">
        <v>0</v>
      </c>
      <c r="N163" s="78">
        <v>0</v>
      </c>
      <c r="O163" s="78">
        <v>0</v>
      </c>
      <c r="P163" s="78">
        <f>SUM(L163:O163)</f>
        <v>1</v>
      </c>
      <c r="Q163" s="79">
        <v>59.42</v>
      </c>
      <c r="R163" s="79">
        <v>0</v>
      </c>
      <c r="S163" s="79">
        <v>0</v>
      </c>
      <c r="T163" s="79">
        <v>0</v>
      </c>
      <c r="U163" s="79">
        <f>SUM(Q163:T163)</f>
        <v>59.42</v>
      </c>
      <c r="V163" s="80">
        <v>0</v>
      </c>
      <c r="W163" s="79">
        <v>0</v>
      </c>
      <c r="X163" s="80">
        <v>0</v>
      </c>
      <c r="Y163" s="79">
        <v>0</v>
      </c>
      <c r="Z163" s="79">
        <v>79.95</v>
      </c>
      <c r="AA163" s="79">
        <v>82.14</v>
      </c>
      <c r="AB163" s="79">
        <f>AA163-Z163</f>
        <v>2.1899999999999977</v>
      </c>
      <c r="AC163" s="78">
        <v>0</v>
      </c>
      <c r="AD163" s="78">
        <v>0</v>
      </c>
      <c r="AE163" s="77"/>
      <c r="AF163" s="76" t="s">
        <v>61</v>
      </c>
      <c r="AG163" s="75" t="s">
        <v>20</v>
      </c>
      <c r="AH163" s="74">
        <v>34333</v>
      </c>
      <c r="AI163" s="73" t="s">
        <v>60</v>
      </c>
      <c r="AJ163" s="73"/>
      <c r="AK163" s="72">
        <v>21183.01</v>
      </c>
      <c r="AL163" s="72">
        <v>7718.81</v>
      </c>
      <c r="AM163" s="72">
        <f>AK163-AL163</f>
        <v>13464.199999999997</v>
      </c>
      <c r="AN163" s="72">
        <f>U163*7000+W163*7000</f>
        <v>415940</v>
      </c>
      <c r="AO163" s="71">
        <f>100-AA163</f>
        <v>17.86</v>
      </c>
      <c r="AP163" s="70" t="s">
        <v>44</v>
      </c>
      <c r="AQ163" s="69" t="s">
        <v>18</v>
      </c>
      <c r="AR163" s="69" t="s">
        <v>17</v>
      </c>
      <c r="AS163" s="69" t="s">
        <v>16</v>
      </c>
    </row>
    <row r="164" spans="1:45" s="51" customFormat="1" ht="39" customHeight="1" x14ac:dyDescent="0.25">
      <c r="A164" s="67">
        <v>135</v>
      </c>
      <c r="B164" s="65" t="s">
        <v>59</v>
      </c>
      <c r="C164" s="65">
        <v>0</v>
      </c>
      <c r="D164" s="65">
        <v>0</v>
      </c>
      <c r="E164" s="65">
        <v>6</v>
      </c>
      <c r="F164" s="66" t="s">
        <v>58</v>
      </c>
      <c r="G164" s="53">
        <v>402</v>
      </c>
      <c r="H164" s="65" t="s">
        <v>57</v>
      </c>
      <c r="I164" s="65">
        <v>233.21</v>
      </c>
      <c r="J164" s="65" t="s">
        <v>23</v>
      </c>
      <c r="K164" s="64"/>
      <c r="L164" s="61">
        <v>4</v>
      </c>
      <c r="M164" s="61">
        <v>0</v>
      </c>
      <c r="N164" s="61">
        <v>0</v>
      </c>
      <c r="O164" s="61">
        <v>0</v>
      </c>
      <c r="P164" s="61">
        <f>SUM(L164:O164)</f>
        <v>4</v>
      </c>
      <c r="Q164" s="62">
        <v>233.21</v>
      </c>
      <c r="R164" s="62">
        <v>0</v>
      </c>
      <c r="S164" s="62">
        <v>0</v>
      </c>
      <c r="T164" s="62">
        <v>0</v>
      </c>
      <c r="U164" s="62">
        <f>SUM(Q164:T164)</f>
        <v>233.21</v>
      </c>
      <c r="V164" s="63">
        <v>0</v>
      </c>
      <c r="W164" s="62">
        <v>0</v>
      </c>
      <c r="X164" s="63">
        <v>0</v>
      </c>
      <c r="Y164" s="62">
        <v>0</v>
      </c>
      <c r="Z164" s="62">
        <v>84.31</v>
      </c>
      <c r="AA164" s="62">
        <v>84.3</v>
      </c>
      <c r="AB164" s="62">
        <f>AA164-Z164</f>
        <v>-1.0000000000005116E-2</v>
      </c>
      <c r="AC164" s="61">
        <v>0</v>
      </c>
      <c r="AD164" s="61">
        <v>0</v>
      </c>
      <c r="AE164" s="60"/>
      <c r="AF164" s="53" t="s">
        <v>56</v>
      </c>
      <c r="AG164" s="59" t="s">
        <v>20</v>
      </c>
      <c r="AH164" s="58">
        <v>36012.42</v>
      </c>
      <c r="AI164" s="57" t="s">
        <v>55</v>
      </c>
      <c r="AJ164" s="57"/>
      <c r="AK164" s="56">
        <v>55979.95</v>
      </c>
      <c r="AL164" s="56">
        <v>39290.980000000003</v>
      </c>
      <c r="AM164" s="56">
        <f>AK164-AL164</f>
        <v>16688.969999999994</v>
      </c>
      <c r="AN164" s="56">
        <f>U164*7000+W164*7000</f>
        <v>1632470</v>
      </c>
      <c r="AO164" s="55">
        <f>100-AA164</f>
        <v>15.700000000000003</v>
      </c>
      <c r="AP164" s="54" t="s">
        <v>19</v>
      </c>
      <c r="AQ164" s="85" t="s">
        <v>18</v>
      </c>
      <c r="AR164" s="85" t="s">
        <v>17</v>
      </c>
      <c r="AS164" s="85" t="s">
        <v>16</v>
      </c>
    </row>
    <row r="165" spans="1:45" s="51" customFormat="1" ht="39" customHeight="1" x14ac:dyDescent="0.25">
      <c r="A165" s="67">
        <v>136</v>
      </c>
      <c r="B165" s="65" t="s">
        <v>54</v>
      </c>
      <c r="C165" s="65">
        <v>0</v>
      </c>
      <c r="D165" s="65">
        <v>0</v>
      </c>
      <c r="E165" s="65">
        <v>6</v>
      </c>
      <c r="F165" s="66" t="s">
        <v>53</v>
      </c>
      <c r="G165" s="53">
        <v>325</v>
      </c>
      <c r="H165" s="65" t="s">
        <v>52</v>
      </c>
      <c r="I165" s="86">
        <v>46.7</v>
      </c>
      <c r="J165" s="65" t="s">
        <v>23</v>
      </c>
      <c r="K165" s="64"/>
      <c r="L165" s="61">
        <v>1</v>
      </c>
      <c r="M165" s="61">
        <v>0</v>
      </c>
      <c r="N165" s="61">
        <v>0</v>
      </c>
      <c r="O165" s="61">
        <v>0</v>
      </c>
      <c r="P165" s="61">
        <f>SUM(L165:O165)</f>
        <v>1</v>
      </c>
      <c r="Q165" s="62">
        <v>46.7</v>
      </c>
      <c r="R165" s="62">
        <v>0</v>
      </c>
      <c r="S165" s="62">
        <v>0</v>
      </c>
      <c r="T165" s="62">
        <v>0</v>
      </c>
      <c r="U165" s="62">
        <f>SUM(Q165:T165)</f>
        <v>46.7</v>
      </c>
      <c r="V165" s="63">
        <v>0</v>
      </c>
      <c r="W165" s="62">
        <v>0</v>
      </c>
      <c r="X165" s="63">
        <v>0</v>
      </c>
      <c r="Y165" s="62">
        <v>0</v>
      </c>
      <c r="Z165" s="62">
        <v>92.7</v>
      </c>
      <c r="AA165" s="62">
        <v>92.7</v>
      </c>
      <c r="AB165" s="62">
        <f>AA165-Z165</f>
        <v>0</v>
      </c>
      <c r="AC165" s="61">
        <v>1</v>
      </c>
      <c r="AD165" s="61">
        <v>0</v>
      </c>
      <c r="AE165" s="60"/>
      <c r="AF165" s="53" t="s">
        <v>51</v>
      </c>
      <c r="AG165" s="59" t="s">
        <v>20</v>
      </c>
      <c r="AH165" s="58">
        <v>10744</v>
      </c>
      <c r="AI165" s="57" t="s">
        <v>50</v>
      </c>
      <c r="AJ165" s="57"/>
      <c r="AK165" s="56">
        <v>9329.5</v>
      </c>
      <c r="AL165" s="56">
        <v>9329.5</v>
      </c>
      <c r="AM165" s="56">
        <f>AK165-AL165</f>
        <v>0</v>
      </c>
      <c r="AN165" s="56">
        <f>U165*7000+W165*7000</f>
        <v>326900</v>
      </c>
      <c r="AO165" s="55">
        <f>100-AA165</f>
        <v>7.2999999999999972</v>
      </c>
      <c r="AP165" s="54" t="s">
        <v>44</v>
      </c>
      <c r="AQ165" s="85" t="s">
        <v>18</v>
      </c>
      <c r="AR165" s="85" t="s">
        <v>17</v>
      </c>
      <c r="AS165" s="85" t="s">
        <v>16</v>
      </c>
    </row>
    <row r="166" spans="1:45" s="51" customFormat="1" ht="39" customHeight="1" x14ac:dyDescent="0.25">
      <c r="A166" s="67">
        <v>137</v>
      </c>
      <c r="B166" s="65" t="s">
        <v>49</v>
      </c>
      <c r="C166" s="65">
        <v>0</v>
      </c>
      <c r="D166" s="65">
        <v>0</v>
      </c>
      <c r="E166" s="65">
        <v>13</v>
      </c>
      <c r="F166" s="66" t="s">
        <v>48</v>
      </c>
      <c r="G166" s="53">
        <v>1655</v>
      </c>
      <c r="H166" s="65" t="s">
        <v>47</v>
      </c>
      <c r="I166" s="65">
        <v>40.51</v>
      </c>
      <c r="J166" s="65" t="s">
        <v>23</v>
      </c>
      <c r="K166" s="64"/>
      <c r="L166" s="61">
        <v>1</v>
      </c>
      <c r="M166" s="61">
        <v>0</v>
      </c>
      <c r="N166" s="61">
        <v>0</v>
      </c>
      <c r="O166" s="61">
        <v>0</v>
      </c>
      <c r="P166" s="61">
        <f>SUM(L166:O166)</f>
        <v>1</v>
      </c>
      <c r="Q166" s="62">
        <v>40.51</v>
      </c>
      <c r="R166" s="62">
        <v>0</v>
      </c>
      <c r="S166" s="62">
        <v>0</v>
      </c>
      <c r="T166" s="62">
        <v>0</v>
      </c>
      <c r="U166" s="62">
        <f>SUM(Q166:T166)</f>
        <v>40.51</v>
      </c>
      <c r="V166" s="63">
        <v>0</v>
      </c>
      <c r="W166" s="62">
        <v>0</v>
      </c>
      <c r="X166" s="63">
        <v>0</v>
      </c>
      <c r="Y166" s="62">
        <v>0</v>
      </c>
      <c r="Z166" s="62">
        <v>80.55</v>
      </c>
      <c r="AA166" s="62">
        <v>81.34</v>
      </c>
      <c r="AB166" s="62">
        <f>AA166-Z166</f>
        <v>0.79000000000000625</v>
      </c>
      <c r="AC166" s="61">
        <v>0</v>
      </c>
      <c r="AD166" s="61">
        <v>0</v>
      </c>
      <c r="AE166" s="60"/>
      <c r="AF166" s="53" t="s">
        <v>46</v>
      </c>
      <c r="AG166" s="59" t="s">
        <v>20</v>
      </c>
      <c r="AH166" s="87"/>
      <c r="AI166" s="57" t="s">
        <v>45</v>
      </c>
      <c r="AJ166" s="57"/>
      <c r="AK166" s="56">
        <v>35750.76</v>
      </c>
      <c r="AL166" s="56">
        <v>34027.879999999997</v>
      </c>
      <c r="AM166" s="56">
        <f>AK166-AL166</f>
        <v>1722.8800000000047</v>
      </c>
      <c r="AN166" s="56">
        <f>U166*5000+W166*5000</f>
        <v>202550</v>
      </c>
      <c r="AO166" s="55">
        <f>100-AA166</f>
        <v>18.659999999999997</v>
      </c>
      <c r="AP166" s="54" t="s">
        <v>44</v>
      </c>
      <c r="AQ166" s="85" t="s">
        <v>18</v>
      </c>
      <c r="AR166" s="85" t="s">
        <v>17</v>
      </c>
      <c r="AS166" s="85" t="s">
        <v>43</v>
      </c>
    </row>
    <row r="167" spans="1:45" s="51" customFormat="1" ht="39" customHeight="1" x14ac:dyDescent="0.25">
      <c r="A167" s="67">
        <v>138</v>
      </c>
      <c r="B167" s="65" t="s">
        <v>42</v>
      </c>
      <c r="C167" s="65">
        <v>0</v>
      </c>
      <c r="D167" s="65">
        <v>0</v>
      </c>
      <c r="E167" s="65">
        <v>6</v>
      </c>
      <c r="F167" s="66" t="s">
        <v>41</v>
      </c>
      <c r="G167" s="53">
        <v>264</v>
      </c>
      <c r="H167" s="65" t="s">
        <v>40</v>
      </c>
      <c r="I167" s="86">
        <v>117.3</v>
      </c>
      <c r="J167" s="65" t="s">
        <v>23</v>
      </c>
      <c r="K167" s="64"/>
      <c r="L167" s="61">
        <v>2</v>
      </c>
      <c r="M167" s="61">
        <v>0</v>
      </c>
      <c r="N167" s="61">
        <v>0</v>
      </c>
      <c r="O167" s="61">
        <v>0</v>
      </c>
      <c r="P167" s="61">
        <f>SUM(L167:O167)</f>
        <v>2</v>
      </c>
      <c r="Q167" s="62">
        <v>117.3</v>
      </c>
      <c r="R167" s="62">
        <v>0</v>
      </c>
      <c r="S167" s="62">
        <v>0</v>
      </c>
      <c r="T167" s="62">
        <v>0</v>
      </c>
      <c r="U167" s="62">
        <f>SUM(Q167:T167)</f>
        <v>117.3</v>
      </c>
      <c r="V167" s="63">
        <v>0</v>
      </c>
      <c r="W167" s="62">
        <v>0</v>
      </c>
      <c r="X167" s="63">
        <v>0</v>
      </c>
      <c r="Y167" s="62">
        <v>0</v>
      </c>
      <c r="Z167" s="62">
        <v>83.94</v>
      </c>
      <c r="AA167" s="62">
        <v>83.94</v>
      </c>
      <c r="AB167" s="62">
        <f>AA167-Z167</f>
        <v>0</v>
      </c>
      <c r="AC167" s="61">
        <v>0</v>
      </c>
      <c r="AD167" s="61">
        <v>0</v>
      </c>
      <c r="AE167" s="60"/>
      <c r="AF167" s="53" t="s">
        <v>39</v>
      </c>
      <c r="AG167" s="59" t="s">
        <v>20</v>
      </c>
      <c r="AH167" s="58">
        <v>23598.16</v>
      </c>
      <c r="AI167" s="57" t="s">
        <v>38</v>
      </c>
      <c r="AJ167" s="57"/>
      <c r="AK167" s="56">
        <v>39708.620000000003</v>
      </c>
      <c r="AL167" s="56">
        <v>39708.620000000003</v>
      </c>
      <c r="AM167" s="56">
        <f>AK167-AL167</f>
        <v>0</v>
      </c>
      <c r="AN167" s="56">
        <f>U167*7000+W167*7000</f>
        <v>821100</v>
      </c>
      <c r="AO167" s="55">
        <f>100-AA167</f>
        <v>16.060000000000002</v>
      </c>
      <c r="AP167" s="54" t="s">
        <v>19</v>
      </c>
      <c r="AQ167" s="85" t="s">
        <v>18</v>
      </c>
      <c r="AR167" s="85" t="s">
        <v>17</v>
      </c>
      <c r="AS167" s="85" t="s">
        <v>16</v>
      </c>
    </row>
    <row r="168" spans="1:45" s="51" customFormat="1" ht="39" customHeight="1" x14ac:dyDescent="0.25">
      <c r="A168" s="67">
        <v>139</v>
      </c>
      <c r="B168" s="65" t="s">
        <v>37</v>
      </c>
      <c r="C168" s="65">
        <v>0</v>
      </c>
      <c r="D168" s="65">
        <v>0</v>
      </c>
      <c r="E168" s="65">
        <v>6</v>
      </c>
      <c r="F168" s="66" t="s">
        <v>36</v>
      </c>
      <c r="G168" s="53">
        <v>156</v>
      </c>
      <c r="H168" s="65" t="s">
        <v>35</v>
      </c>
      <c r="I168" s="65">
        <v>133.77000000000001</v>
      </c>
      <c r="J168" s="65" t="s">
        <v>23</v>
      </c>
      <c r="K168" s="64"/>
      <c r="L168" s="61">
        <v>3</v>
      </c>
      <c r="M168" s="61">
        <v>0</v>
      </c>
      <c r="N168" s="61">
        <v>0</v>
      </c>
      <c r="O168" s="61">
        <v>0</v>
      </c>
      <c r="P168" s="61">
        <f>SUM(L168:O168)</f>
        <v>3</v>
      </c>
      <c r="Q168" s="62">
        <v>133.77000000000001</v>
      </c>
      <c r="R168" s="62">
        <v>0</v>
      </c>
      <c r="S168" s="62">
        <v>0</v>
      </c>
      <c r="T168" s="62">
        <v>0</v>
      </c>
      <c r="U168" s="62">
        <f>SUM(Q168:T168)</f>
        <v>133.77000000000001</v>
      </c>
      <c r="V168" s="63">
        <v>0</v>
      </c>
      <c r="W168" s="62">
        <v>0</v>
      </c>
      <c r="X168" s="63">
        <v>0</v>
      </c>
      <c r="Y168" s="62">
        <v>0</v>
      </c>
      <c r="Z168" s="62">
        <v>58.28</v>
      </c>
      <c r="AA168" s="62">
        <v>58.27</v>
      </c>
      <c r="AB168" s="62">
        <f>AA168-Z168</f>
        <v>-9.9999999999980105E-3</v>
      </c>
      <c r="AC168" s="61">
        <v>0</v>
      </c>
      <c r="AD168" s="61">
        <v>0</v>
      </c>
      <c r="AE168" s="60"/>
      <c r="AF168" s="53" t="s">
        <v>34</v>
      </c>
      <c r="AG168" s="59" t="s">
        <v>20</v>
      </c>
      <c r="AH168" s="58">
        <v>36217.57</v>
      </c>
      <c r="AI168" s="57" t="s">
        <v>33</v>
      </c>
      <c r="AJ168" s="57"/>
      <c r="AK168" s="56">
        <v>74739.649999999994</v>
      </c>
      <c r="AL168" s="56">
        <v>34207.75</v>
      </c>
      <c r="AM168" s="56">
        <f>AK168-AL168</f>
        <v>40531.899999999994</v>
      </c>
      <c r="AN168" s="56">
        <f>U168*7000+W168*7000</f>
        <v>936390.00000000012</v>
      </c>
      <c r="AO168" s="55">
        <f>100-AA168</f>
        <v>41.73</v>
      </c>
      <c r="AP168" s="54" t="s">
        <v>19</v>
      </c>
      <c r="AQ168" s="85" t="s">
        <v>18</v>
      </c>
      <c r="AR168" s="85" t="s">
        <v>17</v>
      </c>
      <c r="AS168" s="85" t="s">
        <v>16</v>
      </c>
    </row>
    <row r="169" spans="1:45" s="51" customFormat="1" ht="39" customHeight="1" x14ac:dyDescent="0.25">
      <c r="A169" s="67">
        <v>140</v>
      </c>
      <c r="B169" s="65" t="s">
        <v>32</v>
      </c>
      <c r="C169" s="65">
        <v>0</v>
      </c>
      <c r="D169" s="65">
        <v>0</v>
      </c>
      <c r="E169" s="65">
        <v>6</v>
      </c>
      <c r="F169" s="66" t="s">
        <v>31</v>
      </c>
      <c r="G169" s="53">
        <v>113</v>
      </c>
      <c r="H169" s="65" t="s">
        <v>30</v>
      </c>
      <c r="I169" s="86">
        <v>120.5</v>
      </c>
      <c r="J169" s="65" t="s">
        <v>23</v>
      </c>
      <c r="K169" s="64"/>
      <c r="L169" s="61">
        <v>3</v>
      </c>
      <c r="M169" s="61">
        <v>0</v>
      </c>
      <c r="N169" s="61">
        <v>0</v>
      </c>
      <c r="O169" s="61">
        <v>0</v>
      </c>
      <c r="P169" s="61">
        <f>SUM(L169:O169)</f>
        <v>3</v>
      </c>
      <c r="Q169" s="62">
        <v>120.5</v>
      </c>
      <c r="R169" s="62">
        <v>0</v>
      </c>
      <c r="S169" s="62">
        <v>0</v>
      </c>
      <c r="T169" s="62">
        <v>0</v>
      </c>
      <c r="U169" s="62">
        <f>SUM(Q169:T169)</f>
        <v>120.5</v>
      </c>
      <c r="V169" s="63">
        <v>0</v>
      </c>
      <c r="W169" s="62">
        <v>0</v>
      </c>
      <c r="X169" s="63">
        <v>0</v>
      </c>
      <c r="Y169" s="62">
        <v>0</v>
      </c>
      <c r="Z169" s="62">
        <v>60.15</v>
      </c>
      <c r="AA169" s="62">
        <v>60.33</v>
      </c>
      <c r="AB169" s="62">
        <f>AA169-Z169</f>
        <v>0.17999999999999972</v>
      </c>
      <c r="AC169" s="61">
        <v>1</v>
      </c>
      <c r="AD169" s="61">
        <v>0</v>
      </c>
      <c r="AE169" s="60"/>
      <c r="AF169" s="53" t="s">
        <v>29</v>
      </c>
      <c r="AG169" s="59" t="s">
        <v>20</v>
      </c>
      <c r="AH169" s="58">
        <v>28614.23</v>
      </c>
      <c r="AI169" s="57" t="s">
        <v>28</v>
      </c>
      <c r="AJ169" s="57"/>
      <c r="AK169" s="56">
        <v>94346.69</v>
      </c>
      <c r="AL169" s="56">
        <v>43780.11</v>
      </c>
      <c r="AM169" s="56">
        <f>AK169-AL169</f>
        <v>50566.58</v>
      </c>
      <c r="AN169" s="56">
        <f>U169*7000+W169*7000</f>
        <v>843500</v>
      </c>
      <c r="AO169" s="55">
        <f>100-AA169</f>
        <v>39.67</v>
      </c>
      <c r="AP169" s="54" t="s">
        <v>19</v>
      </c>
      <c r="AQ169" s="85" t="s">
        <v>18</v>
      </c>
      <c r="AR169" s="85" t="s">
        <v>17</v>
      </c>
      <c r="AS169" s="85" t="s">
        <v>16</v>
      </c>
    </row>
    <row r="170" spans="1:45" s="68" customFormat="1" ht="39" customHeight="1" x14ac:dyDescent="0.25">
      <c r="A170" s="84">
        <v>141</v>
      </c>
      <c r="B170" s="82" t="s">
        <v>27</v>
      </c>
      <c r="C170" s="82">
        <v>0</v>
      </c>
      <c r="D170" s="82">
        <v>0</v>
      </c>
      <c r="E170" s="82">
        <v>6</v>
      </c>
      <c r="F170" s="83" t="s">
        <v>26</v>
      </c>
      <c r="G170" s="76">
        <v>232</v>
      </c>
      <c r="H170" s="82" t="s">
        <v>25</v>
      </c>
      <c r="I170" s="82" t="s">
        <v>24</v>
      </c>
      <c r="J170" s="82" t="s">
        <v>23</v>
      </c>
      <c r="K170" s="81" t="s">
        <v>22</v>
      </c>
      <c r="L170" s="78">
        <v>9</v>
      </c>
      <c r="M170" s="78">
        <v>2</v>
      </c>
      <c r="N170" s="78">
        <v>0</v>
      </c>
      <c r="O170" s="78">
        <v>0</v>
      </c>
      <c r="P170" s="78">
        <f>SUM(L170:O170)</f>
        <v>11</v>
      </c>
      <c r="Q170" s="79">
        <v>413.43</v>
      </c>
      <c r="R170" s="79">
        <f>40.84+24.74</f>
        <v>65.58</v>
      </c>
      <c r="S170" s="79">
        <v>0</v>
      </c>
      <c r="T170" s="79">
        <v>0</v>
      </c>
      <c r="U170" s="79">
        <f>SUM(Q170:T170)</f>
        <v>479.01</v>
      </c>
      <c r="V170" s="80">
        <v>0</v>
      </c>
      <c r="W170" s="79">
        <v>0</v>
      </c>
      <c r="X170" s="80">
        <v>0</v>
      </c>
      <c r="Y170" s="79">
        <v>0</v>
      </c>
      <c r="Z170" s="79">
        <v>30.17</v>
      </c>
      <c r="AA170" s="79">
        <v>28.11</v>
      </c>
      <c r="AB170" s="79">
        <f>AA170-Z170</f>
        <v>-2.0600000000000023</v>
      </c>
      <c r="AC170" s="78">
        <v>1</v>
      </c>
      <c r="AD170" s="78">
        <v>1</v>
      </c>
      <c r="AE170" s="77"/>
      <c r="AF170" s="76" t="s">
        <v>21</v>
      </c>
      <c r="AG170" s="75" t="s">
        <v>20</v>
      </c>
      <c r="AH170" s="74">
        <v>90478.58</v>
      </c>
      <c r="AI170" s="73" t="s">
        <v>14</v>
      </c>
      <c r="AJ170" s="73"/>
      <c r="AK170" s="72">
        <v>357535.98</v>
      </c>
      <c r="AL170" s="72">
        <v>147863.87</v>
      </c>
      <c r="AM170" s="72">
        <f>AK170-AL170</f>
        <v>209672.11</v>
      </c>
      <c r="AN170" s="72">
        <f>U170*7000+W170*7000</f>
        <v>3353070</v>
      </c>
      <c r="AO170" s="71">
        <f>100-AA170</f>
        <v>71.89</v>
      </c>
      <c r="AP170" s="70" t="s">
        <v>19</v>
      </c>
      <c r="AQ170" s="69" t="s">
        <v>18</v>
      </c>
      <c r="AR170" s="69" t="s">
        <v>17</v>
      </c>
      <c r="AS170" s="69" t="s">
        <v>16</v>
      </c>
    </row>
    <row r="171" spans="1:45" s="51" customFormat="1" ht="39" customHeight="1" x14ac:dyDescent="0.25">
      <c r="A171" s="67"/>
      <c r="B171" s="65"/>
      <c r="C171" s="65"/>
      <c r="D171" s="65"/>
      <c r="E171" s="65"/>
      <c r="F171" s="66" t="s">
        <v>15</v>
      </c>
      <c r="G171" s="53">
        <v>301</v>
      </c>
      <c r="H171" s="65" t="s">
        <v>13</v>
      </c>
      <c r="I171" s="65" t="s">
        <v>13</v>
      </c>
      <c r="J171" s="65"/>
      <c r="K171" s="64"/>
      <c r="L171" s="61"/>
      <c r="M171" s="61"/>
      <c r="N171" s="61"/>
      <c r="O171" s="61"/>
      <c r="P171" s="61"/>
      <c r="Q171" s="62"/>
      <c r="R171" s="62"/>
      <c r="S171" s="62"/>
      <c r="T171" s="62"/>
      <c r="U171" s="62"/>
      <c r="V171" s="63"/>
      <c r="W171" s="62"/>
      <c r="X171" s="63"/>
      <c r="Y171" s="62"/>
      <c r="Z171" s="62"/>
      <c r="AA171" s="62"/>
      <c r="AB171" s="62"/>
      <c r="AC171" s="61"/>
      <c r="AD171" s="61"/>
      <c r="AE171" s="60"/>
      <c r="AF171" s="53"/>
      <c r="AG171" s="59" t="s">
        <v>13</v>
      </c>
      <c r="AH171" s="58">
        <v>116884.34</v>
      </c>
      <c r="AI171" s="57" t="s">
        <v>14</v>
      </c>
      <c r="AJ171" s="57"/>
      <c r="AK171" s="56"/>
      <c r="AL171" s="56"/>
      <c r="AM171" s="56"/>
      <c r="AN171" s="56">
        <f>U171*7000+W171*7000</f>
        <v>0</v>
      </c>
      <c r="AO171" s="55"/>
      <c r="AP171" s="54"/>
      <c r="AQ171" s="53" t="s">
        <v>13</v>
      </c>
      <c r="AR171" s="53" t="s">
        <v>13</v>
      </c>
      <c r="AS171" s="52" t="s">
        <v>13</v>
      </c>
    </row>
    <row r="172" spans="1:45" s="38" customFormat="1" ht="39" customHeight="1" thickBot="1" x14ac:dyDescent="0.3">
      <c r="A172" s="50"/>
      <c r="B172" s="47" t="s">
        <v>12</v>
      </c>
      <c r="C172" s="47">
        <f>SUM(C5:C170)</f>
        <v>0</v>
      </c>
      <c r="D172" s="47">
        <f>SUM(D5:D170)</f>
        <v>0</v>
      </c>
      <c r="E172" s="47"/>
      <c r="F172" s="49"/>
      <c r="G172" s="48"/>
      <c r="H172" s="47"/>
      <c r="I172" s="47"/>
      <c r="J172" s="47" t="s">
        <v>11</v>
      </c>
      <c r="K172" s="46">
        <f>SUM(C172:D172)/A170</f>
        <v>0</v>
      </c>
      <c r="L172" s="42">
        <f>SUM(L5:L170)</f>
        <v>496</v>
      </c>
      <c r="M172" s="42">
        <f>SUM(M5:M170)</f>
        <v>41</v>
      </c>
      <c r="N172" s="42">
        <f>SUM(N5:N170)</f>
        <v>0</v>
      </c>
      <c r="O172" s="42">
        <f>SUM(O5:O170)</f>
        <v>0</v>
      </c>
      <c r="P172" s="42">
        <f>SUM(P5:P170)</f>
        <v>538</v>
      </c>
      <c r="Q172" s="42">
        <f>SUM(Q5:Q170)</f>
        <v>24340.86</v>
      </c>
      <c r="R172" s="42">
        <f>SUM(R5:R170)</f>
        <v>1621.6299999999997</v>
      </c>
      <c r="S172" s="42">
        <f>SUM(S5:S170)</f>
        <v>0</v>
      </c>
      <c r="T172" s="42">
        <f>SUM(T5:T170)</f>
        <v>0</v>
      </c>
      <c r="U172" s="45">
        <f>SUM(U5:U170)</f>
        <v>26006.359999999993</v>
      </c>
      <c r="V172" s="42">
        <f>SUM(V5:V170)</f>
        <v>30</v>
      </c>
      <c r="W172" s="44">
        <f>SUM(W5:W170)</f>
        <v>1966.8299999999997</v>
      </c>
      <c r="X172" s="42">
        <f>SUM(X5:X170)</f>
        <v>0</v>
      </c>
      <c r="Y172" s="42">
        <f>SUM(Y5:Y170)</f>
        <v>0</v>
      </c>
      <c r="Z172" s="42">
        <f>SUM(Z5:Z170)</f>
        <v>10378.359999999997</v>
      </c>
      <c r="AA172" s="42">
        <f>SUM(AA5:AA170)</f>
        <v>10237.769999999997</v>
      </c>
      <c r="AB172" s="42">
        <f>SUM(AB5:AB170)</f>
        <v>-140.59000000000009</v>
      </c>
      <c r="AC172" s="42">
        <f>SUM(AC5:AC170)</f>
        <v>71</v>
      </c>
      <c r="AD172" s="42">
        <f>SUM(AD5:AD170)</f>
        <v>21</v>
      </c>
      <c r="AE172" s="42">
        <f>SUM(AE5:AE170)</f>
        <v>0</v>
      </c>
      <c r="AF172" s="42">
        <f>SUM(AF5:AF170)</f>
        <v>0</v>
      </c>
      <c r="AG172" s="42">
        <f>SUM(AG5:AG170)</f>
        <v>0</v>
      </c>
      <c r="AH172" s="42">
        <f>SUM(AH5:AH170)</f>
        <v>6821663.6900000013</v>
      </c>
      <c r="AI172" s="42"/>
      <c r="AJ172" s="42">
        <f>SUM(AJ5:AJ170)</f>
        <v>0</v>
      </c>
      <c r="AK172" s="43">
        <f>SUM(AK5:AK170)</f>
        <v>15403630.828000003</v>
      </c>
      <c r="AL172" s="42">
        <f>SUM(AL5:AL170)</f>
        <v>7543332.8199999975</v>
      </c>
      <c r="AM172" s="42">
        <f>SUM(AM5:AM170)</f>
        <v>7860298.0080000041</v>
      </c>
      <c r="AN172" s="43">
        <f>SUM(AN5:AN170)</f>
        <v>190251890</v>
      </c>
      <c r="AO172" s="42"/>
      <c r="AP172" s="41">
        <v>113</v>
      </c>
      <c r="AQ172" s="40"/>
      <c r="AR172" s="40"/>
      <c r="AS172" s="39"/>
    </row>
    <row r="173" spans="1:45" ht="18.75" customHeight="1" thickBot="1" x14ac:dyDescent="0.25">
      <c r="A173" s="37"/>
      <c r="B173" s="36"/>
      <c r="C173" s="36"/>
      <c r="D173" s="36"/>
      <c r="E173" s="36"/>
      <c r="F173" s="36"/>
      <c r="G173" s="36"/>
      <c r="H173" s="36"/>
      <c r="I173" s="36"/>
      <c r="J173" s="35" t="s">
        <v>10</v>
      </c>
      <c r="K173" s="34">
        <f>D172/A170</f>
        <v>0</v>
      </c>
      <c r="L173" s="33">
        <f>SUM(L172:O172)</f>
        <v>537</v>
      </c>
      <c r="M173" s="32"/>
      <c r="N173" s="32"/>
      <c r="O173" s="31"/>
      <c r="P173" s="30"/>
      <c r="Q173" s="29">
        <f>SUM(Q172:T172)</f>
        <v>25962.49</v>
      </c>
      <c r="R173" s="28"/>
      <c r="S173" s="28"/>
      <c r="T173" s="27"/>
      <c r="U173" s="21"/>
      <c r="V173" s="21"/>
      <c r="W173" s="21"/>
      <c r="X173" s="21"/>
      <c r="Y173" s="21"/>
      <c r="Z173" s="21"/>
      <c r="AA173" s="21"/>
      <c r="AB173" s="21"/>
      <c r="AC173" s="21"/>
      <c r="AD173" s="26"/>
      <c r="AE173" s="21"/>
      <c r="AF173" s="21"/>
      <c r="AG173" s="25"/>
      <c r="AH173" s="24"/>
      <c r="AI173" s="23"/>
      <c r="AJ173" s="23"/>
      <c r="AK173" s="22"/>
      <c r="AL173" s="22"/>
      <c r="AM173" s="22"/>
      <c r="AN173" s="22"/>
      <c r="AO173" s="21"/>
      <c r="AP173" s="20"/>
      <c r="AQ173" s="19"/>
      <c r="AR173" s="19"/>
      <c r="AS173" s="19"/>
    </row>
    <row r="174" spans="1:45" ht="18.75" customHeight="1" x14ac:dyDescent="0.2">
      <c r="A174" s="18"/>
      <c r="B174" s="17"/>
      <c r="C174" s="17"/>
      <c r="D174" s="17"/>
      <c r="E174" s="17"/>
      <c r="F174" s="17"/>
      <c r="G174" s="17"/>
      <c r="H174" s="17"/>
      <c r="I174" s="17"/>
      <c r="J174" s="17"/>
      <c r="K174" s="16"/>
      <c r="L174" s="15"/>
      <c r="M174" s="15"/>
      <c r="N174" s="15"/>
      <c r="O174" s="15"/>
      <c r="P174" s="15"/>
      <c r="Q174" s="15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4"/>
      <c r="AH174" s="13"/>
      <c r="AI174" s="12"/>
      <c r="AJ174" s="12"/>
      <c r="AK174" s="11"/>
      <c r="AL174" s="11"/>
      <c r="AM174" s="11"/>
      <c r="AN174" s="11"/>
      <c r="AO174" s="10"/>
    </row>
    <row r="175" spans="1:45" ht="18.75" hidden="1" customHeight="1" x14ac:dyDescent="0.2">
      <c r="A175" s="14"/>
      <c r="B175" s="14" t="s">
        <v>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4"/>
      <c r="AH175" s="13"/>
      <c r="AI175" s="12"/>
      <c r="AJ175" s="12"/>
      <c r="AK175" s="11"/>
      <c r="AL175" s="11"/>
      <c r="AM175" s="11"/>
      <c r="AN175" s="11"/>
      <c r="AO175" s="10"/>
    </row>
    <row r="176" spans="1:45" ht="18.75" hidden="1" customHeight="1" x14ac:dyDescent="0.2">
      <c r="C176" s="1" t="s">
        <v>8</v>
      </c>
      <c r="P176" s="1" t="s">
        <v>7</v>
      </c>
      <c r="U176" s="1" t="s">
        <v>6</v>
      </c>
      <c r="V176" s="1" t="s">
        <v>5</v>
      </c>
      <c r="W176" s="1" t="s">
        <v>4</v>
      </c>
    </row>
    <row r="177" spans="2:40" ht="104.25" hidden="1" customHeight="1" x14ac:dyDescent="0.2">
      <c r="B177" s="9" t="s">
        <v>3</v>
      </c>
      <c r="C177" s="8" t="s">
        <v>2</v>
      </c>
      <c r="D177" s="8"/>
      <c r="E177" s="8"/>
      <c r="F177" s="8"/>
      <c r="G177" s="8" t="s">
        <v>1</v>
      </c>
      <c r="H177" s="8"/>
      <c r="I177" s="8"/>
      <c r="J177" s="8"/>
      <c r="K177" s="8"/>
      <c r="L177" s="8"/>
      <c r="M177" s="8"/>
      <c r="N177" s="8"/>
      <c r="O177" s="8"/>
      <c r="P177" s="7" t="e">
        <f>P8+P9+P12+P14+P20+P26+P31+P34+P36+'załącznik nr 13'!P38+P41+P42+P43+P44+P47+P54+P56+P58+P59+P66+P67+#REF!+P68+P69+#REF!+P74+P75+#REF!+#REF!+P76+P77+P78+P80+#REF!+P87+P88+P89+P93+[1]Arkusz1!P8+P107+P110+P111+P113+P119+P120+#REF!+P121+P124+P127+P130+P147+P148+P149+P150+P154+P160+P163+P168+P169+P170</f>
        <v>#REF!</v>
      </c>
      <c r="Q177" s="7" t="e">
        <f>Q8+Q9+Q12+Q14+Q20+Q26+Q31+Q34+Q36+'załącznik nr 13'!Q38+Q41+Q42+Q43+Q44+Q47+Q54+Q56+Q58+Q59+Q66+Q67+#REF!+Q68+Q69+#REF!+Q74+Q75+#REF!+#REF!+Q76+Q77+Q78+Q80+#REF!+Q87+Q88+Q89+Q93+[1]Arkusz1!Q8+Q107+Q110+Q111+Q113+Q119+Q120+#REF!+Q121+Q124+Q127+Q130+Q147+Q148+Q149+Q150+Q154+Q160+Q163+Q168+Q169+Q170</f>
        <v>#REF!</v>
      </c>
      <c r="R177" s="7" t="e">
        <f>R8+R9+R12+R14+R20+R26+R31+R34+R36+'załącznik nr 13'!R38+R41+R42+R43+R44+R47+R54+R56+R58+R59+R66+R67+#REF!+R68+R69+#REF!+R74+R75+#REF!+#REF!+R76+R77+R78+R80+#REF!+R87+R88+R89+R93+[1]Arkusz1!R8+R107+R110+R111+R113+R119+R120+#REF!+R121+R124+R127+R130+R147+R148+R149+R150+R154+R160+R163+R168+R169+R170</f>
        <v>#REF!</v>
      </c>
      <c r="S177" s="7" t="e">
        <f>S8+S9+S12+S14+S20+S26+S31+S34+S36+'załącznik nr 13'!S38+S41+S42+S43+S44+S47+S54+S56+S58+S59+S66+S67+#REF!+S68+S69+#REF!+S74+S75+#REF!+#REF!+S76+S77+S78+S80+#REF!+S87+S88+S89+S93+[1]Arkusz1!S8+S107+S110+S111+S113+S119+S120+#REF!+S121+S124+S127+S130+S147+S148+S149+S150+S154+S160+S163+S168+S169+S170</f>
        <v>#REF!</v>
      </c>
      <c r="T177" s="7" t="e">
        <f>T8+T9+T12+T14+T20+T26+T31+T34+T36+'załącznik nr 13'!T38+T41+T42+T43+T44+T47+T54+T56+T58+T59+T66+T67+#REF!+T68+T69+#REF!+T74+T75+#REF!+#REF!+T76+T77+T78+T80+#REF!+T87+T88+T89+T93+[1]Arkusz1!T8+T107+T110+T111+T113+T119+T120+#REF!+T121+T124+T127+T130+T147+T148+T149+T150+T154+T160+T163+T168+T169+T170</f>
        <v>#REF!</v>
      </c>
      <c r="U177" s="7" t="e">
        <f>U8+U9+U12+U14+U20+U26+U31+U34+U36+'załącznik nr 13'!U38+U41+U42+U43+U44+U47+U54+U56+U58+U59+U66+U67+#REF!+U68+U69+#REF!+U74+U75+#REF!+#REF!+U76+U77+U78+U80+#REF!+U87+U88+U89+U93+[1]Arkusz1!U8+U107+U110+U111+U113+U119+U120+#REF!+U121+U124+U127+U130+U147+U148+U149+U150+U154+U160+U163+U168+U169+U170</f>
        <v>#REF!</v>
      </c>
      <c r="V177" s="7" t="e">
        <f>V8+V9+V12+V14+V20+V26+V31+V34+V36+'załącznik nr 13'!V38+V41+V42+V43+V44+V47+V54+V56+V58+V59+V66+V67+#REF!+V68+V69+#REF!+V74+V75+#REF!+#REF!+V76+V77+V78+V80+#REF!+V87+V88+V89+V93+[1]Arkusz1!V8+V107+V110+V111+V113+V119+V120+#REF!+V121+V124+V127+V130+V147+V148+V149+V150+V154+V160+V163+V168+V169+V170</f>
        <v>#REF!</v>
      </c>
      <c r="W177" s="7" t="e">
        <f>W8+W9+W12+W14+W20+W26+W31+W34+W36+'załącznik nr 13'!W38+W41+W42+W43+W44+W47+W54+W56+W58+W59+W66+W67+#REF!+W68+W69+#REF!+W74+W75+#REF!+#REF!+W76+W77+W78+W80+#REF!+W87+W88+W89+W93+[1]Arkusz1!W8+W107+W110+W111+W113+W119+W120+#REF!+W121+W124+W127+W130+W147+W148+W149+W150+W154+W160+W163+W168+W169+W170</f>
        <v>#REF!</v>
      </c>
      <c r="X177" s="7" t="e">
        <f>X8+X9+X12+X14+X20+X26+X31+X34+X36+'załącznik nr 13'!X38+X41+X42+X43+X44+X47+X54+X56+X58+X59+X66+X67+#REF!+X68+X69+#REF!+X74+X75+#REF!+#REF!+X76+X77+X78+X80+#REF!+X87+X88+X89+X93+[1]Arkusz1!X8+X107+X110+X111+X113+X119+X120+#REF!+X121+X124+X127+X130+X147+X148+X149+X150+X154+X160+X163+X168+X169+X170</f>
        <v>#REF!</v>
      </c>
      <c r="Y177" s="7" t="e">
        <f>Y8+Y9+Y12+Y14+Y20+Y26+Y31+Y34+Y36+'załącznik nr 13'!Y38+Y41+Y42+Y43+Y44+Y47+Y54+Y56+Y58+Y59+Y66+Y67+#REF!+Y68+Y69+#REF!+Y74+Y75+#REF!+#REF!+Y76+Y77+Y78+Y80+#REF!+Y87+Y88+Y89+Y93+[1]Arkusz1!Y8+Y107+Y110+Y111+Y113+Y119+Y120+#REF!+Y121+Y124+Y127+Y130+Y147+Y148+Y149+Y150+Y154+Y160+Y163+Y168+Y169+Y170</f>
        <v>#REF!</v>
      </c>
      <c r="Z177" s="7" t="e">
        <f>Z8+Z9+Z12+Z14+Z20+Z26+Z31+Z34+Z36+'załącznik nr 13'!Z38+Z41+Z42+Z43+Z44+Z47+Z54+Z56+Z58+Z59+Z66+Z67+#REF!+Z68+Z69+#REF!+Z74+Z75+#REF!+#REF!+Z76+Z77+Z78+Z80+#REF!+Z87+Z88+Z89+Z93+[1]Arkusz1!Z8+Z107+Z110+Z111+Z113+Z119+Z120+#REF!+Z121+Z124+Z127+Z130+Z147+Z148+Z149+Z150+Z154+Z160+Z163+Z168+Z169+Z170</f>
        <v>#REF!</v>
      </c>
      <c r="AA177" s="7" t="e">
        <f>AA8+AA9+AA12+AA14+AA20+AA26+AA31+AA34+AA36+'załącznik nr 13'!AA38+AA41+AA42+AA43+AA44+AA47+AA54+AA56+AA58+AA59+AA66+AA67+#REF!+AA68+AA69+#REF!+AA74+AA75+#REF!+#REF!+AA76+AA77+AA78+AA80+#REF!+AA87+AA88+AA89+AA93+[1]Arkusz1!AA8+AA107+AA110+AA111+AA113+AA119+AA120+#REF!+AA121+AA124+AA127+AA130+AA147+AA148+AA149+AA150+AA154+AA160+AA163+AA168+AA169+AA170</f>
        <v>#REF!</v>
      </c>
      <c r="AB177" s="7" t="e">
        <f>AB8+AB9+AB12+AB14+AB20+AB26+AB31+AB34+AB36+'załącznik nr 13'!AB38+AB41+AB42+AB43+AB44+AB47+AB54+AB56+AB58+AB59+AB66+AB67+#REF!+AB68+AB69+#REF!+AB74+AB75+#REF!+#REF!+AB76+AB77+AB78+AB80+#REF!+AB87+AB88+AB89+AB93+[1]Arkusz1!AB8+AB107+AB110+AB111+AB113+AB119+AB120+#REF!+AB121+AB124+AB127+AB130+AB147+AB148+AB149+AB150+AB154+AB160+AB163+AB168+AB169+AB170</f>
        <v>#REF!</v>
      </c>
      <c r="AC177" s="7" t="e">
        <f>AC8+AC9+AC12+AC14+AC20+AC26+AC31+AC34+AC36+'załącznik nr 13'!AC38+AC41+AC42+AC43+AC44+AC47+AC54+AC56+AC58+AC59+AC66+AC67+#REF!+AC68+AC69+#REF!+AC74+AC75+#REF!+#REF!+AC76+AC77+AC78+AC80+#REF!+AC87+AC88+AC89+AC93+[1]Arkusz1!AC8+AC107+AC110+AC111+AC113+AC119+AC120+#REF!+AC121+AC124+AC127+AC130+AC147+AC148+AC149+AC150+AC154+AC160+AC163+AC168+AC169+AC170</f>
        <v>#REF!</v>
      </c>
      <c r="AD177" s="7" t="e">
        <f>AD8+AD9+AD12+AD14+AD20+AD26+AD31+AD34+AD36+'załącznik nr 13'!AD38+AD41+AD42+AD43+AD44+AD47+AD54+AD56+AD58+AD59+AD66+AD67+#REF!+AD68+AD69+#REF!+AD74+AD75+#REF!+#REF!+AD76+AD77+AD78+AD80+#REF!+AD87+AD88+AD89+AD93+[1]Arkusz1!AD8+AD107+AD110+AD111+AD113+AD119+AD120+#REF!+AD121+AD124+AD127+AD130+AD147+AD148+AD149+AD150+AD154+AD160+AD163+AD168+AD169+AD170</f>
        <v>#REF!</v>
      </c>
      <c r="AE177" s="7" t="e">
        <f>AE8+AE9+AE12+AE14+AE20+AE26+AE31+AE34+AE36+'załącznik nr 13'!AE38+AE41+AE42+AE43+AE44+AE47+AE54+AE56+AE58+AE59+AE66+AE67+#REF!+AE68+AE69+#REF!+AE74+AE75+#REF!+#REF!+AE76+AE77+AE78+AE80+#REF!+AE87+AE88+AE89+AE93+[1]Arkusz1!AE8+AE107+AE110+AE111+AE113+AE119+AE120+#REF!+AE121+AE124+AE127+AE130+AE147+AE148+AE149+AE150+AE154+AE160+AE163+AE168+AE169+AE170</f>
        <v>#REF!</v>
      </c>
      <c r="AF177" s="7" t="e">
        <f>AF8+AF9+AF12+AF14+AF20+AF26+AF31+AF34+AF36+'załącznik nr 13'!AF38+AF41+AF42+AF43+AF44+AF47+AF54+AF56+AF58+AF59+AF66+AF67+#REF!+AF68+AF69+#REF!+AF74+AF75+#REF!+#REF!+AF76+AF77+AF78+AF80+#REF!+AF87+AF88+AF89+AF93+[1]Arkusz1!AF8+AF107+AF110+AF111+AF113+AF119+AF120+#REF!+AF121+AF124+AF127+AF130+AF147+AF148+AF149+AF150+AF154+AF160+AF163+AF168+AF169+AF170</f>
        <v>#VALUE!</v>
      </c>
      <c r="AG177" s="7" t="e">
        <f>AG8+AG9+AG12+AG14+AG20+AG26+AG31+AG34+AG36+'załącznik nr 13'!AG38+AG41+AG42+AG43+AG44+AG47+AG54+AG56+AG58+AG59+AG66+AG67+#REF!+AG68+AG69+#REF!+AG74+AG75+#REF!+#REF!+AG76+AG77+AG78+AG80+#REF!+AG87+AG88+AG89+AG93+[1]Arkusz1!AG8+AG107+AG110+AG111+AG113+AG119+AG120+#REF!+AG121+AG124+AG127+AG130+AG147+AG148+AG149+AG150+AG154+AG160+AG163+AG168+AG169+AG170</f>
        <v>#VALUE!</v>
      </c>
      <c r="AH177" s="7" t="e">
        <f>AH8+AH9+AH12+AH14+AH20+AH26+AH31+AH34+AH36+'załącznik nr 13'!AH38+AH41+AH42+AH43+AH44+AH47+AH54+AH56+AH58+AH59+AH66+AH67+#REF!+AH68+AH69+#REF!+AH74+AH75+#REF!+#REF!+AH76+AH77+AH78+AH80+#REF!+AH87+AH88+AH89+AH93+[1]Arkusz1!AH8+AH107+AH110+AH111+AH113+AH119+AH120+#REF!+AH121+AH124+AH127+AH130+AH147+AH148+AH149+AH150+AH154+AH160+AH163+AH168+AH169+AH170</f>
        <v>#VALUE!</v>
      </c>
      <c r="AI177" s="7" t="e">
        <f>AI8+AI9+AI12+AI14+AI20+AI26+AI31+AI34+AI36+'załącznik nr 13'!AI38+AI41+AI42+AI43+AI44+AI47+AI54+AI56+AI58+AI59+AI66+AI67+#REF!+AI68+AI69+#REF!+AI74+AI75+#REF!+#REF!+AI76+AI77+AI78+AI80+#REF!+AI87+AI88+AI89+AI93+[1]Arkusz1!AI8+AI107+AI110+AI111+AI113+AI119+AI120+#REF!+AI121+AI124+AI127+AI130+AI147+AI148+AI149+AI150+AI154+AI160+AI163+AI168+AI169+AI170</f>
        <v>#VALUE!</v>
      </c>
      <c r="AJ177" s="7" t="e">
        <f>AJ8+AJ9+AJ12+AJ14+AJ20+AJ26+AJ31+AJ34+AJ36+'załącznik nr 13'!AJ38+AJ41+AJ42+AJ43+AJ44+AJ47+AJ54+AJ56+AJ58+AJ59+AJ66+AJ67+#REF!+AJ68+AJ69+#REF!+AJ74+AJ75+#REF!+#REF!+AJ76+AJ77+AJ78+AJ80+#REF!+AJ87+AJ88+AJ89+AJ93+[1]Arkusz1!AJ8+AJ107+AJ110+AJ111+AJ113+AJ119+AJ120+#REF!+AJ121+AJ124+AJ127+AJ130+AJ147+AJ148+AJ149+AJ150+AJ154+AJ160+AJ163+AJ168+AJ169+AJ170</f>
        <v>#REF!</v>
      </c>
      <c r="AK177" s="6" t="e">
        <f>AK8+AK9+AK12+AK14+AK20+AK26+AK31+AK34+AK36+'załącznik nr 13'!AK38+AK41+AK42+AK43+AK44+AK47+AK54+AK56+AK58+AK59+AK66+AK67+#REF!+AK68+AK69+#REF!+AK74+AK75+#REF!+#REF!+AK76+AK77+AK78+AK80+#REF!+AK87+AK88+AK89+AK93+[1]Arkusz1!AK8+AK107+AK110+AK111+AK113+AK119+AK120+#REF!+AK121+AK124+AK127+AK130+AK147+AK148+AK149+AK150+AK154+AK160+AK163+AK168+AK169+AK170</f>
        <v>#REF!</v>
      </c>
      <c r="AL177" s="6" t="e">
        <f>AL8+AL9+AL12+AL14+AL20+AL26+AL31+AL34+AL36+'załącznik nr 13'!AL38+AL41+AL42+AL43+AL44+AL47+AL54+AL56+AL58+AL59+AL66+AL67+#REF!+AL68+AL69+#REF!+AL74+AL75+#REF!+#REF!+AL76+AL77+AL78+AL80+#REF!+AL87+AL88+AL89+AL93+[1]Arkusz1!AL8+AL107+AL110+AL111+AL113+AL119+AL120+#REF!+AL121+AL124+AL127+AL130+AL147+AL148+AL149+AL150+AL154+AL160+AL163+AL168+AL169+AL170</f>
        <v>#REF!</v>
      </c>
      <c r="AM177" s="6" t="e">
        <f>AM8+AM9+AM12+AM14+AM20+AM26+AM31+AM34+AM36+'załącznik nr 13'!AM38+AM41+AM42+AM43+AM44+AM47+AM54+AM56+AM58+AM59+AM66+AM67+#REF!+AM68+AM69+#REF!+AM74+AM75+#REF!+#REF!+AM76+AM77+AM78+AM80+#REF!+AM87+AM88+AM89+AM93+[1]Arkusz1!AM8+AM107+AM110+AM111+AM113+AM119+AM120+#REF!+AM121+AM124+AM127+AM130+AM147+AM148+AM149+AM150+AM154+AM160+AM163+AM168+AM169+AM170</f>
        <v>#REF!</v>
      </c>
      <c r="AN177" s="6" t="e">
        <f>AN8+AN9+AN12+AN14+AN20+AN26+AN31+AN34+AN36+'załącznik nr 13'!AN38+AN41+AN42+AN43+AN44+AN47+AN54+AN56+AN58+AN59+AN66+AN67+#REF!+AN68+AN69+#REF!+AN74+AN75+#REF!+#REF!+AN76+AN77+AN78+AN80+#REF!+AN87+AN88+AN89+AN93+[1]Arkusz1!AN8+AN107+AN110+AN111+AN113+AN119+AN120+#REF!+AN121+AN124+AN127+AN130+AN147+AN148+AN149+AN150+AN154+AN160+AN163+AN168+AN169+AN170</f>
        <v>#REF!</v>
      </c>
    </row>
    <row r="178" spans="2:40" hidden="1" x14ac:dyDescent="0.2">
      <c r="AK178" s="3"/>
      <c r="AL178" s="3"/>
      <c r="AM178" s="3"/>
      <c r="AN178" s="3"/>
    </row>
    <row r="179" spans="2:40" ht="51" hidden="1" customHeight="1" x14ac:dyDescent="0.2">
      <c r="B179" s="5" t="s">
        <v>0</v>
      </c>
      <c r="C179" s="1">
        <f>146-53</f>
        <v>93</v>
      </c>
      <c r="P179" s="4" t="e">
        <f>P172-P177</f>
        <v>#REF!</v>
      </c>
      <c r="Q179" s="4" t="e">
        <f>Q172-Q177</f>
        <v>#REF!</v>
      </c>
      <c r="R179" s="4" t="e">
        <f>R172-R177</f>
        <v>#REF!</v>
      </c>
      <c r="S179" s="4" t="e">
        <f>S172-S177</f>
        <v>#REF!</v>
      </c>
      <c r="T179" s="4" t="e">
        <f>T172-T177</f>
        <v>#REF!</v>
      </c>
      <c r="U179" s="4" t="e">
        <f>U172-U177</f>
        <v>#REF!</v>
      </c>
      <c r="V179" s="4" t="e">
        <f>V172-V177</f>
        <v>#REF!</v>
      </c>
      <c r="W179" s="4" t="e">
        <f>W172-W177</f>
        <v>#REF!</v>
      </c>
      <c r="X179" s="4" t="e">
        <f>X172-X177</f>
        <v>#REF!</v>
      </c>
      <c r="Y179" s="4" t="e">
        <f>Y172-Y177</f>
        <v>#REF!</v>
      </c>
      <c r="Z179" s="4" t="e">
        <f>Z172-Z177</f>
        <v>#REF!</v>
      </c>
      <c r="AA179" s="4" t="e">
        <f>AA172-AA177</f>
        <v>#REF!</v>
      </c>
      <c r="AB179" s="4" t="e">
        <f>AB172-AB177</f>
        <v>#REF!</v>
      </c>
      <c r="AC179" s="4" t="e">
        <f>AC172-AC177</f>
        <v>#REF!</v>
      </c>
      <c r="AD179" s="4" t="e">
        <f>AD172-AD177</f>
        <v>#REF!</v>
      </c>
      <c r="AE179" s="4" t="e">
        <f>AE172-AE177</f>
        <v>#REF!</v>
      </c>
      <c r="AF179" s="4" t="e">
        <f>AF172-AF177</f>
        <v>#VALUE!</v>
      </c>
      <c r="AG179" s="4" t="e">
        <f>AG172-AG177</f>
        <v>#VALUE!</v>
      </c>
      <c r="AH179" s="4" t="e">
        <f>AH172-AH177</f>
        <v>#VALUE!</v>
      </c>
      <c r="AI179" s="4" t="e">
        <f>AI172-AI177</f>
        <v>#VALUE!</v>
      </c>
      <c r="AJ179" s="4" t="e">
        <f>AJ172-AJ177</f>
        <v>#REF!</v>
      </c>
      <c r="AK179" s="3" t="e">
        <f>AK172-AK177</f>
        <v>#REF!</v>
      </c>
      <c r="AL179" s="3" t="e">
        <f>AL172-AL177</f>
        <v>#REF!</v>
      </c>
      <c r="AM179" s="3" t="e">
        <f>AM172-AM177</f>
        <v>#REF!</v>
      </c>
      <c r="AN179" s="3" t="e">
        <f>AN172-AN177</f>
        <v>#REF!</v>
      </c>
    </row>
    <row r="180" spans="2:40" hidden="1" x14ac:dyDescent="0.2"/>
    <row r="181" spans="2:40" hidden="1" x14ac:dyDescent="0.2"/>
  </sheetData>
  <autoFilter ref="A2:AP1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</autoFilter>
  <mergeCells count="12">
    <mergeCell ref="L173:O173"/>
    <mergeCell ref="AF113:AF114"/>
    <mergeCell ref="AF117:AF118"/>
    <mergeCell ref="AF131:AF136"/>
    <mergeCell ref="Q173:T173"/>
    <mergeCell ref="A1:AS1"/>
    <mergeCell ref="A2:AS2"/>
    <mergeCell ref="A3:AS3"/>
    <mergeCell ref="AF110:AF111"/>
    <mergeCell ref="AF27:AF28"/>
    <mergeCell ref="AF31:AF32"/>
    <mergeCell ref="AF104:AF10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13</vt:lpstr>
      <vt:lpstr>'załącznik nr 13'!Tytuły_wydruku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2020-07-06T08:50:32Z</dcterms:created>
  <dcterms:modified xsi:type="dcterms:W3CDTF">2020-07-06T08:51:25Z</dcterms:modified>
</cp:coreProperties>
</file>