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elementów'!$A$1:$G$92</definedName>
  </definedNames>
  <calcPr calcId="145621"/>
</workbook>
</file>

<file path=xl/calcChain.xml><?xml version="1.0" encoding="utf-8"?>
<calcChain xmlns="http://schemas.openxmlformats.org/spreadsheetml/2006/main">
  <c r="F84" i="6" l="1"/>
  <c r="E80" i="6" l="1"/>
  <c r="E79" i="6"/>
  <c r="E77" i="6"/>
  <c r="E76" i="6"/>
  <c r="E73" i="6"/>
  <c r="E72" i="6"/>
  <c r="E74" i="6" s="1"/>
  <c r="J42" i="6"/>
  <c r="J31" i="6"/>
  <c r="J38" i="6"/>
  <c r="H13" i="6"/>
  <c r="E43" i="6"/>
  <c r="E44" i="6"/>
  <c r="E45" i="6"/>
  <c r="E46" i="6"/>
  <c r="I33" i="6"/>
  <c r="J33" i="6"/>
  <c r="H33" i="6"/>
  <c r="G45" i="6" l="1"/>
  <c r="G46" i="6"/>
  <c r="G44" i="6"/>
  <c r="G61" i="6"/>
  <c r="G80" i="6"/>
  <c r="G81" i="6"/>
  <c r="G82" i="6"/>
  <c r="G79" i="6"/>
  <c r="G77" i="6"/>
  <c r="G76" i="6"/>
  <c r="G73" i="6"/>
  <c r="G74" i="6"/>
  <c r="G72" i="6"/>
  <c r="G66" i="6"/>
  <c r="G67" i="6"/>
  <c r="G68" i="6"/>
  <c r="G69" i="6"/>
  <c r="G70" i="6"/>
  <c r="G63" i="6"/>
  <c r="G75" i="6" l="1"/>
  <c r="G78" i="6"/>
  <c r="G71" i="6"/>
  <c r="G43" i="6"/>
  <c r="E29" i="6"/>
  <c r="G29" i="6" s="1"/>
  <c r="I30" i="6"/>
  <c r="I31" i="6" s="1"/>
  <c r="H30" i="6"/>
  <c r="H31" i="6" s="1"/>
  <c r="E28" i="6"/>
  <c r="G28" i="6" s="1"/>
  <c r="E19" i="6"/>
  <c r="G19" i="6" s="1"/>
  <c r="E75" i="6"/>
  <c r="G83" i="6"/>
  <c r="E78" i="6"/>
  <c r="E71" i="6"/>
  <c r="G65" i="6"/>
  <c r="G64" i="6" s="1"/>
  <c r="E64" i="6"/>
  <c r="G60" i="6"/>
  <c r="G59" i="6"/>
  <c r="G57" i="6"/>
  <c r="G56" i="6"/>
  <c r="G62" i="6" l="1"/>
  <c r="G58" i="6"/>
  <c r="E42" i="6"/>
  <c r="G42" i="6" s="1"/>
  <c r="G55" i="6" l="1"/>
  <c r="G85" i="6" s="1"/>
  <c r="J48" i="6"/>
  <c r="E48" i="6" s="1"/>
  <c r="G48" i="6" s="1"/>
  <c r="G47" i="6" s="1"/>
  <c r="I40" i="6"/>
  <c r="I41" i="6" s="1"/>
  <c r="H40" i="6"/>
  <c r="H41" i="6" s="1"/>
  <c r="J37" i="6"/>
  <c r="J40" i="6" s="1"/>
  <c r="J41" i="6" s="1"/>
  <c r="H18" i="6"/>
  <c r="E18" i="6" s="1"/>
  <c r="G18" i="6" s="1"/>
  <c r="I35" i="6"/>
  <c r="H35" i="6"/>
  <c r="J34" i="6"/>
  <c r="E38" i="6"/>
  <c r="E33" i="6"/>
  <c r="E27" i="6"/>
  <c r="G27" i="6" s="1"/>
  <c r="E26" i="6"/>
  <c r="E13" i="6"/>
  <c r="E15" i="6"/>
  <c r="E17" i="6"/>
  <c r="G17" i="6" s="1"/>
  <c r="E21" i="6"/>
  <c r="E22" i="6"/>
  <c r="E23" i="6"/>
  <c r="G23" i="6" s="1"/>
  <c r="E24" i="6"/>
  <c r="J16" i="6"/>
  <c r="E30" i="6" l="1"/>
  <c r="G30" i="6" s="1"/>
  <c r="E37" i="6"/>
  <c r="E34" i="6"/>
  <c r="G34" i="6" s="1"/>
  <c r="E41" i="6"/>
  <c r="G41" i="6" s="1"/>
  <c r="J35" i="6"/>
  <c r="E35" i="6" s="1"/>
  <c r="G35" i="6" s="1"/>
  <c r="E31" i="6"/>
  <c r="G31" i="6" s="1"/>
  <c r="I16" i="6"/>
  <c r="I20" i="6" s="1"/>
  <c r="H16" i="6"/>
  <c r="J14" i="6"/>
  <c r="E14" i="6" s="1"/>
  <c r="E40" i="6" l="1"/>
  <c r="G40" i="6" s="1"/>
  <c r="G39" i="6" s="1"/>
  <c r="E16" i="6"/>
  <c r="H20" i="6"/>
  <c r="E20" i="6" s="1"/>
  <c r="G26" i="6"/>
  <c r="G14" i="6"/>
  <c r="G37" i="6" l="1"/>
  <c r="G38" i="6"/>
  <c r="G33" i="6"/>
  <c r="G13" i="6"/>
  <c r="G15" i="6"/>
  <c r="G16" i="6"/>
  <c r="G20" i="6"/>
  <c r="G21" i="6"/>
  <c r="G22" i="6"/>
  <c r="G24" i="6"/>
  <c r="G32" i="6" l="1"/>
  <c r="G25" i="6"/>
  <c r="G36" i="6"/>
  <c r="G12" i="6" l="1"/>
  <c r="G11" i="6" s="1"/>
  <c r="G49" i="6" s="1"/>
  <c r="G51" i="6" l="1"/>
  <c r="G50" i="6" s="1"/>
  <c r="G90" i="6"/>
  <c r="G87" i="6"/>
  <c r="G86" i="6" s="1"/>
  <c r="G92" i="6" l="1"/>
  <c r="G91" i="6" s="1"/>
  <c r="H90" i="6"/>
</calcChain>
</file>

<file path=xl/sharedStrings.xml><?xml version="1.0" encoding="utf-8"?>
<sst xmlns="http://schemas.openxmlformats.org/spreadsheetml/2006/main" count="222" uniqueCount="102">
  <si>
    <t>Opis</t>
  </si>
  <si>
    <t>L.p.</t>
  </si>
  <si>
    <t>jm</t>
  </si>
  <si>
    <t>"Zakres rzeczowo - finansowy robót"</t>
  </si>
  <si>
    <t>km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</si>
  <si>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</si>
  <si>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ilość razem</t>
  </si>
  <si>
    <t>wartość [zł]</t>
  </si>
  <si>
    <t>cena jednostkowa [zł]</t>
  </si>
  <si>
    <t>I</t>
  </si>
  <si>
    <t>II</t>
  </si>
  <si>
    <t>IV</t>
  </si>
  <si>
    <t>V</t>
  </si>
  <si>
    <t>Roboty pomiarowe przy liniowych robotach ziemnych - trasa dróg w terenie równinnym</t>
  </si>
  <si>
    <t xml:space="preserve">Załącznik nr 2
do umowy nr WIM/      /2017
z dnia ………………...2017 r. </t>
  </si>
  <si>
    <t>ROBOTY  PRZYGOTOWAWCZE, ROBOTY ROZBIÓRKOWE</t>
  </si>
  <si>
    <t>ROBOTY ZIEMNE</t>
  </si>
  <si>
    <t>PODBUDOWA</t>
  </si>
  <si>
    <t>NAWIERZCHNIE</t>
  </si>
  <si>
    <t>KRAWĘŻNIKI I OBRZEŻA</t>
  </si>
  <si>
    <t>Regulacja pionowa studzienek dla kratek ściekowych ulicznych</t>
  </si>
  <si>
    <t>Regulacja pionowa studzienek dla włazów kanałowych</t>
  </si>
  <si>
    <t>m</t>
  </si>
  <si>
    <t>m3</t>
  </si>
  <si>
    <t>Rozebranie ław pod krawężniki z betonu</t>
  </si>
  <si>
    <t>szt</t>
  </si>
  <si>
    <t>Regulacja pionowa studzienek dla zaworów wodociągowych i gazowych</t>
  </si>
  <si>
    <t>III</t>
  </si>
  <si>
    <t>m2</t>
  </si>
  <si>
    <t>ZIELEŃ</t>
  </si>
  <si>
    <t>ST</t>
  </si>
  <si>
    <t>Załącznik nr 4.2 do siwz nr WIM.271.1.58.2017</t>
  </si>
  <si>
    <t>Rozebranie płyt betonowych (trylinki) o grubości 15 cm</t>
  </si>
  <si>
    <t>Załadunek/rozładunek i wywiezienie  gruzu z rozbieranych konstrukcji drogi na odległość do 8 km wraz z opłatą utylizacyjną</t>
  </si>
  <si>
    <t>Podbudowy z kruszywa łamanego o ciągłym uziarnieniu stabilizowane mechanicznie 0/31,5 o grubości po zagęszczeniu 25 cm</t>
  </si>
  <si>
    <t>Odc. 1</t>
  </si>
  <si>
    <t>Odc. 2</t>
  </si>
  <si>
    <t>Odc. 3</t>
  </si>
  <si>
    <t>Rozebranie betonowych obrzeży 8x30 cm</t>
  </si>
  <si>
    <t>Rozebranie betonowych krawężników drogowycb 15x30 cm</t>
  </si>
  <si>
    <t>Regulacja pionowa studzienek telekomunikacyjnych</t>
  </si>
  <si>
    <t xml:space="preserve">Ściek przykrawężnikowy o szerokości 20 cm z kostki betonowej o grubości 8 cm typu "cegła", kolor antracyt, ułożona na podsypce cem.-piaskowej 1:4 gr. 3-5 cm </t>
  </si>
  <si>
    <t xml:space="preserve">Nawierzchnia jezdni z kostki betonowej, o grubości 8cm, typu "behaton", kolor antracyt, ułożona na podsypce cem.-piaskowej 1:4 gr. 3-5 cm </t>
  </si>
  <si>
    <t>A+B</t>
  </si>
  <si>
    <t>Rozebranie betonu o grubości 12 cm</t>
  </si>
  <si>
    <t>Usunięcie warstwy humusu o grubości 15 cm</t>
  </si>
  <si>
    <t xml:space="preserve">Nawierzchnia chodnika z kostki betonowej, o grubości 8cm, typu "starobruk", kolor szary, ułożona na podsypce cem.-piaskowej 1:4 gr. 3-5 cm </t>
  </si>
  <si>
    <t>Podbudowy z kruszywa łamanego o ciągłym uziarnieniu stabilizowane mechanicznie 0/31,5 o grubości po zagęszczeniu 10 cm</t>
  </si>
  <si>
    <t>uwzględniono wjazd do garaży na ODC 3 - 24 m2</t>
  </si>
  <si>
    <t>UL. Norweska - jezdnia i chodnik</t>
  </si>
  <si>
    <t xml:space="preserve">Nawierzchnia zjazdów z kostki betonowej, o grubości 8cm, typu "behaton", kolor czerwony, ułożona na podsypce cem.-piaskowej 1:4 gr. 3-5 cm </t>
  </si>
  <si>
    <t>Rowki o wymiarach 30x30cm pod krawężniki i ławy krawężnikowe</t>
  </si>
  <si>
    <t>Rowki o wymiarach 30x40cm pod krawężniki i ławy krawężnikowe</t>
  </si>
  <si>
    <t>UL. Czeska - ciąg pieszo jezdny</t>
  </si>
  <si>
    <t>Oporniki betonowe wtopione o wymia12x25, z wykonaniem ławy betonowej, na podsypce cementowo-piaskowej</t>
  </si>
  <si>
    <t>Obrzeża betonowe o wymiarach 30x8 cm na podsypce piaskowej, spoiny wypełnione piaskiem</t>
  </si>
  <si>
    <t>Krawężniki betonowe o wymiarach 15x30 cm ułożone na ławie betonowej z oporem</t>
  </si>
  <si>
    <t>Rozebranie nawierzchni z betonowej kostki brukowej - materiał do ponownego wbudowania</t>
  </si>
  <si>
    <t>Nawierzchnia chodnika z kostki betonowej, o grubości 8cm, typu "starobruk", kolor szary, ułożona na podsypce cem.-piaskowej 1:4 gr. 3-5 cm - materiał Inwestora</t>
  </si>
  <si>
    <t>Rozebranie nawierzchni chodników z płyt betonowych o wymiarach 50x50x7cm na podsypce cementowo-piaskowej</t>
  </si>
  <si>
    <t>Rozebranie nawierzchni chodników z płyt betonowych o wymiarach 35x35x5cm na podsypce cementowo-piaskowej</t>
  </si>
  <si>
    <t>Rozebranie nawierzchni z betonowej kostki brukowej</t>
  </si>
  <si>
    <t>Ciąg pieszo jezdny z kostki brukowej betonowej grubości 8cm, tyo "behaton" kolor antracyt na podsypce cementowo-piaskowej wypełnieniem spoin piaskiem</t>
  </si>
  <si>
    <t>Chodniki z kostki brukowej betonowej grubości 8cm  typ "starobruk" kolor szary na podsypce cementowo-piaskowej wypełnieniem spoin piaskiem</t>
  </si>
  <si>
    <t>Chodniki z kostki brukowej betonowej grubości 8cm  typ "starobruk" kolor szary na podsypce cementowo-piaskowej wypełnieniem spoin piaskiem - materiał Inwestora</t>
  </si>
  <si>
    <t>VI</t>
  </si>
  <si>
    <t>opłata utylizacyjna 32 zł netto/tona</t>
  </si>
  <si>
    <t>Wywiezienie będących w dobrym stanie zdemontowanych płytek chodnikowych, kostki brukowej na magazyn Urzędu Miasta przy ul. Karsiborskiej 31</t>
  </si>
  <si>
    <t>Humusowanie poboczy jezdni i chodników z obsianiem przy grubości warstwy humusu 10cm</t>
  </si>
  <si>
    <t>Nawierzchnia z płyt drogowych betonowych sześciokątnych o grubości 15cm z wypełnieniem spoin piaskiem - materiał Inwestora</t>
  </si>
  <si>
    <t>Nawierzchnie z tłucznia kamiennego, grubość warstwy po uwałowaniu 15cm</t>
  </si>
  <si>
    <t>Koryto o  głębokości 30 cm na całej szerokości jezdni</t>
  </si>
  <si>
    <t>Koryto o  głębokości 20 cm na poszerzeniach</t>
  </si>
  <si>
    <t>Wywóz ziemi na odległość do 8 km</t>
  </si>
  <si>
    <t>Profilowanie i zagęszczenie podłoża pod pod warstwy konstrukcyjne nawierzchni</t>
  </si>
  <si>
    <t>Wjazdy z kostki brukowej betonowej grubości 8cm  typ "behaton" kolor czerwony na podsypce cementowo-piaskowej wypełnieniem spoin piaskiem</t>
  </si>
  <si>
    <t>Rozebranie nawierzchni nawierzchni bitumicznych jezdni o gr. do 10 cm</t>
  </si>
  <si>
    <t>D-01.02.04</t>
  </si>
  <si>
    <t>D-M-00.00.00
D-01.01.01</t>
  </si>
  <si>
    <t>D-01.01.01</t>
  </si>
  <si>
    <t>D-01.02.02</t>
  </si>
  <si>
    <t>D-02.00.01</t>
  </si>
  <si>
    <t>D-02.00.01
D-02.00.01</t>
  </si>
  <si>
    <t>D- 04.04.04</t>
  </si>
  <si>
    <t>D-08.01.01b</t>
  </si>
  <si>
    <t>D-08.03.01</t>
  </si>
  <si>
    <t>D-05.03.23a</t>
  </si>
  <si>
    <t>D-08.02.01</t>
  </si>
  <si>
    <t>D-09.01.01</t>
  </si>
  <si>
    <t>D-02.01.01</t>
  </si>
  <si>
    <t>D-08.01.01</t>
  </si>
  <si>
    <t>D-05.02.01</t>
  </si>
  <si>
    <t>wadium max</t>
  </si>
  <si>
    <t>Rozebranie betonowych krawężników drogowych 15x30 cm</t>
  </si>
  <si>
    <t>„Przebudowa chodników i jezdni w drogach gminnych - przebudowa ul. Norweskiej i ul. Czeskiej w Świnoujściu”</t>
  </si>
  <si>
    <t>VAT 23%</t>
  </si>
  <si>
    <t>Razem brutto Norweska</t>
  </si>
  <si>
    <t>Razem netto Norweska</t>
  </si>
  <si>
    <t>Razem netto Czeska</t>
  </si>
  <si>
    <t>Razem brutto Czeska</t>
  </si>
  <si>
    <t>Razem netto Norweska i Czeska</t>
  </si>
  <si>
    <t>Razem brutto Norweska i Czeska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</si>
</sst>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8" fillId="2" borderId="0" xfId="0" applyNumberFormat="1" applyFont="1" applyFill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2" fontId="8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2" fontId="1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vertical="center"/>
    </xf>
    <xf numFmtId="4" fontId="9" fillId="2" borderId="10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4" fontId="8" fillId="2" borderId="18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2" borderId="22" xfId="0" applyNumberFormat="1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showZeros="0" tabSelected="1" zoomScaleNormal="100" workbookViewId="0">
      <selection sqref="A1:G92"/>
    </sheetView>
  </sheetViews>
  <sheetFormatPr defaultRowHeight="12.75"/>
  <cols>
    <col min="1" max="1" width="5.5" style="23" customWidth="1"/>
    <col min="2" max="2" width="11.25" style="75" customWidth="1"/>
    <col min="3" max="3" width="61" style="107" customWidth="1"/>
    <col min="4" max="4" width="5.25" style="18" customWidth="1"/>
    <col min="5" max="5" width="7.875" style="10" customWidth="1"/>
    <col min="6" max="6" width="10.875" style="23" customWidth="1"/>
    <col min="7" max="7" width="10.5" style="33" customWidth="1"/>
    <col min="8" max="16384" width="9" style="54"/>
  </cols>
  <sheetData>
    <row r="1" spans="1:11">
      <c r="B1" s="68"/>
      <c r="C1" s="102" t="s">
        <v>31</v>
      </c>
      <c r="D1" s="55"/>
      <c r="E1" s="141" t="s">
        <v>14</v>
      </c>
      <c r="F1" s="142"/>
      <c r="G1" s="142"/>
    </row>
    <row r="2" spans="1:11">
      <c r="B2" s="68"/>
      <c r="C2" s="102"/>
      <c r="D2" s="55"/>
      <c r="E2" s="142"/>
      <c r="F2" s="142"/>
      <c r="G2" s="142"/>
    </row>
    <row r="3" spans="1:11">
      <c r="B3" s="68"/>
      <c r="C3" s="103"/>
      <c r="D3" s="55"/>
      <c r="E3" s="142"/>
      <c r="F3" s="142"/>
      <c r="G3" s="142"/>
    </row>
    <row r="4" spans="1:11">
      <c r="B4" s="68"/>
      <c r="C4" s="102"/>
      <c r="D4" s="55"/>
    </row>
    <row r="5" spans="1:11">
      <c r="B5" s="143" t="s">
        <v>3</v>
      </c>
      <c r="C5" s="143"/>
      <c r="D5" s="143"/>
      <c r="E5" s="143"/>
      <c r="F5" s="143"/>
      <c r="G5" s="143"/>
    </row>
    <row r="6" spans="1:11" ht="31.5" customHeight="1">
      <c r="B6" s="144" t="s">
        <v>94</v>
      </c>
      <c r="C6" s="144"/>
      <c r="D6" s="144"/>
      <c r="E6" s="144"/>
      <c r="F6" s="144"/>
      <c r="G6" s="144"/>
    </row>
    <row r="7" spans="1:11">
      <c r="A7" s="27"/>
      <c r="B7" s="69"/>
      <c r="C7" s="16"/>
      <c r="D7" s="20"/>
      <c r="E7" s="11"/>
    </row>
    <row r="8" spans="1:11" s="19" customFormat="1" ht="38.25">
      <c r="A8" s="1" t="s">
        <v>1</v>
      </c>
      <c r="B8" s="70" t="s">
        <v>30</v>
      </c>
      <c r="C8" s="17" t="s">
        <v>0</v>
      </c>
      <c r="D8" s="17" t="s">
        <v>2</v>
      </c>
      <c r="E8" s="25" t="s">
        <v>6</v>
      </c>
      <c r="F8" s="58" t="s">
        <v>8</v>
      </c>
      <c r="G8" s="34" t="s">
        <v>7</v>
      </c>
      <c r="H8" s="19" t="s">
        <v>35</v>
      </c>
      <c r="I8" s="19" t="s">
        <v>36</v>
      </c>
      <c r="J8" s="19" t="s">
        <v>37</v>
      </c>
    </row>
    <row r="9" spans="1:11" s="21" customFormat="1" ht="13.5" thickBot="1">
      <c r="A9" s="38">
        <v>1</v>
      </c>
      <c r="B9" s="71">
        <v>2</v>
      </c>
      <c r="C9" s="40">
        <v>3</v>
      </c>
      <c r="D9" s="39">
        <v>4</v>
      </c>
      <c r="E9" s="39">
        <v>5</v>
      </c>
      <c r="F9" s="41">
        <v>6</v>
      </c>
      <c r="G9" s="67">
        <v>8</v>
      </c>
    </row>
    <row r="10" spans="1:11" s="21" customFormat="1" ht="24.95" customHeight="1" thickBot="1">
      <c r="A10" s="29"/>
      <c r="B10" s="72"/>
      <c r="C10" s="57" t="s">
        <v>49</v>
      </c>
      <c r="D10" s="30"/>
      <c r="E10" s="44"/>
      <c r="F10" s="59"/>
      <c r="G10" s="64"/>
    </row>
    <row r="11" spans="1:11" ht="13.5" thickBot="1">
      <c r="A11" s="22" t="s">
        <v>9</v>
      </c>
      <c r="B11" s="73"/>
      <c r="C11" s="104" t="s">
        <v>15</v>
      </c>
      <c r="D11" s="5"/>
      <c r="E11" s="12"/>
      <c r="F11" s="60"/>
      <c r="G11" s="36">
        <f>SUM(G12:G24)</f>
        <v>0</v>
      </c>
    </row>
    <row r="12" spans="1:11" ht="25.5">
      <c r="A12" s="4">
        <v>1</v>
      </c>
      <c r="B12" s="127" t="s">
        <v>78</v>
      </c>
      <c r="C12" s="6" t="s">
        <v>13</v>
      </c>
      <c r="D12" s="47" t="s">
        <v>4</v>
      </c>
      <c r="E12" s="50">
        <v>0.3</v>
      </c>
      <c r="F12" s="61"/>
      <c r="G12" s="37">
        <f>ROUND(E12*F12,2)</f>
        <v>0</v>
      </c>
      <c r="H12" s="54">
        <v>116</v>
      </c>
      <c r="I12" s="54">
        <v>80</v>
      </c>
      <c r="J12" s="54">
        <v>80</v>
      </c>
    </row>
    <row r="13" spans="1:11" ht="15.75">
      <c r="A13" s="1">
        <v>2</v>
      </c>
      <c r="B13" s="126" t="s">
        <v>77</v>
      </c>
      <c r="C13" s="2" t="s">
        <v>32</v>
      </c>
      <c r="D13" s="48" t="s">
        <v>5</v>
      </c>
      <c r="E13" s="50">
        <f t="shared" ref="E13:E38" si="0">ROUND(H13+I13+J13,)</f>
        <v>1317</v>
      </c>
      <c r="F13" s="62"/>
      <c r="G13" s="35">
        <f t="shared" ref="G13:G40" si="1">ROUND(E13*F13,2)</f>
        <v>0</v>
      </c>
      <c r="H13" s="54">
        <f>H26-H28</f>
        <v>817</v>
      </c>
      <c r="I13" s="54">
        <v>500</v>
      </c>
      <c r="J13" s="54">
        <v>0</v>
      </c>
    </row>
    <row r="14" spans="1:11" ht="24.95" customHeight="1">
      <c r="A14" s="4">
        <v>3</v>
      </c>
      <c r="B14" s="126" t="s">
        <v>77</v>
      </c>
      <c r="C14" s="2" t="s">
        <v>76</v>
      </c>
      <c r="D14" s="48" t="s">
        <v>5</v>
      </c>
      <c r="E14" s="50">
        <f t="shared" si="0"/>
        <v>256</v>
      </c>
      <c r="F14" s="62"/>
      <c r="G14" s="35">
        <f t="shared" si="1"/>
        <v>0</v>
      </c>
      <c r="H14" s="54">
        <v>0</v>
      </c>
      <c r="I14" s="54">
        <v>0</v>
      </c>
      <c r="J14" s="54">
        <f>4*64</f>
        <v>256</v>
      </c>
      <c r="K14" s="54" t="s">
        <v>43</v>
      </c>
    </row>
    <row r="15" spans="1:11">
      <c r="A15" s="4">
        <v>4</v>
      </c>
      <c r="B15" s="126" t="s">
        <v>77</v>
      </c>
      <c r="C15" s="2" t="s">
        <v>93</v>
      </c>
      <c r="D15" s="48" t="s">
        <v>22</v>
      </c>
      <c r="E15" s="50">
        <f t="shared" si="0"/>
        <v>31</v>
      </c>
      <c r="F15" s="62"/>
      <c r="G15" s="35">
        <f t="shared" si="1"/>
        <v>0</v>
      </c>
      <c r="H15" s="54">
        <v>14</v>
      </c>
      <c r="I15" s="54">
        <v>17</v>
      </c>
      <c r="J15" s="54">
        <v>0</v>
      </c>
    </row>
    <row r="16" spans="1:11">
      <c r="A16" s="1">
        <v>5</v>
      </c>
      <c r="B16" s="126" t="s">
        <v>77</v>
      </c>
      <c r="C16" s="2" t="s">
        <v>24</v>
      </c>
      <c r="D16" s="48" t="s">
        <v>23</v>
      </c>
      <c r="E16" s="50">
        <f t="shared" si="0"/>
        <v>2</v>
      </c>
      <c r="F16" s="62"/>
      <c r="G16" s="35">
        <f t="shared" si="1"/>
        <v>0</v>
      </c>
      <c r="H16" s="54">
        <f>H15*0.065</f>
        <v>0.91</v>
      </c>
      <c r="I16" s="77">
        <f t="shared" ref="I16:J16" si="2">I15*0.065</f>
        <v>1.105</v>
      </c>
      <c r="J16" s="78">
        <f t="shared" si="2"/>
        <v>0</v>
      </c>
    </row>
    <row r="17" spans="1:12" s="77" customFormat="1">
      <c r="A17" s="4">
        <v>6</v>
      </c>
      <c r="B17" s="126" t="s">
        <v>77</v>
      </c>
      <c r="C17" s="2" t="s">
        <v>38</v>
      </c>
      <c r="D17" s="48" t="s">
        <v>22</v>
      </c>
      <c r="E17" s="50">
        <f t="shared" si="0"/>
        <v>12</v>
      </c>
      <c r="F17" s="62"/>
      <c r="G17" s="35">
        <f t="shared" si="1"/>
        <v>0</v>
      </c>
      <c r="H17" s="77">
        <v>12</v>
      </c>
      <c r="J17" s="77">
        <v>0</v>
      </c>
    </row>
    <row r="18" spans="1:12" s="78" customFormat="1" ht="15.75">
      <c r="A18" s="4">
        <v>7</v>
      </c>
      <c r="B18" s="126" t="s">
        <v>77</v>
      </c>
      <c r="C18" s="2" t="s">
        <v>44</v>
      </c>
      <c r="D18" s="48" t="s">
        <v>5</v>
      </c>
      <c r="E18" s="50">
        <f>ROUND(H18+I18+J18,)</f>
        <v>14</v>
      </c>
      <c r="F18" s="50"/>
      <c r="G18" s="35">
        <f>ROUND(E18*F18,2)</f>
        <v>0</v>
      </c>
      <c r="H18" s="78">
        <f>0.5*28</f>
        <v>14</v>
      </c>
      <c r="I18" s="78">
        <v>0</v>
      </c>
      <c r="J18" s="78">
        <v>0</v>
      </c>
    </row>
    <row r="19" spans="1:12" s="79" customFormat="1" ht="25.5">
      <c r="A19" s="1">
        <v>8</v>
      </c>
      <c r="B19" s="126" t="s">
        <v>77</v>
      </c>
      <c r="C19" s="2" t="s">
        <v>57</v>
      </c>
      <c r="D19" s="48" t="s">
        <v>5</v>
      </c>
      <c r="E19" s="50">
        <f>ROUND(H19+I19+J19,)</f>
        <v>10</v>
      </c>
      <c r="F19" s="50"/>
      <c r="G19" s="35">
        <f>ROUND(E19*F19,2)</f>
        <v>0</v>
      </c>
      <c r="H19" s="79">
        <v>0</v>
      </c>
      <c r="I19" s="79">
        <v>0</v>
      </c>
      <c r="J19" s="79">
        <v>10</v>
      </c>
      <c r="K19" s="79">
        <v>0</v>
      </c>
    </row>
    <row r="20" spans="1:12" ht="25.5">
      <c r="A20" s="4">
        <v>9</v>
      </c>
      <c r="B20" s="126" t="s">
        <v>77</v>
      </c>
      <c r="C20" s="2" t="s">
        <v>33</v>
      </c>
      <c r="D20" s="48" t="s">
        <v>23</v>
      </c>
      <c r="E20" s="50">
        <f t="shared" si="0"/>
        <v>200</v>
      </c>
      <c r="F20" s="62"/>
      <c r="G20" s="35">
        <f t="shared" si="1"/>
        <v>0</v>
      </c>
      <c r="H20" s="54">
        <f>(H13*0.15)+(H15*0.015*0.3)+H16+(H17*0.08*0.3)</f>
        <v>123.81099999999999</v>
      </c>
      <c r="I20" s="77">
        <f>(I13*0.15)+(I15*0.015*0.3)+I16+(I17*0.08*0.3)</f>
        <v>76.1815</v>
      </c>
      <c r="J20" s="54">
        <v>0</v>
      </c>
      <c r="K20" s="54" t="s">
        <v>43</v>
      </c>
      <c r="L20" s="86" t="s">
        <v>66</v>
      </c>
    </row>
    <row r="21" spans="1:12">
      <c r="A21" s="4">
        <v>10</v>
      </c>
      <c r="B21" s="126" t="s">
        <v>79</v>
      </c>
      <c r="C21" s="31" t="s">
        <v>20</v>
      </c>
      <c r="D21" s="55" t="s">
        <v>25</v>
      </c>
      <c r="E21" s="50">
        <f t="shared" si="0"/>
        <v>7</v>
      </c>
      <c r="F21" s="63"/>
      <c r="G21" s="42">
        <f t="shared" si="1"/>
        <v>0</v>
      </c>
      <c r="H21" s="54">
        <v>2</v>
      </c>
      <c r="I21" s="54">
        <v>2</v>
      </c>
      <c r="J21" s="54">
        <v>3</v>
      </c>
    </row>
    <row r="22" spans="1:12">
      <c r="A22" s="1">
        <v>11</v>
      </c>
      <c r="B22" s="126" t="s">
        <v>79</v>
      </c>
      <c r="C22" s="2" t="s">
        <v>21</v>
      </c>
      <c r="D22" s="49" t="s">
        <v>25</v>
      </c>
      <c r="E22" s="50">
        <f t="shared" si="0"/>
        <v>7</v>
      </c>
      <c r="F22" s="62"/>
      <c r="G22" s="35">
        <f t="shared" si="1"/>
        <v>0</v>
      </c>
      <c r="H22" s="54">
        <v>2</v>
      </c>
      <c r="I22" s="54">
        <v>3</v>
      </c>
      <c r="J22" s="54">
        <v>2</v>
      </c>
    </row>
    <row r="23" spans="1:12" s="78" customFormat="1">
      <c r="A23" s="4">
        <v>12</v>
      </c>
      <c r="B23" s="126" t="s">
        <v>79</v>
      </c>
      <c r="C23" s="31" t="s">
        <v>26</v>
      </c>
      <c r="D23" s="49" t="s">
        <v>25</v>
      </c>
      <c r="E23" s="50">
        <f t="shared" si="0"/>
        <v>6</v>
      </c>
      <c r="F23" s="63"/>
      <c r="G23" s="42">
        <f t="shared" ref="G23" si="3">ROUND(E23*F23,2)</f>
        <v>0</v>
      </c>
      <c r="H23" s="78">
        <v>0</v>
      </c>
      <c r="I23" s="78">
        <v>6</v>
      </c>
    </row>
    <row r="24" spans="1:12" ht="13.5" thickBot="1">
      <c r="A24" s="4">
        <v>13</v>
      </c>
      <c r="B24" s="128" t="s">
        <v>79</v>
      </c>
      <c r="C24" s="31" t="s">
        <v>40</v>
      </c>
      <c r="D24" s="49" t="s">
        <v>25</v>
      </c>
      <c r="E24" s="50">
        <f t="shared" si="0"/>
        <v>1</v>
      </c>
      <c r="F24" s="63"/>
      <c r="G24" s="46">
        <f t="shared" si="1"/>
        <v>0</v>
      </c>
      <c r="H24" s="54">
        <v>0</v>
      </c>
      <c r="I24" s="54">
        <v>0</v>
      </c>
      <c r="J24" s="54">
        <v>1</v>
      </c>
    </row>
    <row r="25" spans="1:12" ht="13.5" thickBot="1">
      <c r="A25" s="24" t="s">
        <v>10</v>
      </c>
      <c r="B25" s="74"/>
      <c r="C25" s="104" t="s">
        <v>16</v>
      </c>
      <c r="D25" s="8"/>
      <c r="E25" s="15"/>
      <c r="F25" s="60"/>
      <c r="G25" s="45">
        <f>SUM(G26:G31)</f>
        <v>0</v>
      </c>
    </row>
    <row r="26" spans="1:12" ht="25.5">
      <c r="A26" s="28">
        <v>14</v>
      </c>
      <c r="B26" s="127" t="s">
        <v>82</v>
      </c>
      <c r="C26" s="6" t="s">
        <v>71</v>
      </c>
      <c r="D26" s="4" t="s">
        <v>5</v>
      </c>
      <c r="E26" s="50">
        <f t="shared" si="0"/>
        <v>1934</v>
      </c>
      <c r="F26" s="61"/>
      <c r="G26" s="35">
        <f t="shared" si="1"/>
        <v>0</v>
      </c>
      <c r="H26" s="54">
        <v>967</v>
      </c>
      <c r="I26" s="54">
        <v>500</v>
      </c>
      <c r="J26" s="54">
        <v>467</v>
      </c>
    </row>
    <row r="27" spans="1:12" ht="15.75">
      <c r="A27" s="1">
        <v>15</v>
      </c>
      <c r="B27" s="126" t="s">
        <v>81</v>
      </c>
      <c r="C27" s="2" t="s">
        <v>72</v>
      </c>
      <c r="D27" s="3" t="s">
        <v>5</v>
      </c>
      <c r="E27" s="50">
        <f t="shared" si="0"/>
        <v>130</v>
      </c>
      <c r="F27" s="62"/>
      <c r="G27" s="35">
        <f t="shared" si="1"/>
        <v>0</v>
      </c>
      <c r="H27" s="54">
        <v>0</v>
      </c>
      <c r="I27" s="54">
        <v>0</v>
      </c>
      <c r="J27" s="54">
        <v>130</v>
      </c>
    </row>
    <row r="28" spans="1:12" s="78" customFormat="1" ht="15.75">
      <c r="A28" s="28">
        <v>16</v>
      </c>
      <c r="B28" s="126" t="s">
        <v>80</v>
      </c>
      <c r="C28" s="31" t="s">
        <v>45</v>
      </c>
      <c r="D28" s="3" t="s">
        <v>5</v>
      </c>
      <c r="E28" s="50">
        <f t="shared" si="0"/>
        <v>300</v>
      </c>
      <c r="F28" s="63"/>
      <c r="G28" s="35">
        <f t="shared" si="1"/>
        <v>0</v>
      </c>
      <c r="H28" s="78">
        <v>150</v>
      </c>
      <c r="I28" s="78">
        <v>0</v>
      </c>
      <c r="J28" s="78">
        <v>150</v>
      </c>
    </row>
    <row r="29" spans="1:12" s="79" customFormat="1">
      <c r="A29" s="28">
        <v>17</v>
      </c>
      <c r="B29" s="126" t="s">
        <v>81</v>
      </c>
      <c r="C29" s="31" t="s">
        <v>51</v>
      </c>
      <c r="D29" s="7" t="s">
        <v>22</v>
      </c>
      <c r="E29" s="50">
        <f t="shared" si="0"/>
        <v>87</v>
      </c>
      <c r="F29" s="63"/>
      <c r="G29" s="35">
        <f t="shared" si="1"/>
        <v>0</v>
      </c>
      <c r="H29" s="79">
        <v>0</v>
      </c>
      <c r="I29" s="79">
        <v>0</v>
      </c>
      <c r="J29" s="79">
        <v>87</v>
      </c>
    </row>
    <row r="30" spans="1:12" s="79" customFormat="1">
      <c r="A30" s="1">
        <v>18</v>
      </c>
      <c r="B30" s="126" t="s">
        <v>81</v>
      </c>
      <c r="C30" s="31" t="s">
        <v>52</v>
      </c>
      <c r="D30" s="7" t="s">
        <v>22</v>
      </c>
      <c r="E30" s="50">
        <f t="shared" si="0"/>
        <v>234</v>
      </c>
      <c r="F30" s="63"/>
      <c r="G30" s="35">
        <f t="shared" si="1"/>
        <v>0</v>
      </c>
      <c r="H30" s="79">
        <f>H37</f>
        <v>23</v>
      </c>
      <c r="I30" s="79">
        <f>I37</f>
        <v>27</v>
      </c>
      <c r="J30" s="79">
        <v>184</v>
      </c>
    </row>
    <row r="31" spans="1:12" ht="13.5" thickBot="1">
      <c r="A31" s="28">
        <v>19</v>
      </c>
      <c r="B31" s="128" t="s">
        <v>81</v>
      </c>
      <c r="C31" s="31" t="s">
        <v>73</v>
      </c>
      <c r="D31" s="7" t="s">
        <v>23</v>
      </c>
      <c r="E31" s="50">
        <f t="shared" si="0"/>
        <v>687</v>
      </c>
      <c r="F31" s="63"/>
      <c r="G31" s="35">
        <f t="shared" si="1"/>
        <v>0</v>
      </c>
      <c r="H31" s="54">
        <f>(H26*0.3)+(H27*0.2)+(H28*0.15)+(H29*0.3*0.3)+(H30*0.3*0.4)</f>
        <v>315.35999999999996</v>
      </c>
      <c r="I31" s="79">
        <f t="shared" ref="I31" si="4">(I26*0.3)+(I27*0.2)+(I28*0.15)+(I29*0.3*0.3)+(I30*0.3*0.4)</f>
        <v>153.24</v>
      </c>
      <c r="J31" s="79">
        <f>(J26*0.3)+(J27*0.2)+(J28*0.15)+(J29*0.3*0.3)+(J30*0.3*0.4)</f>
        <v>218.51</v>
      </c>
      <c r="K31" s="54" t="s">
        <v>43</v>
      </c>
    </row>
    <row r="32" spans="1:12" ht="13.5" thickBot="1">
      <c r="A32" s="24" t="s">
        <v>27</v>
      </c>
      <c r="B32" s="125"/>
      <c r="C32" s="105" t="s">
        <v>17</v>
      </c>
      <c r="D32" s="8"/>
      <c r="E32" s="15"/>
      <c r="F32" s="60"/>
      <c r="G32" s="36">
        <f>SUM(G33:G35)</f>
        <v>0</v>
      </c>
    </row>
    <row r="33" spans="1:12" ht="25.5">
      <c r="A33" s="28">
        <v>20</v>
      </c>
      <c r="B33" s="131" t="s">
        <v>83</v>
      </c>
      <c r="C33" s="6" t="s">
        <v>34</v>
      </c>
      <c r="D33" s="4" t="s">
        <v>5</v>
      </c>
      <c r="E33" s="50">
        <f t="shared" si="0"/>
        <v>1934</v>
      </c>
      <c r="F33" s="61"/>
      <c r="G33" s="37">
        <f t="shared" si="1"/>
        <v>0</v>
      </c>
      <c r="H33" s="54">
        <f>H26</f>
        <v>967</v>
      </c>
      <c r="I33" s="134">
        <f t="shared" ref="I33:J33" si="5">I26</f>
        <v>500</v>
      </c>
      <c r="J33" s="134">
        <f t="shared" si="5"/>
        <v>467</v>
      </c>
    </row>
    <row r="34" spans="1:12" s="78" customFormat="1" ht="25.5">
      <c r="A34" s="28">
        <v>21</v>
      </c>
      <c r="B34" s="126" t="s">
        <v>83</v>
      </c>
      <c r="C34" s="6" t="s">
        <v>47</v>
      </c>
      <c r="D34" s="4" t="s">
        <v>5</v>
      </c>
      <c r="E34" s="50">
        <f>ROUND(H34+I34+J34,)+24</f>
        <v>154</v>
      </c>
      <c r="F34" s="61"/>
      <c r="G34" s="37">
        <f t="shared" si="1"/>
        <v>0</v>
      </c>
      <c r="H34" s="78">
        <v>0</v>
      </c>
      <c r="I34" s="78">
        <v>0</v>
      </c>
      <c r="J34" s="78">
        <f>J27</f>
        <v>130</v>
      </c>
      <c r="L34" s="86" t="s">
        <v>48</v>
      </c>
    </row>
    <row r="35" spans="1:12" s="76" customFormat="1" ht="16.5" thickBot="1">
      <c r="A35" s="28">
        <v>22</v>
      </c>
      <c r="B35" s="128" t="s">
        <v>83</v>
      </c>
      <c r="C35" s="6" t="s">
        <v>74</v>
      </c>
      <c r="D35" s="4" t="s">
        <v>5</v>
      </c>
      <c r="E35" s="50">
        <f t="shared" si="0"/>
        <v>2064</v>
      </c>
      <c r="F35" s="61"/>
      <c r="G35" s="37">
        <f t="shared" si="1"/>
        <v>0</v>
      </c>
      <c r="H35" s="76">
        <f>H33+H34</f>
        <v>967</v>
      </c>
      <c r="I35" s="78">
        <f t="shared" ref="I35:J35" si="6">I33+I34</f>
        <v>500</v>
      </c>
      <c r="J35" s="78">
        <f t="shared" si="6"/>
        <v>597</v>
      </c>
    </row>
    <row r="36" spans="1:12" ht="13.5" thickBot="1">
      <c r="A36" s="22" t="s">
        <v>11</v>
      </c>
      <c r="B36" s="130"/>
      <c r="C36" s="106" t="s">
        <v>19</v>
      </c>
      <c r="D36" s="9"/>
      <c r="E36" s="13"/>
      <c r="F36" s="60"/>
      <c r="G36" s="36">
        <f>SUM(G37:G38)</f>
        <v>0</v>
      </c>
    </row>
    <row r="37" spans="1:12">
      <c r="A37" s="3">
        <v>23</v>
      </c>
      <c r="B37" s="88" t="s">
        <v>84</v>
      </c>
      <c r="C37" s="80" t="s">
        <v>56</v>
      </c>
      <c r="D37" s="32" t="s">
        <v>22</v>
      </c>
      <c r="E37" s="50">
        <f t="shared" si="0"/>
        <v>213</v>
      </c>
      <c r="F37" s="62"/>
      <c r="G37" s="35">
        <f t="shared" si="1"/>
        <v>0</v>
      </c>
      <c r="H37" s="54">
        <v>23</v>
      </c>
      <c r="I37" s="54">
        <v>27</v>
      </c>
      <c r="J37" s="54">
        <f>73+80+10</f>
        <v>163</v>
      </c>
    </row>
    <row r="38" spans="1:12" ht="26.25" thickBot="1">
      <c r="A38" s="4">
        <v>24</v>
      </c>
      <c r="B38" s="88" t="s">
        <v>85</v>
      </c>
      <c r="C38" s="81" t="s">
        <v>55</v>
      </c>
      <c r="D38" s="43" t="s">
        <v>22</v>
      </c>
      <c r="E38" s="50">
        <f t="shared" si="0"/>
        <v>87</v>
      </c>
      <c r="F38" s="63"/>
      <c r="G38" s="42">
        <f t="shared" si="1"/>
        <v>0</v>
      </c>
      <c r="H38" s="54">
        <v>0</v>
      </c>
      <c r="I38" s="54">
        <v>0</v>
      </c>
      <c r="J38" s="54">
        <f>J29</f>
        <v>87</v>
      </c>
    </row>
    <row r="39" spans="1:12" ht="13.5" thickBot="1">
      <c r="A39" s="22" t="s">
        <v>12</v>
      </c>
      <c r="B39" s="73"/>
      <c r="C39" s="104" t="s">
        <v>18</v>
      </c>
      <c r="D39" s="5"/>
      <c r="E39" s="14"/>
      <c r="F39" s="60"/>
      <c r="G39" s="36">
        <f>SUM(G40:G46)</f>
        <v>0</v>
      </c>
    </row>
    <row r="40" spans="1:12" s="76" customFormat="1" ht="25.5">
      <c r="A40" s="4">
        <v>25</v>
      </c>
      <c r="B40" s="131" t="s">
        <v>86</v>
      </c>
      <c r="C40" s="6" t="s">
        <v>41</v>
      </c>
      <c r="D40" s="4" t="s">
        <v>22</v>
      </c>
      <c r="E40" s="50">
        <f t="shared" ref="E40" si="7">ROUND(H40+I40+J40,)</f>
        <v>213</v>
      </c>
      <c r="F40" s="61"/>
      <c r="G40" s="42">
        <f t="shared" si="1"/>
        <v>0</v>
      </c>
      <c r="H40" s="76">
        <f>H37</f>
        <v>23</v>
      </c>
      <c r="I40" s="78">
        <f t="shared" ref="I40" si="8">I37</f>
        <v>27</v>
      </c>
      <c r="J40" s="78">
        <f>J37</f>
        <v>163</v>
      </c>
    </row>
    <row r="41" spans="1:12" s="78" customFormat="1" ht="25.5">
      <c r="A41" s="4">
        <v>26</v>
      </c>
      <c r="B41" s="126" t="s">
        <v>86</v>
      </c>
      <c r="C41" s="6" t="s">
        <v>42</v>
      </c>
      <c r="D41" s="4" t="s">
        <v>5</v>
      </c>
      <c r="E41" s="50">
        <f t="shared" ref="E41:E48" si="9">ROUND(H41+I41+J41,)</f>
        <v>1891</v>
      </c>
      <c r="F41" s="61"/>
      <c r="G41" s="42">
        <f t="shared" ref="G41:G43" si="10">ROUND(E41*F41,2)</f>
        <v>0</v>
      </c>
      <c r="H41" s="78">
        <f>ROUND(H26-(H40*0.2),0)</f>
        <v>962</v>
      </c>
      <c r="I41" s="134">
        <f t="shared" ref="I41:J41" si="11">ROUND(I26-(I40*0.2),0)</f>
        <v>495</v>
      </c>
      <c r="J41" s="134">
        <f t="shared" si="11"/>
        <v>434</v>
      </c>
    </row>
    <row r="42" spans="1:12" s="78" customFormat="1" ht="25.5">
      <c r="A42" s="4">
        <v>27</v>
      </c>
      <c r="B42" s="126" t="s">
        <v>86</v>
      </c>
      <c r="C42" s="6" t="s">
        <v>46</v>
      </c>
      <c r="D42" s="4" t="s">
        <v>5</v>
      </c>
      <c r="E42" s="50">
        <f t="shared" si="9"/>
        <v>97</v>
      </c>
      <c r="F42" s="61"/>
      <c r="G42" s="42">
        <f t="shared" si="10"/>
        <v>0</v>
      </c>
      <c r="J42" s="78">
        <f>J27-J44</f>
        <v>97</v>
      </c>
    </row>
    <row r="43" spans="1:12" s="79" customFormat="1" ht="26.25" customHeight="1">
      <c r="A43" s="4">
        <v>28</v>
      </c>
      <c r="B43" s="126" t="s">
        <v>86</v>
      </c>
      <c r="C43" s="6" t="s">
        <v>58</v>
      </c>
      <c r="D43" s="4" t="s">
        <v>5</v>
      </c>
      <c r="E43" s="50">
        <f t="shared" si="9"/>
        <v>10</v>
      </c>
      <c r="F43" s="61"/>
      <c r="G43" s="42">
        <f t="shared" si="10"/>
        <v>0</v>
      </c>
      <c r="H43" s="79">
        <v>0</v>
      </c>
      <c r="I43" s="79">
        <v>10</v>
      </c>
    </row>
    <row r="44" spans="1:12" s="87" customFormat="1" ht="26.25" customHeight="1">
      <c r="A44" s="4">
        <v>29</v>
      </c>
      <c r="B44" s="126" t="s">
        <v>86</v>
      </c>
      <c r="C44" s="6" t="s">
        <v>50</v>
      </c>
      <c r="D44" s="4" t="s">
        <v>5</v>
      </c>
      <c r="E44" s="50">
        <f t="shared" si="9"/>
        <v>33</v>
      </c>
      <c r="F44" s="61"/>
      <c r="G44" s="42">
        <f>ROUND(E44*F44,2)</f>
        <v>0</v>
      </c>
      <c r="J44" s="87">
        <v>33</v>
      </c>
    </row>
    <row r="45" spans="1:12" s="87" customFormat="1" ht="25.5">
      <c r="A45" s="4">
        <v>30</v>
      </c>
      <c r="B45" s="126" t="s">
        <v>87</v>
      </c>
      <c r="C45" s="6" t="s">
        <v>69</v>
      </c>
      <c r="D45" s="4" t="s">
        <v>5</v>
      </c>
      <c r="E45" s="50">
        <f t="shared" si="9"/>
        <v>20</v>
      </c>
      <c r="F45" s="62"/>
      <c r="G45" s="35">
        <f t="shared" ref="G45:G46" si="12">ROUND(E45*F45,2)</f>
        <v>0</v>
      </c>
      <c r="I45" s="87">
        <v>10</v>
      </c>
      <c r="J45" s="87">
        <v>10</v>
      </c>
    </row>
    <row r="46" spans="1:12" s="78" customFormat="1" ht="16.5" thickBot="1">
      <c r="A46" s="4">
        <v>31</v>
      </c>
      <c r="B46" s="128" t="s">
        <v>91</v>
      </c>
      <c r="C46" s="118" t="s">
        <v>70</v>
      </c>
      <c r="D46" s="115" t="s">
        <v>5</v>
      </c>
      <c r="E46" s="50">
        <f t="shared" si="9"/>
        <v>24</v>
      </c>
      <c r="F46" s="92"/>
      <c r="G46" s="42">
        <f t="shared" si="12"/>
        <v>0</v>
      </c>
      <c r="H46" s="87"/>
      <c r="I46" s="87"/>
      <c r="J46" s="78">
        <v>24</v>
      </c>
    </row>
    <row r="47" spans="1:12" s="55" customFormat="1" ht="13.5" thickBot="1">
      <c r="A47" s="65" t="s">
        <v>65</v>
      </c>
      <c r="B47" s="129"/>
      <c r="C47" s="106"/>
      <c r="D47" s="66"/>
      <c r="E47" s="66"/>
      <c r="F47" s="52"/>
      <c r="G47" s="116">
        <f>SUM(G48:G48)</f>
        <v>0</v>
      </c>
      <c r="H47" s="87"/>
      <c r="I47" s="87"/>
    </row>
    <row r="48" spans="1:12" s="55" customFormat="1" ht="26.25" thickBot="1">
      <c r="A48" s="119">
        <v>32</v>
      </c>
      <c r="B48" s="82" t="s">
        <v>88</v>
      </c>
      <c r="C48" s="120" t="s">
        <v>68</v>
      </c>
      <c r="D48" s="135" t="s">
        <v>28</v>
      </c>
      <c r="E48" s="137">
        <f t="shared" si="9"/>
        <v>166</v>
      </c>
      <c r="F48" s="136"/>
      <c r="G48" s="121">
        <f>ROUND(E48*F48,2)</f>
        <v>0</v>
      </c>
      <c r="H48" s="55">
        <v>10</v>
      </c>
      <c r="I48" s="55">
        <v>0</v>
      </c>
      <c r="J48" s="55">
        <f>64+92</f>
        <v>156</v>
      </c>
    </row>
    <row r="49" spans="1:7" s="87" customFormat="1" ht="13.5" thickBot="1">
      <c r="A49" s="90"/>
      <c r="B49" s="101"/>
      <c r="C49" s="16"/>
      <c r="D49" s="90"/>
      <c r="E49" s="56"/>
      <c r="F49" s="145" t="s">
        <v>97</v>
      </c>
      <c r="G49" s="117">
        <f>G11+G25+G32+G36+G39+G47</f>
        <v>0</v>
      </c>
    </row>
    <row r="50" spans="1:7" s="87" customFormat="1" ht="13.5" thickBot="1">
      <c r="A50" s="90"/>
      <c r="B50" s="101"/>
      <c r="C50" s="16"/>
      <c r="D50" s="90"/>
      <c r="E50" s="56"/>
      <c r="F50" s="145" t="s">
        <v>95</v>
      </c>
      <c r="G50" s="51">
        <f>G51-G49</f>
        <v>0</v>
      </c>
    </row>
    <row r="51" spans="1:7" s="87" customFormat="1" ht="13.5" thickBot="1">
      <c r="A51" s="90"/>
      <c r="B51" s="101"/>
      <c r="C51" s="16"/>
      <c r="D51" s="90"/>
      <c r="E51" s="56"/>
      <c r="F51" s="145" t="s">
        <v>96</v>
      </c>
      <c r="G51" s="51">
        <f>ROUND(G49*1.23,2)</f>
        <v>0</v>
      </c>
    </row>
    <row r="52" spans="1:7" s="138" customFormat="1">
      <c r="A52" s="90"/>
      <c r="B52" s="101"/>
      <c r="C52" s="16"/>
      <c r="D52" s="90"/>
      <c r="E52" s="56"/>
      <c r="F52" s="108"/>
      <c r="G52" s="140"/>
    </row>
    <row r="53" spans="1:7" s="138" customFormat="1">
      <c r="A53" s="90"/>
      <c r="B53" s="101"/>
      <c r="C53" s="16"/>
      <c r="D53" s="90"/>
      <c r="E53" s="56"/>
      <c r="F53" s="108"/>
      <c r="G53" s="140"/>
    </row>
    <row r="54" spans="1:7" s="79" customFormat="1" ht="24.95" customHeight="1" thickBot="1">
      <c r="A54" s="29"/>
      <c r="B54" s="72"/>
      <c r="C54" s="57" t="s">
        <v>53</v>
      </c>
      <c r="D54" s="30"/>
      <c r="E54" s="44"/>
      <c r="F54" s="59"/>
      <c r="G54" s="139"/>
    </row>
    <row r="55" spans="1:7" s="79" customFormat="1" ht="13.5" thickBot="1">
      <c r="A55" s="22" t="s">
        <v>9</v>
      </c>
      <c r="B55" s="124"/>
      <c r="C55" s="104" t="s">
        <v>15</v>
      </c>
      <c r="D55" s="5"/>
      <c r="E55" s="12"/>
      <c r="F55" s="60"/>
      <c r="G55" s="36">
        <f>SUM(G56:G63)</f>
        <v>0</v>
      </c>
    </row>
    <row r="56" spans="1:7" s="79" customFormat="1">
      <c r="A56" s="4">
        <v>33</v>
      </c>
      <c r="B56" s="126" t="s">
        <v>79</v>
      </c>
      <c r="C56" s="6" t="s">
        <v>13</v>
      </c>
      <c r="D56" s="47" t="s">
        <v>4</v>
      </c>
      <c r="E56" s="50">
        <v>0.3</v>
      </c>
      <c r="F56" s="61"/>
      <c r="G56" s="37">
        <f>ROUND(E56*F56,2)</f>
        <v>0</v>
      </c>
    </row>
    <row r="57" spans="1:7" s="79" customFormat="1" ht="25.5">
      <c r="A57" s="1">
        <v>34</v>
      </c>
      <c r="B57" s="126" t="s">
        <v>77</v>
      </c>
      <c r="C57" s="2" t="s">
        <v>59</v>
      </c>
      <c r="D57" s="48" t="s">
        <v>5</v>
      </c>
      <c r="E57" s="50">
        <v>210</v>
      </c>
      <c r="F57" s="62"/>
      <c r="G57" s="35">
        <f t="shared" ref="G57:G61" si="13">ROUND(E57*F57,2)</f>
        <v>0</v>
      </c>
    </row>
    <row r="58" spans="1:7" s="79" customFormat="1" ht="25.5">
      <c r="A58" s="4">
        <v>35</v>
      </c>
      <c r="B58" s="126" t="s">
        <v>77</v>
      </c>
      <c r="C58" s="2" t="s">
        <v>60</v>
      </c>
      <c r="D58" s="48" t="s">
        <v>5</v>
      </c>
      <c r="E58" s="50">
        <v>35</v>
      </c>
      <c r="F58" s="62"/>
      <c r="G58" s="35">
        <f t="shared" si="13"/>
        <v>0</v>
      </c>
    </row>
    <row r="59" spans="1:7" s="79" customFormat="1">
      <c r="A59" s="1">
        <v>36</v>
      </c>
      <c r="B59" s="126" t="s">
        <v>77</v>
      </c>
      <c r="C59" s="2" t="s">
        <v>39</v>
      </c>
      <c r="D59" s="48" t="s">
        <v>22</v>
      </c>
      <c r="E59" s="50">
        <v>150</v>
      </c>
      <c r="F59" s="62"/>
      <c r="G59" s="35">
        <f t="shared" si="13"/>
        <v>0</v>
      </c>
    </row>
    <row r="60" spans="1:7" s="79" customFormat="1">
      <c r="A60" s="4">
        <v>37</v>
      </c>
      <c r="B60" s="126" t="s">
        <v>77</v>
      </c>
      <c r="C60" s="2" t="s">
        <v>24</v>
      </c>
      <c r="D60" s="48" t="s">
        <v>23</v>
      </c>
      <c r="E60" s="50">
        <v>1</v>
      </c>
      <c r="F60" s="62"/>
      <c r="G60" s="35">
        <f t="shared" si="13"/>
        <v>0</v>
      </c>
    </row>
    <row r="61" spans="1:7" s="87" customFormat="1">
      <c r="A61" s="1">
        <v>38</v>
      </c>
      <c r="B61" s="126" t="s">
        <v>77</v>
      </c>
      <c r="C61" s="2" t="s">
        <v>61</v>
      </c>
      <c r="D61" s="48" t="s">
        <v>23</v>
      </c>
      <c r="E61" s="50">
        <v>30</v>
      </c>
      <c r="F61" s="62"/>
      <c r="G61" s="35">
        <f t="shared" si="13"/>
        <v>0</v>
      </c>
    </row>
    <row r="62" spans="1:7" s="87" customFormat="1" ht="25.5">
      <c r="A62" s="4">
        <v>39</v>
      </c>
      <c r="B62" s="126" t="s">
        <v>77</v>
      </c>
      <c r="C62" s="2" t="s">
        <v>33</v>
      </c>
      <c r="D62" s="48" t="s">
        <v>23</v>
      </c>
      <c r="E62" s="50">
        <v>20.9</v>
      </c>
      <c r="F62" s="62"/>
      <c r="G62" s="35">
        <f t="shared" ref="G62:G63" si="14">ROUND(E62*F62,2)</f>
        <v>0</v>
      </c>
    </row>
    <row r="63" spans="1:7" s="79" customFormat="1" ht="26.25" thickBot="1">
      <c r="A63" s="1">
        <v>40</v>
      </c>
      <c r="B63" s="128" t="s">
        <v>77</v>
      </c>
      <c r="C63" s="109" t="s">
        <v>67</v>
      </c>
      <c r="D63" s="110" t="s">
        <v>23</v>
      </c>
      <c r="E63" s="100">
        <v>4.9000000000000004</v>
      </c>
      <c r="F63" s="100"/>
      <c r="G63" s="111">
        <f t="shared" si="14"/>
        <v>0</v>
      </c>
    </row>
    <row r="64" spans="1:7" s="79" customFormat="1" ht="13.5" thickBot="1">
      <c r="A64" s="24" t="s">
        <v>10</v>
      </c>
      <c r="B64" s="125"/>
      <c r="C64" s="104" t="s">
        <v>16</v>
      </c>
      <c r="D64" s="8"/>
      <c r="E64" s="91">
        <f t="shared" ref="E64" si="15">ROUND(H64+I64+J64,)</f>
        <v>0</v>
      </c>
      <c r="F64" s="60"/>
      <c r="G64" s="36">
        <f>SUM(G65:G70)</f>
        <v>0</v>
      </c>
    </row>
    <row r="65" spans="1:7" s="79" customFormat="1" ht="15.75">
      <c r="A65" s="28">
        <v>41</v>
      </c>
      <c r="B65" s="131" t="s">
        <v>89</v>
      </c>
      <c r="C65" s="6" t="s">
        <v>71</v>
      </c>
      <c r="D65" s="4" t="s">
        <v>5</v>
      </c>
      <c r="E65" s="50">
        <v>525</v>
      </c>
      <c r="F65" s="61"/>
      <c r="G65" s="37">
        <f t="shared" ref="G65:G82" si="16">ROUND(E65*F65,2)</f>
        <v>0</v>
      </c>
    </row>
    <row r="66" spans="1:7" s="79" customFormat="1" ht="15.75">
      <c r="A66" s="1">
        <v>42</v>
      </c>
      <c r="B66" s="126" t="s">
        <v>89</v>
      </c>
      <c r="C66" s="2" t="s">
        <v>72</v>
      </c>
      <c r="D66" s="3" t="s">
        <v>5</v>
      </c>
      <c r="E66" s="50">
        <v>45</v>
      </c>
      <c r="F66" s="63"/>
      <c r="G66" s="37">
        <f t="shared" si="16"/>
        <v>0</v>
      </c>
    </row>
    <row r="67" spans="1:7" s="79" customFormat="1" ht="15.75">
      <c r="A67" s="28">
        <v>43</v>
      </c>
      <c r="B67" s="126" t="s">
        <v>80</v>
      </c>
      <c r="C67" s="31" t="s">
        <v>45</v>
      </c>
      <c r="D67" s="3" t="s">
        <v>5</v>
      </c>
      <c r="E67" s="50">
        <v>300</v>
      </c>
      <c r="F67" s="63"/>
      <c r="G67" s="37">
        <f t="shared" si="16"/>
        <v>0</v>
      </c>
    </row>
    <row r="68" spans="1:7" s="79" customFormat="1">
      <c r="A68" s="1">
        <v>44</v>
      </c>
      <c r="B68" s="126" t="s">
        <v>89</v>
      </c>
      <c r="C68" s="31" t="s">
        <v>51</v>
      </c>
      <c r="D68" s="7" t="s">
        <v>22</v>
      </c>
      <c r="E68" s="50">
        <v>45</v>
      </c>
      <c r="F68" s="63"/>
      <c r="G68" s="37">
        <f t="shared" si="16"/>
        <v>0</v>
      </c>
    </row>
    <row r="69" spans="1:7" s="79" customFormat="1">
      <c r="A69" s="28">
        <v>45</v>
      </c>
      <c r="B69" s="126" t="s">
        <v>89</v>
      </c>
      <c r="C69" s="2" t="s">
        <v>52</v>
      </c>
      <c r="D69" s="3" t="s">
        <v>22</v>
      </c>
      <c r="E69" s="89">
        <v>217</v>
      </c>
      <c r="F69" s="62"/>
      <c r="G69" s="37">
        <f t="shared" si="16"/>
        <v>0</v>
      </c>
    </row>
    <row r="70" spans="1:7" s="79" customFormat="1" ht="13.5" thickBot="1">
      <c r="A70" s="1">
        <v>46</v>
      </c>
      <c r="B70" s="126" t="s">
        <v>89</v>
      </c>
      <c r="C70" s="31" t="s">
        <v>73</v>
      </c>
      <c r="D70" s="7" t="s">
        <v>23</v>
      </c>
      <c r="E70" s="7">
        <v>256</v>
      </c>
      <c r="F70" s="63"/>
      <c r="G70" s="37">
        <f t="shared" si="16"/>
        <v>0</v>
      </c>
    </row>
    <row r="71" spans="1:7" s="79" customFormat="1" ht="13.5" thickBot="1">
      <c r="A71" s="24" t="s">
        <v>27</v>
      </c>
      <c r="B71" s="132"/>
      <c r="C71" s="105" t="s">
        <v>17</v>
      </c>
      <c r="D71" s="66"/>
      <c r="E71" s="91">
        <f t="shared" ref="E71" si="17">ROUND(H71+I71+J71,)</f>
        <v>0</v>
      </c>
      <c r="F71" s="60"/>
      <c r="G71" s="36">
        <f>SUM(G72:G74)</f>
        <v>0</v>
      </c>
    </row>
    <row r="72" spans="1:7" s="79" customFormat="1" ht="25.5">
      <c r="A72" s="28">
        <v>47</v>
      </c>
      <c r="B72" s="131" t="s">
        <v>83</v>
      </c>
      <c r="C72" s="6" t="s">
        <v>34</v>
      </c>
      <c r="D72" s="4" t="s">
        <v>5</v>
      </c>
      <c r="E72" s="50">
        <f>E65</f>
        <v>525</v>
      </c>
      <c r="F72" s="61"/>
      <c r="G72" s="37">
        <f t="shared" si="16"/>
        <v>0</v>
      </c>
    </row>
    <row r="73" spans="1:7" s="79" customFormat="1" ht="25.5">
      <c r="A73" s="1">
        <v>48</v>
      </c>
      <c r="B73" s="126" t="s">
        <v>83</v>
      </c>
      <c r="C73" s="2" t="s">
        <v>47</v>
      </c>
      <c r="D73" s="3" t="s">
        <v>5</v>
      </c>
      <c r="E73" s="89">
        <f>E66</f>
        <v>45</v>
      </c>
      <c r="F73" s="62"/>
      <c r="G73" s="37">
        <f t="shared" si="16"/>
        <v>0</v>
      </c>
    </row>
    <row r="74" spans="1:7" s="79" customFormat="1" ht="16.5" thickBot="1">
      <c r="A74" s="97">
        <v>49</v>
      </c>
      <c r="B74" s="128" t="s">
        <v>83</v>
      </c>
      <c r="C74" s="31" t="s">
        <v>74</v>
      </c>
      <c r="D74" s="7" t="s">
        <v>5</v>
      </c>
      <c r="E74" s="112">
        <f>E72+E73</f>
        <v>570</v>
      </c>
      <c r="F74" s="63"/>
      <c r="G74" s="37">
        <f t="shared" si="16"/>
        <v>0</v>
      </c>
    </row>
    <row r="75" spans="1:7" s="79" customFormat="1" ht="13.5" thickBot="1">
      <c r="A75" s="22" t="s">
        <v>11</v>
      </c>
      <c r="B75" s="133"/>
      <c r="C75" s="106" t="s">
        <v>19</v>
      </c>
      <c r="D75" s="66"/>
      <c r="E75" s="91">
        <f t="shared" ref="E75" si="18">ROUND(H75+I75+J75,)</f>
        <v>0</v>
      </c>
      <c r="F75" s="66"/>
      <c r="G75" s="36">
        <f>SUM(G76:G77)</f>
        <v>0</v>
      </c>
    </row>
    <row r="76" spans="1:7" s="79" customFormat="1" ht="25.5">
      <c r="A76" s="4">
        <v>50</v>
      </c>
      <c r="B76" s="131" t="s">
        <v>90</v>
      </c>
      <c r="C76" s="98" t="s">
        <v>54</v>
      </c>
      <c r="D76" s="99" t="s">
        <v>22</v>
      </c>
      <c r="E76" s="50">
        <f>E69</f>
        <v>217</v>
      </c>
      <c r="F76" s="61"/>
      <c r="G76" s="37">
        <f t="shared" si="16"/>
        <v>0</v>
      </c>
    </row>
    <row r="77" spans="1:7" s="79" customFormat="1" ht="26.25" thickBot="1">
      <c r="A77" s="92">
        <v>51</v>
      </c>
      <c r="B77" s="128" t="s">
        <v>85</v>
      </c>
      <c r="C77" s="94" t="s">
        <v>55</v>
      </c>
      <c r="D77" s="95" t="s">
        <v>22</v>
      </c>
      <c r="E77" s="113">
        <f>E68</f>
        <v>45</v>
      </c>
      <c r="F77" s="96"/>
      <c r="G77" s="93">
        <f t="shared" si="16"/>
        <v>0</v>
      </c>
    </row>
    <row r="78" spans="1:7" s="79" customFormat="1" ht="13.5" thickBot="1">
      <c r="A78" s="22" t="s">
        <v>12</v>
      </c>
      <c r="B78" s="125"/>
      <c r="C78" s="104" t="s">
        <v>18</v>
      </c>
      <c r="D78" s="66"/>
      <c r="E78" s="91">
        <f t="shared" ref="E78" si="19">ROUND(H78+I78+J78,)</f>
        <v>0</v>
      </c>
      <c r="F78" s="66"/>
      <c r="G78" s="36">
        <f>SUM(G79:G82)</f>
        <v>0</v>
      </c>
    </row>
    <row r="79" spans="1:7" s="79" customFormat="1" ht="25.5">
      <c r="A79" s="4">
        <v>52</v>
      </c>
      <c r="B79" s="131" t="s">
        <v>86</v>
      </c>
      <c r="C79" s="6" t="s">
        <v>62</v>
      </c>
      <c r="D79" s="4" t="s">
        <v>5</v>
      </c>
      <c r="E79" s="50">
        <f>E65</f>
        <v>525</v>
      </c>
      <c r="F79" s="61"/>
      <c r="G79" s="37">
        <f t="shared" si="16"/>
        <v>0</v>
      </c>
    </row>
    <row r="80" spans="1:7" s="87" customFormat="1" ht="25.5">
      <c r="A80" s="3">
        <v>53</v>
      </c>
      <c r="B80" s="126" t="s">
        <v>86</v>
      </c>
      <c r="C80" s="2" t="s">
        <v>63</v>
      </c>
      <c r="D80" s="3" t="s">
        <v>5</v>
      </c>
      <c r="E80" s="89">
        <f>E66</f>
        <v>45</v>
      </c>
      <c r="F80" s="62"/>
      <c r="G80" s="37">
        <f t="shared" si="16"/>
        <v>0</v>
      </c>
    </row>
    <row r="81" spans="1:9" s="87" customFormat="1" ht="25.5">
      <c r="A81" s="3">
        <v>54</v>
      </c>
      <c r="B81" s="126" t="s">
        <v>86</v>
      </c>
      <c r="C81" s="2" t="s">
        <v>64</v>
      </c>
      <c r="D81" s="3" t="s">
        <v>5</v>
      </c>
      <c r="E81" s="89">
        <v>5</v>
      </c>
      <c r="F81" s="62"/>
      <c r="G81" s="37">
        <f t="shared" si="16"/>
        <v>0</v>
      </c>
    </row>
    <row r="82" spans="1:9" s="87" customFormat="1" ht="26.25" thickBot="1">
      <c r="A82" s="3">
        <v>55</v>
      </c>
      <c r="B82" s="126" t="s">
        <v>86</v>
      </c>
      <c r="C82" s="2" t="s">
        <v>75</v>
      </c>
      <c r="D82" s="3" t="s">
        <v>5</v>
      </c>
      <c r="E82" s="89">
        <v>5</v>
      </c>
      <c r="F82" s="62"/>
      <c r="G82" s="37">
        <f t="shared" si="16"/>
        <v>0</v>
      </c>
    </row>
    <row r="83" spans="1:9" s="79" customFormat="1" ht="13.5" thickBot="1">
      <c r="A83" s="65" t="s">
        <v>65</v>
      </c>
      <c r="B83" s="129"/>
      <c r="C83" s="106" t="s">
        <v>29</v>
      </c>
      <c r="D83" s="66"/>
      <c r="E83" s="66"/>
      <c r="F83" s="66"/>
      <c r="G83" s="116">
        <f>SUM(G84)</f>
        <v>0</v>
      </c>
    </row>
    <row r="84" spans="1:9" ht="26.25" thickBot="1">
      <c r="A84" s="122">
        <v>56</v>
      </c>
      <c r="B84" s="82" t="s">
        <v>88</v>
      </c>
      <c r="C84" s="83" t="s">
        <v>68</v>
      </c>
      <c r="D84" s="82" t="s">
        <v>28</v>
      </c>
      <c r="E84" s="84">
        <v>150</v>
      </c>
      <c r="F84" s="85">
        <f>ROUND(((0.15*90.69)+15.11+(2.77*5)),2)</f>
        <v>42.56</v>
      </c>
      <c r="G84" s="114"/>
    </row>
    <row r="85" spans="1:9" ht="13.5" thickBot="1">
      <c r="E85" s="26"/>
      <c r="F85" s="145" t="s">
        <v>98</v>
      </c>
      <c r="G85" s="53">
        <f>G55+G64+G71+G75+G78+G83</f>
        <v>0</v>
      </c>
    </row>
    <row r="86" spans="1:9" ht="13.5" thickBot="1">
      <c r="E86" s="56"/>
      <c r="F86" s="145" t="s">
        <v>95</v>
      </c>
      <c r="G86" s="51">
        <f>G87-G85</f>
        <v>0</v>
      </c>
    </row>
    <row r="87" spans="1:9" ht="13.5" thickBot="1">
      <c r="F87" s="145" t="s">
        <v>99</v>
      </c>
      <c r="G87" s="51">
        <f>ROUND(G85*1.23,2)</f>
        <v>0</v>
      </c>
    </row>
    <row r="89" spans="1:9" ht="13.5" thickBot="1">
      <c r="H89" s="54" t="s">
        <v>92</v>
      </c>
    </row>
    <row r="90" spans="1:9" ht="13.5" thickBot="1">
      <c r="F90" s="145" t="s">
        <v>100</v>
      </c>
      <c r="G90" s="51">
        <f>G49+G85</f>
        <v>0</v>
      </c>
      <c r="H90" s="54">
        <f>G90*0.03</f>
        <v>0</v>
      </c>
      <c r="I90" s="123"/>
    </row>
    <row r="91" spans="1:9" ht="13.5" thickBot="1">
      <c r="F91" s="145" t="s">
        <v>95</v>
      </c>
      <c r="G91" s="51">
        <f>G92-G90</f>
        <v>0</v>
      </c>
    </row>
    <row r="92" spans="1:9" ht="13.5" thickBot="1">
      <c r="F92" s="145" t="s">
        <v>101</v>
      </c>
      <c r="G92" s="51">
        <f>ROUND(G90*1.23,2)</f>
        <v>0</v>
      </c>
    </row>
  </sheetData>
  <mergeCells count="3">
    <mergeCell ref="E1:G3"/>
    <mergeCell ref="B5:G5"/>
    <mergeCell ref="B6:G6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2017-09-11T06:53:30Z</cp:lastPrinted>
  <dcterms:created xsi:type="dcterms:W3CDTF">2013-09-06T18:44:14Z</dcterms:created>
  <dcterms:modified xsi:type="dcterms:W3CDTF">2017-09-11T06:54:43Z</dcterms:modified>
</cp:coreProperties>
</file>