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370" tabRatio="927" activeTab="0"/>
  </bookViews>
  <sheets>
    <sheet name="WPF2012-2028" sheetId="1" r:id="rId1"/>
    <sheet name="PRZEDSIEWZIECIA2012-2028" sheetId="2" r:id="rId2"/>
  </sheets>
  <definedNames>
    <definedName name="_xlnm.Print_Area" localSheetId="1">'PRZEDSIEWZIECIA2012-2028'!$A$1:$Y$310</definedName>
    <definedName name="_xlnm.Print_Area" localSheetId="0">'WPF2012-2028'!$A$1:$X$62</definedName>
    <definedName name="_xlnm.Print_Titles" localSheetId="1">'PRZEDSIEWZIECIA2012-2028'!$2:$4</definedName>
    <definedName name="_xlnm.Print_Titles" localSheetId="0">'WPF2012-2028'!$4:$4</definedName>
  </definedNames>
  <calcPr fullCalcOnLoad="1"/>
</workbook>
</file>

<file path=xl/sharedStrings.xml><?xml version="1.0" encoding="utf-8"?>
<sst xmlns="http://schemas.openxmlformats.org/spreadsheetml/2006/main" count="834" uniqueCount="323">
  <si>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</si>
  <si>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</si>
  <si>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</si>
  <si>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</si>
  <si>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</si>
  <si>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</si>
  <si>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</si>
  <si>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Przeznaczenie nadwyżki wykonanej w poszczególnych latach objętych prognozą:</t>
  </si>
  <si>
    <t>Wartość przejętych zobowiązań</t>
  </si>
  <si>
    <t>* środki, o których mowa w art. 5 ust. 1 pkt 2 ustawy o finansach publicznych z 2009 r.</t>
  </si>
  <si>
    <t xml:space="preserve">Kwota zobowiązań przypadających do spłaty w danym roku budżetowym, podlegająca doliczeniu zgodnie z art. 244 ufp (zobowiązania związku współtworzonego przez JST) </t>
  </si>
  <si>
    <r>
      <t xml:space="preserve">Łączne nakłady finansowe </t>
    </r>
    <r>
      <rPr>
        <sz val="9"/>
        <rFont val="Arial"/>
        <family val="2"/>
      </rPr>
      <t>(w zł)</t>
    </r>
  </si>
  <si>
    <t>Limit wydatków w poszczególnych latach</t>
  </si>
  <si>
    <t xml:space="preserve">Okres realizacji </t>
  </si>
  <si>
    <r>
      <t>Podniesienie standardu i poprawa bezpieczeństwa transportu w ciągu drogi krajowej nr 93 na wyspie Uznam w Świnoujściu</t>
    </r>
    <r>
      <rPr>
        <sz val="9"/>
        <rFont val="Arial"/>
        <family val="2"/>
      </rPr>
      <t xml:space="preserve"> (60011)</t>
    </r>
  </si>
  <si>
    <r>
      <t>Przebudowa centralnego układu komunikacyjnego śródmieścia w Świnoujściu</t>
    </r>
    <r>
      <rPr>
        <sz val="9"/>
        <rFont val="Arial"/>
        <family val="2"/>
      </rPr>
      <t xml:space="preserve"> (60015)</t>
    </r>
  </si>
  <si>
    <r>
      <t>Budowa ciągu pieszo-rowerowego przy ul. 1 Maja w Karsiborzu</t>
    </r>
    <r>
      <rPr>
        <sz val="9"/>
        <rFont val="Arial"/>
        <family val="2"/>
      </rPr>
      <t xml:space="preserve"> (60015)</t>
    </r>
  </si>
  <si>
    <t>Zagospodarowanie terenu przy Szkole Podstawowej nr 6 - modernizacja boiska sportowego oraz budowa placu zabaw (80101)</t>
  </si>
  <si>
    <r>
      <t>Budowa szkolnego ośrodka żeglarskiego w Przytorze</t>
    </r>
    <r>
      <rPr>
        <sz val="9"/>
        <rFont val="Arial"/>
        <family val="2"/>
      </rPr>
      <t xml:space="preserve"> (80101)</t>
    </r>
  </si>
  <si>
    <r>
      <t xml:space="preserve">Modernizacja boiska sportowego przy Liceum Ogólnokształcącym im. Mieszka I </t>
    </r>
    <r>
      <rPr>
        <sz val="9"/>
        <rFont val="Arial"/>
        <family val="2"/>
      </rPr>
      <t>(80120)</t>
    </r>
  </si>
  <si>
    <r>
      <t xml:space="preserve">Projekt zintegrowany "Śródmieście" - Przebudowa Parku przy ul. Chopina </t>
    </r>
    <r>
      <rPr>
        <sz val="9"/>
        <rFont val="Arial"/>
        <family val="2"/>
      </rPr>
      <t>(85154)</t>
    </r>
  </si>
  <si>
    <t>Nazwa i cel</t>
  </si>
  <si>
    <t>Lp.</t>
  </si>
  <si>
    <t>Wyszczególnienie</t>
  </si>
  <si>
    <t>1.</t>
  </si>
  <si>
    <t>a)</t>
  </si>
  <si>
    <t>b)</t>
  </si>
  <si>
    <t>2.</t>
  </si>
  <si>
    <t>c)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</si>
  <si>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</si>
  <si>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</si>
  <si>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</si>
  <si>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</si>
  <si>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</si>
  <si>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</si>
  <si>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</si>
  <si>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</si>
  <si>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</si>
  <si>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</si>
  <si>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</si>
  <si>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</si>
  <si>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</si>
  <si>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</si>
  <si>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</si>
  <si>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</si>
  <si>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Przychody budżetu</t>
  </si>
  <si>
    <t>Potencjalna spłata kwot wynikających z udzielonych poręczeń i gwarancji</t>
  </si>
  <si>
    <t>Jednostka odpowiedzialna lub koordynująca</t>
  </si>
  <si>
    <t>Limit zobowiązań*)</t>
  </si>
  <si>
    <t>- wydatki bieżące</t>
  </si>
  <si>
    <t>- wydatki majątkowe</t>
  </si>
  <si>
    <t>Przedsięwzięcia ogółem:</t>
  </si>
  <si>
    <t>od</t>
  </si>
  <si>
    <t>do</t>
  </si>
  <si>
    <t>Programy, projekty lub zadania (razem)</t>
  </si>
  <si>
    <t>programy, projekty lub zadania związane z programami realizowanymi z udziałem środków, o których mowa w art. 5 ust. 1 pkt 2 i 3, (razem)</t>
  </si>
  <si>
    <t>Program…</t>
  </si>
  <si>
    <t>programy, projekty lub zadania związane z umowami partnerstwa publiczno-prywatnego (razem)</t>
  </si>
  <si>
    <t>programy, projekty lub zadania pozostałe inne niż wymienione w lit. a i b (razem)</t>
  </si>
  <si>
    <t>Umowy, których realizacja w roku bieżącym i w latach następnych jest niezbędna dla zapewnienia ciągłości działania jednostki i których płatności przypadają w okresie dłuższym niż rok**)</t>
  </si>
  <si>
    <t>Gwarancje i poręczenia udzielane przez jednostkę samorządu terytorialnego (razem)</t>
  </si>
  <si>
    <r>
      <t xml:space="preserve">Edukacyjny plac zabaw na terenie Parku Zdrojowego w Świnoujściu w ramach projektu "Morze Bałtyckie - łączące wyspy, kraje kultury i regiony przyrodnicze - wspólny polsko-niemiecki projekt w zakresie edukacji ekologicznej" </t>
    </r>
    <r>
      <rPr>
        <sz val="9"/>
        <rFont val="Arial"/>
        <family val="2"/>
      </rPr>
      <t>(90004)</t>
    </r>
  </si>
  <si>
    <t>Urząd Miasta (WIM)</t>
  </si>
  <si>
    <t>Urząd Miasta (WO/DG)</t>
  </si>
  <si>
    <t>Urząd Miasta (WK)</t>
  </si>
  <si>
    <t>-</t>
  </si>
  <si>
    <t>2a).1</t>
  </si>
  <si>
    <t>2a).2</t>
  </si>
  <si>
    <t>2a).3</t>
  </si>
  <si>
    <t>2a).5</t>
  </si>
  <si>
    <t>2a).6</t>
  </si>
  <si>
    <t>2a).7</t>
  </si>
  <si>
    <t>2c).1</t>
  </si>
  <si>
    <t>2c).2</t>
  </si>
  <si>
    <t>2c).3</t>
  </si>
  <si>
    <t>2c).4</t>
  </si>
  <si>
    <t>2c).5</t>
  </si>
  <si>
    <t>2c).6</t>
  </si>
  <si>
    <t>2c).7</t>
  </si>
  <si>
    <t>2c).8</t>
  </si>
  <si>
    <t>2c).9</t>
  </si>
  <si>
    <t>2c).10</t>
  </si>
  <si>
    <t>2c).11</t>
  </si>
  <si>
    <t>2c).12</t>
  </si>
  <si>
    <t>2c).13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</si>
  <si>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</si>
  <si>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</si>
  <si>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</si>
  <si>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</si>
  <si>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</si>
  <si>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</si>
  <si>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</si>
  <si>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</si>
  <si>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</si>
  <si>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</si>
  <si>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</si>
  <si>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</si>
  <si>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</si>
  <si>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</si>
  <si>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</si>
  <si>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</si>
  <si>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</si>
  <si>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</si>
  <si>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</si>
  <si>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</si>
  <si>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</si>
  <si>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</si>
  <si>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</si>
  <si>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</si>
  <si>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</si>
  <si>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</si>
  <si>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</si>
  <si>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</si>
  <si>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</si>
  <si>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</si>
  <si>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</si>
  <si>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</si>
  <si>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</si>
  <si>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</si>
  <si>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4.1</t>
  </si>
  <si>
    <t xml:space="preserve">*) Limit zobowiązań wynika z uprawnienia organu wykonawczego do zaciągania zobowiązań niezbędnych do realizacji przedsięwzięcia. Stopień wykorzystania limitu zobowiązań nie musi pokrywać się z wykorzystaniem limitu wydatków. </t>
  </si>
  <si>
    <t xml:space="preserve">Kwota, na którą będzie można zaciągnąć zobowiązania, będzie ulegała pomniejszeniu o kwotę zobowiązań zaciągniętych w ramach ustalonego limitu dla przedsięwzięcia. </t>
  </si>
  <si>
    <t>Natomiast limit wydatków będzie ulegał zmniejszeniu stosownie do stopnia realizacji wydatków.</t>
  </si>
  <si>
    <t xml:space="preserve">Warto jenocześnie zaznaczyć, że z grupowaniem umów wiąże się kwestia upoważnień do zaciągania umów. W tym kontekście należy zwrócić uwagę na art. 228 ust.1 pkt 2 ufp, który odrębnie definiuje możliwość przekazywania upoważnień do zaciągania zobowiązań w związku z realizacją przedsięwzięć (art. 228 ust. 1 pkt.1 ufp). </t>
  </si>
  <si>
    <t>Umów na czas nieokreślony lub takich, dla których nie jest możliwe określenie łącznych nakładów (np. Umowy na dostawę wody, energii elektrycznej), nie wykazuje się podobnie, jak umów o pracę ani innych umów o podobnym charakterze.  Do takich umów zastosowanie znajdzie art. 258 ust. 1 pkt 3 ufp.</t>
  </si>
  <si>
    <t>Marszałek Województwa
Urząd Miasta (WIM)</t>
  </si>
  <si>
    <t>2c).14</t>
  </si>
  <si>
    <t>2c).15</t>
  </si>
  <si>
    <t>2c).16</t>
  </si>
  <si>
    <t>2c).17</t>
  </si>
  <si>
    <t>2c).18</t>
  </si>
  <si>
    <t>2c).19</t>
  </si>
  <si>
    <t xml:space="preserve">
Urząd Miasta (WIM)</t>
  </si>
  <si>
    <t>2c).20</t>
  </si>
  <si>
    <t>2a).8</t>
  </si>
  <si>
    <t>2c).22</t>
  </si>
  <si>
    <t>2c).25</t>
  </si>
  <si>
    <t>2a).10</t>
  </si>
  <si>
    <t>Urząd Miasta (WOS)</t>
  </si>
  <si>
    <t>Urząd Miasta (WEZ)</t>
  </si>
  <si>
    <t>Urząd Miasta (WUA)</t>
  </si>
  <si>
    <t>Urząd Miasta (WKM)</t>
  </si>
  <si>
    <t>Urząd Miasta (WZP)</t>
  </si>
  <si>
    <t>2a).11</t>
  </si>
  <si>
    <t>2a).12</t>
  </si>
  <si>
    <t>2c).26</t>
  </si>
  <si>
    <t>2c).28</t>
  </si>
  <si>
    <t>2c).29</t>
  </si>
  <si>
    <r>
      <t xml:space="preserve">Rewitalizacja terenów zieleni przy ul. Malczewskiego wraz z budową placu zabaw i boiska sportowego </t>
    </r>
    <r>
      <rPr>
        <sz val="9"/>
        <rFont val="Arial"/>
        <family val="2"/>
      </rPr>
      <t>(90004)</t>
    </r>
  </si>
  <si>
    <r>
      <t xml:space="preserve">Rewaloryzacja zabytkowego Parku Zdrojowego w Świnoujściu </t>
    </r>
    <r>
      <rPr>
        <sz val="9"/>
        <rFont val="Arial"/>
        <family val="2"/>
      </rPr>
      <t>(90004)</t>
    </r>
  </si>
  <si>
    <r>
      <t xml:space="preserve">Melioracje terenów zurbanizowanych na obszarze Miasta Świnoujście </t>
    </r>
    <r>
      <rPr>
        <sz val="9"/>
        <rFont val="Arial"/>
        <family val="2"/>
      </rPr>
      <t>(90095)</t>
    </r>
  </si>
  <si>
    <r>
      <t xml:space="preserve">Świadczenie publicznych usług przewozowych w zbiorowej komunikacji autobusowej na terenie miasta Świnoujście </t>
    </r>
    <r>
      <rPr>
        <sz val="9"/>
        <rFont val="Arial"/>
        <family val="2"/>
      </rPr>
      <t>(60004)</t>
    </r>
  </si>
  <si>
    <r>
      <t xml:space="preserve">Wykonywanie bieżącego utrzymania i drobnych remontów nawierzchni jezdni, chodników, poboczy, wysepek, zatok itd. </t>
    </r>
    <r>
      <rPr>
        <sz val="9"/>
        <rFont val="Arial"/>
        <family val="2"/>
      </rPr>
      <t>(60015, 60016)</t>
    </r>
  </si>
  <si>
    <r>
      <t>Wykonywanie bieżącego utrzymania, konserwacji i drobnych remontów  instalacji i urządzeń odwodnienia dróg publicznych znajdujących się na terenie Miasta Świnoujście</t>
    </r>
    <r>
      <rPr>
        <sz val="9"/>
        <rFont val="Arial"/>
        <family val="2"/>
      </rPr>
      <t xml:space="preserve"> (60015, 60016)</t>
    </r>
  </si>
  <si>
    <r>
      <t>Konserwacja i bieżące utrzymanie sygnalizacji świetlnej</t>
    </r>
    <r>
      <rPr>
        <sz val="9"/>
        <rFont val="Arial"/>
        <family val="2"/>
      </rPr>
      <t xml:space="preserve"> (60015)</t>
    </r>
  </si>
  <si>
    <r>
      <t xml:space="preserve">Budowa targowiska miejskiego </t>
    </r>
    <r>
      <rPr>
        <sz val="9"/>
        <rFont val="Arial"/>
        <family val="2"/>
      </rPr>
      <t>(50095)</t>
    </r>
  </si>
  <si>
    <r>
      <t xml:space="preserve">Budowa mostu nad Starą Świną łączącego wyspy Karsibór i Wolin </t>
    </r>
    <r>
      <rPr>
        <sz val="9"/>
        <rFont val="Arial"/>
        <family val="2"/>
      </rPr>
      <t>(60015)</t>
    </r>
  </si>
  <si>
    <r>
      <t xml:space="preserve">Rozbudowa ulicy Wybrzeże Władysława IV w Świnoujściu </t>
    </r>
    <r>
      <rPr>
        <sz val="9"/>
        <rFont val="Arial"/>
        <family val="2"/>
      </rPr>
      <t>(60015)</t>
    </r>
  </si>
  <si>
    <r>
      <t>Przebudowa ulicy H. Kołłątaja</t>
    </r>
    <r>
      <rPr>
        <sz val="9"/>
        <rFont val="Arial"/>
        <family val="2"/>
      </rPr>
      <t xml:space="preserve"> (60015)</t>
    </r>
  </si>
  <si>
    <r>
      <t>Przebudowa ulicy Słowackiego</t>
    </r>
    <r>
      <rPr>
        <sz val="9"/>
        <rFont val="Arial"/>
        <family val="2"/>
      </rPr>
      <t xml:space="preserve"> (60015)</t>
    </r>
  </si>
  <si>
    <r>
      <t>Budowa systemu parkingowego w mieście</t>
    </r>
    <r>
      <rPr>
        <sz val="9"/>
        <rFont val="Arial"/>
        <family val="2"/>
      </rPr>
      <t xml:space="preserve"> (60015)</t>
    </r>
  </si>
  <si>
    <r>
      <t xml:space="preserve">Przebudowa chodników i jezdni w drogach powiatowych </t>
    </r>
    <r>
      <rPr>
        <sz val="9"/>
        <rFont val="Arial"/>
        <family val="2"/>
      </rPr>
      <t>(60015)</t>
    </r>
  </si>
  <si>
    <r>
      <t>Zorganizowanie i zarządzanie Strefą Płatnego Parkowania (SPP) na terenie miasta Świnoujście</t>
    </r>
    <r>
      <rPr>
        <sz val="9"/>
        <rFont val="Arial"/>
        <family val="2"/>
      </rPr>
      <t xml:space="preserve"> (60016)</t>
    </r>
  </si>
  <si>
    <r>
      <t>Przebudowa promenady w Dzielnicy Nadmorskiej w Świnoujściu</t>
    </r>
    <r>
      <rPr>
        <sz val="9"/>
        <rFont val="Arial"/>
        <family val="2"/>
      </rPr>
      <t xml:space="preserve"> (60016)</t>
    </r>
  </si>
  <si>
    <r>
      <t xml:space="preserve">Przebudowa chodników i jezdni w drogach gminnych </t>
    </r>
    <r>
      <rPr>
        <sz val="9"/>
        <rFont val="Arial"/>
        <family val="2"/>
      </rPr>
      <t>(60016)</t>
    </r>
  </si>
  <si>
    <r>
      <t>Budowa drogi dojazdowej od ul. Grunwaldzkiej do nowych terenów inwestycyjnych</t>
    </r>
    <r>
      <rPr>
        <sz val="9"/>
        <rFont val="Arial"/>
        <family val="2"/>
      </rPr>
      <t xml:space="preserve"> (60016)</t>
    </r>
  </si>
  <si>
    <r>
      <t>Budowa ciągu pieszo-jezdnego na przedłużeniu ul. Trentowskiego</t>
    </r>
    <r>
      <rPr>
        <sz val="9"/>
        <rFont val="Arial"/>
        <family val="2"/>
      </rPr>
      <t xml:space="preserve"> (60016)</t>
    </r>
  </si>
  <si>
    <r>
      <t>Przebudowa przystani jachtowej w Łunowie</t>
    </r>
    <r>
      <rPr>
        <sz val="9"/>
        <rFont val="Arial"/>
        <family val="2"/>
      </rPr>
      <t xml:space="preserve"> (63095)</t>
    </r>
  </si>
  <si>
    <r>
      <t>Budowa budynków mieszkalnych komunalnych przy ul. Grunwaldzkiej w Świnoujściu</t>
    </r>
    <r>
      <rPr>
        <sz val="9"/>
        <rFont val="Arial"/>
        <family val="2"/>
      </rPr>
      <t xml:space="preserve"> (70095)</t>
    </r>
  </si>
  <si>
    <r>
      <t xml:space="preserve">Budowa budynków mieszkalnych z lokalami socjalnymi </t>
    </r>
    <r>
      <rPr>
        <sz val="9"/>
        <rFont val="Arial"/>
        <family val="2"/>
      </rPr>
      <t>(70095)</t>
    </r>
  </si>
  <si>
    <r>
      <t>Przebudowa budynku przy ul. Modrzejewskiej na lokale komunalne</t>
    </r>
    <r>
      <rPr>
        <sz val="9"/>
        <rFont val="Arial"/>
        <family val="2"/>
      </rPr>
      <t xml:space="preserve"> (70095)</t>
    </r>
  </si>
  <si>
    <r>
      <t>Rozbudowa cmentarza komunalnego w Świnoujściu</t>
    </r>
    <r>
      <rPr>
        <sz val="9"/>
        <rFont val="Arial"/>
        <family val="2"/>
      </rPr>
      <t xml:space="preserve"> (71035)</t>
    </r>
  </si>
  <si>
    <r>
      <t xml:space="preserve">Modernizacja budynku CAM Nr 5 </t>
    </r>
    <r>
      <rPr>
        <sz val="9"/>
        <rFont val="Arial"/>
        <family val="2"/>
      </rPr>
      <t>(75095)</t>
    </r>
  </si>
  <si>
    <r>
      <t xml:space="preserve">Przebudowa i remont budynku Remizy Ochotniczej Straży Pożarnej w Karsiborzu </t>
    </r>
    <r>
      <rPr>
        <sz val="9"/>
        <rFont val="Arial"/>
        <family val="2"/>
      </rPr>
      <t>(75412)</t>
    </r>
  </si>
  <si>
    <r>
      <t>Dzierżawa łączy światłowodowych wraz z konserwacją - usługa związana z budową i eksploatacją monitoringu w mieście</t>
    </r>
    <r>
      <rPr>
        <sz val="9"/>
        <rFont val="Arial"/>
        <family val="2"/>
      </rPr>
      <t xml:space="preserve"> (75495)</t>
    </r>
  </si>
  <si>
    <r>
      <t xml:space="preserve">Termomodernizacja obiektów szkolnych </t>
    </r>
    <r>
      <rPr>
        <sz val="9"/>
        <rFont val="Arial"/>
        <family val="2"/>
      </rPr>
      <t>(80101)</t>
    </r>
  </si>
  <si>
    <r>
      <t xml:space="preserve">Budowa Zespołu Opieki Długoterminowej </t>
    </r>
    <r>
      <rPr>
        <sz val="9"/>
        <rFont val="Arial"/>
        <family val="2"/>
      </rPr>
      <t>(85117)</t>
    </r>
  </si>
  <si>
    <r>
      <t xml:space="preserve">Adaptacja budynku przy ul. Mieszka I na laboratorium szpitalne </t>
    </r>
    <r>
      <rPr>
        <sz val="9"/>
        <rFont val="Arial"/>
        <family val="2"/>
      </rPr>
      <t>(85195)</t>
    </r>
  </si>
  <si>
    <r>
      <t>Wykonanie prac elektroenergetycznych oraz konserwacji i utrzymania bieżącego oświetlenia ulicznego</t>
    </r>
    <r>
      <rPr>
        <sz val="9"/>
        <rFont val="Arial"/>
        <family val="2"/>
      </rPr>
      <t xml:space="preserve"> (90015)</t>
    </r>
  </si>
  <si>
    <r>
      <t xml:space="preserve">Oświetlenie ulic </t>
    </r>
    <r>
      <rPr>
        <sz val="9"/>
        <rFont val="Arial"/>
        <family val="2"/>
      </rPr>
      <t>(90015)</t>
    </r>
  </si>
  <si>
    <r>
      <t>Rozbudowa i modernizacja sieci deszczowych</t>
    </r>
    <r>
      <rPr>
        <sz val="9"/>
        <rFont val="Arial"/>
        <family val="2"/>
      </rPr>
      <t xml:space="preserve"> (90095)</t>
    </r>
  </si>
  <si>
    <r>
      <t>Adaptacja pomieszczeń w budynku Muzeum Rybołówstwa Morskiego w Świnoujsciu na Salę Ślubów USC</t>
    </r>
    <r>
      <rPr>
        <sz val="9"/>
        <rFont val="Arial"/>
        <family val="2"/>
      </rPr>
      <t xml:space="preserve"> (92118)</t>
    </r>
  </si>
  <si>
    <r>
      <t>Modernizacja i przebudowa Miejskiego Domu Kultury</t>
    </r>
    <r>
      <rPr>
        <sz val="9"/>
        <rFont val="Arial"/>
        <family val="2"/>
      </rPr>
      <t xml:space="preserve"> (92195)</t>
    </r>
  </si>
  <si>
    <r>
      <t>Budowa pływalni miejskiej</t>
    </r>
    <r>
      <rPr>
        <sz val="9"/>
        <rFont val="Arial"/>
        <family val="2"/>
      </rPr>
      <t xml:space="preserve"> (92601)</t>
    </r>
  </si>
  <si>
    <r>
      <t>Budowa Centrum Kultury i Sportu przy ul. Matejki</t>
    </r>
    <r>
      <rPr>
        <sz val="9"/>
        <rFont val="Arial"/>
        <family val="2"/>
      </rPr>
      <t xml:space="preserve"> (92601)</t>
    </r>
  </si>
  <si>
    <r>
      <t>Przebudowa stadionu OSiR Wyspiarz przy ul. Matejki</t>
    </r>
    <r>
      <rPr>
        <sz val="9"/>
        <rFont val="Arial"/>
        <family val="2"/>
      </rPr>
      <t xml:space="preserve"> (92601)</t>
    </r>
  </si>
  <si>
    <r>
      <t>Ochrona obiektów CAM</t>
    </r>
    <r>
      <rPr>
        <sz val="9"/>
        <rFont val="Arial"/>
        <family val="2"/>
      </rPr>
      <t xml:space="preserve"> (75023)</t>
    </r>
  </si>
  <si>
    <r>
      <t xml:space="preserve">Wywóz nieczystości  </t>
    </r>
    <r>
      <rPr>
        <sz val="9"/>
        <rFont val="Arial"/>
        <family val="2"/>
      </rPr>
      <t>(75023)</t>
    </r>
  </si>
  <si>
    <r>
      <t>Wysyłka poczty</t>
    </r>
    <r>
      <rPr>
        <sz val="9"/>
        <rFont val="Arial"/>
        <family val="2"/>
      </rPr>
      <t xml:space="preserve"> (75023)</t>
    </r>
  </si>
  <si>
    <r>
      <t>Dostawa materiałów biurowych</t>
    </r>
    <r>
      <rPr>
        <sz val="9"/>
        <rFont val="Arial"/>
        <family val="2"/>
      </rPr>
      <t xml:space="preserve"> (75023)</t>
    </r>
  </si>
  <si>
    <r>
      <t>Dostawa paliw</t>
    </r>
    <r>
      <rPr>
        <sz val="9"/>
        <rFont val="Arial"/>
        <family val="2"/>
      </rPr>
      <t xml:space="preserve"> (75023)</t>
    </r>
  </si>
  <si>
    <r>
      <t>Dostawa artykułów spożywczych</t>
    </r>
    <r>
      <rPr>
        <sz val="9"/>
        <rFont val="Arial"/>
        <family val="2"/>
      </rPr>
      <t xml:space="preserve"> (75023)</t>
    </r>
  </si>
  <si>
    <r>
      <t>Nadzór eksploatacyjny kotłowni</t>
    </r>
    <r>
      <rPr>
        <sz val="9"/>
        <rFont val="Arial"/>
        <family val="2"/>
      </rPr>
      <t xml:space="preserve"> (75023)</t>
    </r>
  </si>
  <si>
    <r>
      <t>Usługi telekomunikacyjne komórkowe</t>
    </r>
    <r>
      <rPr>
        <sz val="9"/>
        <rFont val="Arial"/>
        <family val="2"/>
      </rPr>
      <t xml:space="preserve">  (75023)</t>
    </r>
  </si>
  <si>
    <r>
      <t xml:space="preserve">Gminna Komisja Urbanistyczno-Architektoniczna </t>
    </r>
    <r>
      <rPr>
        <sz val="9"/>
        <rFont val="Arial"/>
        <family val="2"/>
      </rPr>
      <t>(71004)</t>
    </r>
  </si>
  <si>
    <r>
      <t>Wykonanie dokumentów komunikacyjnych</t>
    </r>
    <r>
      <rPr>
        <sz val="9"/>
        <rFont val="Arial"/>
        <family val="2"/>
      </rPr>
      <t xml:space="preserve"> (75020)</t>
    </r>
  </si>
  <si>
    <r>
      <t>Wykonanie tablic rejestracyjnych</t>
    </r>
    <r>
      <rPr>
        <sz val="9"/>
        <rFont val="Arial"/>
        <family val="2"/>
      </rPr>
      <t xml:space="preserve"> (75020)</t>
    </r>
  </si>
  <si>
    <r>
      <t>Utrzymanie schroniska dla bezdomnych zwierząt</t>
    </r>
    <r>
      <rPr>
        <sz val="9"/>
        <rFont val="Arial"/>
        <family val="2"/>
      </rPr>
      <t xml:space="preserve"> (90013)</t>
    </r>
  </si>
  <si>
    <r>
      <t xml:space="preserve">Sprzątanie Targowiska Miejskiego położonego przy ul. Grunwaldzkiej w Świnoujściu </t>
    </r>
    <r>
      <rPr>
        <sz val="9"/>
        <rFont val="Arial"/>
        <family val="2"/>
      </rPr>
      <t>(50095)</t>
    </r>
  </si>
  <si>
    <r>
      <t xml:space="preserve">Usuwanie pojazdów o których mowa w art. 130a ust. 1 i 2 ustawy Prawo o ruchu drogowym </t>
    </r>
    <r>
      <rPr>
        <sz val="9"/>
        <rFont val="Arial"/>
        <family val="2"/>
      </rPr>
      <t>(90095)</t>
    </r>
  </si>
  <si>
    <r>
      <t xml:space="preserve">Przechowywanie na parkingu strzeżonym pojazdów o których mowa w art. 130a ust. 1 i 2 ustawy Prawo o ruchu drogowym </t>
    </r>
    <r>
      <rPr>
        <sz val="9"/>
        <rFont val="Arial"/>
        <family val="2"/>
      </rPr>
      <t>(90095)</t>
    </r>
  </si>
  <si>
    <t>4.2</t>
  </si>
  <si>
    <t>4.3</t>
  </si>
  <si>
    <t>4.4</t>
  </si>
  <si>
    <t>4.5</t>
  </si>
  <si>
    <t>Urząd Miasta (WE)</t>
  </si>
  <si>
    <r>
      <t xml:space="preserve">Umowa o koordynację kształcenia młodocianych z zakresu teoretycznych przedmiotów zawodowych </t>
    </r>
    <r>
      <rPr>
        <sz val="9"/>
        <rFont val="Arial"/>
        <family val="2"/>
      </rPr>
      <t>(80195)</t>
    </r>
  </si>
  <si>
    <r>
      <t>Opłata abonamentowa za świadczenie usług monitoringu Biura Informacji Turystycznej</t>
    </r>
    <r>
      <rPr>
        <sz val="9"/>
        <rFont val="Arial"/>
        <family val="2"/>
      </rPr>
      <t xml:space="preserve"> (63003)</t>
    </r>
  </si>
  <si>
    <r>
      <t>Konserwacja, eksploatacja i utrzymanie w sprawności technicznej urządzeń melioracyjnych w Świnoujściu</t>
    </r>
    <r>
      <rPr>
        <sz val="9"/>
        <rFont val="Arial"/>
        <family val="2"/>
      </rPr>
      <t xml:space="preserve"> (01008)</t>
    </r>
  </si>
  <si>
    <r>
      <t>Pielęgnacja i utrzymanie pasów zieleni przydrożnej na drogach krajowych, powiatowych, gminnych oraz na terenach miejskich</t>
    </r>
    <r>
      <rPr>
        <sz val="9"/>
        <rFont val="Arial"/>
        <family val="2"/>
      </rPr>
      <t xml:space="preserve"> (60015/60016)</t>
    </r>
  </si>
  <si>
    <r>
      <t xml:space="preserve">Ochrona obiektów miasta </t>
    </r>
    <r>
      <rPr>
        <sz val="9"/>
        <rFont val="Arial"/>
        <family val="2"/>
      </rPr>
      <t>(70005)</t>
    </r>
  </si>
  <si>
    <r>
      <t>Utrzymanie i zarządzanie cmentarzami komunalnymi</t>
    </r>
    <r>
      <rPr>
        <sz val="9"/>
        <rFont val="Arial"/>
        <family val="2"/>
      </rPr>
      <t xml:space="preserve"> (71035)</t>
    </r>
  </si>
  <si>
    <r>
      <t xml:space="preserve">Bieżące utrzymanie nawierzchni, zieleni parkowej oraz obiektów małej architektury w sektorach nr 2 i 3 Parku Zdrojowego </t>
    </r>
    <r>
      <rPr>
        <sz val="9"/>
        <rFont val="Arial"/>
        <family val="2"/>
      </rPr>
      <t>(90004)</t>
    </r>
  </si>
  <si>
    <r>
      <t>Konserwacja i sprzątanie parku przy ul. Chopina</t>
    </r>
    <r>
      <rPr>
        <sz val="9"/>
        <rFont val="Arial"/>
        <family val="2"/>
      </rPr>
      <t xml:space="preserve"> (90004)</t>
    </r>
  </si>
  <si>
    <r>
      <t>Konserwacja i sprzątanie Parku Zdrojowego (z wyłączeniem powierzchni w sektorach nr 2 i 3) oraz placu zabaw II przy ul. Mieszka I oraz placu na rozdrożu wraz z melioracją</t>
    </r>
    <r>
      <rPr>
        <sz val="9"/>
        <rFont val="Arial"/>
        <family val="2"/>
      </rPr>
      <t xml:space="preserve"> (90004)</t>
    </r>
  </si>
  <si>
    <r>
      <t>Utrzymanie i konserwacja fontann</t>
    </r>
    <r>
      <rPr>
        <sz val="9"/>
        <rFont val="Arial"/>
        <family val="2"/>
      </rPr>
      <t xml:space="preserve"> (90004)</t>
    </r>
  </si>
  <si>
    <r>
      <t>Utrzymanie terenów zieleni miasta Świnoujście REJON I</t>
    </r>
    <r>
      <rPr>
        <sz val="9"/>
        <rFont val="Arial"/>
        <family val="2"/>
      </rPr>
      <t xml:space="preserve"> (90004)</t>
    </r>
  </si>
  <si>
    <r>
      <t xml:space="preserve">Utrzymanie terenów zieleni miasta Świnoujście REJON II oraz innych nie objętych w harmonogramie </t>
    </r>
    <r>
      <rPr>
        <sz val="9"/>
        <rFont val="Arial"/>
        <family val="2"/>
      </rPr>
      <t>(90004)</t>
    </r>
  </si>
  <si>
    <r>
      <t xml:space="preserve">Prowadzenie Środowiskowego Ogniska Wychowawczego Nr 3 </t>
    </r>
    <r>
      <rPr>
        <sz val="9"/>
        <rFont val="Arial"/>
        <family val="2"/>
      </rPr>
      <t xml:space="preserve">(85154) </t>
    </r>
    <r>
      <rPr>
        <b/>
        <sz val="9"/>
        <rFont val="Arial"/>
        <family val="2"/>
      </rPr>
      <t xml:space="preserve"> </t>
    </r>
  </si>
  <si>
    <r>
      <t xml:space="preserve">Stać mnie na więcej </t>
    </r>
    <r>
      <rPr>
        <sz val="9"/>
        <rFont val="Arial"/>
        <family val="2"/>
      </rPr>
      <t>(85395)</t>
    </r>
  </si>
  <si>
    <t>Miejski Ośrodek Pomocy Rodzinie</t>
  </si>
  <si>
    <r>
      <t xml:space="preserve">Ochrona targowiska miejskiego </t>
    </r>
    <r>
      <rPr>
        <sz val="9"/>
        <rFont val="Arial"/>
        <family val="2"/>
      </rPr>
      <t>(50095)</t>
    </r>
  </si>
  <si>
    <r>
      <t xml:space="preserve">Umowa o prowadzenie rachunków bankowych </t>
    </r>
    <r>
      <rPr>
        <sz val="9"/>
        <rFont val="Arial"/>
        <family val="2"/>
      </rPr>
      <t>(85219)</t>
    </r>
  </si>
  <si>
    <t>2a).4</t>
  </si>
  <si>
    <t>2a).9</t>
  </si>
  <si>
    <t>2a).13</t>
  </si>
  <si>
    <t>2c).21</t>
  </si>
  <si>
    <t>2c).23</t>
  </si>
  <si>
    <t>2c).24</t>
  </si>
  <si>
    <t>2c).27</t>
  </si>
  <si>
    <t>2c).30</t>
  </si>
  <si>
    <t>2c).31</t>
  </si>
  <si>
    <t>2c).32</t>
  </si>
  <si>
    <t>2c).33</t>
  </si>
  <si>
    <t>2c).34</t>
  </si>
  <si>
    <t>2c).35</t>
  </si>
  <si>
    <t>2c).36</t>
  </si>
  <si>
    <t>2c).37</t>
  </si>
  <si>
    <t>2c).38</t>
  </si>
  <si>
    <t>3.12</t>
  </si>
  <si>
    <t>4.6</t>
  </si>
  <si>
    <t>4.7</t>
  </si>
  <si>
    <t>4.8</t>
  </si>
  <si>
    <t>4.9</t>
  </si>
  <si>
    <t>4.10</t>
  </si>
  <si>
    <t>**) W tej części załącznika wykazuje się te umowy, dla których można określić elementy wymagalne w art. 226 ust.3. Z praktycznego punktu widzenia celowe jest odpowiednie grupowanie umów (w programy, projekty lub zadania), co do których istnieje konieczność określania parametrów określonych w art. 226 ust. 3. Jednym z kryteriów potencjalnego grupowania umów może być kryterium mjednostki organizacyjnej odpowiedzialnej za realizację lub koordynującej wykonanie przedsięwzięcia.</t>
  </si>
  <si>
    <t>Dochody ogółem</t>
  </si>
  <si>
    <t>Dochody bieżące</t>
  </si>
  <si>
    <t xml:space="preserve">w tym: </t>
  </si>
  <si>
    <t>środki z UE*</t>
  </si>
  <si>
    <t xml:space="preserve">Dochody majątkowe </t>
  </si>
  <si>
    <t>ze sprzedaży majątku</t>
  </si>
  <si>
    <t>Wydatki ogółem</t>
  </si>
  <si>
    <t>Wydatki bieżące</t>
  </si>
  <si>
    <t>wydatki bieżące bez wydatków na obsługę długu</t>
  </si>
  <si>
    <t xml:space="preserve">  w tym: </t>
  </si>
  <si>
    <t>w tym: gwarancje i poręczenia podlegające wyłączeniu z limitów spłaty zobowiązań z art. 243 ufp/169 sufp</t>
  </si>
  <si>
    <t>na projekty realizowane przy udziale środków, o których mowa w art. 5 ust. 1 pkt 2</t>
  </si>
  <si>
    <t>wydatki na obsługę długu</t>
  </si>
  <si>
    <t>w tym:</t>
  </si>
  <si>
    <t xml:space="preserve">odsetki i dyskonto </t>
  </si>
  <si>
    <t>Wydatki majątkowe</t>
  </si>
  <si>
    <t>Wynik budżetu</t>
  </si>
  <si>
    <t>Dochody bieżące - 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</si>
  <si>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</si>
  <si>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</si>
  <si>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</si>
  <si>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</si>
  <si>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Inne przychody niezwiązane z zaciągnięciem długu</t>
  </si>
  <si>
    <t xml:space="preserve">Rozchody budżetu </t>
  </si>
  <si>
    <t>Spłaty rat kapitałowych oraz wykup papierów wartościowych</t>
  </si>
  <si>
    <t>w tym: kwota wyłączeń z art. 243 ust. 3 pkt 1ufp oraz art. 169 ust. 3 sufp przypadająca na dany rok</t>
  </si>
  <si>
    <t>Inne rozchody (bez spłaty długu, np. udzielane pożyczki)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</si>
  <si>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</si>
  <si>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</si>
  <si>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</si>
  <si>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</si>
  <si>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</si>
  <si>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</si>
  <si>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</si>
  <si>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</si>
  <si>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</si>
  <si>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Maksymalny dopuszczalny wskaźnik spłaty z art. 243 ufp</t>
  </si>
  <si>
    <t>Relacja planowanej łącznej kwoty spłaty zobowiązań do dochodów  (bez wyłączeń)</t>
  </si>
  <si>
    <t>13a.</t>
  </si>
  <si>
    <t xml:space="preserve">Udzielenie poręczenia za zobowiązania Przedsiębiorstwa Energetyki Cieplnej Sp. z o.o. z tyt. pożyczki w WFOŚiGW w Szczecinie </t>
  </si>
  <si>
    <t>UM</t>
  </si>
  <si>
    <t>Udzielenie poręczenia za zobowiązania Zakładu Wodociągów i Kanalizacji Sp. z o.o. z tyt. pożyczki w WFOŚiGW w Szczecinie</t>
  </si>
  <si>
    <t>Udzielenie poręczenia za zobowiązania wekslowe SP ZOZ Zakładu Pielęgnacyjno - Opiekuńczego w Ś-ciu z tyt. kredytu w rachunku bieżącym w Banku Zachodnim WBK S.A.</t>
  </si>
  <si>
    <t>Udzielenie poręczenia za zobowiązania Komunikacji Autobusowej Sp. z o.o. z tyt. kredytu w PKO Bank Polski SA w Szczecinie</t>
  </si>
  <si>
    <t xml:space="preserve">Udzielenie poręczenia za zobowiązania SP ZOZ Szpital Miejski  w Ś-ciu z tyt. kredytu w Nordea Bank Polska S.A. w Gdyni  </t>
  </si>
  <si>
    <t xml:space="preserve">Udzielenie poręczenia za zobowiązania Zakładu Wodociagów i Kanalizacji Sp. z o.o. z tyt. kredytu inwestycyjnego w PeKaO S.A. w Szczecinie  </t>
  </si>
  <si>
    <t xml:space="preserve">Udzielenie poręczenia za zobowiązania SP ZOZ Szpital Miejski  w Ś-ciu z tyt. kredytu w BRE Bank Hipoteczny S.A. w Warszawie  </t>
  </si>
  <si>
    <t>Urząd Miasta (WPT)</t>
  </si>
  <si>
    <t>Wieloletnia prognoza finansowa Miasta Świnoujście na lata 2012 - 2028</t>
  </si>
  <si>
    <t>z tytułu poręczeń i gwarancji **</t>
  </si>
  <si>
    <t>** z uwagii na brak wymagalności tych wydatków w wierszu tym nie ujmuje się potencjalnych spłat (informację o ich wysokości wykazano w wierszu 18)</t>
  </si>
  <si>
    <r>
      <t xml:space="preserve">na wynagrodzenia i składki od nich naliczane </t>
    </r>
    <r>
      <rPr>
        <i/>
        <sz val="8"/>
        <color indexed="8"/>
        <rFont val="Times New Roman"/>
        <family val="1"/>
      </rPr>
      <t xml:space="preserve">(bez wydatków na projekty finansowane z udziałem środków UE) </t>
    </r>
  </si>
  <si>
    <r>
      <t>związane z funkcjonowaniem organów JST</t>
    </r>
    <r>
      <rPr>
        <i/>
        <sz val="8"/>
        <color indexed="8"/>
        <rFont val="Times New Roman"/>
        <family val="1"/>
      </rPr>
      <t xml:space="preserve"> (wydatki bieżące roz. 75020,75022, 75023)</t>
    </r>
  </si>
  <si>
    <t>x</t>
  </si>
  <si>
    <t>DŁUG NA KONIEC 2011</t>
  </si>
  <si>
    <t>WYNIK OGÓŁEM</t>
  </si>
  <si>
    <t>2009</t>
  </si>
  <si>
    <t>2010</t>
  </si>
  <si>
    <t>2011</t>
  </si>
  <si>
    <r>
      <t xml:space="preserve">Obsługa długu - pożyczka w NFOŚiGW </t>
    </r>
    <r>
      <rPr>
        <sz val="9"/>
        <rFont val="Arial"/>
        <family val="2"/>
      </rPr>
      <t>(75702)</t>
    </r>
  </si>
  <si>
    <r>
      <t xml:space="preserve">Obsługa długu - obligacje 2005-2006  serie: I, J, P, R, S, T, U </t>
    </r>
    <r>
      <rPr>
        <sz val="9"/>
        <rFont val="Arial"/>
        <family val="2"/>
      </rPr>
      <t>(75702)</t>
    </r>
  </si>
  <si>
    <r>
      <t xml:space="preserve">Obsługa długu - obligacje 2009 serie: W1-W10 </t>
    </r>
    <r>
      <rPr>
        <sz val="9"/>
        <rFont val="Arial"/>
        <family val="2"/>
      </rPr>
      <t>(75702)</t>
    </r>
  </si>
  <si>
    <r>
      <t xml:space="preserve">Obsługa długu - obligacje 2011 </t>
    </r>
    <r>
      <rPr>
        <sz val="9"/>
        <rFont val="Arial"/>
        <family val="2"/>
      </rPr>
      <t>(75702)</t>
    </r>
  </si>
  <si>
    <t>w tym od SPZOZ</t>
  </si>
  <si>
    <r>
      <t xml:space="preserve">Obsługa długu - obligacje 2012 </t>
    </r>
    <r>
      <rPr>
        <sz val="9"/>
        <rFont val="Arial"/>
        <family val="2"/>
      </rPr>
      <t>(75702)</t>
    </r>
  </si>
  <si>
    <t>Zgodny 
z art. 243</t>
  </si>
  <si>
    <r>
      <t>Budowa ciągu pieszo-rowerowego wzdłuż ul. Odrzańskiej</t>
    </r>
    <r>
      <rPr>
        <sz val="9"/>
        <rFont val="Arial"/>
        <family val="2"/>
      </rPr>
      <t xml:space="preserve"> (60015)</t>
    </r>
  </si>
  <si>
    <r>
      <t xml:space="preserve">Projekt zintegrowany "Śródmieście" - Przebudowa ulic: Hołdu Pruskiego, Wyszyńskiego i Monte Cassino </t>
    </r>
    <r>
      <rPr>
        <sz val="9"/>
        <rFont val="Arial"/>
        <family val="2"/>
      </rPr>
      <t>(60016)</t>
    </r>
  </si>
  <si>
    <r>
      <t>Przebudowa ulicy Wojska Polskiego w ramach projektu - Transgraniczne połączenie pomiędzy Świnoujściem i Gminą Ostseebad Heringsdorf</t>
    </r>
    <r>
      <rPr>
        <sz val="9"/>
        <rFont val="Arial"/>
        <family val="2"/>
      </rPr>
      <t xml:space="preserve"> (60015)</t>
    </r>
  </si>
  <si>
    <t>poz.</t>
  </si>
  <si>
    <t>ZGODNE Z BUDŻETEM NA 2012 W ZAŁ. NR 2</t>
  </si>
  <si>
    <t>4.11</t>
  </si>
  <si>
    <r>
      <t>Eksploatacja trafostacji i sieci n/n</t>
    </r>
    <r>
      <rPr>
        <sz val="9"/>
        <rFont val="Arial"/>
        <family val="2"/>
      </rPr>
      <t xml:space="preserve"> (75023)</t>
    </r>
  </si>
  <si>
    <t>Udzielenie poręczenia za zobowiązania Celowego Związeku Gmin R-XXI w Nowogardzie z tytułu pożyczki na realizację inwestycji "Budowa Regionalnego Zakładu Gospodarowania Odpadami w Słajsinie, gmina Nowogard" - pożyczka w NFOŚiGW</t>
  </si>
  <si>
    <r>
      <t xml:space="preserve">Modernizacja Archiwum Miejskiego </t>
    </r>
    <r>
      <rPr>
        <sz val="9"/>
        <rFont val="Arial"/>
        <family val="2"/>
      </rPr>
      <t>(75095)</t>
    </r>
  </si>
  <si>
    <t>Załącznik Nr 1
do uchwały Nr XIX/145/2011
Rady Miasta Świnoujście
z dnia 22 grudnia 2011 roku</t>
  </si>
  <si>
    <t>Załącznik Nr 3
do uchwały Nr XIX/145/2011
Rady Miasta Świnoujście
z dnia 22 grudnia 2011 roku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</si>
</sst>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#,##0.0000000"/>
    <numFmt numFmtId="166" formatCode="#,##0.0"/>
    <numFmt numFmtId="167" formatCode="#,##0.00_ ;[Red]\-#,##0.00\ "/>
    <numFmt numFmtId="168" formatCode="#,##0_ ;[Red]\-#,##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0000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zcionka tekstu podstawowego"/>
      <family val="2"/>
    </font>
    <font>
      <sz val="8"/>
      <name val="Arial CE"/>
      <family val="2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zcionka tekstu podstawowego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zcionka tekstu podstawowego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Czcionka tekstu podstawowego"/>
      <family val="2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1"/>
      <color indexed="8"/>
      <name val="Czcionka tekstu podstawowego"/>
      <family val="2"/>
    </font>
    <font>
      <i/>
      <sz val="8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11"/>
      <name val="Czcionka tekstu podstawowego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thin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Protection="0">
      <alignment/>
    </xf>
    <xf numFmtId="0" fontId="9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3" fillId="24" borderId="10" xfId="0" applyNumberFormat="1" applyFont="1" applyFill="1" applyBorder="1" applyAlignment="1">
      <alignment vertical="center"/>
    </xf>
    <xf numFmtId="0" fontId="3" fillId="24" borderId="0" xfId="0" applyFont="1" applyFill="1" applyAlignment="1">
      <alignment vertical="center"/>
    </xf>
    <xf numFmtId="3" fontId="4" fillId="24" borderId="10" xfId="0" applyNumberFormat="1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3" fontId="3" fillId="22" borderId="10" xfId="0" applyNumberFormat="1" applyFont="1" applyFill="1" applyBorder="1" applyAlignment="1">
      <alignment vertical="center"/>
    </xf>
    <xf numFmtId="0" fontId="3" fillId="22" borderId="0" xfId="0" applyFont="1" applyFill="1" applyAlignment="1">
      <alignment vertical="center"/>
    </xf>
    <xf numFmtId="3" fontId="4" fillId="22" borderId="10" xfId="0" applyNumberFormat="1" applyFont="1" applyFill="1" applyBorder="1" applyAlignment="1">
      <alignment vertical="center"/>
    </xf>
    <xf numFmtId="0" fontId="4" fillId="22" borderId="0" xfId="0" applyFont="1" applyFill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3" fontId="3" fillId="4" borderId="10" xfId="0" applyNumberFormat="1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3" fontId="4" fillId="4" borderId="10" xfId="0" applyNumberFormat="1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3" fillId="20" borderId="10" xfId="0" applyFont="1" applyFill="1" applyBorder="1" applyAlignment="1">
      <alignment vertical="center" wrapText="1"/>
    </xf>
    <xf numFmtId="3" fontId="3" fillId="20" borderId="10" xfId="0" applyNumberFormat="1" applyFont="1" applyFill="1" applyBorder="1" applyAlignment="1">
      <alignment vertical="center"/>
    </xf>
    <xf numFmtId="0" fontId="3" fillId="20" borderId="0" xfId="0" applyFont="1" applyFill="1" applyAlignment="1">
      <alignment vertical="center"/>
    </xf>
    <xf numFmtId="49" fontId="4" fillId="20" borderId="10" xfId="0" applyNumberFormat="1" applyFont="1" applyFill="1" applyBorder="1" applyAlignment="1">
      <alignment vertical="center" wrapText="1"/>
    </xf>
    <xf numFmtId="3" fontId="4" fillId="20" borderId="10" xfId="0" applyNumberFormat="1" applyFont="1" applyFill="1" applyBorder="1" applyAlignment="1">
      <alignment vertical="center"/>
    </xf>
    <xf numFmtId="0" fontId="4" fillId="2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0" borderId="0" xfId="58">
      <alignment/>
      <protection/>
    </xf>
    <xf numFmtId="0" fontId="9" fillId="0" borderId="0" xfId="58" applyAlignment="1">
      <alignment horizontal="center"/>
      <protection/>
    </xf>
    <xf numFmtId="0" fontId="20" fillId="0" borderId="0" xfId="57">
      <alignment/>
      <protection/>
    </xf>
    <xf numFmtId="0" fontId="31" fillId="0" borderId="0" xfId="58" applyFont="1">
      <alignment/>
      <protection/>
    </xf>
    <xf numFmtId="0" fontId="29" fillId="0" borderId="13" xfId="56" applyFont="1" applyBorder="1" applyAlignment="1">
      <alignment vertical="center"/>
      <protection/>
    </xf>
    <xf numFmtId="0" fontId="29" fillId="0" borderId="14" xfId="56" applyFont="1" applyBorder="1" applyAlignment="1">
      <alignment vertical="center" wrapText="1"/>
      <protection/>
    </xf>
    <xf numFmtId="0" fontId="31" fillId="0" borderId="0" xfId="58" applyFont="1" applyBorder="1">
      <alignment/>
      <protection/>
    </xf>
    <xf numFmtId="0" fontId="32" fillId="0" borderId="15" xfId="56" applyFont="1" applyBorder="1" applyAlignment="1">
      <alignment vertical="center"/>
      <protection/>
    </xf>
    <xf numFmtId="0" fontId="33" fillId="0" borderId="16" xfId="56" applyFont="1" applyBorder="1" applyAlignment="1">
      <alignment vertical="center" wrapText="1"/>
      <protection/>
    </xf>
    <xf numFmtId="0" fontId="29" fillId="0" borderId="17" xfId="56" applyFont="1" applyBorder="1" applyAlignment="1">
      <alignment vertical="center"/>
      <protection/>
    </xf>
    <xf numFmtId="0" fontId="29" fillId="0" borderId="18" xfId="56" applyFont="1" applyBorder="1" applyAlignment="1">
      <alignment vertical="center" wrapText="1"/>
      <protection/>
    </xf>
    <xf numFmtId="0" fontId="29" fillId="0" borderId="19" xfId="56" applyFont="1" applyFill="1" applyBorder="1" applyAlignment="1">
      <alignment horizontal="left" vertical="center" wrapText="1"/>
      <protection/>
    </xf>
    <xf numFmtId="0" fontId="29" fillId="0" borderId="20" xfId="56" applyFont="1" applyFill="1" applyBorder="1" applyAlignment="1">
      <alignment horizontal="left" vertical="center" wrapText="1"/>
      <protection/>
    </xf>
    <xf numFmtId="0" fontId="33" fillId="0" borderId="13" xfId="56" applyFont="1" applyBorder="1" applyAlignment="1">
      <alignment horizontal="left" vertical="center"/>
      <protection/>
    </xf>
    <xf numFmtId="0" fontId="27" fillId="0" borderId="14" xfId="58" applyFont="1" applyBorder="1" applyAlignment="1">
      <alignment wrapText="1"/>
      <protection/>
    </xf>
    <xf numFmtId="0" fontId="33" fillId="0" borderId="0" xfId="56" applyFont="1" applyBorder="1" applyAlignment="1" quotePrefix="1">
      <alignment horizontal="right" vertical="center"/>
      <protection/>
    </xf>
    <xf numFmtId="0" fontId="33" fillId="0" borderId="0" xfId="56" applyFont="1" applyBorder="1" applyAlignment="1">
      <alignment vertical="center" wrapText="1"/>
      <protection/>
    </xf>
    <xf numFmtId="168" fontId="34" fillId="0" borderId="0" xfId="56" applyNumberFormat="1" applyFont="1" applyBorder="1" applyAlignment="1">
      <alignment vertical="center"/>
      <protection/>
    </xf>
    <xf numFmtId="0" fontId="33" fillId="0" borderId="0" xfId="56" applyFont="1" applyBorder="1" applyAlignment="1">
      <alignment horizontal="left" vertical="center" wrapText="1"/>
      <protection/>
    </xf>
    <xf numFmtId="0" fontId="34" fillId="0" borderId="0" xfId="56" applyFont="1" applyBorder="1" applyAlignment="1" quotePrefix="1">
      <alignment horizontal="right" vertical="center"/>
      <protection/>
    </xf>
    <xf numFmtId="0" fontId="34" fillId="0" borderId="0" xfId="56" applyFont="1" applyBorder="1" applyAlignment="1">
      <alignment vertical="center" wrapText="1"/>
      <protection/>
    </xf>
    <xf numFmtId="3" fontId="30" fillId="0" borderId="21" xfId="56" applyNumberFormat="1" applyFont="1" applyBorder="1" applyAlignment="1">
      <alignment vertical="center"/>
      <protection/>
    </xf>
    <xf numFmtId="3" fontId="34" fillId="0" borderId="10" xfId="56" applyNumberFormat="1" applyFont="1" applyBorder="1" applyAlignment="1">
      <alignment vertical="center"/>
      <protection/>
    </xf>
    <xf numFmtId="3" fontId="34" fillId="0" borderId="22" xfId="56" applyNumberFormat="1" applyFont="1" applyBorder="1" applyAlignment="1">
      <alignment vertical="center"/>
      <protection/>
    </xf>
    <xf numFmtId="3" fontId="30" fillId="0" borderId="10" xfId="56" applyNumberFormat="1" applyFont="1" applyBorder="1" applyAlignment="1">
      <alignment vertical="center"/>
      <protection/>
    </xf>
    <xf numFmtId="3" fontId="30" fillId="0" borderId="23" xfId="56" applyNumberFormat="1" applyFont="1" applyBorder="1" applyAlignment="1">
      <alignment vertical="center"/>
      <protection/>
    </xf>
    <xf numFmtId="3" fontId="30" fillId="0" borderId="24" xfId="56" applyNumberFormat="1" applyFont="1" applyFill="1" applyBorder="1" applyAlignment="1">
      <alignment vertical="center"/>
      <protection/>
    </xf>
    <xf numFmtId="3" fontId="30" fillId="0" borderId="25" xfId="56" applyNumberFormat="1" applyFont="1" applyBorder="1" applyAlignment="1">
      <alignment vertical="center"/>
      <protection/>
    </xf>
    <xf numFmtId="49" fontId="29" fillId="20" borderId="19" xfId="56" applyNumberFormat="1" applyFont="1" applyFill="1" applyBorder="1" applyAlignment="1">
      <alignment vertical="center"/>
      <protection/>
    </xf>
    <xf numFmtId="49" fontId="29" fillId="20" borderId="20" xfId="56" applyNumberFormat="1" applyFont="1" applyFill="1" applyBorder="1" applyAlignment="1">
      <alignment vertical="center" wrapText="1"/>
      <protection/>
    </xf>
    <xf numFmtId="1" fontId="30" fillId="20" borderId="23" xfId="56" applyNumberFormat="1" applyFont="1" applyFill="1" applyBorder="1" applyAlignment="1">
      <alignment horizontal="center" vertical="center"/>
      <protection/>
    </xf>
    <xf numFmtId="1" fontId="30" fillId="20" borderId="26" xfId="56" applyNumberFormat="1" applyFont="1" applyFill="1" applyBorder="1" applyAlignment="1">
      <alignment horizontal="center" vertical="center"/>
      <protection/>
    </xf>
    <xf numFmtId="49" fontId="29" fillId="20" borderId="27" xfId="56" applyNumberFormat="1" applyFont="1" applyFill="1" applyBorder="1" applyAlignment="1">
      <alignment horizontal="center" vertical="center"/>
      <protection/>
    </xf>
    <xf numFmtId="0" fontId="29" fillId="0" borderId="28" xfId="56" applyFont="1" applyFill="1" applyBorder="1" applyAlignment="1">
      <alignment horizontal="center" vertical="center"/>
      <protection/>
    </xf>
    <xf numFmtId="0" fontId="32" fillId="0" borderId="29" xfId="56" applyFont="1" applyFill="1" applyBorder="1" applyAlignment="1">
      <alignment horizontal="center" vertical="center"/>
      <protection/>
    </xf>
    <xf numFmtId="0" fontId="32" fillId="0" borderId="30" xfId="56" applyFont="1" applyFill="1" applyBorder="1" applyAlignment="1">
      <alignment horizontal="center" vertical="center"/>
      <protection/>
    </xf>
    <xf numFmtId="0" fontId="32" fillId="0" borderId="31" xfId="56" applyFont="1" applyFill="1" applyBorder="1" applyAlignment="1">
      <alignment horizontal="center" vertical="center"/>
      <protection/>
    </xf>
    <xf numFmtId="0" fontId="29" fillId="0" borderId="29" xfId="56" applyFont="1" applyFill="1" applyBorder="1" applyAlignment="1">
      <alignment horizontal="center" vertical="center"/>
      <protection/>
    </xf>
    <xf numFmtId="0" fontId="29" fillId="0" borderId="27" xfId="56" applyFont="1" applyFill="1" applyBorder="1" applyAlignment="1">
      <alignment horizontal="center" vertical="center"/>
      <protection/>
    </xf>
    <xf numFmtId="0" fontId="29" fillId="0" borderId="32" xfId="56" applyFont="1" applyFill="1" applyBorder="1" applyAlignment="1">
      <alignment horizontal="center" vertical="center"/>
      <protection/>
    </xf>
    <xf numFmtId="0" fontId="29" fillId="0" borderId="33" xfId="56" applyFont="1" applyFill="1" applyBorder="1" applyAlignment="1">
      <alignment horizontal="center" vertical="center"/>
      <protection/>
    </xf>
    <xf numFmtId="0" fontId="36" fillId="0" borderId="28" xfId="56" applyFont="1" applyFill="1" applyBorder="1" applyAlignment="1">
      <alignment horizontal="center" vertical="center"/>
      <protection/>
    </xf>
    <xf numFmtId="49" fontId="29" fillId="20" borderId="34" xfId="56" applyNumberFormat="1" applyFont="1" applyFill="1" applyBorder="1" applyAlignment="1">
      <alignment vertical="center"/>
      <protection/>
    </xf>
    <xf numFmtId="0" fontId="29" fillId="0" borderId="35" xfId="56" applyFont="1" applyBorder="1" applyAlignment="1">
      <alignment vertical="center"/>
      <protection/>
    </xf>
    <xf numFmtId="0" fontId="32" fillId="0" borderId="11" xfId="56" applyFont="1" applyBorder="1" applyAlignment="1">
      <alignment vertical="center" wrapText="1"/>
      <protection/>
    </xf>
    <xf numFmtId="0" fontId="29" fillId="0" borderId="36" xfId="56" applyFont="1" applyBorder="1" applyAlignment="1">
      <alignment vertical="center"/>
      <protection/>
    </xf>
    <xf numFmtId="0" fontId="36" fillId="0" borderId="34" xfId="56" applyFont="1" applyFill="1" applyBorder="1" applyAlignment="1">
      <alignment horizontal="left" vertical="center"/>
      <protection/>
    </xf>
    <xf numFmtId="0" fontId="35" fillId="0" borderId="11" xfId="58" applyFont="1" applyBorder="1" applyAlignment="1">
      <alignment/>
      <protection/>
    </xf>
    <xf numFmtId="0" fontId="32" fillId="0" borderId="11" xfId="56" applyFont="1" applyBorder="1" applyAlignment="1">
      <alignment vertical="center"/>
      <protection/>
    </xf>
    <xf numFmtId="0" fontId="29" fillId="0" borderId="37" xfId="56" applyFont="1" applyBorder="1" applyAlignment="1">
      <alignment vertical="center"/>
      <protection/>
    </xf>
    <xf numFmtId="0" fontId="35" fillId="0" borderId="38" xfId="58" applyFont="1" applyBorder="1">
      <alignment/>
      <protection/>
    </xf>
    <xf numFmtId="0" fontId="36" fillId="0" borderId="35" xfId="56" applyFont="1" applyBorder="1" applyAlignment="1">
      <alignment vertical="center"/>
      <protection/>
    </xf>
    <xf numFmtId="0" fontId="9" fillId="0" borderId="0" xfId="58" applyFont="1">
      <alignment/>
      <protection/>
    </xf>
    <xf numFmtId="0" fontId="34" fillId="0" borderId="0" xfId="56" applyFont="1" applyBorder="1" applyAlignment="1">
      <alignment horizontal="left" vertical="center" wrapText="1"/>
      <protection/>
    </xf>
    <xf numFmtId="0" fontId="38" fillId="0" borderId="0" xfId="58" applyFont="1">
      <alignment/>
      <protection/>
    </xf>
    <xf numFmtId="3" fontId="39" fillId="0" borderId="23" xfId="56" applyNumberFormat="1" applyFont="1" applyBorder="1" applyAlignment="1">
      <alignment vertical="center"/>
      <protection/>
    </xf>
    <xf numFmtId="3" fontId="37" fillId="0" borderId="39" xfId="56" applyNumberFormat="1" applyFont="1" applyFill="1" applyBorder="1" applyAlignment="1">
      <alignment vertical="center"/>
      <protection/>
    </xf>
    <xf numFmtId="0" fontId="33" fillId="0" borderId="30" xfId="56" applyFont="1" applyFill="1" applyBorder="1" applyAlignment="1">
      <alignment horizontal="center" vertical="center"/>
      <protection/>
    </xf>
    <xf numFmtId="0" fontId="33" fillId="0" borderId="40" xfId="56" applyFont="1" applyFill="1" applyBorder="1" applyAlignment="1">
      <alignment vertical="center"/>
      <protection/>
    </xf>
    <xf numFmtId="0" fontId="40" fillId="0" borderId="32" xfId="56" applyFont="1" applyBorder="1" applyAlignment="1">
      <alignment horizontal="center" vertical="center"/>
      <protection/>
    </xf>
    <xf numFmtId="168" fontId="41" fillId="0" borderId="24" xfId="56" applyNumberFormat="1" applyFont="1" applyBorder="1" applyAlignment="1">
      <alignment vertical="center"/>
      <protection/>
    </xf>
    <xf numFmtId="0" fontId="42" fillId="0" borderId="0" xfId="58" applyFont="1">
      <alignment/>
      <protection/>
    </xf>
    <xf numFmtId="0" fontId="31" fillId="0" borderId="0" xfId="58" applyFont="1" applyAlignment="1">
      <alignment horizontal="center"/>
      <protection/>
    </xf>
    <xf numFmtId="3" fontId="31" fillId="0" borderId="0" xfId="58" applyNumberFormat="1" applyFont="1">
      <alignment/>
      <protection/>
    </xf>
    <xf numFmtId="4" fontId="34" fillId="0" borderId="10" xfId="56" applyNumberFormat="1" applyFont="1" applyBorder="1" applyAlignment="1">
      <alignment vertical="center"/>
      <protection/>
    </xf>
    <xf numFmtId="3" fontId="34" fillId="20" borderId="10" xfId="56" applyNumberFormat="1" applyFont="1" applyFill="1" applyBorder="1" applyAlignment="1">
      <alignment horizontal="center" vertical="center"/>
      <protection/>
    </xf>
    <xf numFmtId="0" fontId="30" fillId="0" borderId="0" xfId="56" applyFont="1" applyBorder="1" applyAlignment="1" quotePrefix="1">
      <alignment horizontal="right" vertical="center"/>
      <protection/>
    </xf>
    <xf numFmtId="0" fontId="30" fillId="0" borderId="0" xfId="56" applyFont="1" applyBorder="1" applyAlignment="1">
      <alignment vertical="center" wrapText="1"/>
      <protection/>
    </xf>
    <xf numFmtId="0" fontId="30" fillId="0" borderId="0" xfId="56" applyFont="1" applyBorder="1" applyAlignment="1">
      <alignment horizontal="left" vertical="center" wrapText="1"/>
      <protection/>
    </xf>
    <xf numFmtId="168" fontId="30" fillId="25" borderId="0" xfId="56" applyNumberFormat="1" applyFont="1" applyFill="1" applyBorder="1" applyAlignment="1">
      <alignment vertical="center"/>
      <protection/>
    </xf>
    <xf numFmtId="0" fontId="22" fillId="0" borderId="0" xfId="58" applyFont="1">
      <alignment/>
      <protection/>
    </xf>
    <xf numFmtId="0" fontId="40" fillId="0" borderId="20" xfId="56" applyFont="1" applyBorder="1" applyAlignment="1">
      <alignment horizontal="left" vertical="center" wrapText="1"/>
      <protection/>
    </xf>
    <xf numFmtId="0" fontId="28" fillId="0" borderId="0" xfId="58" applyFont="1" applyAlignment="1">
      <alignment horizontal="left" wrapText="1"/>
      <protection/>
    </xf>
    <xf numFmtId="0" fontId="32" fillId="0" borderId="10" xfId="56" applyFont="1" applyBorder="1" applyAlignment="1">
      <alignment horizontal="left" vertical="center" wrapText="1"/>
      <protection/>
    </xf>
    <xf numFmtId="0" fontId="32" fillId="0" borderId="10" xfId="56" applyFont="1" applyBorder="1" applyAlignment="1">
      <alignment horizontal="left" vertical="center"/>
      <protection/>
    </xf>
    <xf numFmtId="0" fontId="32" fillId="0" borderId="16" xfId="56" applyFont="1" applyBorder="1" applyAlignment="1">
      <alignment horizontal="left" vertical="center" wrapText="1"/>
      <protection/>
    </xf>
    <xf numFmtId="0" fontId="32" fillId="11" borderId="16" xfId="56" applyFont="1" applyFill="1" applyBorder="1" applyAlignment="1" quotePrefix="1">
      <alignment horizontal="left" vertical="center" wrapText="1"/>
      <protection/>
    </xf>
    <xf numFmtId="0" fontId="29" fillId="0" borderId="16" xfId="56" applyFont="1" applyBorder="1" applyAlignment="1">
      <alignment vertical="center" wrapText="1"/>
      <protection/>
    </xf>
    <xf numFmtId="0" fontId="29" fillId="0" borderId="41" xfId="56" applyFont="1" applyBorder="1" applyAlignment="1">
      <alignment vertical="center" wrapText="1"/>
      <protection/>
    </xf>
    <xf numFmtId="0" fontId="32" fillId="11" borderId="16" xfId="56" applyFont="1" applyFill="1" applyBorder="1" applyAlignment="1">
      <alignment horizontal="left" vertical="center" wrapText="1" indent="2"/>
      <protection/>
    </xf>
    <xf numFmtId="0" fontId="29" fillId="0" borderId="42" xfId="56" applyFont="1" applyBorder="1" applyAlignment="1">
      <alignment vertical="center" wrapText="1"/>
      <protection/>
    </xf>
    <xf numFmtId="0" fontId="29" fillId="0" borderId="16" xfId="56" applyFont="1" applyBorder="1" applyAlignment="1">
      <alignment horizontal="left" vertical="center" wrapText="1"/>
      <protection/>
    </xf>
    <xf numFmtId="0" fontId="27" fillId="0" borderId="18" xfId="58" applyFont="1" applyBorder="1" applyAlignment="1">
      <alignment wrapText="1"/>
      <protection/>
    </xf>
    <xf numFmtId="0" fontId="33" fillId="0" borderId="43" xfId="55" applyFont="1" applyFill="1" applyBorder="1" applyAlignment="1">
      <alignment horizontal="left" vertical="center" wrapText="1"/>
      <protection/>
    </xf>
    <xf numFmtId="4" fontId="29" fillId="0" borderId="14" xfId="56" applyNumberFormat="1" applyFont="1" applyBorder="1" applyAlignment="1">
      <alignment vertical="center" wrapText="1"/>
      <protection/>
    </xf>
    <xf numFmtId="49" fontId="29" fillId="20" borderId="18" xfId="56" applyNumberFormat="1" applyFont="1" applyFill="1" applyBorder="1" applyAlignment="1">
      <alignment horizontal="center" vertical="center" wrapText="1"/>
      <protection/>
    </xf>
    <xf numFmtId="3" fontId="9" fillId="0" borderId="0" xfId="58" applyNumberFormat="1">
      <alignment/>
      <protection/>
    </xf>
    <xf numFmtId="0" fontId="44" fillId="0" borderId="0" xfId="58" applyFont="1">
      <alignment/>
      <protection/>
    </xf>
    <xf numFmtId="0" fontId="36" fillId="0" borderId="25" xfId="58" applyFont="1" applyBorder="1" applyAlignment="1">
      <alignment horizontal="left" vertical="top" wrapText="1"/>
      <protection/>
    </xf>
    <xf numFmtId="0" fontId="33" fillId="0" borderId="29" xfId="56" applyFont="1" applyFill="1" applyBorder="1" applyAlignment="1">
      <alignment horizontal="center" vertical="center"/>
      <protection/>
    </xf>
    <xf numFmtId="0" fontId="45" fillId="0" borderId="0" xfId="58" applyFont="1">
      <alignment/>
      <protection/>
    </xf>
    <xf numFmtId="0" fontId="32" fillId="0" borderId="11" xfId="56" applyFont="1" applyFill="1" applyBorder="1" applyAlignment="1">
      <alignment vertical="center" wrapText="1"/>
      <protection/>
    </xf>
    <xf numFmtId="4" fontId="33" fillId="0" borderId="16" xfId="56" applyNumberFormat="1" applyFont="1" applyFill="1" applyBorder="1" applyAlignment="1">
      <alignment horizontal="left" vertical="center" wrapText="1"/>
      <protection/>
    </xf>
    <xf numFmtId="3" fontId="34" fillId="0" borderId="10" xfId="56" applyNumberFormat="1" applyFont="1" applyFill="1" applyBorder="1" applyAlignment="1">
      <alignment vertical="center"/>
      <protection/>
    </xf>
    <xf numFmtId="0" fontId="9" fillId="0" borderId="0" xfId="58" applyFill="1">
      <alignment/>
      <protection/>
    </xf>
    <xf numFmtId="0" fontId="35" fillId="0" borderId="15" xfId="58" applyFont="1" applyFill="1" applyBorder="1">
      <alignment/>
      <protection/>
    </xf>
    <xf numFmtId="0" fontId="32" fillId="0" borderId="16" xfId="56" applyFont="1" applyFill="1" applyBorder="1" applyAlignment="1">
      <alignment vertical="center" wrapText="1"/>
      <protection/>
    </xf>
    <xf numFmtId="0" fontId="9" fillId="0" borderId="0" xfId="58" applyFont="1" applyFill="1">
      <alignment/>
      <protection/>
    </xf>
    <xf numFmtId="3" fontId="34" fillId="0" borderId="39" xfId="56" applyNumberFormat="1" applyFont="1" applyFill="1" applyBorder="1" applyAlignment="1">
      <alignment vertical="center"/>
      <protection/>
    </xf>
    <xf numFmtId="3" fontId="34" fillId="0" borderId="22" xfId="56" applyNumberFormat="1" applyFont="1" applyFill="1" applyBorder="1" applyAlignment="1">
      <alignment vertical="center"/>
      <protection/>
    </xf>
    <xf numFmtId="0" fontId="36" fillId="0" borderId="33" xfId="58" applyFont="1" applyFill="1" applyBorder="1" applyAlignment="1">
      <alignment horizontal="center" vertical="top"/>
      <protection/>
    </xf>
    <xf numFmtId="3" fontId="39" fillId="0" borderId="25" xfId="56" applyNumberFormat="1" applyFont="1" applyFill="1" applyBorder="1" applyAlignment="1">
      <alignment horizontal="center" vertical="center"/>
      <protection/>
    </xf>
    <xf numFmtId="0" fontId="29" fillId="0" borderId="41" xfId="56" applyFont="1" applyFill="1" applyBorder="1" applyAlignment="1">
      <alignment horizontal="left" vertical="center"/>
      <protection/>
    </xf>
    <xf numFmtId="3" fontId="30" fillId="0" borderId="10" xfId="56" applyNumberFormat="1" applyFont="1" applyFill="1" applyBorder="1" applyAlignment="1">
      <alignment horizontal="center" vertical="center" wrapText="1"/>
      <protection/>
    </xf>
    <xf numFmtId="0" fontId="36" fillId="0" borderId="29" xfId="56" applyFont="1" applyFill="1" applyBorder="1" applyAlignment="1">
      <alignment horizontal="center" vertical="center"/>
      <protection/>
    </xf>
    <xf numFmtId="0" fontId="33" fillId="0" borderId="10" xfId="56" applyFont="1" applyBorder="1" applyAlignment="1">
      <alignment horizontal="left" vertical="center" wrapText="1"/>
      <protection/>
    </xf>
    <xf numFmtId="4" fontId="37" fillId="0" borderId="10" xfId="56" applyNumberFormat="1" applyFont="1" applyBorder="1" applyAlignment="1">
      <alignment horizontal="center" vertical="center" wrapText="1"/>
      <protection/>
    </xf>
    <xf numFmtId="4" fontId="37" fillId="0" borderId="10" xfId="56" applyNumberFormat="1" applyFont="1" applyBorder="1" applyAlignment="1">
      <alignment vertical="center"/>
      <protection/>
    </xf>
    <xf numFmtId="0" fontId="33" fillId="11" borderId="10" xfId="56" applyFont="1" applyFill="1" applyBorder="1" applyAlignment="1">
      <alignment horizontal="left" vertical="center" wrapText="1"/>
      <protection/>
    </xf>
    <xf numFmtId="0" fontId="32" fillId="7" borderId="29" xfId="56" applyFont="1" applyFill="1" applyBorder="1" applyAlignment="1">
      <alignment horizontal="center" vertical="center"/>
      <protection/>
    </xf>
    <xf numFmtId="0" fontId="32" fillId="7" borderId="11" xfId="56" applyFont="1" applyFill="1" applyBorder="1" applyAlignment="1">
      <alignment vertical="center" wrapText="1"/>
      <protection/>
    </xf>
    <xf numFmtId="0" fontId="35" fillId="7" borderId="16" xfId="58" applyFont="1" applyFill="1" applyBorder="1">
      <alignment/>
      <protection/>
    </xf>
    <xf numFmtId="3" fontId="34" fillId="7" borderId="10" xfId="56" applyNumberFormat="1" applyFont="1" applyFill="1" applyBorder="1" applyAlignment="1">
      <alignment vertical="center"/>
      <protection/>
    </xf>
    <xf numFmtId="0" fontId="9" fillId="7" borderId="0" xfId="58" applyFill="1">
      <alignment/>
      <protection/>
    </xf>
    <xf numFmtId="0" fontId="32" fillId="7" borderId="31" xfId="56" applyFont="1" applyFill="1" applyBorder="1" applyAlignment="1">
      <alignment horizontal="center" vertical="center"/>
      <protection/>
    </xf>
    <xf numFmtId="0" fontId="32" fillId="7" borderId="38" xfId="56" applyFont="1" applyFill="1" applyBorder="1" applyAlignment="1">
      <alignment vertical="center" wrapText="1"/>
      <protection/>
    </xf>
    <xf numFmtId="0" fontId="32" fillId="7" borderId="44" xfId="56" applyFont="1" applyFill="1" applyBorder="1" applyAlignment="1">
      <alignment horizontal="left" vertical="center"/>
      <protection/>
    </xf>
    <xf numFmtId="0" fontId="35" fillId="7" borderId="45" xfId="58" applyFont="1" applyFill="1" applyBorder="1" applyAlignment="1">
      <alignment wrapText="1"/>
      <protection/>
    </xf>
    <xf numFmtId="3" fontId="34" fillId="7" borderId="22" xfId="56" applyNumberFormat="1" applyFont="1" applyFill="1" applyBorder="1" applyAlignment="1">
      <alignment vertical="center"/>
      <protection/>
    </xf>
    <xf numFmtId="0" fontId="32" fillId="0" borderId="15" xfId="56" applyFont="1" applyFill="1" applyBorder="1" applyAlignment="1">
      <alignment vertical="center"/>
      <protection/>
    </xf>
    <xf numFmtId="0" fontId="32" fillId="0" borderId="16" xfId="56" applyFont="1" applyFill="1" applyBorder="1" applyAlignment="1" quotePrefix="1">
      <alignment horizontal="left" vertical="center" wrapText="1"/>
      <protection/>
    </xf>
    <xf numFmtId="0" fontId="29" fillId="0" borderId="16" xfId="56" applyFont="1" applyFill="1" applyBorder="1" applyAlignment="1">
      <alignment vertical="center" wrapText="1"/>
      <protection/>
    </xf>
    <xf numFmtId="0" fontId="32" fillId="0" borderId="44" xfId="56" applyFont="1" applyFill="1" applyBorder="1" applyAlignment="1">
      <alignment vertical="center"/>
      <protection/>
    </xf>
    <xf numFmtId="0" fontId="32" fillId="0" borderId="42" xfId="56" applyFont="1" applyFill="1" applyBorder="1" applyAlignment="1">
      <alignment vertical="center" wrapText="1"/>
      <protection/>
    </xf>
    <xf numFmtId="0" fontId="29" fillId="0" borderId="46" xfId="56" applyFont="1" applyFill="1" applyBorder="1" applyAlignment="1">
      <alignment vertical="center"/>
      <protection/>
    </xf>
    <xf numFmtId="0" fontId="29" fillId="0" borderId="41" xfId="56" applyFont="1" applyFill="1" applyBorder="1" applyAlignment="1">
      <alignment vertical="center" wrapText="1"/>
      <protection/>
    </xf>
    <xf numFmtId="0" fontId="32" fillId="0" borderId="15" xfId="56" applyFont="1" applyFill="1" applyBorder="1" applyAlignment="1">
      <alignment horizontal="left" vertical="center" wrapText="1"/>
      <protection/>
    </xf>
    <xf numFmtId="0" fontId="32" fillId="0" borderId="16" xfId="56" applyFont="1" applyFill="1" applyBorder="1" applyAlignment="1">
      <alignment horizontal="left" vertical="center" wrapText="1"/>
      <protection/>
    </xf>
    <xf numFmtId="0" fontId="32" fillId="0" borderId="16" xfId="56" applyFont="1" applyFill="1" applyBorder="1" applyAlignment="1">
      <alignment horizontal="left" vertical="center" wrapText="1" indent="2"/>
      <protection/>
    </xf>
    <xf numFmtId="0" fontId="29" fillId="0" borderId="42" xfId="56" applyFont="1" applyFill="1" applyBorder="1" applyAlignment="1">
      <alignment vertical="center" wrapText="1"/>
      <protection/>
    </xf>
    <xf numFmtId="0" fontId="29" fillId="0" borderId="13" xfId="56" applyFont="1" applyFill="1" applyBorder="1" applyAlignment="1">
      <alignment vertical="center"/>
      <protection/>
    </xf>
    <xf numFmtId="0" fontId="29" fillId="0" borderId="14" xfId="56" applyFont="1" applyFill="1" applyBorder="1" applyAlignment="1">
      <alignment vertical="center" wrapText="1"/>
      <protection/>
    </xf>
    <xf numFmtId="0" fontId="35" fillId="0" borderId="38" xfId="58" applyFont="1" applyFill="1" applyBorder="1" applyAlignment="1">
      <alignment/>
      <protection/>
    </xf>
    <xf numFmtId="0" fontId="29" fillId="0" borderId="37" xfId="56" applyFont="1" applyFill="1" applyBorder="1" applyAlignment="1">
      <alignment vertical="center"/>
      <protection/>
    </xf>
    <xf numFmtId="0" fontId="33" fillId="0" borderId="41" xfId="56" applyFont="1" applyFill="1" applyBorder="1" applyAlignment="1">
      <alignment horizontal="left" vertical="center" wrapText="1"/>
      <protection/>
    </xf>
    <xf numFmtId="0" fontId="31" fillId="0" borderId="0" xfId="58" applyFont="1" applyFill="1" applyBorder="1">
      <alignment/>
      <protection/>
    </xf>
    <xf numFmtId="0" fontId="35" fillId="0" borderId="11" xfId="58" applyFont="1" applyFill="1" applyBorder="1" applyAlignment="1">
      <alignment/>
      <protection/>
    </xf>
    <xf numFmtId="3" fontId="34" fillId="0" borderId="10" xfId="56" applyNumberFormat="1" applyFont="1" applyFill="1" applyBorder="1" applyAlignment="1">
      <alignment horizontal="center" vertical="center"/>
      <protection/>
    </xf>
    <xf numFmtId="0" fontId="33" fillId="0" borderId="16" xfId="56" applyFont="1" applyFill="1" applyBorder="1" applyAlignment="1">
      <alignment horizontal="left" vertical="center" wrapText="1"/>
      <protection/>
    </xf>
    <xf numFmtId="0" fontId="32" fillId="0" borderId="40" xfId="56" applyFont="1" applyFill="1" applyBorder="1" applyAlignment="1">
      <alignment vertical="center" wrapText="1"/>
      <protection/>
    </xf>
    <xf numFmtId="0" fontId="32" fillId="0" borderId="43" xfId="56" applyFont="1" applyFill="1" applyBorder="1" applyAlignment="1">
      <alignment horizontal="left" vertical="center" wrapText="1"/>
      <protection/>
    </xf>
    <xf numFmtId="3" fontId="34" fillId="0" borderId="39" xfId="56" applyNumberFormat="1" applyFont="1" applyFill="1" applyBorder="1" applyAlignment="1">
      <alignment horizontal="center" vertical="center"/>
      <protection/>
    </xf>
    <xf numFmtId="0" fontId="32" fillId="0" borderId="12" xfId="56" applyFont="1" applyFill="1" applyBorder="1" applyAlignment="1">
      <alignment horizontal="left" vertical="center" wrapText="1"/>
      <protection/>
    </xf>
    <xf numFmtId="4" fontId="32" fillId="0" borderId="43" xfId="56" applyNumberFormat="1" applyFont="1" applyFill="1" applyBorder="1" applyAlignment="1">
      <alignment horizontal="left" vertical="center" wrapText="1"/>
      <protection/>
    </xf>
    <xf numFmtId="0" fontId="32" fillId="0" borderId="38" xfId="56" applyFont="1" applyFill="1" applyBorder="1" applyAlignment="1" quotePrefix="1">
      <alignment vertical="center" wrapText="1"/>
      <protection/>
    </xf>
    <xf numFmtId="0" fontId="32" fillId="0" borderId="44" xfId="56" applyFont="1" applyFill="1" applyBorder="1" applyAlignment="1" quotePrefix="1">
      <alignment vertical="center" wrapText="1"/>
      <protection/>
    </xf>
    <xf numFmtId="0" fontId="33" fillId="0" borderId="43" xfId="56" applyFont="1" applyFill="1" applyBorder="1" applyAlignment="1">
      <alignment horizontal="left" vertical="center" wrapText="1"/>
      <protection/>
    </xf>
    <xf numFmtId="0" fontId="29" fillId="0" borderId="35" xfId="56" applyFont="1" applyFill="1" applyBorder="1" applyAlignment="1">
      <alignment vertical="center"/>
      <protection/>
    </xf>
    <xf numFmtId="3" fontId="30" fillId="0" borderId="21" xfId="56" applyNumberFormat="1" applyFont="1" applyFill="1" applyBorder="1" applyAlignment="1">
      <alignment vertical="center"/>
      <protection/>
    </xf>
    <xf numFmtId="4" fontId="32" fillId="0" borderId="16" xfId="56" applyNumberFormat="1" applyFont="1" applyFill="1" applyBorder="1" applyAlignment="1">
      <alignment vertical="center" wrapText="1"/>
      <protection/>
    </xf>
    <xf numFmtId="0" fontId="33" fillId="0" borderId="16" xfId="56" applyFont="1" applyFill="1" applyBorder="1" applyAlignment="1">
      <alignment horizontal="left" vertical="center" wrapText="1" indent="2"/>
      <protection/>
    </xf>
    <xf numFmtId="0" fontId="33" fillId="0" borderId="16" xfId="56" applyFont="1" applyFill="1" applyBorder="1" applyAlignment="1">
      <alignment horizontal="left" vertical="center" wrapText="1" indent="3"/>
      <protection/>
    </xf>
    <xf numFmtId="0" fontId="33" fillId="0" borderId="11" xfId="56" applyFont="1" applyFill="1" applyBorder="1" applyAlignment="1">
      <alignment vertical="center" wrapText="1"/>
      <protection/>
    </xf>
    <xf numFmtId="0" fontId="33" fillId="0" borderId="15" xfId="56" applyFont="1" applyFill="1" applyBorder="1" applyAlignment="1">
      <alignment vertical="center" wrapText="1"/>
      <protection/>
    </xf>
    <xf numFmtId="0" fontId="33" fillId="0" borderId="16" xfId="56" applyFont="1" applyFill="1" applyBorder="1" applyAlignment="1">
      <alignment vertical="center" wrapText="1"/>
      <protection/>
    </xf>
    <xf numFmtId="3" fontId="37" fillId="0" borderId="10" xfId="56" applyNumberFormat="1" applyFont="1" applyFill="1" applyBorder="1" applyAlignment="1">
      <alignment vertical="center"/>
      <protection/>
    </xf>
    <xf numFmtId="0" fontId="45" fillId="0" borderId="0" xfId="58" applyFont="1" applyFill="1">
      <alignment/>
      <protection/>
    </xf>
    <xf numFmtId="0" fontId="38" fillId="0" borderId="0" xfId="58" applyFont="1" applyFill="1">
      <alignment/>
      <protection/>
    </xf>
    <xf numFmtId="0" fontId="32" fillId="0" borderId="12" xfId="56" applyFont="1" applyFill="1" applyBorder="1" applyAlignment="1">
      <alignment vertical="center" wrapText="1"/>
      <protection/>
    </xf>
    <xf numFmtId="0" fontId="32" fillId="0" borderId="43" xfId="56" applyFont="1" applyFill="1" applyBorder="1" applyAlignment="1">
      <alignment vertical="center" wrapText="1"/>
      <protection/>
    </xf>
    <xf numFmtId="0" fontId="32" fillId="0" borderId="43" xfId="56" applyFont="1" applyFill="1" applyBorder="1" applyAlignment="1">
      <alignment horizontal="left" vertical="center" wrapText="1" indent="2"/>
      <protection/>
    </xf>
    <xf numFmtId="0" fontId="33" fillId="0" borderId="16" xfId="56" applyFont="1" applyFill="1" applyBorder="1" applyAlignment="1">
      <alignment vertical="center" wrapText="1"/>
      <protection/>
    </xf>
    <xf numFmtId="3" fontId="37" fillId="0" borderId="25" xfId="56" applyNumberFormat="1" applyFont="1" applyFill="1" applyBorder="1" applyAlignment="1">
      <alignment vertical="center"/>
      <protection/>
    </xf>
    <xf numFmtId="3" fontId="30" fillId="0" borderId="47" xfId="56" applyNumberFormat="1" applyFont="1" applyBorder="1" applyAlignment="1">
      <alignment vertical="center"/>
      <protection/>
    </xf>
    <xf numFmtId="3" fontId="34" fillId="0" borderId="48" xfId="56" applyNumberFormat="1" applyFont="1" applyFill="1" applyBorder="1" applyAlignment="1">
      <alignment vertical="center"/>
      <protection/>
    </xf>
    <xf numFmtId="3" fontId="34" fillId="0" borderId="48" xfId="56" applyNumberFormat="1" applyFont="1" applyFill="1" applyBorder="1" applyAlignment="1">
      <alignment horizontal="center" vertical="center"/>
      <protection/>
    </xf>
    <xf numFmtId="3" fontId="34" fillId="0" borderId="49" xfId="56" applyNumberFormat="1" applyFont="1" applyFill="1" applyBorder="1" applyAlignment="1">
      <alignment horizontal="center" vertical="center"/>
      <protection/>
    </xf>
    <xf numFmtId="3" fontId="34" fillId="0" borderId="49" xfId="56" applyNumberFormat="1" applyFont="1" applyFill="1" applyBorder="1" applyAlignment="1">
      <alignment vertical="center"/>
      <protection/>
    </xf>
    <xf numFmtId="3" fontId="34" fillId="0" borderId="50" xfId="56" applyNumberFormat="1" applyFont="1" applyFill="1" applyBorder="1" applyAlignment="1">
      <alignment vertical="center"/>
      <protection/>
    </xf>
    <xf numFmtId="3" fontId="30" fillId="0" borderId="47" xfId="56" applyNumberFormat="1" applyFont="1" applyFill="1" applyBorder="1" applyAlignment="1">
      <alignment vertical="center"/>
      <protection/>
    </xf>
    <xf numFmtId="3" fontId="37" fillId="0" borderId="48" xfId="56" applyNumberFormat="1" applyFont="1" applyFill="1" applyBorder="1" applyAlignment="1">
      <alignment vertical="center"/>
      <protection/>
    </xf>
    <xf numFmtId="3" fontId="34" fillId="0" borderId="48" xfId="56" applyNumberFormat="1" applyFont="1" applyBorder="1" applyAlignment="1">
      <alignment vertical="center"/>
      <protection/>
    </xf>
    <xf numFmtId="3" fontId="30" fillId="0" borderId="26" xfId="56" applyNumberFormat="1" applyFont="1" applyBorder="1" applyAlignment="1">
      <alignment vertical="center"/>
      <protection/>
    </xf>
    <xf numFmtId="3" fontId="30" fillId="0" borderId="51" xfId="56" applyNumberFormat="1" applyFont="1" applyFill="1" applyBorder="1" applyAlignment="1">
      <alignment vertical="center"/>
      <protection/>
    </xf>
    <xf numFmtId="3" fontId="30" fillId="0" borderId="52" xfId="56" applyNumberFormat="1" applyFont="1" applyBorder="1" applyAlignment="1">
      <alignment vertical="center"/>
      <protection/>
    </xf>
    <xf numFmtId="3" fontId="34" fillId="0" borderId="50" xfId="56" applyNumberFormat="1" applyFont="1" applyBorder="1" applyAlignment="1">
      <alignment vertical="center"/>
      <protection/>
    </xf>
    <xf numFmtId="3" fontId="37" fillId="0" borderId="52" xfId="56" applyNumberFormat="1" applyFont="1" applyFill="1" applyBorder="1" applyAlignment="1">
      <alignment vertical="center"/>
      <protection/>
    </xf>
    <xf numFmtId="3" fontId="30" fillId="0" borderId="48" xfId="56" applyNumberFormat="1" applyFont="1" applyBorder="1" applyAlignment="1">
      <alignment vertical="center"/>
      <protection/>
    </xf>
    <xf numFmtId="3" fontId="34" fillId="20" borderId="48" xfId="56" applyNumberFormat="1" applyFont="1" applyFill="1" applyBorder="1" applyAlignment="1">
      <alignment horizontal="center" vertical="center"/>
      <protection/>
    </xf>
    <xf numFmtId="4" fontId="34" fillId="0" borderId="48" xfId="56" applyNumberFormat="1" applyFont="1" applyBorder="1" applyAlignment="1">
      <alignment vertical="center"/>
      <protection/>
    </xf>
    <xf numFmtId="4" fontId="37" fillId="0" borderId="48" xfId="56" applyNumberFormat="1" applyFont="1" applyBorder="1" applyAlignment="1">
      <alignment horizontal="center" vertical="center" wrapText="1"/>
      <protection/>
    </xf>
    <xf numFmtId="4" fontId="37" fillId="0" borderId="48" xfId="56" applyNumberFormat="1" applyFont="1" applyBorder="1" applyAlignment="1">
      <alignment vertical="center"/>
      <protection/>
    </xf>
    <xf numFmtId="3" fontId="30" fillId="0" borderId="48" xfId="56" applyNumberFormat="1" applyFont="1" applyFill="1" applyBorder="1" applyAlignment="1">
      <alignment horizontal="center" vertical="center" wrapText="1"/>
      <protection/>
    </xf>
    <xf numFmtId="3" fontId="34" fillId="7" borderId="48" xfId="56" applyNumberFormat="1" applyFont="1" applyFill="1" applyBorder="1" applyAlignment="1">
      <alignment vertical="center"/>
      <protection/>
    </xf>
    <xf numFmtId="3" fontId="34" fillId="7" borderId="50" xfId="56" applyNumberFormat="1" applyFont="1" applyFill="1" applyBorder="1" applyAlignment="1">
      <alignment vertical="center"/>
      <protection/>
    </xf>
    <xf numFmtId="3" fontId="39" fillId="0" borderId="52" xfId="56" applyNumberFormat="1" applyFont="1" applyFill="1" applyBorder="1" applyAlignment="1">
      <alignment horizontal="center" vertical="center"/>
      <protection/>
    </xf>
    <xf numFmtId="3" fontId="39" fillId="0" borderId="26" xfId="56" applyNumberFormat="1" applyFont="1" applyBorder="1" applyAlignment="1">
      <alignment vertical="center"/>
      <protection/>
    </xf>
    <xf numFmtId="3" fontId="37" fillId="0" borderId="49" xfId="56" applyNumberFormat="1" applyFont="1" applyFill="1" applyBorder="1" applyAlignment="1">
      <alignment vertical="center"/>
      <protection/>
    </xf>
    <xf numFmtId="168" fontId="41" fillId="0" borderId="51" xfId="56" applyNumberFormat="1" applyFont="1" applyBorder="1" applyAlignment="1">
      <alignment vertical="center"/>
      <protection/>
    </xf>
    <xf numFmtId="0" fontId="33" fillId="0" borderId="10" xfId="56" applyFont="1" applyBorder="1" applyAlignment="1">
      <alignment vertical="center" wrapText="1"/>
      <protection/>
    </xf>
    <xf numFmtId="3" fontId="3" fillId="24" borderId="0" xfId="0" applyNumberFormat="1" applyFont="1" applyFill="1" applyAlignment="1">
      <alignment vertical="center"/>
    </xf>
    <xf numFmtId="3" fontId="9" fillId="0" borderId="0" xfId="58" applyNumberFormat="1" applyAlignment="1">
      <alignment horizontal="center"/>
      <protection/>
    </xf>
    <xf numFmtId="0" fontId="32" fillId="0" borderId="15" xfId="56" applyFont="1" applyBorder="1" applyAlignment="1">
      <alignment horizontal="left" vertical="center" wrapText="1"/>
      <protection/>
    </xf>
    <xf numFmtId="0" fontId="32" fillId="0" borderId="16" xfId="56" applyFont="1" applyBorder="1" applyAlignment="1">
      <alignment horizontal="left" vertical="center" wrapText="1"/>
      <protection/>
    </xf>
    <xf numFmtId="0" fontId="33" fillId="0" borderId="12" xfId="55" applyFont="1" applyFill="1" applyBorder="1" applyAlignment="1">
      <alignment horizontal="left" vertical="center" wrapText="1"/>
      <protection/>
    </xf>
    <xf numFmtId="0" fontId="33" fillId="0" borderId="43" xfId="55" applyFont="1" applyFill="1" applyBorder="1" applyAlignment="1">
      <alignment horizontal="left" vertical="center" wrapText="1"/>
      <protection/>
    </xf>
    <xf numFmtId="0" fontId="36" fillId="0" borderId="25" xfId="58" applyFont="1" applyBorder="1" applyAlignment="1">
      <alignment horizontal="left" vertical="top" wrapText="1"/>
      <protection/>
    </xf>
    <xf numFmtId="0" fontId="32" fillId="7" borderId="15" xfId="56" applyFont="1" applyFill="1" applyBorder="1" applyAlignment="1">
      <alignment horizontal="left" vertical="center" wrapText="1"/>
      <protection/>
    </xf>
    <xf numFmtId="0" fontId="35" fillId="7" borderId="16" xfId="58" applyFont="1" applyFill="1" applyBorder="1">
      <alignment/>
      <protection/>
    </xf>
    <xf numFmtId="0" fontId="40" fillId="0" borderId="34" xfId="56" applyFont="1" applyBorder="1" applyAlignment="1">
      <alignment horizontal="left" vertical="center" wrapText="1"/>
      <protection/>
    </xf>
    <xf numFmtId="0" fontId="40" fillId="0" borderId="19" xfId="56" applyFont="1" applyBorder="1" applyAlignment="1">
      <alignment horizontal="left" vertical="center" wrapText="1"/>
      <protection/>
    </xf>
    <xf numFmtId="0" fontId="40" fillId="0" borderId="20" xfId="56" applyFont="1" applyBorder="1" applyAlignment="1">
      <alignment horizontal="left" vertical="center" wrapText="1"/>
      <protection/>
    </xf>
    <xf numFmtId="0" fontId="33" fillId="0" borderId="10" xfId="56" applyFont="1" applyBorder="1" applyAlignment="1">
      <alignment horizontal="left" vertical="center" wrapText="1"/>
      <protection/>
    </xf>
    <xf numFmtId="0" fontId="28" fillId="0" borderId="0" xfId="58" applyFont="1" applyAlignment="1">
      <alignment horizontal="left" vertical="top" wrapText="1"/>
      <protection/>
    </xf>
    <xf numFmtId="0" fontId="33" fillId="0" borderId="10" xfId="56" applyFont="1" applyFill="1" applyBorder="1" applyAlignment="1">
      <alignment horizontal="left" vertical="center" wrapText="1"/>
      <protection/>
    </xf>
    <xf numFmtId="0" fontId="32" fillId="0" borderId="10" xfId="56" applyFont="1" applyBorder="1" applyAlignment="1">
      <alignment horizontal="left" vertical="center" wrapText="1"/>
      <protection/>
    </xf>
    <xf numFmtId="0" fontId="33" fillId="0" borderId="15" xfId="56" applyFont="1" applyFill="1" applyBorder="1" applyAlignment="1">
      <alignment horizontal="left" vertical="center" wrapText="1"/>
      <protection/>
    </xf>
    <xf numFmtId="0" fontId="33" fillId="0" borderId="16" xfId="56" applyFont="1" applyFill="1" applyBorder="1" applyAlignment="1">
      <alignment horizontal="left" vertical="center" wrapText="1"/>
      <protection/>
    </xf>
    <xf numFmtId="0" fontId="32" fillId="0" borderId="15" xfId="56" applyFont="1" applyFill="1" applyBorder="1" applyAlignment="1">
      <alignment horizontal="left" vertical="center" wrapText="1" indent="2"/>
      <protection/>
    </xf>
    <xf numFmtId="0" fontId="32" fillId="0" borderId="16" xfId="56" applyFont="1" applyFill="1" applyBorder="1" applyAlignment="1">
      <alignment horizontal="left" vertical="center" wrapText="1" indent="2"/>
      <protection/>
    </xf>
    <xf numFmtId="0" fontId="29" fillId="0" borderId="37" xfId="56" applyFont="1" applyFill="1" applyBorder="1" applyAlignment="1">
      <alignment horizontal="left" vertical="center"/>
      <protection/>
    </xf>
    <xf numFmtId="0" fontId="29" fillId="0" borderId="46" xfId="56" applyFont="1" applyFill="1" applyBorder="1" applyAlignment="1">
      <alignment horizontal="left" vertical="center"/>
      <protection/>
    </xf>
    <xf numFmtId="0" fontId="29" fillId="0" borderId="41" xfId="56" applyFont="1" applyFill="1" applyBorder="1" applyAlignment="1">
      <alignment horizontal="left" vertical="center"/>
      <protection/>
    </xf>
    <xf numFmtId="0" fontId="28" fillId="0" borderId="0" xfId="58" applyFont="1" applyAlignment="1">
      <alignment horizontal="left" wrapText="1"/>
      <protection/>
    </xf>
    <xf numFmtId="0" fontId="32" fillId="0" borderId="15" xfId="56" applyFont="1" applyFill="1" applyBorder="1" applyAlignment="1">
      <alignment horizontal="left" vertical="center" wrapText="1"/>
      <protection/>
    </xf>
    <xf numFmtId="0" fontId="32" fillId="0" borderId="16" xfId="56" applyFont="1" applyFill="1" applyBorder="1" applyAlignment="1">
      <alignment horizontal="left" vertical="center" wrapText="1"/>
      <protection/>
    </xf>
    <xf numFmtId="0" fontId="32" fillId="0" borderId="11" xfId="56" applyFont="1" applyBorder="1" applyAlignment="1">
      <alignment horizontal="left" vertical="center" wrapText="1"/>
      <protection/>
    </xf>
    <xf numFmtId="0" fontId="29" fillId="0" borderId="11" xfId="56" applyFont="1" applyBorder="1" applyAlignment="1">
      <alignment horizontal="left" vertical="center" wrapText="1"/>
      <protection/>
    </xf>
    <xf numFmtId="0" fontId="29" fillId="0" borderId="15" xfId="56" applyFont="1" applyBorder="1" applyAlignment="1">
      <alignment horizontal="left" vertical="center" wrapText="1"/>
      <protection/>
    </xf>
    <xf numFmtId="0" fontId="29" fillId="0" borderId="16" xfId="56" applyFont="1" applyBorder="1" applyAlignment="1">
      <alignment horizontal="left" vertical="center" wrapText="1"/>
      <protection/>
    </xf>
    <xf numFmtId="0" fontId="32" fillId="0" borderId="10" xfId="56" applyFont="1" applyBorder="1" applyAlignment="1">
      <alignment horizontal="left" vertical="center"/>
      <protection/>
    </xf>
    <xf numFmtId="0" fontId="2" fillId="0" borderId="53" xfId="57" applyFont="1" applyBorder="1" applyAlignment="1">
      <alignment horizontal="center" vertical="center" wrapText="1"/>
      <protection/>
    </xf>
    <xf numFmtId="0" fontId="4" fillId="0" borderId="3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49" fontId="4" fillId="22" borderId="11" xfId="0" applyNumberFormat="1" applyFont="1" applyFill="1" applyBorder="1" applyAlignment="1">
      <alignment horizontal="left" vertical="center"/>
    </xf>
    <xf numFmtId="49" fontId="4" fillId="22" borderId="15" xfId="0" applyNumberFormat="1" applyFont="1" applyFill="1" applyBorder="1" applyAlignment="1">
      <alignment horizontal="left" vertical="center"/>
    </xf>
    <xf numFmtId="49" fontId="4" fillId="22" borderId="16" xfId="0" applyNumberFormat="1" applyFont="1" applyFill="1" applyBorder="1" applyAlignment="1">
      <alignment horizontal="left" vertical="center"/>
    </xf>
    <xf numFmtId="0" fontId="3" fillId="22" borderId="39" xfId="0" applyFont="1" applyFill="1" applyBorder="1" applyAlignment="1">
      <alignment horizontal="center" vertical="center"/>
    </xf>
    <xf numFmtId="0" fontId="3" fillId="22" borderId="25" xfId="0" applyFont="1" applyFill="1" applyBorder="1" applyAlignment="1">
      <alignment horizontal="center" vertical="center"/>
    </xf>
    <xf numFmtId="49" fontId="3" fillId="22" borderId="11" xfId="0" applyNumberFormat="1" applyFont="1" applyFill="1" applyBorder="1" applyAlignment="1">
      <alignment horizontal="left" vertical="center" wrapText="1"/>
    </xf>
    <xf numFmtId="49" fontId="3" fillId="22" borderId="15" xfId="0" applyNumberFormat="1" applyFont="1" applyFill="1" applyBorder="1" applyAlignment="1">
      <alignment horizontal="left" vertical="center" wrapText="1"/>
    </xf>
    <xf numFmtId="49" fontId="3" fillId="22" borderId="16" xfId="0" applyNumberFormat="1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20" borderId="39" xfId="0" applyFont="1" applyFill="1" applyBorder="1" applyAlignment="1">
      <alignment horizontal="center" vertical="center"/>
    </xf>
    <xf numFmtId="0" fontId="3" fillId="20" borderId="54" xfId="0" applyFont="1" applyFill="1" applyBorder="1" applyAlignment="1">
      <alignment horizontal="center" vertical="center"/>
    </xf>
    <xf numFmtId="0" fontId="3" fillId="20" borderId="25" xfId="0" applyFont="1" applyFill="1" applyBorder="1" applyAlignment="1">
      <alignment horizontal="center" vertical="center"/>
    </xf>
    <xf numFmtId="49" fontId="4" fillId="4" borderId="11" xfId="0" applyNumberFormat="1" applyFont="1" applyFill="1" applyBorder="1" applyAlignment="1">
      <alignment horizontal="left" vertical="center"/>
    </xf>
    <xf numFmtId="49" fontId="4" fillId="4" borderId="15" xfId="0" applyNumberFormat="1" applyFont="1" applyFill="1" applyBorder="1" applyAlignment="1">
      <alignment horizontal="left" vertical="center"/>
    </xf>
    <xf numFmtId="49" fontId="4" fillId="4" borderId="16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" fillId="22" borderId="54" xfId="0" applyFont="1" applyFill="1" applyBorder="1" applyAlignment="1">
      <alignment horizontal="center" vertical="center"/>
    </xf>
    <xf numFmtId="0" fontId="3" fillId="22" borderId="11" xfId="0" applyFont="1" applyFill="1" applyBorder="1" applyAlignment="1">
      <alignment horizontal="left" vertical="center" wrapText="1"/>
    </xf>
    <xf numFmtId="0" fontId="3" fillId="22" borderId="15" xfId="0" applyFont="1" applyFill="1" applyBorder="1" applyAlignment="1">
      <alignment horizontal="left" vertical="center" wrapText="1"/>
    </xf>
    <xf numFmtId="0" fontId="3" fillId="22" borderId="16" xfId="0" applyFont="1" applyFill="1" applyBorder="1" applyAlignment="1">
      <alignment horizontal="left" vertical="center" wrapText="1"/>
    </xf>
    <xf numFmtId="0" fontId="3" fillId="4" borderId="39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left" vertical="center"/>
    </xf>
    <xf numFmtId="49" fontId="4" fillId="24" borderId="15" xfId="0" applyNumberFormat="1" applyFont="1" applyFill="1" applyBorder="1" applyAlignment="1">
      <alignment horizontal="left" vertical="center"/>
    </xf>
    <xf numFmtId="49" fontId="4" fillId="24" borderId="16" xfId="0" applyNumberFormat="1" applyFont="1" applyFill="1" applyBorder="1" applyAlignment="1">
      <alignment horizontal="left" vertical="center"/>
    </xf>
    <xf numFmtId="0" fontId="3" fillId="24" borderId="39" xfId="0" applyFont="1" applyFill="1" applyBorder="1" applyAlignment="1">
      <alignment horizontal="center" vertical="center"/>
    </xf>
    <xf numFmtId="0" fontId="3" fillId="24" borderId="54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0" fontId="3" fillId="22" borderId="11" xfId="0" applyFont="1" applyFill="1" applyBorder="1" applyAlignment="1">
      <alignment horizontal="left" vertical="center"/>
    </xf>
    <xf numFmtId="0" fontId="3" fillId="22" borderId="15" xfId="0" applyFont="1" applyFill="1" applyBorder="1" applyAlignment="1">
      <alignment horizontal="left" vertical="center"/>
    </xf>
    <xf numFmtId="0" fontId="3" fillId="22" borderId="16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/>
    </xf>
    <xf numFmtId="0" fontId="3" fillId="24" borderId="15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4" xfId="53"/>
    <cellStyle name="Normalny 5" xfId="54"/>
    <cellStyle name="Normalny 6" xfId="55"/>
    <cellStyle name="Normalny 6 2" xfId="56"/>
    <cellStyle name="Normalny_Prognoza i kredyty-tabele 2003" xfId="57"/>
    <cellStyle name="Normalny_Za(0142)(0105)cznik Nr 1- WPF 2012" xfId="58"/>
    <cellStyle name="Obliczenia" xfId="59"/>
    <cellStyle name="Percent" xfId="60"/>
    <cellStyle name="Procentowy 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E71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L2" sqref="L2"/>
    </sheetView>
  </sheetViews>
  <sheetFormatPr defaultColWidth="10.28125" defaultRowHeight="12.75"/>
  <cols>
    <col min="1" max="1" width="5.7109375" style="48" customWidth="1"/>
    <col min="2" max="2" width="2.140625" style="47" customWidth="1"/>
    <col min="3" max="3" width="2.8515625" style="47" customWidth="1"/>
    <col min="4" max="4" width="43.8515625" style="47" customWidth="1"/>
    <col min="5" max="6" width="12.140625" style="47" hidden="1" customWidth="1"/>
    <col min="7" max="7" width="12.7109375" style="47" hidden="1" customWidth="1"/>
    <col min="8" max="24" width="10.57421875" style="47" customWidth="1"/>
    <col min="25" max="25" width="21.421875" style="47" customWidth="1"/>
    <col min="26" max="16384" width="10.28125" style="47" customWidth="1"/>
  </cols>
  <sheetData>
    <row r="1" spans="1:12" ht="51.75" customHeight="1">
      <c r="A1" s="260"/>
      <c r="B1" s="260"/>
      <c r="C1" s="260"/>
      <c r="D1" s="260"/>
      <c r="E1" s="119"/>
      <c r="F1" s="119"/>
      <c r="G1" s="119"/>
      <c r="K1" s="250" t="s">
        <v>321</v>
      </c>
      <c r="L1" s="250"/>
    </row>
    <row r="2" spans="2:9" ht="10.5" customHeight="1">
      <c r="B2" s="49"/>
      <c r="H2" s="250"/>
      <c r="I2" s="250"/>
    </row>
    <row r="3" spans="1:13" ht="33" customHeight="1" thickBot="1">
      <c r="A3" s="268" t="s">
        <v>294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</row>
    <row r="4" spans="1:239" ht="21" customHeight="1" thickBot="1">
      <c r="A4" s="79" t="s">
        <v>22</v>
      </c>
      <c r="B4" s="89" t="s">
        <v>23</v>
      </c>
      <c r="C4" s="75"/>
      <c r="D4" s="76"/>
      <c r="E4" s="132" t="s">
        <v>302</v>
      </c>
      <c r="F4" s="132" t="s">
        <v>303</v>
      </c>
      <c r="G4" s="132" t="s">
        <v>304</v>
      </c>
      <c r="H4" s="77">
        <v>2012</v>
      </c>
      <c r="I4" s="77">
        <v>2013</v>
      </c>
      <c r="J4" s="77">
        <v>2014</v>
      </c>
      <c r="K4" s="77">
        <v>2015</v>
      </c>
      <c r="L4" s="77">
        <v>2016</v>
      </c>
      <c r="M4" s="77">
        <v>2017</v>
      </c>
      <c r="N4" s="77">
        <v>2018</v>
      </c>
      <c r="O4" s="77">
        <v>2019</v>
      </c>
      <c r="P4" s="77">
        <v>2020</v>
      </c>
      <c r="Q4" s="77">
        <v>2021</v>
      </c>
      <c r="R4" s="77">
        <v>2022</v>
      </c>
      <c r="S4" s="77">
        <v>2023</v>
      </c>
      <c r="T4" s="77">
        <v>2024</v>
      </c>
      <c r="U4" s="77">
        <v>2025</v>
      </c>
      <c r="V4" s="77">
        <v>2026</v>
      </c>
      <c r="W4" s="77">
        <v>2027</v>
      </c>
      <c r="X4" s="78">
        <v>2028</v>
      </c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</row>
    <row r="5" spans="1:24" ht="21" customHeight="1">
      <c r="A5" s="80" t="s">
        <v>24</v>
      </c>
      <c r="B5" s="90" t="s">
        <v>246</v>
      </c>
      <c r="C5" s="51"/>
      <c r="D5" s="52"/>
      <c r="E5" s="131">
        <v>172456984.31</v>
      </c>
      <c r="F5" s="131">
        <v>186410240.81</v>
      </c>
      <c r="G5" s="131">
        <v>243185839</v>
      </c>
      <c r="H5" s="68">
        <f>SUM(H6,H9)</f>
        <v>244193650</v>
      </c>
      <c r="I5" s="68">
        <f aca="true" t="shared" si="0" ref="I5:X5">SUM(I6,I9)</f>
        <v>230558425.64999998</v>
      </c>
      <c r="J5" s="68">
        <f t="shared" si="0"/>
        <v>225719069.41624996</v>
      </c>
      <c r="K5" s="68">
        <f t="shared" si="0"/>
        <v>272032841.02665615</v>
      </c>
      <c r="L5" s="68">
        <f t="shared" si="0"/>
        <v>271708662.05232257</v>
      </c>
      <c r="M5" s="68">
        <f t="shared" si="0"/>
        <v>274501378.6036306</v>
      </c>
      <c r="N5" s="68">
        <f t="shared" si="0"/>
        <v>278413913.06872135</v>
      </c>
      <c r="O5" s="68">
        <f t="shared" si="0"/>
        <v>282449260.8954394</v>
      </c>
      <c r="P5" s="68">
        <f t="shared" si="0"/>
        <v>267000000</v>
      </c>
      <c r="Q5" s="68">
        <f t="shared" si="0"/>
        <v>267000000</v>
      </c>
      <c r="R5" s="68">
        <f t="shared" si="0"/>
        <v>267000000</v>
      </c>
      <c r="S5" s="68">
        <f t="shared" si="0"/>
        <v>267000000</v>
      </c>
      <c r="T5" s="68">
        <f t="shared" si="0"/>
        <v>267000000</v>
      </c>
      <c r="U5" s="68">
        <f t="shared" si="0"/>
        <v>267000000</v>
      </c>
      <c r="V5" s="68">
        <f t="shared" si="0"/>
        <v>267000000</v>
      </c>
      <c r="W5" s="68">
        <f t="shared" si="0"/>
        <v>267000000</v>
      </c>
      <c r="X5" s="210">
        <f t="shared" si="0"/>
        <v>267000000</v>
      </c>
    </row>
    <row r="6" spans="1:24" s="141" customFormat="1" ht="21" customHeight="1">
      <c r="A6" s="81"/>
      <c r="B6" s="138"/>
      <c r="C6" s="253" t="s">
        <v>247</v>
      </c>
      <c r="D6" s="254"/>
      <c r="E6" s="139">
        <v>154476945.16</v>
      </c>
      <c r="F6" s="139">
        <v>178338958.35</v>
      </c>
      <c r="G6" s="139">
        <v>176629692</v>
      </c>
      <c r="H6" s="140">
        <v>173678586</v>
      </c>
      <c r="I6" s="140">
        <f>H6*102.5%</f>
        <v>178020550.64999998</v>
      </c>
      <c r="J6" s="140">
        <f>I6*102.5%</f>
        <v>182471064.41624996</v>
      </c>
      <c r="K6" s="140">
        <f>J6*102.5%+60000000</f>
        <v>247032841.02665618</v>
      </c>
      <c r="L6" s="140">
        <f>K6*102.5%-1500000</f>
        <v>251708662.05232257</v>
      </c>
      <c r="M6" s="140">
        <f>L6*102.5%-1500000</f>
        <v>256501378.6036306</v>
      </c>
      <c r="N6" s="140">
        <f>M6*102.5%-1500000</f>
        <v>261413913.06872135</v>
      </c>
      <c r="O6" s="140">
        <f>N6*102.5%-1500000</f>
        <v>266449260.89543936</v>
      </c>
      <c r="P6" s="140">
        <v>267000000</v>
      </c>
      <c r="Q6" s="140">
        <f aca="true" t="shared" si="1" ref="Q6:X6">P6</f>
        <v>267000000</v>
      </c>
      <c r="R6" s="140">
        <f t="shared" si="1"/>
        <v>267000000</v>
      </c>
      <c r="S6" s="140">
        <f t="shared" si="1"/>
        <v>267000000</v>
      </c>
      <c r="T6" s="140">
        <f t="shared" si="1"/>
        <v>267000000</v>
      </c>
      <c r="U6" s="140">
        <f t="shared" si="1"/>
        <v>267000000</v>
      </c>
      <c r="V6" s="140">
        <f t="shared" si="1"/>
        <v>267000000</v>
      </c>
      <c r="W6" s="140">
        <f t="shared" si="1"/>
        <v>267000000</v>
      </c>
      <c r="X6" s="211">
        <f t="shared" si="1"/>
        <v>267000000</v>
      </c>
    </row>
    <row r="7" spans="1:24" s="141" customFormat="1" ht="9.75" customHeight="1">
      <c r="A7" s="81"/>
      <c r="B7" s="138"/>
      <c r="C7" s="261" t="s">
        <v>248</v>
      </c>
      <c r="D7" s="262"/>
      <c r="E7" s="174"/>
      <c r="F7" s="174"/>
      <c r="G7" s="174"/>
      <c r="H7" s="184" t="s">
        <v>299</v>
      </c>
      <c r="I7" s="184" t="s">
        <v>299</v>
      </c>
      <c r="J7" s="184" t="s">
        <v>299</v>
      </c>
      <c r="K7" s="184" t="s">
        <v>299</v>
      </c>
      <c r="L7" s="184" t="s">
        <v>299</v>
      </c>
      <c r="M7" s="184" t="s">
        <v>299</v>
      </c>
      <c r="N7" s="184" t="s">
        <v>299</v>
      </c>
      <c r="O7" s="184" t="s">
        <v>299</v>
      </c>
      <c r="P7" s="184" t="s">
        <v>299</v>
      </c>
      <c r="Q7" s="184" t="s">
        <v>299</v>
      </c>
      <c r="R7" s="184" t="s">
        <v>299</v>
      </c>
      <c r="S7" s="184" t="s">
        <v>299</v>
      </c>
      <c r="T7" s="184" t="s">
        <v>299</v>
      </c>
      <c r="U7" s="184" t="s">
        <v>299</v>
      </c>
      <c r="V7" s="184" t="s">
        <v>299</v>
      </c>
      <c r="W7" s="184" t="s">
        <v>299</v>
      </c>
      <c r="X7" s="212" t="s">
        <v>299</v>
      </c>
    </row>
    <row r="8" spans="1:24" s="141" customFormat="1" ht="21" customHeight="1">
      <c r="A8" s="81"/>
      <c r="B8" s="138"/>
      <c r="C8" s="173"/>
      <c r="D8" s="185" t="s">
        <v>249</v>
      </c>
      <c r="E8" s="185"/>
      <c r="F8" s="185"/>
      <c r="G8" s="185"/>
      <c r="H8" s="140">
        <v>388115</v>
      </c>
      <c r="I8" s="140">
        <v>0</v>
      </c>
      <c r="J8" s="140">
        <v>0</v>
      </c>
      <c r="K8" s="140">
        <v>0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0</v>
      </c>
      <c r="S8" s="140">
        <v>0</v>
      </c>
      <c r="T8" s="140">
        <v>0</v>
      </c>
      <c r="U8" s="140">
        <v>0</v>
      </c>
      <c r="V8" s="140">
        <v>0</v>
      </c>
      <c r="W8" s="140">
        <v>0</v>
      </c>
      <c r="X8" s="211">
        <v>0</v>
      </c>
    </row>
    <row r="9" spans="1:24" s="141" customFormat="1" ht="21" customHeight="1">
      <c r="A9" s="81"/>
      <c r="B9" s="138"/>
      <c r="C9" s="261" t="s">
        <v>250</v>
      </c>
      <c r="D9" s="262"/>
      <c r="E9" s="174"/>
      <c r="F9" s="174"/>
      <c r="G9" s="174"/>
      <c r="H9" s="140">
        <v>70515064</v>
      </c>
      <c r="I9" s="140">
        <f aca="true" t="shared" si="2" ref="I9:X9">SUM(I11,I12)</f>
        <v>52537875</v>
      </c>
      <c r="J9" s="140">
        <f t="shared" si="2"/>
        <v>43248005</v>
      </c>
      <c r="K9" s="140">
        <f t="shared" si="2"/>
        <v>25000000</v>
      </c>
      <c r="L9" s="140">
        <f t="shared" si="2"/>
        <v>20000000</v>
      </c>
      <c r="M9" s="140">
        <f t="shared" si="2"/>
        <v>18000000</v>
      </c>
      <c r="N9" s="140">
        <f t="shared" si="2"/>
        <v>17000000</v>
      </c>
      <c r="O9" s="140">
        <f t="shared" si="2"/>
        <v>16000000</v>
      </c>
      <c r="P9" s="140">
        <f t="shared" si="2"/>
        <v>0</v>
      </c>
      <c r="Q9" s="140">
        <f t="shared" si="2"/>
        <v>0</v>
      </c>
      <c r="R9" s="140">
        <f t="shared" si="2"/>
        <v>0</v>
      </c>
      <c r="S9" s="140">
        <f t="shared" si="2"/>
        <v>0</v>
      </c>
      <c r="T9" s="140">
        <f t="shared" si="2"/>
        <v>0</v>
      </c>
      <c r="U9" s="140">
        <f t="shared" si="2"/>
        <v>0</v>
      </c>
      <c r="V9" s="140">
        <f t="shared" si="2"/>
        <v>0</v>
      </c>
      <c r="W9" s="140">
        <f t="shared" si="2"/>
        <v>0</v>
      </c>
      <c r="X9" s="211">
        <f t="shared" si="2"/>
        <v>0</v>
      </c>
    </row>
    <row r="10" spans="1:24" s="141" customFormat="1" ht="9.75" customHeight="1">
      <c r="A10" s="82"/>
      <c r="B10" s="186"/>
      <c r="C10" s="261" t="s">
        <v>248</v>
      </c>
      <c r="D10" s="262"/>
      <c r="E10" s="187"/>
      <c r="F10" s="187"/>
      <c r="G10" s="187"/>
      <c r="H10" s="188" t="s">
        <v>299</v>
      </c>
      <c r="I10" s="188" t="s">
        <v>299</v>
      </c>
      <c r="J10" s="188" t="s">
        <v>299</v>
      </c>
      <c r="K10" s="188" t="s">
        <v>299</v>
      </c>
      <c r="L10" s="188" t="s">
        <v>299</v>
      </c>
      <c r="M10" s="188" t="s">
        <v>299</v>
      </c>
      <c r="N10" s="188" t="s">
        <v>299</v>
      </c>
      <c r="O10" s="188" t="s">
        <v>299</v>
      </c>
      <c r="P10" s="188" t="s">
        <v>299</v>
      </c>
      <c r="Q10" s="188" t="s">
        <v>299</v>
      </c>
      <c r="R10" s="188" t="s">
        <v>299</v>
      </c>
      <c r="S10" s="188" t="s">
        <v>299</v>
      </c>
      <c r="T10" s="188" t="s">
        <v>299</v>
      </c>
      <c r="U10" s="188" t="s">
        <v>299</v>
      </c>
      <c r="V10" s="188" t="s">
        <v>299</v>
      </c>
      <c r="W10" s="188" t="s">
        <v>299</v>
      </c>
      <c r="X10" s="213" t="s">
        <v>299</v>
      </c>
    </row>
    <row r="11" spans="1:24" s="141" customFormat="1" ht="21" customHeight="1">
      <c r="A11" s="82"/>
      <c r="B11" s="186"/>
      <c r="C11" s="189"/>
      <c r="D11" s="174" t="s">
        <v>251</v>
      </c>
      <c r="E11" s="190">
        <v>4045841.99</v>
      </c>
      <c r="F11" s="190">
        <v>4774377.22</v>
      </c>
      <c r="G11" s="190">
        <v>52458980</v>
      </c>
      <c r="H11" s="145">
        <v>53642000</v>
      </c>
      <c r="I11" s="145">
        <f>25000000+22454232</f>
        <v>47454232</v>
      </c>
      <c r="J11" s="145">
        <f>25000000+9525355</f>
        <v>34525355</v>
      </c>
      <c r="K11" s="145">
        <v>25000000</v>
      </c>
      <c r="L11" s="145">
        <v>20000000</v>
      </c>
      <c r="M11" s="145">
        <v>18000000</v>
      </c>
      <c r="N11" s="145">
        <v>17000000</v>
      </c>
      <c r="O11" s="145">
        <v>16000000</v>
      </c>
      <c r="P11" s="145">
        <v>0</v>
      </c>
      <c r="Q11" s="145">
        <v>0</v>
      </c>
      <c r="R11" s="145">
        <v>0</v>
      </c>
      <c r="S11" s="145">
        <v>0</v>
      </c>
      <c r="T11" s="145">
        <v>0</v>
      </c>
      <c r="U11" s="145">
        <v>0</v>
      </c>
      <c r="V11" s="145">
        <v>0</v>
      </c>
      <c r="W11" s="145">
        <v>0</v>
      </c>
      <c r="X11" s="214">
        <v>0</v>
      </c>
    </row>
    <row r="12" spans="1:24" s="141" customFormat="1" ht="21" customHeight="1" thickBot="1">
      <c r="A12" s="83"/>
      <c r="B12" s="191"/>
      <c r="C12" s="192"/>
      <c r="D12" s="185" t="s">
        <v>249</v>
      </c>
      <c r="E12" s="193"/>
      <c r="F12" s="193"/>
      <c r="G12" s="193"/>
      <c r="H12" s="146">
        <v>15096064</v>
      </c>
      <c r="I12" s="146">
        <v>5083643</v>
      </c>
      <c r="J12" s="146">
        <v>8722650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6">
        <v>0</v>
      </c>
      <c r="Q12" s="146">
        <v>0</v>
      </c>
      <c r="R12" s="146">
        <v>0</v>
      </c>
      <c r="S12" s="146">
        <v>0</v>
      </c>
      <c r="T12" s="146">
        <v>0</v>
      </c>
      <c r="U12" s="146">
        <v>0</v>
      </c>
      <c r="V12" s="146">
        <v>0</v>
      </c>
      <c r="W12" s="146">
        <v>0</v>
      </c>
      <c r="X12" s="215">
        <v>0</v>
      </c>
    </row>
    <row r="13" spans="1:239" s="141" customFormat="1" ht="21" customHeight="1">
      <c r="A13" s="80" t="s">
        <v>27</v>
      </c>
      <c r="B13" s="194" t="s">
        <v>252</v>
      </c>
      <c r="C13" s="177"/>
      <c r="D13" s="178"/>
      <c r="E13" s="178"/>
      <c r="F13" s="178"/>
      <c r="G13" s="178"/>
      <c r="H13" s="195">
        <f>SUM(H14,H23)</f>
        <v>257436950</v>
      </c>
      <c r="I13" s="195">
        <f aca="true" t="shared" si="3" ref="I13:X13">SUM(I14,I23)</f>
        <v>224794226</v>
      </c>
      <c r="J13" s="195">
        <f t="shared" si="3"/>
        <v>219754869</v>
      </c>
      <c r="K13" s="195">
        <f t="shared" si="3"/>
        <v>259068640.60000002</v>
      </c>
      <c r="L13" s="195">
        <f t="shared" si="3"/>
        <v>256744462.43000004</v>
      </c>
      <c r="M13" s="195">
        <f t="shared" si="3"/>
        <v>259417379.07300004</v>
      </c>
      <c r="N13" s="195">
        <f t="shared" si="3"/>
        <v>263413913.38030007</v>
      </c>
      <c r="O13" s="195">
        <f t="shared" si="3"/>
        <v>265449261.21833012</v>
      </c>
      <c r="P13" s="195">
        <f t="shared" si="3"/>
        <v>267000000.21833012</v>
      </c>
      <c r="Q13" s="195">
        <f t="shared" si="3"/>
        <v>267000000.21833012</v>
      </c>
      <c r="R13" s="195">
        <f t="shared" si="3"/>
        <v>267000000.21833012</v>
      </c>
      <c r="S13" s="195">
        <f t="shared" si="3"/>
        <v>267000000.21833012</v>
      </c>
      <c r="T13" s="195">
        <f t="shared" si="3"/>
        <v>267000000.21833012</v>
      </c>
      <c r="U13" s="195">
        <f t="shared" si="3"/>
        <v>267000000.21833012</v>
      </c>
      <c r="V13" s="195">
        <f t="shared" si="3"/>
        <v>267000000.21833012</v>
      </c>
      <c r="W13" s="195">
        <f t="shared" si="3"/>
        <v>267000000.21833012</v>
      </c>
      <c r="X13" s="216">
        <f t="shared" si="3"/>
        <v>267000000.21833012</v>
      </c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82"/>
      <c r="DZ13" s="182"/>
      <c r="EA13" s="182"/>
      <c r="EB13" s="182"/>
      <c r="EC13" s="182"/>
      <c r="ED13" s="182"/>
      <c r="EE13" s="182"/>
      <c r="EF13" s="182"/>
      <c r="EG13" s="182"/>
      <c r="EH13" s="182"/>
      <c r="EI13" s="182"/>
      <c r="EJ13" s="182"/>
      <c r="EK13" s="182"/>
      <c r="EL13" s="182"/>
      <c r="EM13" s="182"/>
      <c r="EN13" s="182"/>
      <c r="EO13" s="182"/>
      <c r="EP13" s="182"/>
      <c r="EQ13" s="182"/>
      <c r="ER13" s="182"/>
      <c r="ES13" s="182"/>
      <c r="ET13" s="182"/>
      <c r="EU13" s="182"/>
      <c r="EV13" s="182"/>
      <c r="EW13" s="182"/>
      <c r="EX13" s="182"/>
      <c r="EY13" s="182"/>
      <c r="EZ13" s="182"/>
      <c r="FA13" s="182"/>
      <c r="FB13" s="182"/>
      <c r="FC13" s="182"/>
      <c r="FD13" s="182"/>
      <c r="FE13" s="182"/>
      <c r="FF13" s="182"/>
      <c r="FG13" s="182"/>
      <c r="FH13" s="182"/>
      <c r="FI13" s="182"/>
      <c r="FJ13" s="182"/>
      <c r="FK13" s="182"/>
      <c r="FL13" s="182"/>
      <c r="FM13" s="182"/>
      <c r="FN13" s="182"/>
      <c r="FO13" s="182"/>
      <c r="FP13" s="182"/>
      <c r="FQ13" s="182"/>
      <c r="FR13" s="182"/>
      <c r="FS13" s="182"/>
      <c r="FT13" s="182"/>
      <c r="FU13" s="182"/>
      <c r="FV13" s="182"/>
      <c r="FW13" s="182"/>
      <c r="FX13" s="182"/>
      <c r="FY13" s="182"/>
      <c r="FZ13" s="182"/>
      <c r="GA13" s="182"/>
      <c r="GB13" s="182"/>
      <c r="GC13" s="182"/>
      <c r="GD13" s="182"/>
      <c r="GE13" s="182"/>
      <c r="GF13" s="182"/>
      <c r="GG13" s="182"/>
      <c r="GH13" s="182"/>
      <c r="GI13" s="182"/>
      <c r="GJ13" s="182"/>
      <c r="GK13" s="182"/>
      <c r="GL13" s="182"/>
      <c r="GM13" s="182"/>
      <c r="GN13" s="182"/>
      <c r="GO13" s="182"/>
      <c r="GP13" s="182"/>
      <c r="GQ13" s="182"/>
      <c r="GR13" s="182"/>
      <c r="GS13" s="182"/>
      <c r="GT13" s="182"/>
      <c r="GU13" s="182"/>
      <c r="GV13" s="182"/>
      <c r="GW13" s="182"/>
      <c r="GX13" s="182"/>
      <c r="GY13" s="182"/>
      <c r="GZ13" s="182"/>
      <c r="HA13" s="182"/>
      <c r="HB13" s="182"/>
      <c r="HC13" s="182"/>
      <c r="HD13" s="182"/>
      <c r="HE13" s="182"/>
      <c r="HF13" s="182"/>
      <c r="HG13" s="182"/>
      <c r="HH13" s="182"/>
      <c r="HI13" s="182"/>
      <c r="HJ13" s="182"/>
      <c r="HK13" s="182"/>
      <c r="HL13" s="182"/>
      <c r="HM13" s="182"/>
      <c r="HN13" s="182"/>
      <c r="HO13" s="182"/>
      <c r="HP13" s="182"/>
      <c r="HQ13" s="182"/>
      <c r="HR13" s="182"/>
      <c r="HS13" s="182"/>
      <c r="HT13" s="182"/>
      <c r="HU13" s="182"/>
      <c r="HV13" s="182"/>
      <c r="HW13" s="182"/>
      <c r="HX13" s="182"/>
      <c r="HY13" s="182"/>
      <c r="HZ13" s="182"/>
      <c r="IA13" s="182"/>
      <c r="IB13" s="182"/>
      <c r="IC13" s="182"/>
      <c r="ID13" s="182"/>
      <c r="IE13" s="182"/>
    </row>
    <row r="14" spans="1:239" s="144" customFormat="1" ht="21" customHeight="1">
      <c r="A14" s="81"/>
      <c r="B14" s="138"/>
      <c r="C14" s="166" t="s">
        <v>253</v>
      </c>
      <c r="D14" s="143"/>
      <c r="E14" s="196">
        <v>144535101.08</v>
      </c>
      <c r="F14" s="196">
        <v>152036260.2</v>
      </c>
      <c r="G14" s="196">
        <v>178344694</v>
      </c>
      <c r="H14" s="140">
        <v>173668226</v>
      </c>
      <c r="I14" s="140">
        <f>I15+I20</f>
        <v>175448226</v>
      </c>
      <c r="J14" s="140">
        <f aca="true" t="shared" si="4" ref="J14:X14">J15+J20</f>
        <v>174810869</v>
      </c>
      <c r="K14" s="140">
        <f t="shared" si="4"/>
        <v>190651140.60000002</v>
      </c>
      <c r="L14" s="140">
        <f t="shared" si="4"/>
        <v>190811462.43000004</v>
      </c>
      <c r="M14" s="140">
        <f t="shared" si="4"/>
        <v>209417379.07300004</v>
      </c>
      <c r="N14" s="140">
        <f t="shared" si="4"/>
        <v>213413913.38030007</v>
      </c>
      <c r="O14" s="140">
        <f t="shared" si="4"/>
        <v>215449261.21833012</v>
      </c>
      <c r="P14" s="140">
        <f t="shared" si="4"/>
        <v>217000000.21833012</v>
      </c>
      <c r="Q14" s="140">
        <f t="shared" si="4"/>
        <v>217000000.21833012</v>
      </c>
      <c r="R14" s="140">
        <f t="shared" si="4"/>
        <v>217000000.21833012</v>
      </c>
      <c r="S14" s="140">
        <f t="shared" si="4"/>
        <v>217000000.21833012</v>
      </c>
      <c r="T14" s="140">
        <f t="shared" si="4"/>
        <v>217000000.21833012</v>
      </c>
      <c r="U14" s="140">
        <f t="shared" si="4"/>
        <v>217000000.21833012</v>
      </c>
      <c r="V14" s="140">
        <f t="shared" si="4"/>
        <v>217000000.21833012</v>
      </c>
      <c r="W14" s="140">
        <f t="shared" si="4"/>
        <v>217000000.21833012</v>
      </c>
      <c r="X14" s="211">
        <f t="shared" si="4"/>
        <v>217000000.21833012</v>
      </c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2"/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2"/>
      <c r="EG14" s="182"/>
      <c r="EH14" s="182"/>
      <c r="EI14" s="182"/>
      <c r="EJ14" s="182"/>
      <c r="EK14" s="182"/>
      <c r="EL14" s="182"/>
      <c r="EM14" s="182"/>
      <c r="EN14" s="182"/>
      <c r="EO14" s="182"/>
      <c r="EP14" s="182"/>
      <c r="EQ14" s="182"/>
      <c r="ER14" s="182"/>
      <c r="ES14" s="182"/>
      <c r="ET14" s="182"/>
      <c r="EU14" s="182"/>
      <c r="EV14" s="182"/>
      <c r="EW14" s="182"/>
      <c r="EX14" s="182"/>
      <c r="EY14" s="182"/>
      <c r="EZ14" s="182"/>
      <c r="FA14" s="182"/>
      <c r="FB14" s="182"/>
      <c r="FC14" s="182"/>
      <c r="FD14" s="182"/>
      <c r="FE14" s="182"/>
      <c r="FF14" s="182"/>
      <c r="FG14" s="182"/>
      <c r="FH14" s="182"/>
      <c r="FI14" s="182"/>
      <c r="FJ14" s="182"/>
      <c r="FK14" s="182"/>
      <c r="FL14" s="182"/>
      <c r="FM14" s="182"/>
      <c r="FN14" s="182"/>
      <c r="FO14" s="182"/>
      <c r="FP14" s="182"/>
      <c r="FQ14" s="182"/>
      <c r="FR14" s="182"/>
      <c r="FS14" s="182"/>
      <c r="FT14" s="182"/>
      <c r="FU14" s="182"/>
      <c r="FV14" s="182"/>
      <c r="FW14" s="182"/>
      <c r="FX14" s="182"/>
      <c r="FY14" s="182"/>
      <c r="FZ14" s="182"/>
      <c r="GA14" s="182"/>
      <c r="GB14" s="182"/>
      <c r="GC14" s="182"/>
      <c r="GD14" s="182"/>
      <c r="GE14" s="182"/>
      <c r="GF14" s="182"/>
      <c r="GG14" s="182"/>
      <c r="GH14" s="182"/>
      <c r="GI14" s="182"/>
      <c r="GJ14" s="182"/>
      <c r="GK14" s="182"/>
      <c r="GL14" s="182"/>
      <c r="GM14" s="182"/>
      <c r="GN14" s="182"/>
      <c r="GO14" s="182"/>
      <c r="GP14" s="182"/>
      <c r="GQ14" s="182"/>
      <c r="GR14" s="182"/>
      <c r="GS14" s="182"/>
      <c r="GT14" s="182"/>
      <c r="GU14" s="182"/>
      <c r="GV14" s="182"/>
      <c r="GW14" s="182"/>
      <c r="GX14" s="182"/>
      <c r="GY14" s="182"/>
      <c r="GZ14" s="182"/>
      <c r="HA14" s="182"/>
      <c r="HB14" s="182"/>
      <c r="HC14" s="182"/>
      <c r="HD14" s="182"/>
      <c r="HE14" s="182"/>
      <c r="HF14" s="182"/>
      <c r="HG14" s="182"/>
      <c r="HH14" s="182"/>
      <c r="HI14" s="182"/>
      <c r="HJ14" s="182"/>
      <c r="HK14" s="182"/>
      <c r="HL14" s="182"/>
      <c r="HM14" s="182"/>
      <c r="HN14" s="182"/>
      <c r="HO14" s="182"/>
      <c r="HP14" s="182"/>
      <c r="HQ14" s="182"/>
      <c r="HR14" s="182"/>
      <c r="HS14" s="182"/>
      <c r="HT14" s="182"/>
      <c r="HU14" s="182"/>
      <c r="HV14" s="182"/>
      <c r="HW14" s="182"/>
      <c r="HX14" s="182"/>
      <c r="HY14" s="182"/>
      <c r="HZ14" s="182"/>
      <c r="IA14" s="182"/>
      <c r="IB14" s="182"/>
      <c r="IC14" s="182"/>
      <c r="ID14" s="182"/>
      <c r="IE14" s="182"/>
    </row>
    <row r="15" spans="1:24" s="144" customFormat="1" ht="18" customHeight="1">
      <c r="A15" s="81"/>
      <c r="B15" s="138"/>
      <c r="C15" s="142"/>
      <c r="D15" s="143" t="s">
        <v>254</v>
      </c>
      <c r="E15" s="143"/>
      <c r="F15" s="143"/>
      <c r="G15" s="143"/>
      <c r="H15" s="140">
        <f>H14-H20</f>
        <v>170668226</v>
      </c>
      <c r="I15" s="140">
        <f>H15</f>
        <v>170668226</v>
      </c>
      <c r="J15" s="140">
        <f>I15</f>
        <v>170668226</v>
      </c>
      <c r="K15" s="140">
        <f>J15*110%-994792</f>
        <v>186740256.60000002</v>
      </c>
      <c r="L15" s="140">
        <f>K15*105%-6784933-1500000</f>
        <v>187792336.43000004</v>
      </c>
      <c r="M15" s="140">
        <f>L15*110%+367373</f>
        <v>206938943.07300004</v>
      </c>
      <c r="N15" s="140">
        <f>M15*110%-16026669</f>
        <v>211606168.38030007</v>
      </c>
      <c r="O15" s="140">
        <f>N15*110%-17711993</f>
        <v>215054792.21833012</v>
      </c>
      <c r="P15" s="140">
        <f>O15+1945208</f>
        <v>217000000.21833012</v>
      </c>
      <c r="Q15" s="140">
        <f aca="true" t="shared" si="5" ref="Q15:X15">P15</f>
        <v>217000000.21833012</v>
      </c>
      <c r="R15" s="140">
        <f t="shared" si="5"/>
        <v>217000000.21833012</v>
      </c>
      <c r="S15" s="140">
        <f t="shared" si="5"/>
        <v>217000000.21833012</v>
      </c>
      <c r="T15" s="140">
        <f t="shared" si="5"/>
        <v>217000000.21833012</v>
      </c>
      <c r="U15" s="140">
        <f t="shared" si="5"/>
        <v>217000000.21833012</v>
      </c>
      <c r="V15" s="140">
        <f t="shared" si="5"/>
        <v>217000000.21833012</v>
      </c>
      <c r="W15" s="140">
        <f t="shared" si="5"/>
        <v>217000000.21833012</v>
      </c>
      <c r="X15" s="211">
        <f t="shared" si="5"/>
        <v>217000000.21833012</v>
      </c>
    </row>
    <row r="16" spans="1:24" s="144" customFormat="1" ht="9.75" customHeight="1">
      <c r="A16" s="81"/>
      <c r="B16" s="138"/>
      <c r="C16" s="142"/>
      <c r="D16" s="143" t="s">
        <v>255</v>
      </c>
      <c r="E16" s="143"/>
      <c r="F16" s="143"/>
      <c r="G16" s="143"/>
      <c r="H16" s="184" t="s">
        <v>299</v>
      </c>
      <c r="I16" s="184" t="s">
        <v>299</v>
      </c>
      <c r="J16" s="184" t="s">
        <v>299</v>
      </c>
      <c r="K16" s="184" t="s">
        <v>299</v>
      </c>
      <c r="L16" s="184" t="s">
        <v>299</v>
      </c>
      <c r="M16" s="184" t="s">
        <v>299</v>
      </c>
      <c r="N16" s="184" t="s">
        <v>299</v>
      </c>
      <c r="O16" s="184" t="s">
        <v>299</v>
      </c>
      <c r="P16" s="184" t="s">
        <v>299</v>
      </c>
      <c r="Q16" s="184" t="s">
        <v>299</v>
      </c>
      <c r="R16" s="184" t="s">
        <v>299</v>
      </c>
      <c r="S16" s="184" t="s">
        <v>299</v>
      </c>
      <c r="T16" s="184" t="s">
        <v>299</v>
      </c>
      <c r="U16" s="184" t="s">
        <v>299</v>
      </c>
      <c r="V16" s="184" t="s">
        <v>299</v>
      </c>
      <c r="W16" s="184" t="s">
        <v>299</v>
      </c>
      <c r="X16" s="212" t="s">
        <v>299</v>
      </c>
    </row>
    <row r="17" spans="1:24" s="144" customFormat="1" ht="21" customHeight="1">
      <c r="A17" s="81"/>
      <c r="B17" s="138"/>
      <c r="C17" s="142"/>
      <c r="D17" s="197" t="s">
        <v>295</v>
      </c>
      <c r="E17" s="197"/>
      <c r="F17" s="197"/>
      <c r="G17" s="197"/>
      <c r="H17" s="140">
        <v>0</v>
      </c>
      <c r="I17" s="140">
        <v>0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40">
        <v>0</v>
      </c>
      <c r="Q17" s="140">
        <v>0</v>
      </c>
      <c r="R17" s="140">
        <v>0</v>
      </c>
      <c r="S17" s="140">
        <v>0</v>
      </c>
      <c r="T17" s="140">
        <v>0</v>
      </c>
      <c r="U17" s="140">
        <v>0</v>
      </c>
      <c r="V17" s="140">
        <v>0</v>
      </c>
      <c r="W17" s="140">
        <v>0</v>
      </c>
      <c r="X17" s="211">
        <v>0</v>
      </c>
    </row>
    <row r="18" spans="1:24" s="144" customFormat="1" ht="21" customHeight="1">
      <c r="A18" s="81"/>
      <c r="B18" s="138"/>
      <c r="C18" s="142"/>
      <c r="D18" s="198" t="s">
        <v>256</v>
      </c>
      <c r="E18" s="198"/>
      <c r="F18" s="198"/>
      <c r="G18" s="198"/>
      <c r="H18" s="140">
        <v>0</v>
      </c>
      <c r="I18" s="140">
        <v>0</v>
      </c>
      <c r="J18" s="140">
        <v>0</v>
      </c>
      <c r="K18" s="140">
        <v>0</v>
      </c>
      <c r="L18" s="140">
        <v>0</v>
      </c>
      <c r="M18" s="140">
        <v>0</v>
      </c>
      <c r="N18" s="140">
        <v>0</v>
      </c>
      <c r="O18" s="140">
        <v>0</v>
      </c>
      <c r="P18" s="140">
        <v>0</v>
      </c>
      <c r="Q18" s="140">
        <v>0</v>
      </c>
      <c r="R18" s="140">
        <v>0</v>
      </c>
      <c r="S18" s="140">
        <v>0</v>
      </c>
      <c r="T18" s="140">
        <v>0</v>
      </c>
      <c r="U18" s="140">
        <v>0</v>
      </c>
      <c r="V18" s="140">
        <v>0</v>
      </c>
      <c r="W18" s="140">
        <v>0</v>
      </c>
      <c r="X18" s="211">
        <v>0</v>
      </c>
    </row>
    <row r="19" spans="1:24" s="144" customFormat="1" ht="21" customHeight="1">
      <c r="A19" s="81"/>
      <c r="B19" s="138"/>
      <c r="C19" s="142"/>
      <c r="D19" s="197" t="s">
        <v>257</v>
      </c>
      <c r="E19" s="197"/>
      <c r="F19" s="197"/>
      <c r="G19" s="197"/>
      <c r="H19" s="140">
        <v>429411</v>
      </c>
      <c r="I19" s="140">
        <v>0</v>
      </c>
      <c r="J19" s="140">
        <v>0</v>
      </c>
      <c r="K19" s="140">
        <v>0</v>
      </c>
      <c r="L19" s="140">
        <v>0</v>
      </c>
      <c r="M19" s="140">
        <v>0</v>
      </c>
      <c r="N19" s="140">
        <v>0</v>
      </c>
      <c r="O19" s="140">
        <v>0</v>
      </c>
      <c r="P19" s="140">
        <v>0</v>
      </c>
      <c r="Q19" s="140">
        <v>0</v>
      </c>
      <c r="R19" s="140">
        <v>0</v>
      </c>
      <c r="S19" s="140">
        <v>0</v>
      </c>
      <c r="T19" s="140">
        <v>0</v>
      </c>
      <c r="U19" s="140">
        <v>0</v>
      </c>
      <c r="V19" s="140">
        <v>0</v>
      </c>
      <c r="W19" s="140">
        <v>0</v>
      </c>
      <c r="X19" s="211">
        <v>0</v>
      </c>
    </row>
    <row r="20" spans="1:25" s="204" customFormat="1" ht="18.75" customHeight="1">
      <c r="A20" s="136"/>
      <c r="B20" s="199"/>
      <c r="C20" s="200"/>
      <c r="D20" s="201" t="s">
        <v>258</v>
      </c>
      <c r="E20" s="201"/>
      <c r="F20" s="201"/>
      <c r="G20" s="201"/>
      <c r="H20" s="202">
        <f>'PRZEDSIEWZIECIA2012-2028'!H236+'PRZEDSIEWZIECIA2012-2028'!H239+'PRZEDSIEWZIECIA2012-2028'!H242+'PRZEDSIEWZIECIA2012-2028'!H245+'PRZEDSIEWZIECIA2012-2028'!H249</f>
        <v>3000000</v>
      </c>
      <c r="I20" s="202">
        <f>'PRZEDSIEWZIECIA2012-2028'!I236+'PRZEDSIEWZIECIA2012-2028'!I239+'PRZEDSIEWZIECIA2012-2028'!I242+'PRZEDSIEWZIECIA2012-2028'!I245+'PRZEDSIEWZIECIA2012-2028'!I249</f>
        <v>4780000</v>
      </c>
      <c r="J20" s="202">
        <f>'PRZEDSIEWZIECIA2012-2028'!J236+'PRZEDSIEWZIECIA2012-2028'!J239+'PRZEDSIEWZIECIA2012-2028'!J242+'PRZEDSIEWZIECIA2012-2028'!J245+'PRZEDSIEWZIECIA2012-2028'!J249</f>
        <v>4142643</v>
      </c>
      <c r="K20" s="202">
        <f>'PRZEDSIEWZIECIA2012-2028'!K236+'PRZEDSIEWZIECIA2012-2028'!K239+'PRZEDSIEWZIECIA2012-2028'!K242+'PRZEDSIEWZIECIA2012-2028'!K245+'PRZEDSIEWZIECIA2012-2028'!K249</f>
        <v>3910884</v>
      </c>
      <c r="L20" s="202">
        <f>'PRZEDSIEWZIECIA2012-2028'!L236+'PRZEDSIEWZIECIA2012-2028'!L239+'PRZEDSIEWZIECIA2012-2028'!L242+'PRZEDSIEWZIECIA2012-2028'!L245+'PRZEDSIEWZIECIA2012-2028'!L249</f>
        <v>3019126</v>
      </c>
      <c r="M20" s="202">
        <f>'PRZEDSIEWZIECIA2012-2028'!M236+'PRZEDSIEWZIECIA2012-2028'!M239+'PRZEDSIEWZIECIA2012-2028'!M242+'PRZEDSIEWZIECIA2012-2028'!M245+'PRZEDSIEWZIECIA2012-2028'!M249</f>
        <v>2478436</v>
      </c>
      <c r="N20" s="202">
        <f>'PRZEDSIEWZIECIA2012-2028'!N236+'PRZEDSIEWZIECIA2012-2028'!N239+'PRZEDSIEWZIECIA2012-2028'!N242+'PRZEDSIEWZIECIA2012-2028'!N245+'PRZEDSIEWZIECIA2012-2028'!N249</f>
        <v>1807745</v>
      </c>
      <c r="O20" s="202">
        <f>'PRZEDSIEWZIECIA2012-2028'!O236+'PRZEDSIEWZIECIA2012-2028'!O239+'PRZEDSIEWZIECIA2012-2028'!O242+'PRZEDSIEWZIECIA2012-2028'!O245+'PRZEDSIEWZIECIA2012-2028'!O249</f>
        <v>394469</v>
      </c>
      <c r="P20" s="202">
        <f>'PRZEDSIEWZIECIA2012-2028'!P236+'PRZEDSIEWZIECIA2012-2028'!P239+'PRZEDSIEWZIECIA2012-2028'!P242+'PRZEDSIEWZIECIA2012-2028'!P245+'PRZEDSIEWZIECIA2012-2028'!P249</f>
        <v>0</v>
      </c>
      <c r="Q20" s="202">
        <f>'PRZEDSIEWZIECIA2012-2028'!Q236+'PRZEDSIEWZIECIA2012-2028'!Q239+'PRZEDSIEWZIECIA2012-2028'!Q242+'PRZEDSIEWZIECIA2012-2028'!Q245+'PRZEDSIEWZIECIA2012-2028'!Q249</f>
        <v>0</v>
      </c>
      <c r="R20" s="202">
        <f>'PRZEDSIEWZIECIA2012-2028'!R236+'PRZEDSIEWZIECIA2012-2028'!R239+'PRZEDSIEWZIECIA2012-2028'!R242+'PRZEDSIEWZIECIA2012-2028'!R245+'PRZEDSIEWZIECIA2012-2028'!R249</f>
        <v>0</v>
      </c>
      <c r="S20" s="202">
        <f>'PRZEDSIEWZIECIA2012-2028'!S236+'PRZEDSIEWZIECIA2012-2028'!S239+'PRZEDSIEWZIECIA2012-2028'!S242+'PRZEDSIEWZIECIA2012-2028'!S245+'PRZEDSIEWZIECIA2012-2028'!S249</f>
        <v>0</v>
      </c>
      <c r="T20" s="202">
        <f>'PRZEDSIEWZIECIA2012-2028'!T236+'PRZEDSIEWZIECIA2012-2028'!T239+'PRZEDSIEWZIECIA2012-2028'!T242+'PRZEDSIEWZIECIA2012-2028'!T245+'PRZEDSIEWZIECIA2012-2028'!T249</f>
        <v>0</v>
      </c>
      <c r="U20" s="202">
        <f>'PRZEDSIEWZIECIA2012-2028'!U236+'PRZEDSIEWZIECIA2012-2028'!U239+'PRZEDSIEWZIECIA2012-2028'!U242+'PRZEDSIEWZIECIA2012-2028'!U245+'PRZEDSIEWZIECIA2012-2028'!U249</f>
        <v>0</v>
      </c>
      <c r="V20" s="202">
        <f>'PRZEDSIEWZIECIA2012-2028'!V236+'PRZEDSIEWZIECIA2012-2028'!V239+'PRZEDSIEWZIECIA2012-2028'!V242+'PRZEDSIEWZIECIA2012-2028'!V245+'PRZEDSIEWZIECIA2012-2028'!V249</f>
        <v>0</v>
      </c>
      <c r="W20" s="202">
        <f>'PRZEDSIEWZIECIA2012-2028'!W236+'PRZEDSIEWZIECIA2012-2028'!W239+'PRZEDSIEWZIECIA2012-2028'!W242+'PRZEDSIEWZIECIA2012-2028'!W245+'PRZEDSIEWZIECIA2012-2028'!W249</f>
        <v>0</v>
      </c>
      <c r="X20" s="217">
        <f>'PRZEDSIEWZIECIA2012-2028'!X236+'PRZEDSIEWZIECIA2012-2028'!X239+'PRZEDSIEWZIECIA2012-2028'!X242+'PRZEDSIEWZIECIA2012-2028'!X245+'PRZEDSIEWZIECIA2012-2028'!X249</f>
        <v>0</v>
      </c>
      <c r="Y20" s="203"/>
    </row>
    <row r="21" spans="1:24" s="144" customFormat="1" ht="9.75" customHeight="1">
      <c r="A21" s="82"/>
      <c r="B21" s="186"/>
      <c r="C21" s="205"/>
      <c r="D21" s="206" t="s">
        <v>259</v>
      </c>
      <c r="E21" s="206"/>
      <c r="F21" s="206"/>
      <c r="G21" s="206"/>
      <c r="H21" s="188" t="s">
        <v>299</v>
      </c>
      <c r="I21" s="188" t="s">
        <v>299</v>
      </c>
      <c r="J21" s="188" t="s">
        <v>299</v>
      </c>
      <c r="K21" s="188" t="s">
        <v>299</v>
      </c>
      <c r="L21" s="188" t="s">
        <v>299</v>
      </c>
      <c r="M21" s="188" t="s">
        <v>299</v>
      </c>
      <c r="N21" s="188" t="s">
        <v>299</v>
      </c>
      <c r="O21" s="188" t="s">
        <v>299</v>
      </c>
      <c r="P21" s="188" t="s">
        <v>299</v>
      </c>
      <c r="Q21" s="188" t="s">
        <v>299</v>
      </c>
      <c r="R21" s="188" t="s">
        <v>299</v>
      </c>
      <c r="S21" s="188" t="s">
        <v>299</v>
      </c>
      <c r="T21" s="188" t="s">
        <v>299</v>
      </c>
      <c r="U21" s="188" t="s">
        <v>299</v>
      </c>
      <c r="V21" s="188" t="s">
        <v>299</v>
      </c>
      <c r="W21" s="188" t="s">
        <v>299</v>
      </c>
      <c r="X21" s="213" t="s">
        <v>299</v>
      </c>
    </row>
    <row r="22" spans="1:24" s="144" customFormat="1" ht="21" customHeight="1">
      <c r="A22" s="82"/>
      <c r="B22" s="186"/>
      <c r="C22" s="205"/>
      <c r="D22" s="175" t="s">
        <v>260</v>
      </c>
      <c r="E22" s="207"/>
      <c r="F22" s="207"/>
      <c r="G22" s="207"/>
      <c r="H22" s="145">
        <f>H20</f>
        <v>3000000</v>
      </c>
      <c r="I22" s="145">
        <f aca="true" t="shared" si="6" ref="I22:X22">I20</f>
        <v>4780000</v>
      </c>
      <c r="J22" s="145">
        <f t="shared" si="6"/>
        <v>4142643</v>
      </c>
      <c r="K22" s="145">
        <f t="shared" si="6"/>
        <v>3910884</v>
      </c>
      <c r="L22" s="145">
        <f t="shared" si="6"/>
        <v>3019126</v>
      </c>
      <c r="M22" s="145">
        <f t="shared" si="6"/>
        <v>2478436</v>
      </c>
      <c r="N22" s="145">
        <f t="shared" si="6"/>
        <v>1807745</v>
      </c>
      <c r="O22" s="145">
        <f t="shared" si="6"/>
        <v>394469</v>
      </c>
      <c r="P22" s="145">
        <f t="shared" si="6"/>
        <v>0</v>
      </c>
      <c r="Q22" s="145">
        <f t="shared" si="6"/>
        <v>0</v>
      </c>
      <c r="R22" s="145">
        <f t="shared" si="6"/>
        <v>0</v>
      </c>
      <c r="S22" s="145">
        <f t="shared" si="6"/>
        <v>0</v>
      </c>
      <c r="T22" s="145">
        <f t="shared" si="6"/>
        <v>0</v>
      </c>
      <c r="U22" s="145">
        <f t="shared" si="6"/>
        <v>0</v>
      </c>
      <c r="V22" s="145">
        <f t="shared" si="6"/>
        <v>0</v>
      </c>
      <c r="W22" s="145">
        <f t="shared" si="6"/>
        <v>0</v>
      </c>
      <c r="X22" s="214">
        <f t="shared" si="6"/>
        <v>0</v>
      </c>
    </row>
    <row r="23" spans="1:24" s="144" customFormat="1" ht="21" customHeight="1">
      <c r="A23" s="81"/>
      <c r="B23" s="138"/>
      <c r="C23" s="166" t="s">
        <v>261</v>
      </c>
      <c r="D23" s="208"/>
      <c r="E23" s="208"/>
      <c r="F23" s="208"/>
      <c r="G23" s="208"/>
      <c r="H23" s="140">
        <v>83768724</v>
      </c>
      <c r="I23" s="140">
        <f>'PRZEDSIEWZIECIA2012-2028'!I7+960000</f>
        <v>49346000</v>
      </c>
      <c r="J23" s="140">
        <f>'PRZEDSIEWZIECIA2012-2028'!J7+960000</f>
        <v>44944000</v>
      </c>
      <c r="K23" s="140">
        <f>'PRZEDSIEWZIECIA2012-2028'!K7+960000</f>
        <v>68417500</v>
      </c>
      <c r="L23" s="140">
        <f>'PRZEDSIEWZIECIA2012-2028'!L7+720000</f>
        <v>65933000</v>
      </c>
      <c r="M23" s="140">
        <v>50000000</v>
      </c>
      <c r="N23" s="140">
        <v>50000000</v>
      </c>
      <c r="O23" s="140">
        <v>50000000</v>
      </c>
      <c r="P23" s="140">
        <v>50000000</v>
      </c>
      <c r="Q23" s="140">
        <v>50000000</v>
      </c>
      <c r="R23" s="140">
        <v>50000000</v>
      </c>
      <c r="S23" s="140">
        <v>50000000</v>
      </c>
      <c r="T23" s="140">
        <v>50000000</v>
      </c>
      <c r="U23" s="140">
        <v>50000000</v>
      </c>
      <c r="V23" s="140">
        <v>50000000</v>
      </c>
      <c r="W23" s="140">
        <v>50000000</v>
      </c>
      <c r="X23" s="211">
        <v>50000000</v>
      </c>
    </row>
    <row r="24" spans="1:24" s="144" customFormat="1" ht="9.75" customHeight="1">
      <c r="A24" s="81"/>
      <c r="B24" s="138"/>
      <c r="C24" s="166" t="s">
        <v>248</v>
      </c>
      <c r="D24" s="208"/>
      <c r="E24" s="208"/>
      <c r="F24" s="208"/>
      <c r="G24" s="208"/>
      <c r="H24" s="184" t="s">
        <v>299</v>
      </c>
      <c r="I24" s="184" t="s">
        <v>299</v>
      </c>
      <c r="J24" s="184" t="s">
        <v>299</v>
      </c>
      <c r="K24" s="184" t="s">
        <v>299</v>
      </c>
      <c r="L24" s="184" t="s">
        <v>299</v>
      </c>
      <c r="M24" s="184" t="s">
        <v>299</v>
      </c>
      <c r="N24" s="184" t="s">
        <v>299</v>
      </c>
      <c r="O24" s="184" t="s">
        <v>299</v>
      </c>
      <c r="P24" s="184" t="s">
        <v>299</v>
      </c>
      <c r="Q24" s="184" t="s">
        <v>299</v>
      </c>
      <c r="R24" s="184" t="s">
        <v>299</v>
      </c>
      <c r="S24" s="184" t="s">
        <v>299</v>
      </c>
      <c r="T24" s="184" t="s">
        <v>299</v>
      </c>
      <c r="U24" s="184" t="s">
        <v>299</v>
      </c>
      <c r="V24" s="184" t="s">
        <v>299</v>
      </c>
      <c r="W24" s="184" t="s">
        <v>299</v>
      </c>
      <c r="X24" s="212" t="s">
        <v>299</v>
      </c>
    </row>
    <row r="25" spans="1:24" s="99" customFormat="1" ht="21" customHeight="1" thickBot="1">
      <c r="A25" s="81"/>
      <c r="B25" s="91"/>
      <c r="C25" s="54"/>
      <c r="D25" s="55" t="s">
        <v>257</v>
      </c>
      <c r="E25" s="55"/>
      <c r="F25" s="55"/>
      <c r="G25" s="55"/>
      <c r="H25" s="69">
        <v>23842652</v>
      </c>
      <c r="I25" s="69">
        <f>'PRZEDSIEWZIECIA2012-2028'!I13</f>
        <v>20020000</v>
      </c>
      <c r="J25" s="69">
        <f>'PRZEDSIEWZIECIA2012-2028'!J13</f>
        <v>13864000</v>
      </c>
      <c r="K25" s="69">
        <f>'PRZEDSIEWZIECIA2012-2028'!K13</f>
        <v>17750000</v>
      </c>
      <c r="L25" s="69">
        <f>'PRZEDSIEWZIECIA2012-2028'!L13</f>
        <v>17000000</v>
      </c>
      <c r="M25" s="69">
        <f>'PRZEDSIEWZIECIA2012-2028'!M13</f>
        <v>11152000</v>
      </c>
      <c r="N25" s="69">
        <f>'PRZEDSIEWZIECIA2012-2028'!N13</f>
        <v>0</v>
      </c>
      <c r="O25" s="69">
        <f>'PRZEDSIEWZIECIA2012-2028'!O13</f>
        <v>0</v>
      </c>
      <c r="P25" s="69">
        <f>'PRZEDSIEWZIECIA2012-2028'!P13</f>
        <v>0</v>
      </c>
      <c r="Q25" s="69">
        <f>'PRZEDSIEWZIECIA2012-2028'!Q13</f>
        <v>0</v>
      </c>
      <c r="R25" s="69">
        <f>'PRZEDSIEWZIECIA2012-2028'!R13</f>
        <v>0</v>
      </c>
      <c r="S25" s="69">
        <f>'PRZEDSIEWZIECIA2012-2028'!S13</f>
        <v>0</v>
      </c>
      <c r="T25" s="69">
        <f>'PRZEDSIEWZIECIA2012-2028'!T13</f>
        <v>0</v>
      </c>
      <c r="U25" s="69">
        <f>'PRZEDSIEWZIECIA2012-2028'!U13</f>
        <v>0</v>
      </c>
      <c r="V25" s="69">
        <f>'PRZEDSIEWZIECIA2012-2028'!V13</f>
        <v>0</v>
      </c>
      <c r="W25" s="69">
        <f>'PRZEDSIEWZIECIA2012-2028'!W13</f>
        <v>0</v>
      </c>
      <c r="X25" s="218">
        <f>'PRZEDSIEWZIECIA2012-2028'!X13</f>
        <v>0</v>
      </c>
    </row>
    <row r="26" spans="1:24" ht="21" customHeight="1" thickBot="1">
      <c r="A26" s="85" t="s">
        <v>29</v>
      </c>
      <c r="B26" s="92" t="s">
        <v>262</v>
      </c>
      <c r="C26" s="56"/>
      <c r="D26" s="57"/>
      <c r="E26" s="57"/>
      <c r="F26" s="57"/>
      <c r="G26" s="57"/>
      <c r="H26" s="72">
        <f>H5-H13</f>
        <v>-13243300</v>
      </c>
      <c r="I26" s="72">
        <f aca="true" t="shared" si="7" ref="I26:X26">I5-I13</f>
        <v>5764199.649999976</v>
      </c>
      <c r="J26" s="72">
        <f t="shared" si="7"/>
        <v>5964200.416249961</v>
      </c>
      <c r="K26" s="72">
        <f t="shared" si="7"/>
        <v>12964200.426656127</v>
      </c>
      <c r="L26" s="72">
        <f t="shared" si="7"/>
        <v>14964199.62232253</v>
      </c>
      <c r="M26" s="72">
        <f t="shared" si="7"/>
        <v>15083999.530630559</v>
      </c>
      <c r="N26" s="72">
        <f t="shared" si="7"/>
        <v>14999999.68842128</v>
      </c>
      <c r="O26" s="72">
        <f t="shared" si="7"/>
        <v>16999999.67710927</v>
      </c>
      <c r="P26" s="72">
        <f t="shared" si="7"/>
        <v>-0.21833011507987976</v>
      </c>
      <c r="Q26" s="72">
        <f t="shared" si="7"/>
        <v>-0.21833011507987976</v>
      </c>
      <c r="R26" s="72">
        <f t="shared" si="7"/>
        <v>-0.21833011507987976</v>
      </c>
      <c r="S26" s="72">
        <f t="shared" si="7"/>
        <v>-0.21833011507987976</v>
      </c>
      <c r="T26" s="72">
        <f t="shared" si="7"/>
        <v>-0.21833011507987976</v>
      </c>
      <c r="U26" s="72">
        <f t="shared" si="7"/>
        <v>-0.21833011507987976</v>
      </c>
      <c r="V26" s="72">
        <f t="shared" si="7"/>
        <v>-0.21833011507987976</v>
      </c>
      <c r="W26" s="72">
        <f t="shared" si="7"/>
        <v>-0.21833011507987976</v>
      </c>
      <c r="X26" s="219">
        <f t="shared" si="7"/>
        <v>-0.21833011507987976</v>
      </c>
    </row>
    <row r="27" spans="1:24" ht="21" customHeight="1" thickBot="1">
      <c r="A27" s="86" t="s">
        <v>30</v>
      </c>
      <c r="B27" s="93" t="s">
        <v>263</v>
      </c>
      <c r="C27" s="58"/>
      <c r="D27" s="59"/>
      <c r="E27" s="59"/>
      <c r="F27" s="59"/>
      <c r="G27" s="59"/>
      <c r="H27" s="73">
        <f>H6-H14</f>
        <v>10360</v>
      </c>
      <c r="I27" s="73">
        <f aca="true" t="shared" si="8" ref="I27:X27">I6-I14</f>
        <v>2572324.649999976</v>
      </c>
      <c r="J27" s="73">
        <f t="shared" si="8"/>
        <v>7660195.416249961</v>
      </c>
      <c r="K27" s="73">
        <f t="shared" si="8"/>
        <v>56381700.42665616</v>
      </c>
      <c r="L27" s="73">
        <f t="shared" si="8"/>
        <v>60897199.62232253</v>
      </c>
      <c r="M27" s="73">
        <f t="shared" si="8"/>
        <v>47083999.53063056</v>
      </c>
      <c r="N27" s="73">
        <f t="shared" si="8"/>
        <v>47999999.68842128</v>
      </c>
      <c r="O27" s="73">
        <f t="shared" si="8"/>
        <v>50999999.67710924</v>
      </c>
      <c r="P27" s="73">
        <f t="shared" si="8"/>
        <v>49999999.781669885</v>
      </c>
      <c r="Q27" s="73">
        <f t="shared" si="8"/>
        <v>49999999.781669885</v>
      </c>
      <c r="R27" s="73">
        <f t="shared" si="8"/>
        <v>49999999.781669885</v>
      </c>
      <c r="S27" s="73">
        <f t="shared" si="8"/>
        <v>49999999.781669885</v>
      </c>
      <c r="T27" s="73">
        <f t="shared" si="8"/>
        <v>49999999.781669885</v>
      </c>
      <c r="U27" s="73">
        <f t="shared" si="8"/>
        <v>49999999.781669885</v>
      </c>
      <c r="V27" s="73">
        <f t="shared" si="8"/>
        <v>49999999.781669885</v>
      </c>
      <c r="W27" s="73">
        <f t="shared" si="8"/>
        <v>49999999.781669885</v>
      </c>
      <c r="X27" s="220">
        <f t="shared" si="8"/>
        <v>49999999.781669885</v>
      </c>
    </row>
    <row r="28" spans="1:24" ht="21" customHeight="1">
      <c r="A28" s="80" t="s">
        <v>31</v>
      </c>
      <c r="B28" s="90" t="s">
        <v>45</v>
      </c>
      <c r="C28" s="51"/>
      <c r="D28" s="52"/>
      <c r="E28" s="52"/>
      <c r="F28" s="52"/>
      <c r="G28" s="52"/>
      <c r="H28" s="68">
        <f>SUM(H29,H31,H33)</f>
        <v>22043300</v>
      </c>
      <c r="I28" s="68">
        <f aca="true" t="shared" si="9" ref="I28:X28">SUM(I29,I31,I33)</f>
        <v>35800</v>
      </c>
      <c r="J28" s="68">
        <f t="shared" si="9"/>
        <v>35800</v>
      </c>
      <c r="K28" s="68">
        <f t="shared" si="9"/>
        <v>35800</v>
      </c>
      <c r="L28" s="68">
        <f t="shared" si="9"/>
        <v>35800</v>
      </c>
      <c r="M28" s="68">
        <f t="shared" si="9"/>
        <v>0</v>
      </c>
      <c r="N28" s="68">
        <f t="shared" si="9"/>
        <v>0</v>
      </c>
      <c r="O28" s="68">
        <f t="shared" si="9"/>
        <v>0</v>
      </c>
      <c r="P28" s="68">
        <f t="shared" si="9"/>
        <v>0</v>
      </c>
      <c r="Q28" s="68">
        <f t="shared" si="9"/>
        <v>0</v>
      </c>
      <c r="R28" s="68">
        <f t="shared" si="9"/>
        <v>0</v>
      </c>
      <c r="S28" s="68">
        <f t="shared" si="9"/>
        <v>0</v>
      </c>
      <c r="T28" s="68">
        <f t="shared" si="9"/>
        <v>0</v>
      </c>
      <c r="U28" s="68">
        <f t="shared" si="9"/>
        <v>0</v>
      </c>
      <c r="V28" s="68">
        <f t="shared" si="9"/>
        <v>0</v>
      </c>
      <c r="W28" s="68">
        <f t="shared" si="9"/>
        <v>0</v>
      </c>
      <c r="X28" s="210">
        <f t="shared" si="9"/>
        <v>0</v>
      </c>
    </row>
    <row r="29" spans="1:24" ht="31.5" customHeight="1">
      <c r="A29" s="81"/>
      <c r="B29" s="94"/>
      <c r="C29" s="239" t="s">
        <v>264</v>
      </c>
      <c r="D29" s="240"/>
      <c r="E29" s="122"/>
      <c r="F29" s="122"/>
      <c r="G29" s="122"/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69">
        <v>0</v>
      </c>
      <c r="S29" s="69">
        <v>0</v>
      </c>
      <c r="T29" s="69">
        <v>0</v>
      </c>
      <c r="U29" s="69">
        <v>0</v>
      </c>
      <c r="V29" s="69">
        <v>0</v>
      </c>
      <c r="W29" s="69">
        <v>0</v>
      </c>
      <c r="X29" s="218">
        <v>0</v>
      </c>
    </row>
    <row r="30" spans="1:24" ht="21" customHeight="1">
      <c r="A30" s="81"/>
      <c r="B30" s="95"/>
      <c r="C30" s="166"/>
      <c r="D30" s="167" t="s">
        <v>265</v>
      </c>
      <c r="E30" s="123"/>
      <c r="F30" s="123"/>
      <c r="G30" s="123"/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69">
        <v>0</v>
      </c>
      <c r="U30" s="69">
        <v>0</v>
      </c>
      <c r="V30" s="69">
        <v>0</v>
      </c>
      <c r="W30" s="69">
        <v>0</v>
      </c>
      <c r="X30" s="218">
        <v>0</v>
      </c>
    </row>
    <row r="31" spans="1:24" ht="21" customHeight="1">
      <c r="A31" s="81"/>
      <c r="B31" s="94"/>
      <c r="C31" s="166" t="s">
        <v>266</v>
      </c>
      <c r="D31" s="168"/>
      <c r="E31" s="124"/>
      <c r="F31" s="124"/>
      <c r="G31" s="124"/>
      <c r="H31" s="69">
        <v>22000000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</v>
      </c>
      <c r="T31" s="69">
        <v>0</v>
      </c>
      <c r="U31" s="69">
        <v>0</v>
      </c>
      <c r="V31" s="69">
        <v>0</v>
      </c>
      <c r="W31" s="69">
        <v>0</v>
      </c>
      <c r="X31" s="218">
        <v>0</v>
      </c>
    </row>
    <row r="32" spans="1:24" s="141" customFormat="1" ht="21" customHeight="1">
      <c r="A32" s="81"/>
      <c r="B32" s="183"/>
      <c r="C32" s="166"/>
      <c r="D32" s="143" t="s">
        <v>267</v>
      </c>
      <c r="E32" s="143"/>
      <c r="F32" s="143"/>
      <c r="G32" s="143"/>
      <c r="H32" s="140">
        <v>13243300</v>
      </c>
      <c r="I32" s="140">
        <v>0</v>
      </c>
      <c r="J32" s="140">
        <v>0</v>
      </c>
      <c r="K32" s="140">
        <v>0</v>
      </c>
      <c r="L32" s="140">
        <v>0</v>
      </c>
      <c r="M32" s="140">
        <v>0</v>
      </c>
      <c r="N32" s="140">
        <v>0</v>
      </c>
      <c r="O32" s="140">
        <v>0</v>
      </c>
      <c r="P32" s="140">
        <v>0</v>
      </c>
      <c r="Q32" s="140">
        <v>0</v>
      </c>
      <c r="R32" s="140">
        <v>0</v>
      </c>
      <c r="S32" s="140">
        <v>0</v>
      </c>
      <c r="T32" s="140">
        <v>0</v>
      </c>
      <c r="U32" s="140">
        <v>0</v>
      </c>
      <c r="V32" s="140">
        <v>0</v>
      </c>
      <c r="W32" s="140">
        <v>0</v>
      </c>
      <c r="X32" s="211">
        <v>0</v>
      </c>
    </row>
    <row r="33" spans="1:24" ht="21" customHeight="1">
      <c r="A33" s="81"/>
      <c r="B33" s="94"/>
      <c r="C33" s="166" t="s">
        <v>268</v>
      </c>
      <c r="D33" s="168"/>
      <c r="E33" s="124"/>
      <c r="F33" s="124"/>
      <c r="G33" s="124"/>
      <c r="H33" s="69">
        <v>43300</v>
      </c>
      <c r="I33" s="69">
        <v>35800</v>
      </c>
      <c r="J33" s="69">
        <v>35800</v>
      </c>
      <c r="K33" s="69">
        <v>35800</v>
      </c>
      <c r="L33" s="69">
        <v>35800</v>
      </c>
      <c r="M33" s="69">
        <v>0</v>
      </c>
      <c r="N33" s="69">
        <v>0</v>
      </c>
      <c r="O33" s="69">
        <v>0</v>
      </c>
      <c r="P33" s="69">
        <v>0</v>
      </c>
      <c r="Q33" s="69">
        <v>0</v>
      </c>
      <c r="R33" s="69">
        <v>0</v>
      </c>
      <c r="S33" s="69">
        <v>0</v>
      </c>
      <c r="T33" s="69">
        <v>0</v>
      </c>
      <c r="U33" s="69">
        <v>0</v>
      </c>
      <c r="V33" s="69">
        <v>0</v>
      </c>
      <c r="W33" s="69">
        <v>0</v>
      </c>
      <c r="X33" s="218">
        <v>0</v>
      </c>
    </row>
    <row r="34" spans="1:24" s="141" customFormat="1" ht="21" customHeight="1" thickBot="1">
      <c r="A34" s="83"/>
      <c r="B34" s="179"/>
      <c r="C34" s="169"/>
      <c r="D34" s="170" t="s">
        <v>267</v>
      </c>
      <c r="E34" s="170"/>
      <c r="F34" s="170"/>
      <c r="G34" s="170"/>
      <c r="H34" s="146">
        <v>0</v>
      </c>
      <c r="I34" s="146">
        <v>0</v>
      </c>
      <c r="J34" s="146">
        <v>0</v>
      </c>
      <c r="K34" s="146">
        <v>0</v>
      </c>
      <c r="L34" s="146">
        <v>0</v>
      </c>
      <c r="M34" s="146">
        <v>0</v>
      </c>
      <c r="N34" s="146">
        <v>0</v>
      </c>
      <c r="O34" s="146">
        <v>0</v>
      </c>
      <c r="P34" s="146">
        <v>0</v>
      </c>
      <c r="Q34" s="146">
        <v>0</v>
      </c>
      <c r="R34" s="146">
        <v>0</v>
      </c>
      <c r="S34" s="146">
        <v>0</v>
      </c>
      <c r="T34" s="146">
        <v>0</v>
      </c>
      <c r="U34" s="146">
        <v>0</v>
      </c>
      <c r="V34" s="146">
        <v>0</v>
      </c>
      <c r="W34" s="146">
        <v>0</v>
      </c>
      <c r="X34" s="215">
        <v>0</v>
      </c>
    </row>
    <row r="35" spans="1:24" ht="21" customHeight="1">
      <c r="A35" s="87" t="s">
        <v>32</v>
      </c>
      <c r="B35" s="96" t="s">
        <v>269</v>
      </c>
      <c r="C35" s="171"/>
      <c r="D35" s="172"/>
      <c r="E35" s="125"/>
      <c r="F35" s="125"/>
      <c r="G35" s="125"/>
      <c r="H35" s="74">
        <f>SUM(H36,H38)</f>
        <v>8800000</v>
      </c>
      <c r="I35" s="74">
        <f aca="true" t="shared" si="10" ref="I35:X35">SUM(I36,I38)</f>
        <v>5800000</v>
      </c>
      <c r="J35" s="74">
        <f t="shared" si="10"/>
        <v>6000000</v>
      </c>
      <c r="K35" s="74">
        <f t="shared" si="10"/>
        <v>13000000</v>
      </c>
      <c r="L35" s="74">
        <f t="shared" si="10"/>
        <v>15000000</v>
      </c>
      <c r="M35" s="74">
        <f t="shared" si="10"/>
        <v>15084000</v>
      </c>
      <c r="N35" s="74">
        <f t="shared" si="10"/>
        <v>15000000</v>
      </c>
      <c r="O35" s="74">
        <f t="shared" si="10"/>
        <v>17000000</v>
      </c>
      <c r="P35" s="74">
        <f t="shared" si="10"/>
        <v>0</v>
      </c>
      <c r="Q35" s="74">
        <f t="shared" si="10"/>
        <v>0</v>
      </c>
      <c r="R35" s="74">
        <f t="shared" si="10"/>
        <v>0</v>
      </c>
      <c r="S35" s="74">
        <f t="shared" si="10"/>
        <v>0</v>
      </c>
      <c r="T35" s="74">
        <f t="shared" si="10"/>
        <v>0</v>
      </c>
      <c r="U35" s="74">
        <f t="shared" si="10"/>
        <v>0</v>
      </c>
      <c r="V35" s="74">
        <f t="shared" si="10"/>
        <v>0</v>
      </c>
      <c r="W35" s="74">
        <f t="shared" si="10"/>
        <v>0</v>
      </c>
      <c r="X35" s="221">
        <f t="shared" si="10"/>
        <v>0</v>
      </c>
    </row>
    <row r="36" spans="1:24" ht="21" customHeight="1">
      <c r="A36" s="81"/>
      <c r="B36" s="95"/>
      <c r="C36" s="261" t="s">
        <v>270</v>
      </c>
      <c r="D36" s="262"/>
      <c r="E36" s="122"/>
      <c r="F36" s="122"/>
      <c r="G36" s="122"/>
      <c r="H36" s="69">
        <v>8800000</v>
      </c>
      <c r="I36" s="69">
        <v>5800000</v>
      </c>
      <c r="J36" s="69">
        <v>6000000</v>
      </c>
      <c r="K36" s="69">
        <v>13000000</v>
      </c>
      <c r="L36" s="69">
        <v>15000000</v>
      </c>
      <c r="M36" s="69">
        <v>15084000</v>
      </c>
      <c r="N36" s="69">
        <v>15000000</v>
      </c>
      <c r="O36" s="69">
        <v>17000000</v>
      </c>
      <c r="P36" s="69">
        <v>0</v>
      </c>
      <c r="Q36" s="69">
        <v>0</v>
      </c>
      <c r="R36" s="69">
        <v>0</v>
      </c>
      <c r="S36" s="69">
        <v>0</v>
      </c>
      <c r="T36" s="69">
        <v>0</v>
      </c>
      <c r="U36" s="69">
        <v>0</v>
      </c>
      <c r="V36" s="69">
        <v>0</v>
      </c>
      <c r="W36" s="69">
        <v>0</v>
      </c>
      <c r="X36" s="218">
        <v>0</v>
      </c>
    </row>
    <row r="37" spans="1:24" ht="21" customHeight="1">
      <c r="A37" s="81"/>
      <c r="B37" s="91"/>
      <c r="C37" s="255" t="s">
        <v>271</v>
      </c>
      <c r="D37" s="256"/>
      <c r="E37" s="126"/>
      <c r="F37" s="126"/>
      <c r="G37" s="126"/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69">
        <v>0</v>
      </c>
      <c r="P37" s="69">
        <v>0</v>
      </c>
      <c r="Q37" s="69">
        <v>0</v>
      </c>
      <c r="R37" s="69">
        <v>0</v>
      </c>
      <c r="S37" s="69">
        <v>0</v>
      </c>
      <c r="T37" s="69">
        <v>0</v>
      </c>
      <c r="U37" s="69">
        <v>0</v>
      </c>
      <c r="V37" s="69">
        <v>0</v>
      </c>
      <c r="W37" s="69">
        <v>0</v>
      </c>
      <c r="X37" s="218">
        <v>0</v>
      </c>
    </row>
    <row r="38" spans="1:24" ht="21" customHeight="1" thickBot="1">
      <c r="A38" s="83"/>
      <c r="B38" s="97"/>
      <c r="C38" s="169" t="s">
        <v>272</v>
      </c>
      <c r="D38" s="176"/>
      <c r="E38" s="127"/>
      <c r="F38" s="127"/>
      <c r="G38" s="127"/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222">
        <v>0</v>
      </c>
    </row>
    <row r="39" spans="1:239" ht="21" customHeight="1">
      <c r="A39" s="87" t="s">
        <v>33</v>
      </c>
      <c r="B39" s="90" t="s">
        <v>273</v>
      </c>
      <c r="C39" s="177"/>
      <c r="D39" s="178"/>
      <c r="E39" s="125"/>
      <c r="F39" s="125"/>
      <c r="G39" s="125"/>
      <c r="H39" s="74">
        <f>H65+H31-H36</f>
        <v>86884000</v>
      </c>
      <c r="I39" s="74">
        <f>H39-I36+I31</f>
        <v>81084000</v>
      </c>
      <c r="J39" s="74">
        <f>I39-J36+J31</f>
        <v>75084000</v>
      </c>
      <c r="K39" s="74">
        <f>J39-K36+K31</f>
        <v>62084000</v>
      </c>
      <c r="L39" s="74">
        <f aca="true" t="shared" si="11" ref="L39:X39">K39-L36+L31</f>
        <v>47084000</v>
      </c>
      <c r="M39" s="74">
        <f t="shared" si="11"/>
        <v>32000000</v>
      </c>
      <c r="N39" s="74">
        <f t="shared" si="11"/>
        <v>17000000</v>
      </c>
      <c r="O39" s="74">
        <f t="shared" si="11"/>
        <v>0</v>
      </c>
      <c r="P39" s="74">
        <f t="shared" si="11"/>
        <v>0</v>
      </c>
      <c r="Q39" s="74">
        <f t="shared" si="11"/>
        <v>0</v>
      </c>
      <c r="R39" s="74">
        <f t="shared" si="11"/>
        <v>0</v>
      </c>
      <c r="S39" s="74">
        <f t="shared" si="11"/>
        <v>0</v>
      </c>
      <c r="T39" s="74">
        <f t="shared" si="11"/>
        <v>0</v>
      </c>
      <c r="U39" s="74">
        <f t="shared" si="11"/>
        <v>0</v>
      </c>
      <c r="V39" s="74">
        <f t="shared" si="11"/>
        <v>0</v>
      </c>
      <c r="W39" s="74">
        <f t="shared" si="11"/>
        <v>0</v>
      </c>
      <c r="X39" s="221">
        <f t="shared" si="11"/>
        <v>0</v>
      </c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</row>
    <row r="40" spans="1:239" s="141" customFormat="1" ht="21" customHeight="1">
      <c r="A40" s="87"/>
      <c r="B40" s="180"/>
      <c r="C40" s="253" t="s">
        <v>274</v>
      </c>
      <c r="D40" s="254"/>
      <c r="E40" s="181"/>
      <c r="F40" s="181"/>
      <c r="G40" s="181"/>
      <c r="H40" s="209">
        <v>0</v>
      </c>
      <c r="I40" s="209">
        <v>0</v>
      </c>
      <c r="J40" s="209">
        <v>0</v>
      </c>
      <c r="K40" s="209">
        <v>0</v>
      </c>
      <c r="L40" s="209">
        <v>0</v>
      </c>
      <c r="M40" s="209">
        <v>0</v>
      </c>
      <c r="N40" s="209">
        <v>0</v>
      </c>
      <c r="O40" s="209">
        <v>0</v>
      </c>
      <c r="P40" s="209">
        <v>0</v>
      </c>
      <c r="Q40" s="209">
        <v>0</v>
      </c>
      <c r="R40" s="209">
        <v>0</v>
      </c>
      <c r="S40" s="209">
        <v>0</v>
      </c>
      <c r="T40" s="209">
        <v>0</v>
      </c>
      <c r="U40" s="209">
        <v>0</v>
      </c>
      <c r="V40" s="209">
        <v>0</v>
      </c>
      <c r="W40" s="209">
        <v>0</v>
      </c>
      <c r="X40" s="223">
        <v>0</v>
      </c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182"/>
      <c r="CI40" s="182"/>
      <c r="CJ40" s="182"/>
      <c r="CK40" s="182"/>
      <c r="CL40" s="182"/>
      <c r="CM40" s="182"/>
      <c r="CN40" s="182"/>
      <c r="CO40" s="182"/>
      <c r="CP40" s="182"/>
      <c r="CQ40" s="182"/>
      <c r="CR40" s="182"/>
      <c r="CS40" s="182"/>
      <c r="CT40" s="182"/>
      <c r="CU40" s="182"/>
      <c r="CV40" s="182"/>
      <c r="CW40" s="182"/>
      <c r="CX40" s="182"/>
      <c r="CY40" s="182"/>
      <c r="CZ40" s="182"/>
      <c r="DA40" s="182"/>
      <c r="DB40" s="182"/>
      <c r="DC40" s="182"/>
      <c r="DD40" s="182"/>
      <c r="DE40" s="182"/>
      <c r="DF40" s="182"/>
      <c r="DG40" s="182"/>
      <c r="DH40" s="182"/>
      <c r="DI40" s="182"/>
      <c r="DJ40" s="182"/>
      <c r="DK40" s="182"/>
      <c r="DL40" s="182"/>
      <c r="DM40" s="182"/>
      <c r="DN40" s="182"/>
      <c r="DO40" s="182"/>
      <c r="DP40" s="182"/>
      <c r="DQ40" s="182"/>
      <c r="DR40" s="182"/>
      <c r="DS40" s="182"/>
      <c r="DT40" s="182"/>
      <c r="DU40" s="182"/>
      <c r="DV40" s="182"/>
      <c r="DW40" s="182"/>
      <c r="DX40" s="182"/>
      <c r="DY40" s="182"/>
      <c r="DZ40" s="182"/>
      <c r="EA40" s="182"/>
      <c r="EB40" s="182"/>
      <c r="EC40" s="182"/>
      <c r="ED40" s="182"/>
      <c r="EE40" s="182"/>
      <c r="EF40" s="182"/>
      <c r="EG40" s="182"/>
      <c r="EH40" s="182"/>
      <c r="EI40" s="182"/>
      <c r="EJ40" s="182"/>
      <c r="EK40" s="182"/>
      <c r="EL40" s="182"/>
      <c r="EM40" s="182"/>
      <c r="EN40" s="182"/>
      <c r="EO40" s="182"/>
      <c r="EP40" s="182"/>
      <c r="EQ40" s="182"/>
      <c r="ER40" s="182"/>
      <c r="ES40" s="182"/>
      <c r="ET40" s="182"/>
      <c r="EU40" s="182"/>
      <c r="EV40" s="182"/>
      <c r="EW40" s="182"/>
      <c r="EX40" s="182"/>
      <c r="EY40" s="182"/>
      <c r="EZ40" s="182"/>
      <c r="FA40" s="182"/>
      <c r="FB40" s="182"/>
      <c r="FC40" s="182"/>
      <c r="FD40" s="182"/>
      <c r="FE40" s="182"/>
      <c r="FF40" s="182"/>
      <c r="FG40" s="182"/>
      <c r="FH40" s="182"/>
      <c r="FI40" s="182"/>
      <c r="FJ40" s="182"/>
      <c r="FK40" s="182"/>
      <c r="FL40" s="182"/>
      <c r="FM40" s="182"/>
      <c r="FN40" s="182"/>
      <c r="FO40" s="182"/>
      <c r="FP40" s="182"/>
      <c r="FQ40" s="182"/>
      <c r="FR40" s="182"/>
      <c r="FS40" s="182"/>
      <c r="FT40" s="182"/>
      <c r="FU40" s="182"/>
      <c r="FV40" s="182"/>
      <c r="FW40" s="182"/>
      <c r="FX40" s="182"/>
      <c r="FY40" s="182"/>
      <c r="FZ40" s="182"/>
      <c r="GA40" s="182"/>
      <c r="GB40" s="182"/>
      <c r="GC40" s="182"/>
      <c r="GD40" s="182"/>
      <c r="GE40" s="182"/>
      <c r="GF40" s="182"/>
      <c r="GG40" s="182"/>
      <c r="GH40" s="182"/>
      <c r="GI40" s="182"/>
      <c r="GJ40" s="182"/>
      <c r="GK40" s="182"/>
      <c r="GL40" s="182"/>
      <c r="GM40" s="182"/>
      <c r="GN40" s="182"/>
      <c r="GO40" s="182"/>
      <c r="GP40" s="182"/>
      <c r="GQ40" s="182"/>
      <c r="GR40" s="182"/>
      <c r="GS40" s="182"/>
      <c r="GT40" s="182"/>
      <c r="GU40" s="182"/>
      <c r="GV40" s="182"/>
      <c r="GW40" s="182"/>
      <c r="GX40" s="182"/>
      <c r="GY40" s="182"/>
      <c r="GZ40" s="182"/>
      <c r="HA40" s="182"/>
      <c r="HB40" s="182"/>
      <c r="HC40" s="182"/>
      <c r="HD40" s="182"/>
      <c r="HE40" s="182"/>
      <c r="HF40" s="182"/>
      <c r="HG40" s="182"/>
      <c r="HH40" s="182"/>
      <c r="HI40" s="182"/>
      <c r="HJ40" s="182"/>
      <c r="HK40" s="182"/>
      <c r="HL40" s="182"/>
      <c r="HM40" s="182"/>
      <c r="HN40" s="182"/>
      <c r="HO40" s="182"/>
      <c r="HP40" s="182"/>
      <c r="HQ40" s="182"/>
      <c r="HR40" s="182"/>
      <c r="HS40" s="182"/>
      <c r="HT40" s="182"/>
      <c r="HU40" s="182"/>
      <c r="HV40" s="182"/>
      <c r="HW40" s="182"/>
      <c r="HX40" s="182"/>
      <c r="HY40" s="182"/>
      <c r="HZ40" s="182"/>
      <c r="IA40" s="182"/>
      <c r="IB40" s="182"/>
      <c r="IC40" s="182"/>
      <c r="ID40" s="182"/>
      <c r="IE40" s="182"/>
    </row>
    <row r="41" spans="1:24" ht="21" customHeight="1">
      <c r="A41" s="84" t="s">
        <v>34</v>
      </c>
      <c r="B41" s="264" t="s">
        <v>275</v>
      </c>
      <c r="C41" s="265"/>
      <c r="D41" s="266"/>
      <c r="E41" s="128"/>
      <c r="F41" s="128"/>
      <c r="G41" s="128"/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1">
        <v>0</v>
      </c>
      <c r="U41" s="71">
        <v>0</v>
      </c>
      <c r="V41" s="71">
        <v>0</v>
      </c>
      <c r="W41" s="71">
        <v>0</v>
      </c>
      <c r="X41" s="224">
        <v>0</v>
      </c>
    </row>
    <row r="42" spans="1:24" s="99" customFormat="1" ht="21" customHeight="1">
      <c r="A42" s="81" t="s">
        <v>35</v>
      </c>
      <c r="B42" s="252" t="s">
        <v>276</v>
      </c>
      <c r="C42" s="267"/>
      <c r="D42" s="267"/>
      <c r="E42" s="121"/>
      <c r="F42" s="121"/>
      <c r="G42" s="121"/>
      <c r="H42" s="111">
        <f>H39/H5*100</f>
        <v>35.57995877452178</v>
      </c>
      <c r="I42" s="111">
        <f>I39/I5*100</f>
        <v>35.16852605642348</v>
      </c>
      <c r="J42" s="112" t="s">
        <v>299</v>
      </c>
      <c r="K42" s="112" t="s">
        <v>299</v>
      </c>
      <c r="L42" s="112" t="s">
        <v>299</v>
      </c>
      <c r="M42" s="112" t="s">
        <v>299</v>
      </c>
      <c r="N42" s="112" t="s">
        <v>299</v>
      </c>
      <c r="O42" s="112" t="s">
        <v>299</v>
      </c>
      <c r="P42" s="112" t="s">
        <v>299</v>
      </c>
      <c r="Q42" s="112" t="s">
        <v>299</v>
      </c>
      <c r="R42" s="112" t="s">
        <v>299</v>
      </c>
      <c r="S42" s="112" t="s">
        <v>299</v>
      </c>
      <c r="T42" s="112" t="s">
        <v>299</v>
      </c>
      <c r="U42" s="112" t="s">
        <v>299</v>
      </c>
      <c r="V42" s="112" t="s">
        <v>299</v>
      </c>
      <c r="W42" s="112" t="s">
        <v>299</v>
      </c>
      <c r="X42" s="225" t="s">
        <v>299</v>
      </c>
    </row>
    <row r="43" spans="1:24" s="99" customFormat="1" ht="21" customHeight="1">
      <c r="A43" s="81" t="s">
        <v>277</v>
      </c>
      <c r="B43" s="252" t="s">
        <v>278</v>
      </c>
      <c r="C43" s="252"/>
      <c r="D43" s="252"/>
      <c r="E43" s="120"/>
      <c r="F43" s="120"/>
      <c r="G43" s="120"/>
      <c r="H43" s="111">
        <f>(H39-H41)/H5*100</f>
        <v>35.57995877452178</v>
      </c>
      <c r="I43" s="111">
        <f>(I39-I41)/I5*100</f>
        <v>35.16852605642348</v>
      </c>
      <c r="J43" s="112" t="s">
        <v>299</v>
      </c>
      <c r="K43" s="112" t="s">
        <v>299</v>
      </c>
      <c r="L43" s="112" t="s">
        <v>299</v>
      </c>
      <c r="M43" s="112" t="s">
        <v>299</v>
      </c>
      <c r="N43" s="112" t="s">
        <v>299</v>
      </c>
      <c r="O43" s="112" t="s">
        <v>299</v>
      </c>
      <c r="P43" s="112" t="s">
        <v>299</v>
      </c>
      <c r="Q43" s="112" t="s">
        <v>299</v>
      </c>
      <c r="R43" s="112" t="s">
        <v>299</v>
      </c>
      <c r="S43" s="112" t="s">
        <v>299</v>
      </c>
      <c r="T43" s="112" t="s">
        <v>299</v>
      </c>
      <c r="U43" s="112" t="s">
        <v>299</v>
      </c>
      <c r="V43" s="112" t="s">
        <v>299</v>
      </c>
      <c r="W43" s="112" t="s">
        <v>299</v>
      </c>
      <c r="X43" s="225" t="s">
        <v>299</v>
      </c>
    </row>
    <row r="44" spans="1:24" s="99" customFormat="1" ht="21" customHeight="1">
      <c r="A44" s="81" t="s">
        <v>36</v>
      </c>
      <c r="B44" s="252" t="s">
        <v>279</v>
      </c>
      <c r="C44" s="252"/>
      <c r="D44" s="252"/>
      <c r="E44" s="120"/>
      <c r="F44" s="120"/>
      <c r="G44" s="120"/>
      <c r="H44" s="111">
        <f>(H36+H20+H60)/H5*100</f>
        <v>6.950779023123656</v>
      </c>
      <c r="I44" s="111">
        <f>(I36+I20+I60)/I5*100</f>
        <v>5.612214328546271</v>
      </c>
      <c r="J44" s="112" t="s">
        <v>299</v>
      </c>
      <c r="K44" s="112" t="s">
        <v>299</v>
      </c>
      <c r="L44" s="112" t="s">
        <v>299</v>
      </c>
      <c r="M44" s="112" t="s">
        <v>299</v>
      </c>
      <c r="N44" s="112" t="s">
        <v>299</v>
      </c>
      <c r="O44" s="112" t="s">
        <v>299</v>
      </c>
      <c r="P44" s="112" t="s">
        <v>299</v>
      </c>
      <c r="Q44" s="112" t="s">
        <v>299</v>
      </c>
      <c r="R44" s="112" t="s">
        <v>299</v>
      </c>
      <c r="S44" s="112" t="s">
        <v>299</v>
      </c>
      <c r="T44" s="112" t="s">
        <v>299</v>
      </c>
      <c r="U44" s="112" t="s">
        <v>299</v>
      </c>
      <c r="V44" s="112" t="s">
        <v>299</v>
      </c>
      <c r="W44" s="112" t="s">
        <v>299</v>
      </c>
      <c r="X44" s="225" t="s">
        <v>299</v>
      </c>
    </row>
    <row r="45" spans="1:24" s="99" customFormat="1" ht="21" customHeight="1">
      <c r="A45" s="81" t="s">
        <v>280</v>
      </c>
      <c r="B45" s="252" t="s">
        <v>281</v>
      </c>
      <c r="C45" s="252"/>
      <c r="D45" s="252"/>
      <c r="E45" s="120"/>
      <c r="F45" s="120"/>
      <c r="G45" s="120"/>
      <c r="H45" s="111">
        <f>(H36+H20+H60)/H5*100</f>
        <v>6.950779023123656</v>
      </c>
      <c r="I45" s="111">
        <f>(I36+I20+I60)/I5*100</f>
        <v>5.612214328546271</v>
      </c>
      <c r="J45" s="112" t="s">
        <v>299</v>
      </c>
      <c r="K45" s="112" t="s">
        <v>299</v>
      </c>
      <c r="L45" s="112" t="s">
        <v>299</v>
      </c>
      <c r="M45" s="112" t="s">
        <v>299</v>
      </c>
      <c r="N45" s="112" t="s">
        <v>299</v>
      </c>
      <c r="O45" s="112" t="s">
        <v>299</v>
      </c>
      <c r="P45" s="112" t="s">
        <v>299</v>
      </c>
      <c r="Q45" s="112" t="s">
        <v>299</v>
      </c>
      <c r="R45" s="112" t="s">
        <v>299</v>
      </c>
      <c r="S45" s="112" t="s">
        <v>299</v>
      </c>
      <c r="T45" s="112" t="s">
        <v>299</v>
      </c>
      <c r="U45" s="112" t="s">
        <v>299</v>
      </c>
      <c r="V45" s="112" t="s">
        <v>299</v>
      </c>
      <c r="W45" s="112" t="s">
        <v>299</v>
      </c>
      <c r="X45" s="225" t="s">
        <v>299</v>
      </c>
    </row>
    <row r="46" spans="1:24" ht="37.5" customHeight="1">
      <c r="A46" s="84" t="s">
        <v>37</v>
      </c>
      <c r="B46" s="264" t="s">
        <v>10</v>
      </c>
      <c r="C46" s="265"/>
      <c r="D46" s="266"/>
      <c r="E46" s="128"/>
      <c r="F46" s="128"/>
      <c r="G46" s="128"/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0</v>
      </c>
      <c r="U46" s="71">
        <v>0</v>
      </c>
      <c r="V46" s="71">
        <v>0</v>
      </c>
      <c r="W46" s="71">
        <v>0</v>
      </c>
      <c r="X46" s="224">
        <v>0</v>
      </c>
    </row>
    <row r="47" spans="1:24" ht="21" customHeight="1">
      <c r="A47" s="84" t="s">
        <v>38</v>
      </c>
      <c r="B47" s="263" t="s">
        <v>282</v>
      </c>
      <c r="C47" s="239"/>
      <c r="D47" s="240"/>
      <c r="E47" s="122"/>
      <c r="F47" s="122"/>
      <c r="G47" s="122"/>
      <c r="H47" s="111">
        <f>(((E6+E11-E14)/E5)+((F6+F11-F14)/F5)+((G6+G11-G14)/G5))/3</f>
        <v>0.15216166143935306</v>
      </c>
      <c r="I47" s="111">
        <f>(((F6+F11-F14)/F5)+((G6+G11-G14)/G5)+((H6+H11-H14)/H5))/3</f>
        <v>0.19836302353621804</v>
      </c>
      <c r="J47" s="111">
        <f>(((G6+G11-G14)/G5)+((H6+H11-H14)/H5)+((I6+I11-I14)/I5))/3</f>
        <v>0.21511855891235485</v>
      </c>
      <c r="K47" s="111">
        <f>(((H6+H11-H14)/H5)+((I6+I11-I14)/I5)+((J6+J11-J14)/J5))/3</f>
        <v>0.20786211620406292</v>
      </c>
      <c r="L47" s="111">
        <f aca="true" t="shared" si="12" ref="L47:X47">(((I6+I11-I14)/I5)+((J6+J11-J14)/J5)+((K6+K11-K14)/K5))/3</f>
        <v>0.2343451030154308</v>
      </c>
      <c r="M47" s="111">
        <f t="shared" si="12"/>
        <v>0.26126347751570517</v>
      </c>
      <c r="N47" s="111">
        <f t="shared" si="12"/>
        <v>0.2779984583356953</v>
      </c>
      <c r="O47" s="111">
        <f t="shared" si="12"/>
        <v>0.25609980344867417</v>
      </c>
      <c r="P47" s="111">
        <f t="shared" si="12"/>
        <v>0.23592502595331452</v>
      </c>
      <c r="Q47" s="111">
        <f t="shared" si="12"/>
        <v>0.219314001657573</v>
      </c>
      <c r="R47" s="111">
        <f t="shared" si="12"/>
        <v>0.20391419294584037</v>
      </c>
      <c r="S47" s="111">
        <f t="shared" si="12"/>
        <v>0.18726591678528046</v>
      </c>
      <c r="T47" s="111">
        <f t="shared" si="12"/>
        <v>0.18726591678528046</v>
      </c>
      <c r="U47" s="111">
        <f t="shared" si="12"/>
        <v>0.18726591678528046</v>
      </c>
      <c r="V47" s="111">
        <f t="shared" si="12"/>
        <v>0.18726591678528046</v>
      </c>
      <c r="W47" s="111">
        <f t="shared" si="12"/>
        <v>0.18726591678528046</v>
      </c>
      <c r="X47" s="226">
        <f t="shared" si="12"/>
        <v>0.18726591678528046</v>
      </c>
    </row>
    <row r="48" spans="1:24" ht="21" customHeight="1">
      <c r="A48" s="84" t="s">
        <v>39</v>
      </c>
      <c r="B48" s="252" t="s">
        <v>283</v>
      </c>
      <c r="C48" s="252"/>
      <c r="D48" s="252"/>
      <c r="E48" s="120"/>
      <c r="F48" s="120"/>
      <c r="G48" s="120"/>
      <c r="H48" s="111">
        <f>(H36+H20+H60)/H5</f>
        <v>0.06950779023123656</v>
      </c>
      <c r="I48" s="111">
        <f aca="true" t="shared" si="13" ref="I48:X48">(I36+I20+I60)/I5</f>
        <v>0.05612214328546271</v>
      </c>
      <c r="J48" s="111">
        <f t="shared" si="13"/>
        <v>0.05649874878972852</v>
      </c>
      <c r="K48" s="111">
        <f t="shared" si="13"/>
        <v>0.07046979301341615</v>
      </c>
      <c r="L48" s="111">
        <f t="shared" si="13"/>
        <v>0.07553112530526546</v>
      </c>
      <c r="M48" s="111">
        <f t="shared" si="13"/>
        <v>0.0727777364967149</v>
      </c>
      <c r="N48" s="111">
        <f t="shared" si="13"/>
        <v>0.06816978286324103</v>
      </c>
      <c r="O48" s="111">
        <f t="shared" si="13"/>
        <v>0.06899285888807453</v>
      </c>
      <c r="P48" s="111">
        <f t="shared" si="13"/>
        <v>0.005834805243445693</v>
      </c>
      <c r="Q48" s="111">
        <f t="shared" si="13"/>
        <v>0.0030351011235955055</v>
      </c>
      <c r="R48" s="111">
        <f t="shared" si="13"/>
        <v>0.0014142284644194758</v>
      </c>
      <c r="S48" s="111">
        <f t="shared" si="13"/>
        <v>0.0008922996254681648</v>
      </c>
      <c r="T48" s="111">
        <f t="shared" si="13"/>
        <v>0.0008384344569288389</v>
      </c>
      <c r="U48" s="111">
        <f t="shared" si="13"/>
        <v>0.0007830973782771536</v>
      </c>
      <c r="V48" s="111">
        <f t="shared" si="13"/>
        <v>0.0007284981273408239</v>
      </c>
      <c r="W48" s="111">
        <f t="shared" si="13"/>
        <v>0.0006738988764044944</v>
      </c>
      <c r="X48" s="226">
        <f t="shared" si="13"/>
        <v>0.0006685917602996255</v>
      </c>
    </row>
    <row r="49" spans="1:24" s="101" customFormat="1" ht="23.25" customHeight="1">
      <c r="A49" s="151" t="s">
        <v>284</v>
      </c>
      <c r="B49" s="249" t="s">
        <v>0</v>
      </c>
      <c r="C49" s="249"/>
      <c r="D49" s="249"/>
      <c r="E49" s="152"/>
      <c r="F49" s="152"/>
      <c r="G49" s="152"/>
      <c r="H49" s="153" t="s">
        <v>311</v>
      </c>
      <c r="I49" s="153" t="s">
        <v>311</v>
      </c>
      <c r="J49" s="153" t="s">
        <v>311</v>
      </c>
      <c r="K49" s="153" t="s">
        <v>311</v>
      </c>
      <c r="L49" s="153" t="s">
        <v>311</v>
      </c>
      <c r="M49" s="153" t="s">
        <v>311</v>
      </c>
      <c r="N49" s="153" t="s">
        <v>311</v>
      </c>
      <c r="O49" s="153" t="s">
        <v>311</v>
      </c>
      <c r="P49" s="153" t="s">
        <v>311</v>
      </c>
      <c r="Q49" s="153" t="s">
        <v>311</v>
      </c>
      <c r="R49" s="153" t="s">
        <v>311</v>
      </c>
      <c r="S49" s="153" t="s">
        <v>311</v>
      </c>
      <c r="T49" s="153" t="s">
        <v>311</v>
      </c>
      <c r="U49" s="153" t="s">
        <v>311</v>
      </c>
      <c r="V49" s="153" t="s">
        <v>311</v>
      </c>
      <c r="W49" s="153" t="s">
        <v>311</v>
      </c>
      <c r="X49" s="227" t="s">
        <v>311</v>
      </c>
    </row>
    <row r="50" spans="1:24" s="101" customFormat="1" ht="21" customHeight="1">
      <c r="A50" s="151" t="s">
        <v>40</v>
      </c>
      <c r="B50" s="249" t="s">
        <v>1</v>
      </c>
      <c r="C50" s="249"/>
      <c r="D50" s="249"/>
      <c r="E50" s="152"/>
      <c r="F50" s="152"/>
      <c r="G50" s="152"/>
      <c r="H50" s="154">
        <f>(H36+H20+H60-H46)/H5</f>
        <v>0.06950779023123656</v>
      </c>
      <c r="I50" s="154">
        <f aca="true" t="shared" si="14" ref="I50:X50">(I36+I20+I60-I46)/I5</f>
        <v>0.05612214328546271</v>
      </c>
      <c r="J50" s="154">
        <f t="shared" si="14"/>
        <v>0.05649874878972852</v>
      </c>
      <c r="K50" s="154">
        <f t="shared" si="14"/>
        <v>0.07046979301341615</v>
      </c>
      <c r="L50" s="154">
        <f t="shared" si="14"/>
        <v>0.07553112530526546</v>
      </c>
      <c r="M50" s="154">
        <f t="shared" si="14"/>
        <v>0.0727777364967149</v>
      </c>
      <c r="N50" s="154">
        <f t="shared" si="14"/>
        <v>0.06816978286324103</v>
      </c>
      <c r="O50" s="154">
        <f t="shared" si="14"/>
        <v>0.06899285888807453</v>
      </c>
      <c r="P50" s="154">
        <f t="shared" si="14"/>
        <v>0.005834805243445693</v>
      </c>
      <c r="Q50" s="154">
        <f t="shared" si="14"/>
        <v>0.0030351011235955055</v>
      </c>
      <c r="R50" s="154">
        <f t="shared" si="14"/>
        <v>0.0014142284644194758</v>
      </c>
      <c r="S50" s="154">
        <f t="shared" si="14"/>
        <v>0.0008922996254681648</v>
      </c>
      <c r="T50" s="154">
        <f t="shared" si="14"/>
        <v>0.0008384344569288389</v>
      </c>
      <c r="U50" s="154">
        <f t="shared" si="14"/>
        <v>0.0007830973782771536</v>
      </c>
      <c r="V50" s="154">
        <f t="shared" si="14"/>
        <v>0.0007284981273408239</v>
      </c>
      <c r="W50" s="154">
        <f t="shared" si="14"/>
        <v>0.0006738988764044944</v>
      </c>
      <c r="X50" s="228">
        <f t="shared" si="14"/>
        <v>0.0006685917602996255</v>
      </c>
    </row>
    <row r="51" spans="1:24" s="101" customFormat="1" ht="21.75" customHeight="1">
      <c r="A51" s="151" t="s">
        <v>2</v>
      </c>
      <c r="B51" s="251" t="s">
        <v>3</v>
      </c>
      <c r="C51" s="251"/>
      <c r="D51" s="251"/>
      <c r="E51" s="155"/>
      <c r="F51" s="155"/>
      <c r="G51" s="155"/>
      <c r="H51" s="153" t="s">
        <v>311</v>
      </c>
      <c r="I51" s="153" t="s">
        <v>311</v>
      </c>
      <c r="J51" s="153" t="s">
        <v>311</v>
      </c>
      <c r="K51" s="153" t="s">
        <v>311</v>
      </c>
      <c r="L51" s="153" t="s">
        <v>311</v>
      </c>
      <c r="M51" s="153" t="s">
        <v>311</v>
      </c>
      <c r="N51" s="153" t="s">
        <v>311</v>
      </c>
      <c r="O51" s="153" t="s">
        <v>311</v>
      </c>
      <c r="P51" s="153" t="s">
        <v>311</v>
      </c>
      <c r="Q51" s="153" t="s">
        <v>311</v>
      </c>
      <c r="R51" s="153" t="s">
        <v>311</v>
      </c>
      <c r="S51" s="153" t="s">
        <v>311</v>
      </c>
      <c r="T51" s="153" t="s">
        <v>311</v>
      </c>
      <c r="U51" s="153" t="s">
        <v>311</v>
      </c>
      <c r="V51" s="153" t="s">
        <v>311</v>
      </c>
      <c r="W51" s="153" t="s">
        <v>311</v>
      </c>
      <c r="X51" s="227" t="s">
        <v>311</v>
      </c>
    </row>
    <row r="52" spans="1:24" s="141" customFormat="1" ht="21" customHeight="1">
      <c r="A52" s="87" t="s">
        <v>41</v>
      </c>
      <c r="B52" s="257" t="s">
        <v>4</v>
      </c>
      <c r="C52" s="258"/>
      <c r="D52" s="259"/>
      <c r="E52" s="149"/>
      <c r="F52" s="149"/>
      <c r="G52" s="149"/>
      <c r="H52" s="150" t="s">
        <v>299</v>
      </c>
      <c r="I52" s="150" t="s">
        <v>299</v>
      </c>
      <c r="J52" s="150" t="s">
        <v>299</v>
      </c>
      <c r="K52" s="150" t="s">
        <v>299</v>
      </c>
      <c r="L52" s="150" t="s">
        <v>299</v>
      </c>
      <c r="M52" s="150" t="s">
        <v>299</v>
      </c>
      <c r="N52" s="150" t="s">
        <v>299</v>
      </c>
      <c r="O52" s="150" t="s">
        <v>299</v>
      </c>
      <c r="P52" s="150" t="s">
        <v>299</v>
      </c>
      <c r="Q52" s="150" t="s">
        <v>299</v>
      </c>
      <c r="R52" s="150" t="s">
        <v>299</v>
      </c>
      <c r="S52" s="150" t="s">
        <v>299</v>
      </c>
      <c r="T52" s="150" t="s">
        <v>299</v>
      </c>
      <c r="U52" s="150" t="s">
        <v>299</v>
      </c>
      <c r="V52" s="150" t="s">
        <v>299</v>
      </c>
      <c r="W52" s="150" t="s">
        <v>299</v>
      </c>
      <c r="X52" s="229" t="s">
        <v>299</v>
      </c>
    </row>
    <row r="53" spans="1:24" ht="21" customHeight="1">
      <c r="A53" s="81"/>
      <c r="B53" s="91"/>
      <c r="C53" s="239" t="s">
        <v>297</v>
      </c>
      <c r="D53" s="240"/>
      <c r="E53" s="122"/>
      <c r="F53" s="122"/>
      <c r="G53" s="122"/>
      <c r="H53" s="69">
        <v>77521859</v>
      </c>
      <c r="I53" s="69">
        <v>77521859</v>
      </c>
      <c r="J53" s="69">
        <v>77521859</v>
      </c>
      <c r="K53" s="69">
        <f aca="true" t="shared" si="15" ref="K53:X53">J53*102.5%</f>
        <v>79459905.475</v>
      </c>
      <c r="L53" s="69">
        <f t="shared" si="15"/>
        <v>81446403.11187498</v>
      </c>
      <c r="M53" s="69">
        <f t="shared" si="15"/>
        <v>83482563.18967184</v>
      </c>
      <c r="N53" s="69">
        <f t="shared" si="15"/>
        <v>85569627.26941364</v>
      </c>
      <c r="O53" s="69">
        <f t="shared" si="15"/>
        <v>87708867.95114897</v>
      </c>
      <c r="P53" s="69">
        <f t="shared" si="15"/>
        <v>89901589.64992769</v>
      </c>
      <c r="Q53" s="69">
        <f t="shared" si="15"/>
        <v>92149129.39117588</v>
      </c>
      <c r="R53" s="69">
        <f t="shared" si="15"/>
        <v>94452857.62595527</v>
      </c>
      <c r="S53" s="69">
        <f t="shared" si="15"/>
        <v>96814179.06660414</v>
      </c>
      <c r="T53" s="69">
        <f t="shared" si="15"/>
        <v>99234533.54326923</v>
      </c>
      <c r="U53" s="69">
        <f t="shared" si="15"/>
        <v>101715396.88185096</v>
      </c>
      <c r="V53" s="69">
        <f t="shared" si="15"/>
        <v>104258281.80389722</v>
      </c>
      <c r="W53" s="69">
        <f t="shared" si="15"/>
        <v>106864738.84899464</v>
      </c>
      <c r="X53" s="218">
        <f t="shared" si="15"/>
        <v>109536357.3202195</v>
      </c>
    </row>
    <row r="54" spans="1:24" ht="21" customHeight="1">
      <c r="A54" s="81"/>
      <c r="B54" s="91"/>
      <c r="C54" s="239" t="s">
        <v>298</v>
      </c>
      <c r="D54" s="240"/>
      <c r="E54" s="122"/>
      <c r="F54" s="122"/>
      <c r="G54" s="122"/>
      <c r="H54" s="69">
        <v>15961373</v>
      </c>
      <c r="I54" s="69">
        <v>15961373</v>
      </c>
      <c r="J54" s="69">
        <v>15961373</v>
      </c>
      <c r="K54" s="69">
        <f aca="true" t="shared" si="16" ref="K54:X54">J54*102.5%</f>
        <v>16360407.325</v>
      </c>
      <c r="L54" s="69">
        <f t="shared" si="16"/>
        <v>16769417.508124998</v>
      </c>
      <c r="M54" s="69">
        <f t="shared" si="16"/>
        <v>17188652.94582812</v>
      </c>
      <c r="N54" s="69">
        <f t="shared" si="16"/>
        <v>17618369.26947382</v>
      </c>
      <c r="O54" s="69">
        <f t="shared" si="16"/>
        <v>18058828.501210663</v>
      </c>
      <c r="P54" s="69">
        <f t="shared" si="16"/>
        <v>18510299.21374093</v>
      </c>
      <c r="Q54" s="69">
        <f t="shared" si="16"/>
        <v>18973056.69408445</v>
      </c>
      <c r="R54" s="69">
        <f t="shared" si="16"/>
        <v>19447383.11143656</v>
      </c>
      <c r="S54" s="69">
        <f t="shared" si="16"/>
        <v>19933567.689222474</v>
      </c>
      <c r="T54" s="69">
        <f t="shared" si="16"/>
        <v>20431906.881453034</v>
      </c>
      <c r="U54" s="69">
        <f t="shared" si="16"/>
        <v>20942704.553489357</v>
      </c>
      <c r="V54" s="69">
        <f t="shared" si="16"/>
        <v>21466272.16732659</v>
      </c>
      <c r="W54" s="69">
        <f t="shared" si="16"/>
        <v>22002928.97150975</v>
      </c>
      <c r="X54" s="218">
        <f t="shared" si="16"/>
        <v>22553002.19579749</v>
      </c>
    </row>
    <row r="55" spans="1:24" s="160" customFormat="1" ht="21" customHeight="1">
      <c r="A55" s="156"/>
      <c r="B55" s="157"/>
      <c r="C55" s="244" t="s">
        <v>5</v>
      </c>
      <c r="D55" s="245"/>
      <c r="E55" s="158"/>
      <c r="F55" s="158"/>
      <c r="G55" s="158"/>
      <c r="H55" s="159">
        <f>'PRZEDSIEWZIECIA2012-2028'!H6</f>
        <v>26364783</v>
      </c>
      <c r="I55" s="159">
        <f>'PRZEDSIEWZIECIA2012-2028'!I6</f>
        <v>24962160</v>
      </c>
      <c r="J55" s="159">
        <f>'PRZEDSIEWZIECIA2012-2028'!J6</f>
        <v>22612380</v>
      </c>
      <c r="K55" s="159">
        <f>'PRZEDSIEWZIECIA2012-2028'!K6</f>
        <v>16092309</v>
      </c>
      <c r="L55" s="159">
        <f>'PRZEDSIEWZIECIA2012-2028'!L6</f>
        <v>10636091</v>
      </c>
      <c r="M55" s="159">
        <f>'PRZEDSIEWZIECIA2012-2028'!M6</f>
        <v>8885272</v>
      </c>
      <c r="N55" s="159">
        <f>'PRZEDSIEWZIECIA2012-2028'!N6</f>
        <v>8081154</v>
      </c>
      <c r="O55" s="159">
        <f>'PRZEDSIEWZIECIA2012-2028'!O6</f>
        <v>6798777</v>
      </c>
      <c r="P55" s="159">
        <f>'PRZEDSIEWZIECIA2012-2028'!P6</f>
        <v>1557893</v>
      </c>
      <c r="Q55" s="159">
        <f>'PRZEDSIEWZIECIA2012-2028'!Q6</f>
        <v>810372</v>
      </c>
      <c r="R55" s="159">
        <f>'PRZEDSIEWZIECIA2012-2028'!R6</f>
        <v>377599</v>
      </c>
      <c r="S55" s="159">
        <f>'PRZEDSIEWZIECIA2012-2028'!S6</f>
        <v>238244</v>
      </c>
      <c r="T55" s="159">
        <f>'PRZEDSIEWZIECIA2012-2028'!T6</f>
        <v>223862</v>
      </c>
      <c r="U55" s="159">
        <f>'PRZEDSIEWZIECIA2012-2028'!U6</f>
        <v>209087</v>
      </c>
      <c r="V55" s="159">
        <f>'PRZEDSIEWZIECIA2012-2028'!V6</f>
        <v>194509</v>
      </c>
      <c r="W55" s="159">
        <f>'PRZEDSIEWZIECIA2012-2028'!W6</f>
        <v>179931</v>
      </c>
      <c r="X55" s="230">
        <f>'PRZEDSIEWZIECIA2012-2028'!X6</f>
        <v>178514</v>
      </c>
    </row>
    <row r="56" spans="1:24" s="160" customFormat="1" ht="21" customHeight="1" thickBot="1">
      <c r="A56" s="161"/>
      <c r="B56" s="162"/>
      <c r="C56" s="163" t="s">
        <v>6</v>
      </c>
      <c r="D56" s="164"/>
      <c r="E56" s="164"/>
      <c r="F56" s="164"/>
      <c r="G56" s="164"/>
      <c r="H56" s="165">
        <f>'PRZEDSIEWZIECIA2012-2028'!H7</f>
        <v>53751559</v>
      </c>
      <c r="I56" s="165">
        <f>'PRZEDSIEWZIECIA2012-2028'!I7</f>
        <v>48386000</v>
      </c>
      <c r="J56" s="165">
        <f>'PRZEDSIEWZIECIA2012-2028'!J7</f>
        <v>43984000</v>
      </c>
      <c r="K56" s="165">
        <f>'PRZEDSIEWZIECIA2012-2028'!K7</f>
        <v>67457500</v>
      </c>
      <c r="L56" s="165">
        <f>'PRZEDSIEWZIECIA2012-2028'!L7</f>
        <v>65213000</v>
      </c>
      <c r="M56" s="165">
        <f>'PRZEDSIEWZIECIA2012-2028'!M7</f>
        <v>28226000</v>
      </c>
      <c r="N56" s="165">
        <f>'PRZEDSIEWZIECIA2012-2028'!N7</f>
        <v>10000000</v>
      </c>
      <c r="O56" s="165">
        <f>'PRZEDSIEWZIECIA2012-2028'!O7</f>
        <v>0</v>
      </c>
      <c r="P56" s="165">
        <f>'PRZEDSIEWZIECIA2012-2028'!P7</f>
        <v>0</v>
      </c>
      <c r="Q56" s="165">
        <f>'PRZEDSIEWZIECIA2012-2028'!Q7</f>
        <v>0</v>
      </c>
      <c r="R56" s="165">
        <f>'PRZEDSIEWZIECIA2012-2028'!R7</f>
        <v>0</v>
      </c>
      <c r="S56" s="165">
        <f>'PRZEDSIEWZIECIA2012-2028'!S7</f>
        <v>0</v>
      </c>
      <c r="T56" s="165">
        <f>'PRZEDSIEWZIECIA2012-2028'!T7</f>
        <v>0</v>
      </c>
      <c r="U56" s="165">
        <f>'PRZEDSIEWZIECIA2012-2028'!U7</f>
        <v>0</v>
      </c>
      <c r="V56" s="165">
        <f>'PRZEDSIEWZIECIA2012-2028'!V7</f>
        <v>0</v>
      </c>
      <c r="W56" s="165">
        <f>'PRZEDSIEWZIECIA2012-2028'!W7</f>
        <v>0</v>
      </c>
      <c r="X56" s="231">
        <f>'PRZEDSIEWZIECIA2012-2028'!X7</f>
        <v>0</v>
      </c>
    </row>
    <row r="57" spans="1:25" s="101" customFormat="1" ht="24" customHeight="1" thickBot="1">
      <c r="A57" s="147" t="s">
        <v>42</v>
      </c>
      <c r="B57" s="243" t="s">
        <v>7</v>
      </c>
      <c r="C57" s="243"/>
      <c r="D57" s="243"/>
      <c r="E57" s="135"/>
      <c r="F57" s="135"/>
      <c r="G57" s="135"/>
      <c r="H57" s="148" t="s">
        <v>299</v>
      </c>
      <c r="I57" s="148" t="s">
        <v>299</v>
      </c>
      <c r="J57" s="148" t="s">
        <v>299</v>
      </c>
      <c r="K57" s="148" t="s">
        <v>299</v>
      </c>
      <c r="L57" s="148" t="s">
        <v>299</v>
      </c>
      <c r="M57" s="148" t="s">
        <v>299</v>
      </c>
      <c r="N57" s="148" t="s">
        <v>299</v>
      </c>
      <c r="O57" s="148" t="s">
        <v>299</v>
      </c>
      <c r="P57" s="148" t="s">
        <v>299</v>
      </c>
      <c r="Q57" s="148" t="s">
        <v>299</v>
      </c>
      <c r="R57" s="148" t="s">
        <v>299</v>
      </c>
      <c r="S57" s="148" t="s">
        <v>299</v>
      </c>
      <c r="T57" s="148" t="s">
        <v>299</v>
      </c>
      <c r="U57" s="148" t="s">
        <v>299</v>
      </c>
      <c r="V57" s="148" t="s">
        <v>299</v>
      </c>
      <c r="W57" s="148" t="s">
        <v>299</v>
      </c>
      <c r="X57" s="232" t="s">
        <v>299</v>
      </c>
      <c r="Y57" s="137"/>
    </row>
    <row r="58" spans="1:24" s="101" customFormat="1" ht="21" customHeight="1">
      <c r="A58" s="88" t="s">
        <v>43</v>
      </c>
      <c r="B58" s="98" t="s">
        <v>8</v>
      </c>
      <c r="C58" s="60"/>
      <c r="D58" s="61"/>
      <c r="E58" s="129"/>
      <c r="F58" s="129"/>
      <c r="G58" s="129"/>
      <c r="H58" s="102">
        <v>0</v>
      </c>
      <c r="I58" s="102">
        <v>0</v>
      </c>
      <c r="J58" s="102">
        <v>0</v>
      </c>
      <c r="K58" s="102">
        <v>0</v>
      </c>
      <c r="L58" s="102">
        <v>0</v>
      </c>
      <c r="M58" s="102">
        <v>0</v>
      </c>
      <c r="N58" s="102">
        <v>0</v>
      </c>
      <c r="O58" s="102">
        <v>0</v>
      </c>
      <c r="P58" s="102">
        <v>0</v>
      </c>
      <c r="Q58" s="102">
        <v>0</v>
      </c>
      <c r="R58" s="102">
        <v>0</v>
      </c>
      <c r="S58" s="102">
        <v>0</v>
      </c>
      <c r="T58" s="102">
        <v>0</v>
      </c>
      <c r="U58" s="102">
        <v>0</v>
      </c>
      <c r="V58" s="102">
        <v>0</v>
      </c>
      <c r="W58" s="102">
        <v>0</v>
      </c>
      <c r="X58" s="233">
        <v>0</v>
      </c>
    </row>
    <row r="59" spans="1:24" s="101" customFormat="1" ht="21" customHeight="1" thickBot="1">
      <c r="A59" s="104"/>
      <c r="B59" s="105"/>
      <c r="C59" s="241" t="s">
        <v>309</v>
      </c>
      <c r="D59" s="242"/>
      <c r="E59" s="130"/>
      <c r="F59" s="130"/>
      <c r="G59" s="130"/>
      <c r="H59" s="103">
        <v>0</v>
      </c>
      <c r="I59" s="103">
        <v>0</v>
      </c>
      <c r="J59" s="103">
        <v>0</v>
      </c>
      <c r="K59" s="103">
        <v>0</v>
      </c>
      <c r="L59" s="103">
        <v>0</v>
      </c>
      <c r="M59" s="103">
        <v>0</v>
      </c>
      <c r="N59" s="103">
        <v>0</v>
      </c>
      <c r="O59" s="103">
        <v>0</v>
      </c>
      <c r="P59" s="103">
        <v>0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v>0</v>
      </c>
      <c r="W59" s="103">
        <v>0</v>
      </c>
      <c r="X59" s="234">
        <v>0</v>
      </c>
    </row>
    <row r="60" spans="1:24" s="108" customFormat="1" ht="28.5" customHeight="1" thickBot="1">
      <c r="A60" s="106" t="s">
        <v>44</v>
      </c>
      <c r="B60" s="246" t="s">
        <v>46</v>
      </c>
      <c r="C60" s="247"/>
      <c r="D60" s="248"/>
      <c r="E60" s="118"/>
      <c r="F60" s="118"/>
      <c r="G60" s="118"/>
      <c r="H60" s="107">
        <f>'PRZEDSIEWZIECIA2012-2028'!H287</f>
        <v>5173361</v>
      </c>
      <c r="I60" s="107">
        <f>'PRZEDSIEWZIECIA2012-2028'!I287</f>
        <v>2359433</v>
      </c>
      <c r="J60" s="107">
        <f>'PRZEDSIEWZIECIA2012-2028'!J287</f>
        <v>2610202</v>
      </c>
      <c r="K60" s="107">
        <f>'PRZEDSIEWZIECIA2012-2028'!K287</f>
        <v>2259214</v>
      </c>
      <c r="L60" s="107">
        <f>'PRZEDSIEWZIECIA2012-2028'!L287</f>
        <v>2503335</v>
      </c>
      <c r="M60" s="107">
        <f>'PRZEDSIEWZIECIA2012-2028'!M287</f>
        <v>2415153</v>
      </c>
      <c r="N60" s="107">
        <f>'PRZEDSIEWZIECIA2012-2028'!N287</f>
        <v>2171671</v>
      </c>
      <c r="O60" s="107">
        <f>'PRZEDSIEWZIECIA2012-2028'!O287</f>
        <v>2092513</v>
      </c>
      <c r="P60" s="107">
        <f>'PRZEDSIEWZIECIA2012-2028'!P287</f>
        <v>1557893</v>
      </c>
      <c r="Q60" s="107">
        <f>'PRZEDSIEWZIECIA2012-2028'!Q287</f>
        <v>810372</v>
      </c>
      <c r="R60" s="107">
        <f>'PRZEDSIEWZIECIA2012-2028'!R287</f>
        <v>377599</v>
      </c>
      <c r="S60" s="107">
        <f>'PRZEDSIEWZIECIA2012-2028'!S287</f>
        <v>238244</v>
      </c>
      <c r="T60" s="107">
        <f>'PRZEDSIEWZIECIA2012-2028'!T287</f>
        <v>223862</v>
      </c>
      <c r="U60" s="107">
        <f>'PRZEDSIEWZIECIA2012-2028'!U287</f>
        <v>209087</v>
      </c>
      <c r="V60" s="107">
        <f>'PRZEDSIEWZIECIA2012-2028'!V287</f>
        <v>194509</v>
      </c>
      <c r="W60" s="107">
        <f>'PRZEDSIEWZIECIA2012-2028'!W287</f>
        <v>179931</v>
      </c>
      <c r="X60" s="235">
        <f>'PRZEDSIEWZIECIA2012-2028'!X287</f>
        <v>178514</v>
      </c>
    </row>
    <row r="61" spans="1:24" ht="21.75" customHeight="1">
      <c r="A61" s="62"/>
      <c r="B61" s="63"/>
      <c r="C61" s="63"/>
      <c r="D61" s="65" t="s">
        <v>9</v>
      </c>
      <c r="E61" s="65"/>
      <c r="F61" s="65"/>
      <c r="G61" s="65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</row>
    <row r="62" spans="1:24" ht="36">
      <c r="A62" s="66"/>
      <c r="B62" s="67"/>
      <c r="C62" s="67"/>
      <c r="D62" s="100" t="s">
        <v>296</v>
      </c>
      <c r="E62" s="100"/>
      <c r="F62" s="100"/>
      <c r="G62" s="100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</row>
    <row r="63" spans="1:24" s="117" customFormat="1" ht="15">
      <c r="A63" s="113"/>
      <c r="B63" s="114"/>
      <c r="C63" s="114"/>
      <c r="D63" s="115" t="s">
        <v>301</v>
      </c>
      <c r="E63" s="115"/>
      <c r="F63" s="115"/>
      <c r="G63" s="115"/>
      <c r="H63" s="116">
        <f>H26+H28-H35</f>
        <v>0</v>
      </c>
      <c r="I63" s="116">
        <f aca="true" t="shared" si="17" ref="I63:X63">I26+I28-I35</f>
        <v>-0.3500000238418579</v>
      </c>
      <c r="J63" s="116">
        <f t="shared" si="17"/>
        <v>0.41624996066093445</v>
      </c>
      <c r="K63" s="116">
        <f t="shared" si="17"/>
        <v>0.4266561269760132</v>
      </c>
      <c r="L63" s="116">
        <f t="shared" si="17"/>
        <v>-0.37767747044563293</v>
      </c>
      <c r="M63" s="116">
        <f t="shared" si="17"/>
        <v>-0.46936944127082825</v>
      </c>
      <c r="N63" s="116">
        <f t="shared" si="17"/>
        <v>-0.3115787208080292</v>
      </c>
      <c r="O63" s="116">
        <f t="shared" si="17"/>
        <v>-0.3228907287120819</v>
      </c>
      <c r="P63" s="116">
        <f t="shared" si="17"/>
        <v>-0.21833011507987976</v>
      </c>
      <c r="Q63" s="116">
        <f t="shared" si="17"/>
        <v>-0.21833011507987976</v>
      </c>
      <c r="R63" s="116">
        <f t="shared" si="17"/>
        <v>-0.21833011507987976</v>
      </c>
      <c r="S63" s="116">
        <f t="shared" si="17"/>
        <v>-0.21833011507987976</v>
      </c>
      <c r="T63" s="116">
        <f t="shared" si="17"/>
        <v>-0.21833011507987976</v>
      </c>
      <c r="U63" s="116">
        <f t="shared" si="17"/>
        <v>-0.21833011507987976</v>
      </c>
      <c r="V63" s="116">
        <f t="shared" si="17"/>
        <v>-0.21833011507987976</v>
      </c>
      <c r="W63" s="116">
        <f t="shared" si="17"/>
        <v>-0.21833011507987976</v>
      </c>
      <c r="X63" s="116">
        <f t="shared" si="17"/>
        <v>-0.21833011507987976</v>
      </c>
    </row>
    <row r="65" spans="1:8" s="50" customFormat="1" ht="12">
      <c r="A65" s="109"/>
      <c r="D65" s="50" t="s">
        <v>300</v>
      </c>
      <c r="H65" s="110">
        <v>73684000</v>
      </c>
    </row>
    <row r="67" spans="4:11" ht="14.25">
      <c r="D67" s="134"/>
      <c r="H67" s="238"/>
      <c r="I67" s="238"/>
      <c r="J67" s="133"/>
      <c r="K67" s="133"/>
    </row>
    <row r="68" spans="4:11" ht="14.25">
      <c r="D68" s="134"/>
      <c r="H68" s="238"/>
      <c r="I68" s="238"/>
      <c r="J68" s="133"/>
      <c r="K68" s="133"/>
    </row>
    <row r="69" spans="4:11" ht="14.25">
      <c r="D69" s="134" t="s">
        <v>315</v>
      </c>
      <c r="H69" s="238"/>
      <c r="I69" s="238"/>
      <c r="J69" s="133"/>
      <c r="K69" s="133"/>
    </row>
    <row r="70" spans="4:8" ht="22.5">
      <c r="D70" s="236" t="s">
        <v>257</v>
      </c>
      <c r="E70" s="55"/>
      <c r="F70" s="55"/>
      <c r="G70" s="55"/>
      <c r="H70" s="69">
        <v>23842652</v>
      </c>
    </row>
    <row r="71" ht="14.25">
      <c r="D71" s="99" t="s">
        <v>316</v>
      </c>
    </row>
  </sheetData>
  <sheetProtection/>
  <mergeCells count="33">
    <mergeCell ref="H2:I2"/>
    <mergeCell ref="C7:D7"/>
    <mergeCell ref="B48:D48"/>
    <mergeCell ref="B42:D42"/>
    <mergeCell ref="B41:D41"/>
    <mergeCell ref="C29:D29"/>
    <mergeCell ref="A3:M3"/>
    <mergeCell ref="B49:D49"/>
    <mergeCell ref="B52:D52"/>
    <mergeCell ref="A1:D1"/>
    <mergeCell ref="C9:D9"/>
    <mergeCell ref="B47:D47"/>
    <mergeCell ref="C10:D10"/>
    <mergeCell ref="B43:D43"/>
    <mergeCell ref="B44:D44"/>
    <mergeCell ref="B46:D46"/>
    <mergeCell ref="C36:D36"/>
    <mergeCell ref="B50:D50"/>
    <mergeCell ref="K1:L1"/>
    <mergeCell ref="H67:I67"/>
    <mergeCell ref="H68:I68"/>
    <mergeCell ref="B51:D51"/>
    <mergeCell ref="C53:D53"/>
    <mergeCell ref="B45:D45"/>
    <mergeCell ref="C6:D6"/>
    <mergeCell ref="C40:D40"/>
    <mergeCell ref="C37:D37"/>
    <mergeCell ref="H69:I69"/>
    <mergeCell ref="C54:D54"/>
    <mergeCell ref="C59:D59"/>
    <mergeCell ref="B57:D57"/>
    <mergeCell ref="C55:D55"/>
    <mergeCell ref="B60:D6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r:id="rId1"/>
  <colBreaks count="1" manualBreakCount="1">
    <brk id="13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Z472"/>
  <sheetViews>
    <sheetView view="pageBreakPreview" zoomScaleSheetLayoutView="100" zoomScalePageLayoutView="0" workbookViewId="0" topLeftCell="A1">
      <pane ySplit="3" topLeftCell="A125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5.57421875" style="1" customWidth="1"/>
    <col min="2" max="2" width="39.00390625" style="36" customWidth="1"/>
    <col min="3" max="3" width="13.140625" style="37" customWidth="1"/>
    <col min="4" max="4" width="6.7109375" style="37" customWidth="1"/>
    <col min="5" max="5" width="7.00390625" style="37" customWidth="1"/>
    <col min="6" max="6" width="10.7109375" style="37" customWidth="1"/>
    <col min="7" max="7" width="10.7109375" style="37" hidden="1" customWidth="1"/>
    <col min="8" max="13" width="9.7109375" style="37" customWidth="1"/>
    <col min="14" max="24" width="10.7109375" style="37" customWidth="1"/>
    <col min="25" max="25" width="11.7109375" style="37" customWidth="1"/>
    <col min="26" max="26" width="13.140625" style="37" customWidth="1"/>
    <col min="27" max="16384" width="9.140625" style="37" customWidth="1"/>
  </cols>
  <sheetData>
    <row r="1" spans="1:2" s="2" customFormat="1" ht="67.5" customHeight="1">
      <c r="A1" s="299" t="s">
        <v>322</v>
      </c>
      <c r="B1" s="299"/>
    </row>
    <row r="2" spans="1:25" s="7" customFormat="1" ht="26.25" customHeight="1">
      <c r="A2" s="275" t="s">
        <v>22</v>
      </c>
      <c r="B2" s="311" t="s">
        <v>21</v>
      </c>
      <c r="C2" s="311" t="s">
        <v>47</v>
      </c>
      <c r="D2" s="325" t="s">
        <v>13</v>
      </c>
      <c r="E2" s="326"/>
      <c r="F2" s="311" t="s">
        <v>11</v>
      </c>
      <c r="G2" s="38"/>
      <c r="H2" s="325" t="s">
        <v>12</v>
      </c>
      <c r="I2" s="327"/>
      <c r="J2" s="327"/>
      <c r="K2" s="327"/>
      <c r="L2" s="327"/>
      <c r="M2" s="326"/>
      <c r="N2" s="325" t="s">
        <v>12</v>
      </c>
      <c r="O2" s="327"/>
      <c r="P2" s="327"/>
      <c r="Q2" s="327"/>
      <c r="R2" s="327"/>
      <c r="S2" s="327"/>
      <c r="T2" s="327"/>
      <c r="U2" s="327"/>
      <c r="V2" s="327"/>
      <c r="W2" s="327"/>
      <c r="X2" s="326"/>
      <c r="Y2" s="311" t="s">
        <v>48</v>
      </c>
    </row>
    <row r="3" spans="1:25" s="7" customFormat="1" ht="23.25" customHeight="1">
      <c r="A3" s="277"/>
      <c r="B3" s="312"/>
      <c r="C3" s="312"/>
      <c r="D3" s="8" t="s">
        <v>52</v>
      </c>
      <c r="E3" s="8" t="s">
        <v>53</v>
      </c>
      <c r="F3" s="312"/>
      <c r="G3" s="8"/>
      <c r="H3" s="8">
        <v>2012</v>
      </c>
      <c r="I3" s="8">
        <v>2013</v>
      </c>
      <c r="J3" s="8">
        <v>2014</v>
      </c>
      <c r="K3" s="8">
        <v>2015</v>
      </c>
      <c r="L3" s="8">
        <v>2016</v>
      </c>
      <c r="M3" s="8">
        <v>2017</v>
      </c>
      <c r="N3" s="8">
        <v>2018</v>
      </c>
      <c r="O3" s="8">
        <v>2019</v>
      </c>
      <c r="P3" s="8">
        <v>2020</v>
      </c>
      <c r="Q3" s="8">
        <v>2021</v>
      </c>
      <c r="R3" s="8">
        <v>2022</v>
      </c>
      <c r="S3" s="8">
        <v>2023</v>
      </c>
      <c r="T3" s="8">
        <v>2024</v>
      </c>
      <c r="U3" s="8">
        <v>2025</v>
      </c>
      <c r="V3" s="8">
        <v>2026</v>
      </c>
      <c r="W3" s="8">
        <v>2027</v>
      </c>
      <c r="X3" s="8">
        <v>2028</v>
      </c>
      <c r="Y3" s="312"/>
    </row>
    <row r="4" spans="1:25" s="7" customFormat="1" ht="12" customHeight="1">
      <c r="A4" s="8">
        <v>1</v>
      </c>
      <c r="B4" s="32">
        <v>2</v>
      </c>
      <c r="C4" s="32">
        <v>3</v>
      </c>
      <c r="D4" s="8">
        <v>4</v>
      </c>
      <c r="E4" s="8">
        <v>5</v>
      </c>
      <c r="F4" s="32">
        <v>6</v>
      </c>
      <c r="G4" s="8"/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  <c r="Q4" s="8">
        <v>16</v>
      </c>
      <c r="R4" s="8">
        <v>17</v>
      </c>
      <c r="S4" s="8">
        <v>18</v>
      </c>
      <c r="T4" s="8">
        <v>19</v>
      </c>
      <c r="U4" s="8">
        <v>20</v>
      </c>
      <c r="V4" s="8">
        <v>21</v>
      </c>
      <c r="W4" s="8">
        <v>22</v>
      </c>
      <c r="X4" s="8">
        <v>23</v>
      </c>
      <c r="Y4" s="32">
        <v>24</v>
      </c>
    </row>
    <row r="5" spans="1:26" s="14" customFormat="1" ht="12">
      <c r="A5" s="316" t="s">
        <v>24</v>
      </c>
      <c r="B5" s="322" t="s">
        <v>51</v>
      </c>
      <c r="C5" s="323"/>
      <c r="D5" s="323"/>
      <c r="E5" s="324"/>
      <c r="F5" s="13">
        <f aca="true" t="shared" si="0" ref="F5:Y5">SUM(F6:F7)</f>
        <v>601390662</v>
      </c>
      <c r="G5" s="13"/>
      <c r="H5" s="13">
        <f t="shared" si="0"/>
        <v>80116342</v>
      </c>
      <c r="I5" s="13">
        <f t="shared" si="0"/>
        <v>73348160</v>
      </c>
      <c r="J5" s="13">
        <f t="shared" si="0"/>
        <v>66596380</v>
      </c>
      <c r="K5" s="13">
        <f t="shared" si="0"/>
        <v>83549809</v>
      </c>
      <c r="L5" s="13">
        <f t="shared" si="0"/>
        <v>75849091</v>
      </c>
      <c r="M5" s="13">
        <f t="shared" si="0"/>
        <v>37111272</v>
      </c>
      <c r="N5" s="13">
        <f t="shared" si="0"/>
        <v>18081154</v>
      </c>
      <c r="O5" s="13">
        <f t="shared" si="0"/>
        <v>6798777</v>
      </c>
      <c r="P5" s="13">
        <f>SUM(P6:P7)</f>
        <v>1557893</v>
      </c>
      <c r="Q5" s="13">
        <f>SUM(Q6:Q7)</f>
        <v>810372</v>
      </c>
      <c r="R5" s="13">
        <f>SUM(R6:R7)</f>
        <v>377599</v>
      </c>
      <c r="S5" s="13">
        <f aca="true" t="shared" si="1" ref="S5:X5">SUM(S6:S7)</f>
        <v>238244</v>
      </c>
      <c r="T5" s="13">
        <f t="shared" si="1"/>
        <v>223862</v>
      </c>
      <c r="U5" s="13">
        <f t="shared" si="1"/>
        <v>209087</v>
      </c>
      <c r="V5" s="13">
        <f t="shared" si="1"/>
        <v>194509</v>
      </c>
      <c r="W5" s="13">
        <f t="shared" si="1"/>
        <v>179931</v>
      </c>
      <c r="X5" s="13">
        <f t="shared" si="1"/>
        <v>178514</v>
      </c>
      <c r="Y5" s="13">
        <f t="shared" si="0"/>
        <v>445420996</v>
      </c>
      <c r="Z5" s="237">
        <f>F5-Y5</f>
        <v>155969666</v>
      </c>
    </row>
    <row r="6" spans="1:26" s="16" customFormat="1" ht="12">
      <c r="A6" s="317"/>
      <c r="B6" s="313" t="s">
        <v>49</v>
      </c>
      <c r="C6" s="314"/>
      <c r="D6" s="314"/>
      <c r="E6" s="315"/>
      <c r="F6" s="15">
        <f>SUM(F9,F177,F288)</f>
        <v>177319662</v>
      </c>
      <c r="G6" s="15"/>
      <c r="H6" s="15">
        <f aca="true" t="shared" si="2" ref="H6:X6">SUM(H9,H177,H288)</f>
        <v>26364783</v>
      </c>
      <c r="I6" s="15">
        <f t="shared" si="2"/>
        <v>24962160</v>
      </c>
      <c r="J6" s="15">
        <f t="shared" si="2"/>
        <v>22612380</v>
      </c>
      <c r="K6" s="15">
        <f t="shared" si="2"/>
        <v>16092309</v>
      </c>
      <c r="L6" s="15">
        <f t="shared" si="2"/>
        <v>10636091</v>
      </c>
      <c r="M6" s="15">
        <f t="shared" si="2"/>
        <v>8885272</v>
      </c>
      <c r="N6" s="15">
        <f t="shared" si="2"/>
        <v>8081154</v>
      </c>
      <c r="O6" s="15">
        <f t="shared" si="2"/>
        <v>6798777</v>
      </c>
      <c r="P6" s="15">
        <f t="shared" si="2"/>
        <v>1557893</v>
      </c>
      <c r="Q6" s="15">
        <f t="shared" si="2"/>
        <v>810372</v>
      </c>
      <c r="R6" s="15">
        <f t="shared" si="2"/>
        <v>377599</v>
      </c>
      <c r="S6" s="15">
        <f t="shared" si="2"/>
        <v>238244</v>
      </c>
      <c r="T6" s="15">
        <f t="shared" si="2"/>
        <v>223862</v>
      </c>
      <c r="U6" s="15">
        <f t="shared" si="2"/>
        <v>209087</v>
      </c>
      <c r="V6" s="15">
        <f t="shared" si="2"/>
        <v>194509</v>
      </c>
      <c r="W6" s="15">
        <f t="shared" si="2"/>
        <v>179931</v>
      </c>
      <c r="X6" s="15">
        <f t="shared" si="2"/>
        <v>178514</v>
      </c>
      <c r="Y6" s="15">
        <f>SUM(G6:X6)</f>
        <v>128402937</v>
      </c>
      <c r="Z6" s="237">
        <f aca="true" t="shared" si="3" ref="Z6:Z69">F6-Y6</f>
        <v>48916725</v>
      </c>
    </row>
    <row r="7" spans="1:26" s="16" customFormat="1" ht="12">
      <c r="A7" s="318"/>
      <c r="B7" s="313" t="s">
        <v>50</v>
      </c>
      <c r="C7" s="314"/>
      <c r="D7" s="314"/>
      <c r="E7" s="315"/>
      <c r="F7" s="15">
        <f>SUM(F10,F178)</f>
        <v>424071000</v>
      </c>
      <c r="G7" s="15"/>
      <c r="H7" s="15">
        <f aca="true" t="shared" si="4" ref="H7:X7">SUM(H10,H178)</f>
        <v>53751559</v>
      </c>
      <c r="I7" s="15">
        <f t="shared" si="4"/>
        <v>48386000</v>
      </c>
      <c r="J7" s="15">
        <f t="shared" si="4"/>
        <v>43984000</v>
      </c>
      <c r="K7" s="15">
        <f t="shared" si="4"/>
        <v>67457500</v>
      </c>
      <c r="L7" s="15">
        <f t="shared" si="4"/>
        <v>65213000</v>
      </c>
      <c r="M7" s="15">
        <f t="shared" si="4"/>
        <v>28226000</v>
      </c>
      <c r="N7" s="15">
        <f t="shared" si="4"/>
        <v>10000000</v>
      </c>
      <c r="O7" s="15">
        <f t="shared" si="4"/>
        <v>0</v>
      </c>
      <c r="P7" s="15">
        <f t="shared" si="4"/>
        <v>0</v>
      </c>
      <c r="Q7" s="15">
        <f t="shared" si="4"/>
        <v>0</v>
      </c>
      <c r="R7" s="15">
        <f t="shared" si="4"/>
        <v>0</v>
      </c>
      <c r="S7" s="15">
        <f t="shared" si="4"/>
        <v>0</v>
      </c>
      <c r="T7" s="15">
        <f t="shared" si="4"/>
        <v>0</v>
      </c>
      <c r="U7" s="15">
        <f t="shared" si="4"/>
        <v>0</v>
      </c>
      <c r="V7" s="15">
        <f t="shared" si="4"/>
        <v>0</v>
      </c>
      <c r="W7" s="15">
        <f t="shared" si="4"/>
        <v>0</v>
      </c>
      <c r="X7" s="15">
        <f t="shared" si="4"/>
        <v>0</v>
      </c>
      <c r="Y7" s="15">
        <f>SUM(G7:O7)</f>
        <v>317018059</v>
      </c>
      <c r="Z7" s="237">
        <f t="shared" si="3"/>
        <v>107052941</v>
      </c>
    </row>
    <row r="8" spans="1:26" s="18" customFormat="1" ht="12">
      <c r="A8" s="284" t="s">
        <v>27</v>
      </c>
      <c r="B8" s="319" t="s">
        <v>54</v>
      </c>
      <c r="C8" s="320"/>
      <c r="D8" s="320"/>
      <c r="E8" s="321"/>
      <c r="F8" s="17">
        <f aca="true" t="shared" si="5" ref="F8:Y8">SUM(F9:F10)</f>
        <v>482765495</v>
      </c>
      <c r="G8" s="17"/>
      <c r="H8" s="17">
        <f t="shared" si="5"/>
        <v>63752037</v>
      </c>
      <c r="I8" s="17">
        <f t="shared" si="5"/>
        <v>57783678</v>
      </c>
      <c r="J8" s="17">
        <f t="shared" si="5"/>
        <v>51796000</v>
      </c>
      <c r="K8" s="17">
        <f t="shared" si="5"/>
        <v>71869500</v>
      </c>
      <c r="L8" s="17">
        <f t="shared" si="5"/>
        <v>69725000</v>
      </c>
      <c r="M8" s="17">
        <f t="shared" si="5"/>
        <v>31926000</v>
      </c>
      <c r="N8" s="17">
        <f t="shared" si="5"/>
        <v>13800000</v>
      </c>
      <c r="O8" s="17">
        <f t="shared" si="5"/>
        <v>4000000</v>
      </c>
      <c r="P8" s="17">
        <f>SUM(P9:P10)</f>
        <v>0</v>
      </c>
      <c r="Q8" s="17">
        <f>SUM(Q9:Q10)</f>
        <v>0</v>
      </c>
      <c r="R8" s="17">
        <f>SUM(R9:R10)</f>
        <v>0</v>
      </c>
      <c r="S8" s="17">
        <f aca="true" t="shared" si="6" ref="S8:X8">SUM(S9:S10)</f>
        <v>0</v>
      </c>
      <c r="T8" s="17">
        <f t="shared" si="6"/>
        <v>0</v>
      </c>
      <c r="U8" s="17">
        <f t="shared" si="6"/>
        <v>0</v>
      </c>
      <c r="V8" s="17">
        <f t="shared" si="6"/>
        <v>0</v>
      </c>
      <c r="W8" s="17">
        <f t="shared" si="6"/>
        <v>0</v>
      </c>
      <c r="X8" s="17">
        <f t="shared" si="6"/>
        <v>0</v>
      </c>
      <c r="Y8" s="17">
        <f t="shared" si="5"/>
        <v>364652215</v>
      </c>
      <c r="Z8" s="237">
        <f t="shared" si="3"/>
        <v>118113280</v>
      </c>
    </row>
    <row r="9" spans="1:26" s="20" customFormat="1" ht="12">
      <c r="A9" s="304"/>
      <c r="B9" s="281" t="s">
        <v>49</v>
      </c>
      <c r="C9" s="282"/>
      <c r="D9" s="282"/>
      <c r="E9" s="283"/>
      <c r="F9" s="19">
        <f>SUM(F12,F54,F60)</f>
        <v>58694495</v>
      </c>
      <c r="G9" s="19"/>
      <c r="H9" s="19">
        <f aca="true" t="shared" si="7" ref="H9:X9">SUM(H12,H54,H60)</f>
        <v>10000478</v>
      </c>
      <c r="I9" s="19">
        <f t="shared" si="7"/>
        <v>9397678</v>
      </c>
      <c r="J9" s="19">
        <f t="shared" si="7"/>
        <v>7812000</v>
      </c>
      <c r="K9" s="19">
        <f t="shared" si="7"/>
        <v>4412000</v>
      </c>
      <c r="L9" s="19">
        <f t="shared" si="7"/>
        <v>4512000</v>
      </c>
      <c r="M9" s="19">
        <f t="shared" si="7"/>
        <v>3700000</v>
      </c>
      <c r="N9" s="19">
        <f t="shared" si="7"/>
        <v>3800000</v>
      </c>
      <c r="O9" s="19">
        <f t="shared" si="7"/>
        <v>4000000</v>
      </c>
      <c r="P9" s="19">
        <f t="shared" si="7"/>
        <v>0</v>
      </c>
      <c r="Q9" s="19">
        <f t="shared" si="7"/>
        <v>0</v>
      </c>
      <c r="R9" s="19">
        <f t="shared" si="7"/>
        <v>0</v>
      </c>
      <c r="S9" s="19">
        <f t="shared" si="7"/>
        <v>0</v>
      </c>
      <c r="T9" s="19">
        <f t="shared" si="7"/>
        <v>0</v>
      </c>
      <c r="U9" s="19">
        <f t="shared" si="7"/>
        <v>0</v>
      </c>
      <c r="V9" s="19">
        <f t="shared" si="7"/>
        <v>0</v>
      </c>
      <c r="W9" s="19">
        <f t="shared" si="7"/>
        <v>0</v>
      </c>
      <c r="X9" s="19">
        <f t="shared" si="7"/>
        <v>0</v>
      </c>
      <c r="Y9" s="19">
        <f>SUM(G9:O9)</f>
        <v>47634156</v>
      </c>
      <c r="Z9" s="237">
        <f t="shared" si="3"/>
        <v>11060339</v>
      </c>
    </row>
    <row r="10" spans="1:26" s="20" customFormat="1" ht="12">
      <c r="A10" s="285"/>
      <c r="B10" s="281" t="s">
        <v>50</v>
      </c>
      <c r="C10" s="282"/>
      <c r="D10" s="282"/>
      <c r="E10" s="283"/>
      <c r="F10" s="19">
        <f>SUM(F13,F55,F61)</f>
        <v>424071000</v>
      </c>
      <c r="G10" s="19"/>
      <c r="H10" s="19">
        <f aca="true" t="shared" si="8" ref="H10:X10">SUM(H13,H55,H61)</f>
        <v>53751559</v>
      </c>
      <c r="I10" s="19">
        <f t="shared" si="8"/>
        <v>48386000</v>
      </c>
      <c r="J10" s="19">
        <f t="shared" si="8"/>
        <v>43984000</v>
      </c>
      <c r="K10" s="19">
        <f t="shared" si="8"/>
        <v>67457500</v>
      </c>
      <c r="L10" s="19">
        <f t="shared" si="8"/>
        <v>65213000</v>
      </c>
      <c r="M10" s="19">
        <f t="shared" si="8"/>
        <v>28226000</v>
      </c>
      <c r="N10" s="19">
        <f t="shared" si="8"/>
        <v>10000000</v>
      </c>
      <c r="O10" s="19">
        <f t="shared" si="8"/>
        <v>0</v>
      </c>
      <c r="P10" s="19">
        <f t="shared" si="8"/>
        <v>0</v>
      </c>
      <c r="Q10" s="19">
        <f t="shared" si="8"/>
        <v>0</v>
      </c>
      <c r="R10" s="19">
        <f t="shared" si="8"/>
        <v>0</v>
      </c>
      <c r="S10" s="19">
        <f t="shared" si="8"/>
        <v>0</v>
      </c>
      <c r="T10" s="19">
        <f t="shared" si="8"/>
        <v>0</v>
      </c>
      <c r="U10" s="19">
        <f t="shared" si="8"/>
        <v>0</v>
      </c>
      <c r="V10" s="19">
        <f t="shared" si="8"/>
        <v>0</v>
      </c>
      <c r="W10" s="19">
        <f t="shared" si="8"/>
        <v>0</v>
      </c>
      <c r="X10" s="19">
        <f t="shared" si="8"/>
        <v>0</v>
      </c>
      <c r="Y10" s="19">
        <f>SUM(G10:O10)</f>
        <v>317018059</v>
      </c>
      <c r="Z10" s="237">
        <f t="shared" si="3"/>
        <v>107052941</v>
      </c>
    </row>
    <row r="11" spans="1:26" s="23" customFormat="1" ht="23.25" customHeight="1">
      <c r="A11" s="308" t="s">
        <v>25</v>
      </c>
      <c r="B11" s="300" t="s">
        <v>55</v>
      </c>
      <c r="C11" s="301"/>
      <c r="D11" s="301"/>
      <c r="E11" s="302"/>
      <c r="F11" s="22">
        <f aca="true" t="shared" si="9" ref="F11:Y11">SUM(F12:F13)</f>
        <v>133364000</v>
      </c>
      <c r="G11" s="22"/>
      <c r="H11" s="22">
        <f t="shared" si="9"/>
        <v>24822000</v>
      </c>
      <c r="I11" s="22">
        <f t="shared" si="9"/>
        <v>20020000</v>
      </c>
      <c r="J11" s="22">
        <f t="shared" si="9"/>
        <v>13864000</v>
      </c>
      <c r="K11" s="22">
        <f t="shared" si="9"/>
        <v>17750000</v>
      </c>
      <c r="L11" s="22">
        <f t="shared" si="9"/>
        <v>17000000</v>
      </c>
      <c r="M11" s="22">
        <f t="shared" si="9"/>
        <v>11152000</v>
      </c>
      <c r="N11" s="22">
        <f t="shared" si="9"/>
        <v>0</v>
      </c>
      <c r="O11" s="22">
        <f t="shared" si="9"/>
        <v>0</v>
      </c>
      <c r="P11" s="22">
        <f>SUM(P12:P13)</f>
        <v>0</v>
      </c>
      <c r="Q11" s="22">
        <f>SUM(Q12:Q13)</f>
        <v>0</v>
      </c>
      <c r="R11" s="22">
        <f>SUM(R12:R13)</f>
        <v>0</v>
      </c>
      <c r="S11" s="22">
        <f aca="true" t="shared" si="10" ref="S11:X11">SUM(S12:S13)</f>
        <v>0</v>
      </c>
      <c r="T11" s="22">
        <f t="shared" si="10"/>
        <v>0</v>
      </c>
      <c r="U11" s="22">
        <f t="shared" si="10"/>
        <v>0</v>
      </c>
      <c r="V11" s="22">
        <f t="shared" si="10"/>
        <v>0</v>
      </c>
      <c r="W11" s="22">
        <f t="shared" si="10"/>
        <v>0</v>
      </c>
      <c r="X11" s="22">
        <f t="shared" si="10"/>
        <v>0</v>
      </c>
      <c r="Y11" s="22">
        <f t="shared" si="9"/>
        <v>104608000</v>
      </c>
      <c r="Z11" s="237">
        <f t="shared" si="3"/>
        <v>28756000</v>
      </c>
    </row>
    <row r="12" spans="1:26" s="25" customFormat="1" ht="12">
      <c r="A12" s="309"/>
      <c r="B12" s="296" t="s">
        <v>49</v>
      </c>
      <c r="C12" s="297"/>
      <c r="D12" s="297"/>
      <c r="E12" s="298"/>
      <c r="F12" s="24">
        <f>SUM(F15,F18,F21,F24,F27,F30,F33,F36,F39,F42,F45,F48,F51)</f>
        <v>0</v>
      </c>
      <c r="G12" s="24">
        <f aca="true" t="shared" si="11" ref="G12:Y12">SUM(G15,G18,G21,G24,G27,G30,G33,G36,G39,G42,G45,G48,G51)</f>
        <v>0</v>
      </c>
      <c r="H12" s="24">
        <f t="shared" si="11"/>
        <v>0</v>
      </c>
      <c r="I12" s="24">
        <f t="shared" si="11"/>
        <v>0</v>
      </c>
      <c r="J12" s="24">
        <f t="shared" si="11"/>
        <v>0</v>
      </c>
      <c r="K12" s="24">
        <f t="shared" si="11"/>
        <v>0</v>
      </c>
      <c r="L12" s="24">
        <f t="shared" si="11"/>
        <v>0</v>
      </c>
      <c r="M12" s="24">
        <f t="shared" si="11"/>
        <v>0</v>
      </c>
      <c r="N12" s="24">
        <f t="shared" si="11"/>
        <v>0</v>
      </c>
      <c r="O12" s="24">
        <f t="shared" si="11"/>
        <v>0</v>
      </c>
      <c r="P12" s="24">
        <f t="shared" si="11"/>
        <v>0</v>
      </c>
      <c r="Q12" s="24">
        <f t="shared" si="11"/>
        <v>0</v>
      </c>
      <c r="R12" s="24">
        <f t="shared" si="11"/>
        <v>0</v>
      </c>
      <c r="S12" s="24">
        <f t="shared" si="11"/>
        <v>0</v>
      </c>
      <c r="T12" s="24">
        <f t="shared" si="11"/>
        <v>0</v>
      </c>
      <c r="U12" s="24">
        <f t="shared" si="11"/>
        <v>0</v>
      </c>
      <c r="V12" s="24">
        <f t="shared" si="11"/>
        <v>0</v>
      </c>
      <c r="W12" s="24">
        <f t="shared" si="11"/>
        <v>0</v>
      </c>
      <c r="X12" s="24">
        <f t="shared" si="11"/>
        <v>0</v>
      </c>
      <c r="Y12" s="24">
        <f t="shared" si="11"/>
        <v>0</v>
      </c>
      <c r="Z12" s="237">
        <f t="shared" si="3"/>
        <v>0</v>
      </c>
    </row>
    <row r="13" spans="1:26" s="25" customFormat="1" ht="12">
      <c r="A13" s="310"/>
      <c r="B13" s="296" t="s">
        <v>50</v>
      </c>
      <c r="C13" s="297"/>
      <c r="D13" s="297"/>
      <c r="E13" s="298"/>
      <c r="F13" s="24">
        <f>SUM(F16,F19,F22,F25,F28,F31,F34,F37,F40,F43,F46,F49,F52)</f>
        <v>133364000</v>
      </c>
      <c r="G13" s="24">
        <f aca="true" t="shared" si="12" ref="G13:Y13">SUM(G16,G19,G22,G25,G28,G31,G34,G37,G40,G43,G46,G49,G52)</f>
        <v>0</v>
      </c>
      <c r="H13" s="24">
        <f t="shared" si="12"/>
        <v>24822000</v>
      </c>
      <c r="I13" s="24">
        <f t="shared" si="12"/>
        <v>20020000</v>
      </c>
      <c r="J13" s="24">
        <f t="shared" si="12"/>
        <v>13864000</v>
      </c>
      <c r="K13" s="24">
        <f t="shared" si="12"/>
        <v>17750000</v>
      </c>
      <c r="L13" s="24">
        <f t="shared" si="12"/>
        <v>17000000</v>
      </c>
      <c r="M13" s="24">
        <f t="shared" si="12"/>
        <v>11152000</v>
      </c>
      <c r="N13" s="24">
        <f t="shared" si="12"/>
        <v>0</v>
      </c>
      <c r="O13" s="24">
        <f t="shared" si="12"/>
        <v>0</v>
      </c>
      <c r="P13" s="24">
        <f t="shared" si="12"/>
        <v>0</v>
      </c>
      <c r="Q13" s="24">
        <f t="shared" si="12"/>
        <v>0</v>
      </c>
      <c r="R13" s="24">
        <f t="shared" si="12"/>
        <v>0</v>
      </c>
      <c r="S13" s="24">
        <f t="shared" si="12"/>
        <v>0</v>
      </c>
      <c r="T13" s="24">
        <f t="shared" si="12"/>
        <v>0</v>
      </c>
      <c r="U13" s="24">
        <f t="shared" si="12"/>
        <v>0</v>
      </c>
      <c r="V13" s="24">
        <f t="shared" si="12"/>
        <v>0</v>
      </c>
      <c r="W13" s="24">
        <f t="shared" si="12"/>
        <v>0</v>
      </c>
      <c r="X13" s="24">
        <f t="shared" si="12"/>
        <v>0</v>
      </c>
      <c r="Y13" s="24">
        <f t="shared" si="12"/>
        <v>104608000</v>
      </c>
      <c r="Z13" s="237">
        <f t="shared" si="3"/>
        <v>28756000</v>
      </c>
    </row>
    <row r="14" spans="1:26" s="7" customFormat="1" ht="48">
      <c r="A14" s="275" t="s">
        <v>66</v>
      </c>
      <c r="B14" s="3" t="s">
        <v>14</v>
      </c>
      <c r="C14" s="272" t="s">
        <v>125</v>
      </c>
      <c r="D14" s="269">
        <v>2011</v>
      </c>
      <c r="E14" s="269">
        <v>2017</v>
      </c>
      <c r="F14" s="11">
        <f aca="true" t="shared" si="13" ref="F14:O14">SUM(F15:F16)</f>
        <v>27200000</v>
      </c>
      <c r="G14" s="11"/>
      <c r="H14" s="11">
        <f t="shared" si="13"/>
        <v>0</v>
      </c>
      <c r="I14" s="11">
        <f t="shared" si="13"/>
        <v>0</v>
      </c>
      <c r="J14" s="11">
        <f t="shared" si="13"/>
        <v>680000</v>
      </c>
      <c r="K14" s="11">
        <f t="shared" si="13"/>
        <v>6500000</v>
      </c>
      <c r="L14" s="11">
        <f t="shared" si="13"/>
        <v>13000000</v>
      </c>
      <c r="M14" s="11">
        <f t="shared" si="13"/>
        <v>7000000</v>
      </c>
      <c r="N14" s="11">
        <f t="shared" si="13"/>
        <v>0</v>
      </c>
      <c r="O14" s="11">
        <f t="shared" si="13"/>
        <v>0</v>
      </c>
      <c r="P14" s="11">
        <f>SUM(P15:P16)</f>
        <v>0</v>
      </c>
      <c r="Q14" s="11">
        <f>SUM(Q15:Q16)</f>
        <v>0</v>
      </c>
      <c r="R14" s="11">
        <f>SUM(R15:R16)</f>
        <v>0</v>
      </c>
      <c r="S14" s="11">
        <f aca="true" t="shared" si="14" ref="S14:Y14">SUM(S15:S16)</f>
        <v>0</v>
      </c>
      <c r="T14" s="11">
        <f t="shared" si="14"/>
        <v>0</v>
      </c>
      <c r="U14" s="11">
        <f t="shared" si="14"/>
        <v>0</v>
      </c>
      <c r="V14" s="11">
        <f t="shared" si="14"/>
        <v>0</v>
      </c>
      <c r="W14" s="11">
        <f t="shared" si="14"/>
        <v>0</v>
      </c>
      <c r="X14" s="11">
        <f t="shared" si="14"/>
        <v>0</v>
      </c>
      <c r="Y14" s="11">
        <f t="shared" si="14"/>
        <v>27180000</v>
      </c>
      <c r="Z14" s="237">
        <f t="shared" si="3"/>
        <v>20000</v>
      </c>
    </row>
    <row r="15" spans="1:26" s="9" customFormat="1" ht="12">
      <c r="A15" s="276"/>
      <c r="B15" s="5" t="s">
        <v>49</v>
      </c>
      <c r="C15" s="273"/>
      <c r="D15" s="270"/>
      <c r="E15" s="270"/>
      <c r="F15" s="12">
        <v>0</v>
      </c>
      <c r="G15" s="12"/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f>SUM(G15:O15)</f>
        <v>0</v>
      </c>
      <c r="Z15" s="237">
        <f t="shared" si="3"/>
        <v>0</v>
      </c>
    </row>
    <row r="16" spans="1:26" s="9" customFormat="1" ht="12">
      <c r="A16" s="277"/>
      <c r="B16" s="5" t="s">
        <v>50</v>
      </c>
      <c r="C16" s="274"/>
      <c r="D16" s="271"/>
      <c r="E16" s="271"/>
      <c r="F16" s="12">
        <v>27200000</v>
      </c>
      <c r="G16" s="12"/>
      <c r="H16" s="12">
        <v>0</v>
      </c>
      <c r="I16" s="12">
        <v>0</v>
      </c>
      <c r="J16" s="12">
        <v>680000</v>
      </c>
      <c r="K16" s="12">
        <v>6500000</v>
      </c>
      <c r="L16" s="12">
        <v>13000000</v>
      </c>
      <c r="M16" s="12">
        <v>7000000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f>SUM(G16:O16)</f>
        <v>27180000</v>
      </c>
      <c r="Z16" s="237">
        <f t="shared" si="3"/>
        <v>20000</v>
      </c>
    </row>
    <row r="17" spans="1:26" s="7" customFormat="1" ht="36">
      <c r="A17" s="275" t="s">
        <v>67</v>
      </c>
      <c r="B17" s="3" t="s">
        <v>15</v>
      </c>
      <c r="C17" s="272" t="s">
        <v>125</v>
      </c>
      <c r="D17" s="269">
        <v>2009</v>
      </c>
      <c r="E17" s="269">
        <v>2014</v>
      </c>
      <c r="F17" s="11">
        <f aca="true" t="shared" si="15" ref="F17:Y17">SUM(F18:F19)</f>
        <v>31782000</v>
      </c>
      <c r="G17" s="11"/>
      <c r="H17" s="11">
        <f t="shared" si="15"/>
        <v>15134000</v>
      </c>
      <c r="I17" s="11">
        <f t="shared" si="15"/>
        <v>4500000</v>
      </c>
      <c r="J17" s="11">
        <f t="shared" si="15"/>
        <v>3100000</v>
      </c>
      <c r="K17" s="11">
        <f t="shared" si="15"/>
        <v>0</v>
      </c>
      <c r="L17" s="11">
        <f t="shared" si="15"/>
        <v>0</v>
      </c>
      <c r="M17" s="11">
        <f t="shared" si="15"/>
        <v>0</v>
      </c>
      <c r="N17" s="11">
        <f t="shared" si="15"/>
        <v>0</v>
      </c>
      <c r="O17" s="11">
        <f t="shared" si="15"/>
        <v>0</v>
      </c>
      <c r="P17" s="11">
        <f>SUM(P18:P19)</f>
        <v>0</v>
      </c>
      <c r="Q17" s="11">
        <f>SUM(Q18:Q19)</f>
        <v>0</v>
      </c>
      <c r="R17" s="11">
        <f>SUM(R18:R19)</f>
        <v>0</v>
      </c>
      <c r="S17" s="11">
        <f aca="true" t="shared" si="16" ref="S17:X17">SUM(S18:S19)</f>
        <v>0</v>
      </c>
      <c r="T17" s="11">
        <f t="shared" si="16"/>
        <v>0</v>
      </c>
      <c r="U17" s="11">
        <f t="shared" si="16"/>
        <v>0</v>
      </c>
      <c r="V17" s="11">
        <f t="shared" si="16"/>
        <v>0</v>
      </c>
      <c r="W17" s="11">
        <f t="shared" si="16"/>
        <v>0</v>
      </c>
      <c r="X17" s="11">
        <f t="shared" si="16"/>
        <v>0</v>
      </c>
      <c r="Y17" s="11">
        <f t="shared" si="15"/>
        <v>22734000</v>
      </c>
      <c r="Z17" s="237">
        <f t="shared" si="3"/>
        <v>9048000</v>
      </c>
    </row>
    <row r="18" spans="1:26" s="9" customFormat="1" ht="12">
      <c r="A18" s="276"/>
      <c r="B18" s="5" t="s">
        <v>49</v>
      </c>
      <c r="C18" s="273"/>
      <c r="D18" s="270"/>
      <c r="E18" s="270"/>
      <c r="F18" s="12">
        <v>0</v>
      </c>
      <c r="G18" s="12"/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f>SUM(G18:O18)</f>
        <v>0</v>
      </c>
      <c r="Z18" s="237">
        <f t="shared" si="3"/>
        <v>0</v>
      </c>
    </row>
    <row r="19" spans="1:26" s="9" customFormat="1" ht="12">
      <c r="A19" s="277"/>
      <c r="B19" s="5" t="s">
        <v>50</v>
      </c>
      <c r="C19" s="274"/>
      <c r="D19" s="271"/>
      <c r="E19" s="271"/>
      <c r="F19" s="12">
        <v>31782000</v>
      </c>
      <c r="G19" s="12"/>
      <c r="H19" s="12">
        <v>15134000</v>
      </c>
      <c r="I19" s="12">
        <v>4500000</v>
      </c>
      <c r="J19" s="12">
        <v>3100000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f>SUM(G19:O19)</f>
        <v>22734000</v>
      </c>
      <c r="Z19" s="237">
        <f t="shared" si="3"/>
        <v>9048000</v>
      </c>
    </row>
    <row r="20" spans="1:26" s="7" customFormat="1" ht="24">
      <c r="A20" s="275" t="s">
        <v>68</v>
      </c>
      <c r="B20" s="3" t="s">
        <v>16</v>
      </c>
      <c r="C20" s="272" t="s">
        <v>132</v>
      </c>
      <c r="D20" s="269">
        <v>2007</v>
      </c>
      <c r="E20" s="269">
        <v>2017</v>
      </c>
      <c r="F20" s="11">
        <f>SUM(F21:F22)</f>
        <v>11385000</v>
      </c>
      <c r="G20" s="11"/>
      <c r="H20" s="11">
        <f aca="true" t="shared" si="17" ref="H20:R20">SUM(H21:H22)</f>
        <v>0</v>
      </c>
      <c r="I20" s="11">
        <f t="shared" si="17"/>
        <v>0</v>
      </c>
      <c r="J20" s="11">
        <f t="shared" si="17"/>
        <v>30000</v>
      </c>
      <c r="K20" s="11">
        <f t="shared" si="17"/>
        <v>3000000</v>
      </c>
      <c r="L20" s="11">
        <f t="shared" si="17"/>
        <v>4000000</v>
      </c>
      <c r="M20" s="11">
        <f t="shared" si="17"/>
        <v>4152000</v>
      </c>
      <c r="N20" s="11">
        <f t="shared" si="17"/>
        <v>0</v>
      </c>
      <c r="O20" s="11">
        <f t="shared" si="17"/>
        <v>0</v>
      </c>
      <c r="P20" s="11">
        <f t="shared" si="17"/>
        <v>0</v>
      </c>
      <c r="Q20" s="11">
        <f t="shared" si="17"/>
        <v>0</v>
      </c>
      <c r="R20" s="11">
        <f t="shared" si="17"/>
        <v>0</v>
      </c>
      <c r="S20" s="11">
        <f aca="true" t="shared" si="18" ref="S20:Y20">SUM(S21:S22)</f>
        <v>0</v>
      </c>
      <c r="T20" s="11">
        <f t="shared" si="18"/>
        <v>0</v>
      </c>
      <c r="U20" s="11">
        <f t="shared" si="18"/>
        <v>0</v>
      </c>
      <c r="V20" s="11">
        <f t="shared" si="18"/>
        <v>0</v>
      </c>
      <c r="W20" s="11">
        <f t="shared" si="18"/>
        <v>0</v>
      </c>
      <c r="X20" s="11">
        <f t="shared" si="18"/>
        <v>0</v>
      </c>
      <c r="Y20" s="11">
        <f t="shared" si="18"/>
        <v>11182000</v>
      </c>
      <c r="Z20" s="237">
        <f t="shared" si="3"/>
        <v>203000</v>
      </c>
    </row>
    <row r="21" spans="1:26" s="9" customFormat="1" ht="12">
      <c r="A21" s="276"/>
      <c r="B21" s="5" t="s">
        <v>49</v>
      </c>
      <c r="C21" s="273"/>
      <c r="D21" s="270"/>
      <c r="E21" s="270"/>
      <c r="F21" s="12">
        <v>0</v>
      </c>
      <c r="G21" s="12"/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f>SUM(G21:O21)</f>
        <v>0</v>
      </c>
      <c r="Z21" s="237">
        <f t="shared" si="3"/>
        <v>0</v>
      </c>
    </row>
    <row r="22" spans="1:26" s="9" customFormat="1" ht="12">
      <c r="A22" s="277"/>
      <c r="B22" s="5" t="s">
        <v>50</v>
      </c>
      <c r="C22" s="274"/>
      <c r="D22" s="271"/>
      <c r="E22" s="271"/>
      <c r="F22" s="12">
        <v>11385000</v>
      </c>
      <c r="G22" s="12"/>
      <c r="H22" s="12">
        <v>0</v>
      </c>
      <c r="I22" s="12">
        <v>0</v>
      </c>
      <c r="J22" s="12">
        <v>30000</v>
      </c>
      <c r="K22" s="12">
        <v>3000000</v>
      </c>
      <c r="L22" s="12">
        <v>4000000</v>
      </c>
      <c r="M22" s="12">
        <v>4152000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f>SUM(G22:O22)</f>
        <v>11182000</v>
      </c>
      <c r="Z22" s="237">
        <f t="shared" si="3"/>
        <v>203000</v>
      </c>
    </row>
    <row r="23" spans="1:26" s="7" customFormat="1" ht="24">
      <c r="A23" s="275" t="s">
        <v>223</v>
      </c>
      <c r="B23" s="3" t="s">
        <v>312</v>
      </c>
      <c r="C23" s="272" t="s">
        <v>132</v>
      </c>
      <c r="D23" s="269">
        <v>2012</v>
      </c>
      <c r="E23" s="269">
        <v>2013</v>
      </c>
      <c r="F23" s="11">
        <f>SUM(F24:F25)</f>
        <v>851000</v>
      </c>
      <c r="G23" s="11"/>
      <c r="H23" s="11">
        <f aca="true" t="shared" si="19" ref="H23:R23">SUM(H24:H25)</f>
        <v>40000</v>
      </c>
      <c r="I23" s="11">
        <f t="shared" si="19"/>
        <v>811000</v>
      </c>
      <c r="J23" s="11">
        <f t="shared" si="19"/>
        <v>0</v>
      </c>
      <c r="K23" s="11">
        <f t="shared" si="19"/>
        <v>0</v>
      </c>
      <c r="L23" s="11">
        <f t="shared" si="19"/>
        <v>0</v>
      </c>
      <c r="M23" s="11">
        <f t="shared" si="19"/>
        <v>0</v>
      </c>
      <c r="N23" s="11">
        <f t="shared" si="19"/>
        <v>0</v>
      </c>
      <c r="O23" s="11">
        <f t="shared" si="19"/>
        <v>0</v>
      </c>
      <c r="P23" s="11">
        <f t="shared" si="19"/>
        <v>0</v>
      </c>
      <c r="Q23" s="11">
        <f t="shared" si="19"/>
        <v>0</v>
      </c>
      <c r="R23" s="11">
        <f t="shared" si="19"/>
        <v>0</v>
      </c>
      <c r="S23" s="11">
        <f aca="true" t="shared" si="20" ref="S23:Y23">SUM(S24:S25)</f>
        <v>0</v>
      </c>
      <c r="T23" s="11">
        <f t="shared" si="20"/>
        <v>0</v>
      </c>
      <c r="U23" s="11">
        <f t="shared" si="20"/>
        <v>0</v>
      </c>
      <c r="V23" s="11">
        <f t="shared" si="20"/>
        <v>0</v>
      </c>
      <c r="W23" s="11">
        <f t="shared" si="20"/>
        <v>0</v>
      </c>
      <c r="X23" s="11">
        <f t="shared" si="20"/>
        <v>0</v>
      </c>
      <c r="Y23" s="11">
        <f t="shared" si="20"/>
        <v>851000</v>
      </c>
      <c r="Z23" s="237">
        <f t="shared" si="3"/>
        <v>0</v>
      </c>
    </row>
    <row r="24" spans="1:26" s="9" customFormat="1" ht="12">
      <c r="A24" s="276"/>
      <c r="B24" s="5" t="s">
        <v>49</v>
      </c>
      <c r="C24" s="273"/>
      <c r="D24" s="270"/>
      <c r="E24" s="270"/>
      <c r="F24" s="12">
        <v>0</v>
      </c>
      <c r="G24" s="12"/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f>SUM(G24:O24)</f>
        <v>0</v>
      </c>
      <c r="Z24" s="237">
        <f t="shared" si="3"/>
        <v>0</v>
      </c>
    </row>
    <row r="25" spans="1:26" s="9" customFormat="1" ht="12">
      <c r="A25" s="277"/>
      <c r="B25" s="5" t="s">
        <v>50</v>
      </c>
      <c r="C25" s="274"/>
      <c r="D25" s="271"/>
      <c r="E25" s="271"/>
      <c r="F25" s="12">
        <v>851000</v>
      </c>
      <c r="G25" s="12"/>
      <c r="H25" s="12">
        <v>40000</v>
      </c>
      <c r="I25" s="12">
        <v>811000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f>SUM(G25:O25)</f>
        <v>851000</v>
      </c>
      <c r="Z25" s="237">
        <f t="shared" si="3"/>
        <v>0</v>
      </c>
    </row>
    <row r="26" spans="1:26" s="7" customFormat="1" ht="36">
      <c r="A26" s="275" t="s">
        <v>69</v>
      </c>
      <c r="B26" s="3" t="s">
        <v>313</v>
      </c>
      <c r="C26" s="272" t="s">
        <v>132</v>
      </c>
      <c r="D26" s="269">
        <v>2010</v>
      </c>
      <c r="E26" s="269">
        <v>2014</v>
      </c>
      <c r="F26" s="11">
        <f aca="true" t="shared" si="21" ref="F26:Y26">SUM(F27:F28)</f>
        <v>6209000</v>
      </c>
      <c r="G26" s="11"/>
      <c r="H26" s="11">
        <f t="shared" si="21"/>
        <v>500000</v>
      </c>
      <c r="I26" s="11">
        <f t="shared" si="21"/>
        <v>1900000</v>
      </c>
      <c r="J26" s="11">
        <f t="shared" si="21"/>
        <v>3564000</v>
      </c>
      <c r="K26" s="11">
        <f t="shared" si="21"/>
        <v>0</v>
      </c>
      <c r="L26" s="11">
        <f t="shared" si="21"/>
        <v>0</v>
      </c>
      <c r="M26" s="11">
        <f t="shared" si="21"/>
        <v>0</v>
      </c>
      <c r="N26" s="11">
        <f t="shared" si="21"/>
        <v>0</v>
      </c>
      <c r="O26" s="11">
        <f t="shared" si="21"/>
        <v>0</v>
      </c>
      <c r="P26" s="11">
        <f>SUM(P27:P28)</f>
        <v>0</v>
      </c>
      <c r="Q26" s="11">
        <f>SUM(Q27:Q28)</f>
        <v>0</v>
      </c>
      <c r="R26" s="11">
        <f>SUM(R27:R28)</f>
        <v>0</v>
      </c>
      <c r="S26" s="11">
        <f aca="true" t="shared" si="22" ref="S26:X26">SUM(S27:S28)</f>
        <v>0</v>
      </c>
      <c r="T26" s="11">
        <f t="shared" si="22"/>
        <v>0</v>
      </c>
      <c r="U26" s="11">
        <f t="shared" si="22"/>
        <v>0</v>
      </c>
      <c r="V26" s="11">
        <f t="shared" si="22"/>
        <v>0</v>
      </c>
      <c r="W26" s="11">
        <f t="shared" si="22"/>
        <v>0</v>
      </c>
      <c r="X26" s="11">
        <f t="shared" si="22"/>
        <v>0</v>
      </c>
      <c r="Y26" s="11">
        <f t="shared" si="21"/>
        <v>5964000</v>
      </c>
      <c r="Z26" s="237">
        <f t="shared" si="3"/>
        <v>245000</v>
      </c>
    </row>
    <row r="27" spans="1:26" s="9" customFormat="1" ht="12">
      <c r="A27" s="276"/>
      <c r="B27" s="5" t="s">
        <v>49</v>
      </c>
      <c r="C27" s="273"/>
      <c r="D27" s="270"/>
      <c r="E27" s="270"/>
      <c r="F27" s="12">
        <v>0</v>
      </c>
      <c r="G27" s="12"/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f>SUM(G27:O27)</f>
        <v>0</v>
      </c>
      <c r="Z27" s="237">
        <f t="shared" si="3"/>
        <v>0</v>
      </c>
    </row>
    <row r="28" spans="1:26" s="9" customFormat="1" ht="12">
      <c r="A28" s="277"/>
      <c r="B28" s="5" t="s">
        <v>50</v>
      </c>
      <c r="C28" s="274"/>
      <c r="D28" s="271"/>
      <c r="E28" s="271"/>
      <c r="F28" s="12">
        <v>6209000</v>
      </c>
      <c r="G28" s="12"/>
      <c r="H28" s="12">
        <v>500000</v>
      </c>
      <c r="I28" s="12">
        <v>1900000</v>
      </c>
      <c r="J28" s="12">
        <v>3564000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f>SUM(G28:O28)</f>
        <v>5964000</v>
      </c>
      <c r="Z28" s="237">
        <f t="shared" si="3"/>
        <v>245000</v>
      </c>
    </row>
    <row r="29" spans="1:26" s="7" customFormat="1" ht="48">
      <c r="A29" s="275" t="s">
        <v>70</v>
      </c>
      <c r="B29" s="3" t="s">
        <v>17</v>
      </c>
      <c r="C29" s="272" t="s">
        <v>132</v>
      </c>
      <c r="D29" s="269">
        <v>2012</v>
      </c>
      <c r="E29" s="269">
        <v>2013</v>
      </c>
      <c r="F29" s="11">
        <f aca="true" t="shared" si="23" ref="F29:O29">SUM(F30:F31)</f>
        <v>1797000</v>
      </c>
      <c r="G29" s="11"/>
      <c r="H29" s="11">
        <f t="shared" si="23"/>
        <v>260000</v>
      </c>
      <c r="I29" s="11">
        <f t="shared" si="23"/>
        <v>1537000</v>
      </c>
      <c r="J29" s="11">
        <f t="shared" si="23"/>
        <v>0</v>
      </c>
      <c r="K29" s="11">
        <f t="shared" si="23"/>
        <v>0</v>
      </c>
      <c r="L29" s="11">
        <f t="shared" si="23"/>
        <v>0</v>
      </c>
      <c r="M29" s="11">
        <f t="shared" si="23"/>
        <v>0</v>
      </c>
      <c r="N29" s="11">
        <f t="shared" si="23"/>
        <v>0</v>
      </c>
      <c r="O29" s="11">
        <f t="shared" si="23"/>
        <v>0</v>
      </c>
      <c r="P29" s="11">
        <f>SUM(P30:P31)</f>
        <v>0</v>
      </c>
      <c r="Q29" s="11">
        <f>SUM(Q30:Q31)</f>
        <v>0</v>
      </c>
      <c r="R29" s="11">
        <f>SUM(R30:R31)</f>
        <v>0</v>
      </c>
      <c r="S29" s="11">
        <f aca="true" t="shared" si="24" ref="S29:Y29">SUM(S30:S31)</f>
        <v>0</v>
      </c>
      <c r="T29" s="11">
        <f t="shared" si="24"/>
        <v>0</v>
      </c>
      <c r="U29" s="11">
        <f t="shared" si="24"/>
        <v>0</v>
      </c>
      <c r="V29" s="11">
        <f t="shared" si="24"/>
        <v>0</v>
      </c>
      <c r="W29" s="11">
        <f t="shared" si="24"/>
        <v>0</v>
      </c>
      <c r="X29" s="11">
        <f t="shared" si="24"/>
        <v>0</v>
      </c>
      <c r="Y29" s="11">
        <f t="shared" si="24"/>
        <v>1797000</v>
      </c>
      <c r="Z29" s="237">
        <f t="shared" si="3"/>
        <v>0</v>
      </c>
    </row>
    <row r="30" spans="1:26" s="9" customFormat="1" ht="12">
      <c r="A30" s="276"/>
      <c r="B30" s="5" t="s">
        <v>49</v>
      </c>
      <c r="C30" s="273"/>
      <c r="D30" s="270"/>
      <c r="E30" s="270"/>
      <c r="F30" s="12">
        <v>0</v>
      </c>
      <c r="G30" s="12"/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f>SUM(G30:O30)</f>
        <v>0</v>
      </c>
      <c r="Z30" s="237">
        <f t="shared" si="3"/>
        <v>0</v>
      </c>
    </row>
    <row r="31" spans="1:26" s="9" customFormat="1" ht="12">
      <c r="A31" s="277"/>
      <c r="B31" s="5" t="s">
        <v>50</v>
      </c>
      <c r="C31" s="274"/>
      <c r="D31" s="271"/>
      <c r="E31" s="271"/>
      <c r="F31" s="12">
        <v>1797000</v>
      </c>
      <c r="G31" s="12"/>
      <c r="H31" s="12">
        <v>260000</v>
      </c>
      <c r="I31" s="12">
        <v>1537000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f>SUM(G31:O31)</f>
        <v>1797000</v>
      </c>
      <c r="Z31" s="237">
        <f t="shared" si="3"/>
        <v>0</v>
      </c>
    </row>
    <row r="32" spans="1:26" s="7" customFormat="1" ht="24" customHeight="1">
      <c r="A32" s="275" t="s">
        <v>71</v>
      </c>
      <c r="B32" s="3" t="s">
        <v>18</v>
      </c>
      <c r="C32" s="272" t="s">
        <v>132</v>
      </c>
      <c r="D32" s="269">
        <v>2012</v>
      </c>
      <c r="E32" s="269">
        <v>2013</v>
      </c>
      <c r="F32" s="11">
        <f aca="true" t="shared" si="25" ref="F32:O32">SUM(F33:F34)</f>
        <v>1770000</v>
      </c>
      <c r="G32" s="11"/>
      <c r="H32" s="11">
        <f t="shared" si="25"/>
        <v>85000</v>
      </c>
      <c r="I32" s="11">
        <f t="shared" si="25"/>
        <v>1685000</v>
      </c>
      <c r="J32" s="11">
        <f t="shared" si="25"/>
        <v>0</v>
      </c>
      <c r="K32" s="11">
        <f t="shared" si="25"/>
        <v>0</v>
      </c>
      <c r="L32" s="11">
        <f t="shared" si="25"/>
        <v>0</v>
      </c>
      <c r="M32" s="11">
        <f t="shared" si="25"/>
        <v>0</v>
      </c>
      <c r="N32" s="11">
        <f t="shared" si="25"/>
        <v>0</v>
      </c>
      <c r="O32" s="11">
        <f t="shared" si="25"/>
        <v>0</v>
      </c>
      <c r="P32" s="11">
        <f>SUM(P33:P34)</f>
        <v>0</v>
      </c>
      <c r="Q32" s="11">
        <f>SUM(Q33:Q34)</f>
        <v>0</v>
      </c>
      <c r="R32" s="11">
        <f>SUM(R33:R34)</f>
        <v>0</v>
      </c>
      <c r="S32" s="11">
        <f aca="true" t="shared" si="26" ref="S32:Y32">SUM(S33:S34)</f>
        <v>0</v>
      </c>
      <c r="T32" s="11">
        <f t="shared" si="26"/>
        <v>0</v>
      </c>
      <c r="U32" s="11">
        <f t="shared" si="26"/>
        <v>0</v>
      </c>
      <c r="V32" s="11">
        <f t="shared" si="26"/>
        <v>0</v>
      </c>
      <c r="W32" s="11">
        <f t="shared" si="26"/>
        <v>0</v>
      </c>
      <c r="X32" s="11">
        <f t="shared" si="26"/>
        <v>0</v>
      </c>
      <c r="Y32" s="11">
        <f t="shared" si="26"/>
        <v>1770000</v>
      </c>
      <c r="Z32" s="237">
        <f t="shared" si="3"/>
        <v>0</v>
      </c>
    </row>
    <row r="33" spans="1:26" s="9" customFormat="1" ht="12">
      <c r="A33" s="276"/>
      <c r="B33" s="5" t="s">
        <v>49</v>
      </c>
      <c r="C33" s="273"/>
      <c r="D33" s="270"/>
      <c r="E33" s="270"/>
      <c r="F33" s="12">
        <v>0</v>
      </c>
      <c r="G33" s="12"/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f>SUM(G33:O33)</f>
        <v>0</v>
      </c>
      <c r="Z33" s="237">
        <f t="shared" si="3"/>
        <v>0</v>
      </c>
    </row>
    <row r="34" spans="1:26" s="9" customFormat="1" ht="12">
      <c r="A34" s="277"/>
      <c r="B34" s="5" t="s">
        <v>50</v>
      </c>
      <c r="C34" s="274"/>
      <c r="D34" s="271"/>
      <c r="E34" s="271"/>
      <c r="F34" s="12">
        <v>1770000</v>
      </c>
      <c r="G34" s="12"/>
      <c r="H34" s="12">
        <v>85000</v>
      </c>
      <c r="I34" s="12">
        <v>1685000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f>SUM(G34:O34)</f>
        <v>1770000</v>
      </c>
      <c r="Z34" s="237">
        <f t="shared" si="3"/>
        <v>0</v>
      </c>
    </row>
    <row r="35" spans="1:26" s="7" customFormat="1" ht="36">
      <c r="A35" s="275" t="s">
        <v>134</v>
      </c>
      <c r="B35" s="3" t="s">
        <v>19</v>
      </c>
      <c r="C35" s="272" t="s">
        <v>62</v>
      </c>
      <c r="D35" s="269">
        <v>2012</v>
      </c>
      <c r="E35" s="269">
        <v>2013</v>
      </c>
      <c r="F35" s="11">
        <f>SUM(F36,F37)</f>
        <v>1400000</v>
      </c>
      <c r="G35" s="11"/>
      <c r="H35" s="11">
        <f aca="true" t="shared" si="27" ref="H35:Y35">SUM(H36:H37)</f>
        <v>10000</v>
      </c>
      <c r="I35" s="11">
        <f t="shared" si="27"/>
        <v>1390000</v>
      </c>
      <c r="J35" s="11">
        <f t="shared" si="27"/>
        <v>0</v>
      </c>
      <c r="K35" s="11">
        <f t="shared" si="27"/>
        <v>0</v>
      </c>
      <c r="L35" s="11">
        <f t="shared" si="27"/>
        <v>0</v>
      </c>
      <c r="M35" s="11">
        <f t="shared" si="27"/>
        <v>0</v>
      </c>
      <c r="N35" s="11">
        <f t="shared" si="27"/>
        <v>0</v>
      </c>
      <c r="O35" s="11">
        <f t="shared" si="27"/>
        <v>0</v>
      </c>
      <c r="P35" s="11">
        <f>SUM(P36:P37)</f>
        <v>0</v>
      </c>
      <c r="Q35" s="11">
        <f>SUM(Q36:Q37)</f>
        <v>0</v>
      </c>
      <c r="R35" s="11">
        <f>SUM(R36:R37)</f>
        <v>0</v>
      </c>
      <c r="S35" s="11">
        <f aca="true" t="shared" si="28" ref="S35:X35">SUM(S36:S37)</f>
        <v>0</v>
      </c>
      <c r="T35" s="11">
        <f t="shared" si="28"/>
        <v>0</v>
      </c>
      <c r="U35" s="11">
        <f t="shared" si="28"/>
        <v>0</v>
      </c>
      <c r="V35" s="11">
        <f t="shared" si="28"/>
        <v>0</v>
      </c>
      <c r="W35" s="11">
        <f t="shared" si="28"/>
        <v>0</v>
      </c>
      <c r="X35" s="11">
        <f t="shared" si="28"/>
        <v>0</v>
      </c>
      <c r="Y35" s="11">
        <f t="shared" si="27"/>
        <v>1400000</v>
      </c>
      <c r="Z35" s="237">
        <f t="shared" si="3"/>
        <v>0</v>
      </c>
    </row>
    <row r="36" spans="1:26" s="9" customFormat="1" ht="12">
      <c r="A36" s="276"/>
      <c r="B36" s="5" t="s">
        <v>49</v>
      </c>
      <c r="C36" s="273"/>
      <c r="D36" s="270"/>
      <c r="E36" s="270"/>
      <c r="F36" s="12">
        <v>0</v>
      </c>
      <c r="G36" s="12"/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f>SUM(G36:O36)</f>
        <v>0</v>
      </c>
      <c r="Z36" s="237">
        <f t="shared" si="3"/>
        <v>0</v>
      </c>
    </row>
    <row r="37" spans="1:26" s="9" customFormat="1" ht="12">
      <c r="A37" s="277"/>
      <c r="B37" s="5" t="s">
        <v>50</v>
      </c>
      <c r="C37" s="274"/>
      <c r="D37" s="271"/>
      <c r="E37" s="271"/>
      <c r="F37" s="12">
        <v>1400000</v>
      </c>
      <c r="G37" s="12"/>
      <c r="H37" s="12">
        <v>10000</v>
      </c>
      <c r="I37" s="12">
        <v>1390000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f>SUM(G37:O37)</f>
        <v>1400000</v>
      </c>
      <c r="Z37" s="237">
        <f t="shared" si="3"/>
        <v>0</v>
      </c>
    </row>
    <row r="38" spans="1:26" s="7" customFormat="1" ht="24">
      <c r="A38" s="275" t="s">
        <v>224</v>
      </c>
      <c r="B38" s="3" t="s">
        <v>20</v>
      </c>
      <c r="C38" s="272" t="s">
        <v>62</v>
      </c>
      <c r="D38" s="269">
        <v>2010</v>
      </c>
      <c r="E38" s="269">
        <v>2013</v>
      </c>
      <c r="F38" s="11">
        <f aca="true" t="shared" si="29" ref="F38:Y38">SUM(F39:F40)</f>
        <v>4242000</v>
      </c>
      <c r="G38" s="11"/>
      <c r="H38" s="11">
        <f t="shared" si="29"/>
        <v>1793000</v>
      </c>
      <c r="I38" s="11">
        <f t="shared" si="29"/>
        <v>2227000</v>
      </c>
      <c r="J38" s="11">
        <f t="shared" si="29"/>
        <v>0</v>
      </c>
      <c r="K38" s="11">
        <f t="shared" si="29"/>
        <v>0</v>
      </c>
      <c r="L38" s="11">
        <f t="shared" si="29"/>
        <v>0</v>
      </c>
      <c r="M38" s="11">
        <f t="shared" si="29"/>
        <v>0</v>
      </c>
      <c r="N38" s="11">
        <f t="shared" si="29"/>
        <v>0</v>
      </c>
      <c r="O38" s="11">
        <f t="shared" si="29"/>
        <v>0</v>
      </c>
      <c r="P38" s="11">
        <f>SUM(P39:P40)</f>
        <v>0</v>
      </c>
      <c r="Q38" s="11">
        <f>SUM(Q39:Q40)</f>
        <v>0</v>
      </c>
      <c r="R38" s="11">
        <f>SUM(R39:R40)</f>
        <v>0</v>
      </c>
      <c r="S38" s="11">
        <f aca="true" t="shared" si="30" ref="S38:X38">SUM(S39:S40)</f>
        <v>0</v>
      </c>
      <c r="T38" s="11">
        <f t="shared" si="30"/>
        <v>0</v>
      </c>
      <c r="U38" s="11">
        <f t="shared" si="30"/>
        <v>0</v>
      </c>
      <c r="V38" s="11">
        <f t="shared" si="30"/>
        <v>0</v>
      </c>
      <c r="W38" s="11">
        <f t="shared" si="30"/>
        <v>0</v>
      </c>
      <c r="X38" s="11">
        <f t="shared" si="30"/>
        <v>0</v>
      </c>
      <c r="Y38" s="11">
        <f t="shared" si="29"/>
        <v>4020000</v>
      </c>
      <c r="Z38" s="237">
        <f t="shared" si="3"/>
        <v>222000</v>
      </c>
    </row>
    <row r="39" spans="1:26" s="9" customFormat="1" ht="12">
      <c r="A39" s="276"/>
      <c r="B39" s="5" t="s">
        <v>49</v>
      </c>
      <c r="C39" s="273"/>
      <c r="D39" s="270"/>
      <c r="E39" s="270"/>
      <c r="F39" s="12">
        <v>0</v>
      </c>
      <c r="G39" s="12"/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f>SUM(G39:O39)</f>
        <v>0</v>
      </c>
      <c r="Z39" s="237">
        <f t="shared" si="3"/>
        <v>0</v>
      </c>
    </row>
    <row r="40" spans="1:26" s="9" customFormat="1" ht="12">
      <c r="A40" s="277"/>
      <c r="B40" s="5" t="s">
        <v>50</v>
      </c>
      <c r="C40" s="274"/>
      <c r="D40" s="271"/>
      <c r="E40" s="271"/>
      <c r="F40" s="12">
        <v>4242000</v>
      </c>
      <c r="G40" s="12"/>
      <c r="H40" s="12">
        <v>1793000</v>
      </c>
      <c r="I40" s="12">
        <v>2227000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f>SUM(G40:O40)</f>
        <v>4020000</v>
      </c>
      <c r="Z40" s="237">
        <f t="shared" si="3"/>
        <v>222000</v>
      </c>
    </row>
    <row r="41" spans="1:26" s="7" customFormat="1" ht="75" customHeight="1">
      <c r="A41" s="275" t="s">
        <v>137</v>
      </c>
      <c r="B41" s="3" t="s">
        <v>61</v>
      </c>
      <c r="C41" s="272" t="s">
        <v>62</v>
      </c>
      <c r="D41" s="269">
        <v>2009</v>
      </c>
      <c r="E41" s="269">
        <v>2013</v>
      </c>
      <c r="F41" s="11">
        <f aca="true" t="shared" si="31" ref="F41:Y41">SUM(F42:F43)</f>
        <v>2720000</v>
      </c>
      <c r="G41" s="11"/>
      <c r="H41" s="11">
        <f t="shared" si="31"/>
        <v>1600000</v>
      </c>
      <c r="I41" s="11">
        <f t="shared" si="31"/>
        <v>820000</v>
      </c>
      <c r="J41" s="11">
        <f t="shared" si="31"/>
        <v>0</v>
      </c>
      <c r="K41" s="11">
        <f t="shared" si="31"/>
        <v>0</v>
      </c>
      <c r="L41" s="11">
        <f t="shared" si="31"/>
        <v>0</v>
      </c>
      <c r="M41" s="11">
        <f t="shared" si="31"/>
        <v>0</v>
      </c>
      <c r="N41" s="11">
        <f t="shared" si="31"/>
        <v>0</v>
      </c>
      <c r="O41" s="11">
        <f t="shared" si="31"/>
        <v>0</v>
      </c>
      <c r="P41" s="11">
        <f>SUM(P42:P43)</f>
        <v>0</v>
      </c>
      <c r="Q41" s="11">
        <f>SUM(Q42:Q43)</f>
        <v>0</v>
      </c>
      <c r="R41" s="11">
        <f>SUM(R42:R43)</f>
        <v>0</v>
      </c>
      <c r="S41" s="11">
        <f aca="true" t="shared" si="32" ref="S41:X41">SUM(S42:S43)</f>
        <v>0</v>
      </c>
      <c r="T41" s="11">
        <f t="shared" si="32"/>
        <v>0</v>
      </c>
      <c r="U41" s="11">
        <f t="shared" si="32"/>
        <v>0</v>
      </c>
      <c r="V41" s="11">
        <f t="shared" si="32"/>
        <v>0</v>
      </c>
      <c r="W41" s="11">
        <f t="shared" si="32"/>
        <v>0</v>
      </c>
      <c r="X41" s="11">
        <f t="shared" si="32"/>
        <v>0</v>
      </c>
      <c r="Y41" s="11">
        <f t="shared" si="31"/>
        <v>2420000</v>
      </c>
      <c r="Z41" s="237">
        <f t="shared" si="3"/>
        <v>300000</v>
      </c>
    </row>
    <row r="42" spans="1:26" s="9" customFormat="1" ht="12">
      <c r="A42" s="276"/>
      <c r="B42" s="5" t="s">
        <v>49</v>
      </c>
      <c r="C42" s="273"/>
      <c r="D42" s="270"/>
      <c r="E42" s="270"/>
      <c r="F42" s="12">
        <v>0</v>
      </c>
      <c r="G42" s="12"/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f>SUM(G42:O42)</f>
        <v>0</v>
      </c>
      <c r="Z42" s="237">
        <f t="shared" si="3"/>
        <v>0</v>
      </c>
    </row>
    <row r="43" spans="1:26" s="9" customFormat="1" ht="12">
      <c r="A43" s="277"/>
      <c r="B43" s="5" t="s">
        <v>50</v>
      </c>
      <c r="C43" s="274"/>
      <c r="D43" s="271"/>
      <c r="E43" s="271"/>
      <c r="F43" s="12">
        <v>2720000</v>
      </c>
      <c r="G43" s="12"/>
      <c r="H43" s="12">
        <v>1600000</v>
      </c>
      <c r="I43" s="12">
        <v>820000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f>SUM(G43:O43)</f>
        <v>2420000</v>
      </c>
      <c r="Z43" s="237">
        <f t="shared" si="3"/>
        <v>300000</v>
      </c>
    </row>
    <row r="44" spans="1:26" s="7" customFormat="1" ht="37.5" customHeight="1">
      <c r="A44" s="275" t="s">
        <v>143</v>
      </c>
      <c r="B44" s="3" t="s">
        <v>148</v>
      </c>
      <c r="C44" s="272" t="s">
        <v>62</v>
      </c>
      <c r="D44" s="269">
        <v>2012</v>
      </c>
      <c r="E44" s="269">
        <v>2013</v>
      </c>
      <c r="F44" s="11">
        <f>SUM(F45:F46)</f>
        <v>2100000</v>
      </c>
      <c r="G44" s="11"/>
      <c r="H44" s="11">
        <f aca="true" t="shared" si="33" ref="H44:R44">SUM(H45:H46)</f>
        <v>1900000</v>
      </c>
      <c r="I44" s="11">
        <f t="shared" si="33"/>
        <v>200000</v>
      </c>
      <c r="J44" s="11">
        <f t="shared" si="33"/>
        <v>0</v>
      </c>
      <c r="K44" s="11">
        <f t="shared" si="33"/>
        <v>0</v>
      </c>
      <c r="L44" s="11">
        <f t="shared" si="33"/>
        <v>0</v>
      </c>
      <c r="M44" s="11">
        <f t="shared" si="33"/>
        <v>0</v>
      </c>
      <c r="N44" s="11">
        <f t="shared" si="33"/>
        <v>0</v>
      </c>
      <c r="O44" s="11">
        <f t="shared" si="33"/>
        <v>0</v>
      </c>
      <c r="P44" s="11">
        <f t="shared" si="33"/>
        <v>0</v>
      </c>
      <c r="Q44" s="11">
        <f t="shared" si="33"/>
        <v>0</v>
      </c>
      <c r="R44" s="11">
        <f t="shared" si="33"/>
        <v>0</v>
      </c>
      <c r="S44" s="11">
        <f aca="true" t="shared" si="34" ref="S44:Y44">SUM(S45:S46)</f>
        <v>0</v>
      </c>
      <c r="T44" s="11">
        <f t="shared" si="34"/>
        <v>0</v>
      </c>
      <c r="U44" s="11">
        <f t="shared" si="34"/>
        <v>0</v>
      </c>
      <c r="V44" s="11">
        <f t="shared" si="34"/>
        <v>0</v>
      </c>
      <c r="W44" s="11">
        <f t="shared" si="34"/>
        <v>0</v>
      </c>
      <c r="X44" s="11">
        <f t="shared" si="34"/>
        <v>0</v>
      </c>
      <c r="Y44" s="11">
        <f t="shared" si="34"/>
        <v>2100000</v>
      </c>
      <c r="Z44" s="237">
        <f t="shared" si="3"/>
        <v>0</v>
      </c>
    </row>
    <row r="45" spans="1:26" s="7" customFormat="1" ht="12">
      <c r="A45" s="276"/>
      <c r="B45" s="5" t="s">
        <v>49</v>
      </c>
      <c r="C45" s="273"/>
      <c r="D45" s="270"/>
      <c r="E45" s="270"/>
      <c r="F45" s="12">
        <v>0</v>
      </c>
      <c r="G45" s="12"/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f>SUM(G45:O45)</f>
        <v>0</v>
      </c>
      <c r="Z45" s="237">
        <f t="shared" si="3"/>
        <v>0</v>
      </c>
    </row>
    <row r="46" spans="1:26" s="7" customFormat="1" ht="12">
      <c r="A46" s="277"/>
      <c r="B46" s="5" t="s">
        <v>50</v>
      </c>
      <c r="C46" s="274"/>
      <c r="D46" s="271"/>
      <c r="E46" s="271"/>
      <c r="F46" s="12">
        <v>2100000</v>
      </c>
      <c r="G46" s="12"/>
      <c r="H46" s="12">
        <v>1900000</v>
      </c>
      <c r="I46" s="12">
        <v>200000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f>SUM(G46:O46)</f>
        <v>2100000</v>
      </c>
      <c r="Z46" s="237">
        <f t="shared" si="3"/>
        <v>0</v>
      </c>
    </row>
    <row r="47" spans="1:26" s="7" customFormat="1" ht="31.5" customHeight="1">
      <c r="A47" s="275" t="s">
        <v>144</v>
      </c>
      <c r="B47" s="3" t="s">
        <v>149</v>
      </c>
      <c r="C47" s="272" t="s">
        <v>62</v>
      </c>
      <c r="D47" s="269">
        <v>2006</v>
      </c>
      <c r="E47" s="269">
        <v>2015</v>
      </c>
      <c r="F47" s="11">
        <f aca="true" t="shared" si="35" ref="F47:O47">SUM(F48:F49)</f>
        <v>23331000</v>
      </c>
      <c r="G47" s="11"/>
      <c r="H47" s="11">
        <f t="shared" si="35"/>
        <v>0</v>
      </c>
      <c r="I47" s="11">
        <f t="shared" si="35"/>
        <v>150000</v>
      </c>
      <c r="J47" s="11">
        <f t="shared" si="35"/>
        <v>4790000</v>
      </c>
      <c r="K47" s="11">
        <f t="shared" si="35"/>
        <v>4600000</v>
      </c>
      <c r="L47" s="11">
        <f t="shared" si="35"/>
        <v>0</v>
      </c>
      <c r="M47" s="11">
        <f t="shared" si="35"/>
        <v>0</v>
      </c>
      <c r="N47" s="11">
        <f t="shared" si="35"/>
        <v>0</v>
      </c>
      <c r="O47" s="11">
        <f t="shared" si="35"/>
        <v>0</v>
      </c>
      <c r="P47" s="11">
        <f>SUM(P48:P49)</f>
        <v>0</v>
      </c>
      <c r="Q47" s="11">
        <f>SUM(Q48:Q49)</f>
        <v>0</v>
      </c>
      <c r="R47" s="11">
        <f>SUM(R48:R49)</f>
        <v>0</v>
      </c>
      <c r="S47" s="11">
        <f aca="true" t="shared" si="36" ref="S47:Y47">SUM(S48:S49)</f>
        <v>0</v>
      </c>
      <c r="T47" s="11">
        <f t="shared" si="36"/>
        <v>0</v>
      </c>
      <c r="U47" s="11">
        <f t="shared" si="36"/>
        <v>0</v>
      </c>
      <c r="V47" s="11">
        <f t="shared" si="36"/>
        <v>0</v>
      </c>
      <c r="W47" s="11">
        <f t="shared" si="36"/>
        <v>0</v>
      </c>
      <c r="X47" s="11">
        <f t="shared" si="36"/>
        <v>0</v>
      </c>
      <c r="Y47" s="11">
        <f t="shared" si="36"/>
        <v>9540000</v>
      </c>
      <c r="Z47" s="237">
        <f t="shared" si="3"/>
        <v>13791000</v>
      </c>
    </row>
    <row r="48" spans="1:26" s="9" customFormat="1" ht="12">
      <c r="A48" s="276"/>
      <c r="B48" s="5" t="s">
        <v>49</v>
      </c>
      <c r="C48" s="273"/>
      <c r="D48" s="270"/>
      <c r="E48" s="270"/>
      <c r="F48" s="12">
        <v>0</v>
      </c>
      <c r="G48" s="12"/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f>SUM(G48:O48)</f>
        <v>0</v>
      </c>
      <c r="Z48" s="237">
        <f t="shared" si="3"/>
        <v>0</v>
      </c>
    </row>
    <row r="49" spans="1:26" s="9" customFormat="1" ht="12">
      <c r="A49" s="277"/>
      <c r="B49" s="5" t="s">
        <v>50</v>
      </c>
      <c r="C49" s="274"/>
      <c r="D49" s="271"/>
      <c r="E49" s="271"/>
      <c r="F49" s="12">
        <v>23331000</v>
      </c>
      <c r="G49" s="12"/>
      <c r="H49" s="12">
        <v>0</v>
      </c>
      <c r="I49" s="12">
        <v>150000</v>
      </c>
      <c r="J49" s="12">
        <v>4790000</v>
      </c>
      <c r="K49" s="12">
        <v>4600000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f>SUM(G49:O49)</f>
        <v>9540000</v>
      </c>
      <c r="Z49" s="237">
        <f t="shared" si="3"/>
        <v>13791000</v>
      </c>
    </row>
    <row r="50" spans="1:26" s="7" customFormat="1" ht="27.75" customHeight="1">
      <c r="A50" s="275" t="s">
        <v>225</v>
      </c>
      <c r="B50" s="3" t="s">
        <v>150</v>
      </c>
      <c r="C50" s="272" t="s">
        <v>62</v>
      </c>
      <c r="D50" s="269">
        <v>2010</v>
      </c>
      <c r="E50" s="269">
        <v>2015</v>
      </c>
      <c r="F50" s="11">
        <f aca="true" t="shared" si="37" ref="F50:Y50">SUM(F51:F52)</f>
        <v>18577000</v>
      </c>
      <c r="G50" s="11"/>
      <c r="H50" s="11">
        <f t="shared" si="37"/>
        <v>3500000</v>
      </c>
      <c r="I50" s="11">
        <f t="shared" si="37"/>
        <v>4800000</v>
      </c>
      <c r="J50" s="11">
        <f t="shared" si="37"/>
        <v>1700000</v>
      </c>
      <c r="K50" s="11">
        <f t="shared" si="37"/>
        <v>3650000</v>
      </c>
      <c r="L50" s="11">
        <f t="shared" si="37"/>
        <v>0</v>
      </c>
      <c r="M50" s="11">
        <f t="shared" si="37"/>
        <v>0</v>
      </c>
      <c r="N50" s="11">
        <f t="shared" si="37"/>
        <v>0</v>
      </c>
      <c r="O50" s="11">
        <f t="shared" si="37"/>
        <v>0</v>
      </c>
      <c r="P50" s="11">
        <f>SUM(P51:P52)</f>
        <v>0</v>
      </c>
      <c r="Q50" s="11">
        <f>SUM(Q51:Q52)</f>
        <v>0</v>
      </c>
      <c r="R50" s="11">
        <f>SUM(R51:R52)</f>
        <v>0</v>
      </c>
      <c r="S50" s="11">
        <f aca="true" t="shared" si="38" ref="S50:X50">SUM(S51:S52)</f>
        <v>0</v>
      </c>
      <c r="T50" s="11">
        <f t="shared" si="38"/>
        <v>0</v>
      </c>
      <c r="U50" s="11">
        <f t="shared" si="38"/>
        <v>0</v>
      </c>
      <c r="V50" s="11">
        <f t="shared" si="38"/>
        <v>0</v>
      </c>
      <c r="W50" s="11">
        <f t="shared" si="38"/>
        <v>0</v>
      </c>
      <c r="X50" s="11">
        <f t="shared" si="38"/>
        <v>0</v>
      </c>
      <c r="Y50" s="11">
        <f t="shared" si="37"/>
        <v>13650000</v>
      </c>
      <c r="Z50" s="237">
        <f t="shared" si="3"/>
        <v>4927000</v>
      </c>
    </row>
    <row r="51" spans="1:26" s="7" customFormat="1" ht="12">
      <c r="A51" s="276"/>
      <c r="B51" s="5" t="s">
        <v>49</v>
      </c>
      <c r="C51" s="273"/>
      <c r="D51" s="270"/>
      <c r="E51" s="270"/>
      <c r="F51" s="12">
        <v>0</v>
      </c>
      <c r="G51" s="12"/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f>SUM(G51:O51)</f>
        <v>0</v>
      </c>
      <c r="Z51" s="237">
        <f t="shared" si="3"/>
        <v>0</v>
      </c>
    </row>
    <row r="52" spans="1:26" s="7" customFormat="1" ht="12">
      <c r="A52" s="277"/>
      <c r="B52" s="5" t="s">
        <v>50</v>
      </c>
      <c r="C52" s="274"/>
      <c r="D52" s="271"/>
      <c r="E52" s="271"/>
      <c r="F52" s="12">
        <v>18577000</v>
      </c>
      <c r="G52" s="12"/>
      <c r="H52" s="12">
        <v>3500000</v>
      </c>
      <c r="I52" s="12">
        <v>4800000</v>
      </c>
      <c r="J52" s="12">
        <v>1700000</v>
      </c>
      <c r="K52" s="12">
        <v>3650000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f>SUM(G52:O52)</f>
        <v>13650000</v>
      </c>
      <c r="Z52" s="237">
        <f t="shared" si="3"/>
        <v>4927000</v>
      </c>
    </row>
    <row r="53" spans="1:26" s="23" customFormat="1" ht="24.75" customHeight="1">
      <c r="A53" s="308" t="s">
        <v>26</v>
      </c>
      <c r="B53" s="300" t="s">
        <v>57</v>
      </c>
      <c r="C53" s="301"/>
      <c r="D53" s="301"/>
      <c r="E53" s="302"/>
      <c r="F53" s="22">
        <f aca="true" t="shared" si="39" ref="F53:Y53">SUM(F54:F55)</f>
        <v>0</v>
      </c>
      <c r="G53" s="22"/>
      <c r="H53" s="22">
        <f t="shared" si="39"/>
        <v>0</v>
      </c>
      <c r="I53" s="22">
        <f t="shared" si="39"/>
        <v>0</v>
      </c>
      <c r="J53" s="22">
        <f t="shared" si="39"/>
        <v>0</v>
      </c>
      <c r="K53" s="22">
        <f t="shared" si="39"/>
        <v>0</v>
      </c>
      <c r="L53" s="22">
        <f t="shared" si="39"/>
        <v>0</v>
      </c>
      <c r="M53" s="22">
        <f t="shared" si="39"/>
        <v>0</v>
      </c>
      <c r="N53" s="22">
        <f t="shared" si="39"/>
        <v>0</v>
      </c>
      <c r="O53" s="22">
        <f t="shared" si="39"/>
        <v>0</v>
      </c>
      <c r="P53" s="22">
        <f>SUM(P54:P55)</f>
        <v>0</v>
      </c>
      <c r="Q53" s="22">
        <f>SUM(Q54:Q55)</f>
        <v>0</v>
      </c>
      <c r="R53" s="22">
        <f>SUM(R54:R55)</f>
        <v>0</v>
      </c>
      <c r="S53" s="22">
        <f aca="true" t="shared" si="40" ref="S53:X53">SUM(S54:S55)</f>
        <v>0</v>
      </c>
      <c r="T53" s="22">
        <f t="shared" si="40"/>
        <v>0</v>
      </c>
      <c r="U53" s="22">
        <f t="shared" si="40"/>
        <v>0</v>
      </c>
      <c r="V53" s="22">
        <f t="shared" si="40"/>
        <v>0</v>
      </c>
      <c r="W53" s="22">
        <f t="shared" si="40"/>
        <v>0</v>
      </c>
      <c r="X53" s="22">
        <f t="shared" si="40"/>
        <v>0</v>
      </c>
      <c r="Y53" s="22">
        <f t="shared" si="39"/>
        <v>0</v>
      </c>
      <c r="Z53" s="237">
        <f t="shared" si="3"/>
        <v>0</v>
      </c>
    </row>
    <row r="54" spans="1:26" s="25" customFormat="1" ht="12">
      <c r="A54" s="309"/>
      <c r="B54" s="296" t="s">
        <v>49</v>
      </c>
      <c r="C54" s="297"/>
      <c r="D54" s="297"/>
      <c r="E54" s="298"/>
      <c r="F54" s="24">
        <f>SUM(F57)</f>
        <v>0</v>
      </c>
      <c r="G54" s="24"/>
      <c r="H54" s="24">
        <f aca="true" t="shared" si="41" ref="H54:O54">SUM(H57)</f>
        <v>0</v>
      </c>
      <c r="I54" s="24">
        <f t="shared" si="41"/>
        <v>0</v>
      </c>
      <c r="J54" s="24">
        <f t="shared" si="41"/>
        <v>0</v>
      </c>
      <c r="K54" s="24">
        <f t="shared" si="41"/>
        <v>0</v>
      </c>
      <c r="L54" s="24">
        <f t="shared" si="41"/>
        <v>0</v>
      </c>
      <c r="M54" s="24">
        <f t="shared" si="41"/>
        <v>0</v>
      </c>
      <c r="N54" s="24">
        <f t="shared" si="41"/>
        <v>0</v>
      </c>
      <c r="O54" s="24">
        <f t="shared" si="41"/>
        <v>0</v>
      </c>
      <c r="P54" s="24">
        <f aca="true" t="shared" si="42" ref="P54:R55">SUM(P57)</f>
        <v>0</v>
      </c>
      <c r="Q54" s="24">
        <f t="shared" si="42"/>
        <v>0</v>
      </c>
      <c r="R54" s="24">
        <f t="shared" si="42"/>
        <v>0</v>
      </c>
      <c r="S54" s="24">
        <f aca="true" t="shared" si="43" ref="S54:X54">SUM(S57)</f>
        <v>0</v>
      </c>
      <c r="T54" s="24">
        <f t="shared" si="43"/>
        <v>0</v>
      </c>
      <c r="U54" s="24">
        <f t="shared" si="43"/>
        <v>0</v>
      </c>
      <c r="V54" s="24">
        <f t="shared" si="43"/>
        <v>0</v>
      </c>
      <c r="W54" s="24">
        <f t="shared" si="43"/>
        <v>0</v>
      </c>
      <c r="X54" s="24">
        <f t="shared" si="43"/>
        <v>0</v>
      </c>
      <c r="Y54" s="24">
        <f>SUM(G54:O54)</f>
        <v>0</v>
      </c>
      <c r="Z54" s="237">
        <f t="shared" si="3"/>
        <v>0</v>
      </c>
    </row>
    <row r="55" spans="1:26" s="25" customFormat="1" ht="12">
      <c r="A55" s="310"/>
      <c r="B55" s="296" t="s">
        <v>50</v>
      </c>
      <c r="C55" s="297"/>
      <c r="D55" s="297"/>
      <c r="E55" s="298"/>
      <c r="F55" s="24">
        <f>SUM(F58)</f>
        <v>0</v>
      </c>
      <c r="G55" s="24"/>
      <c r="H55" s="24">
        <f aca="true" t="shared" si="44" ref="H55:O55">SUM(H58)</f>
        <v>0</v>
      </c>
      <c r="I55" s="24">
        <f t="shared" si="44"/>
        <v>0</v>
      </c>
      <c r="J55" s="24">
        <f t="shared" si="44"/>
        <v>0</v>
      </c>
      <c r="K55" s="24">
        <f t="shared" si="44"/>
        <v>0</v>
      </c>
      <c r="L55" s="24">
        <f t="shared" si="44"/>
        <v>0</v>
      </c>
      <c r="M55" s="24">
        <f t="shared" si="44"/>
        <v>0</v>
      </c>
      <c r="N55" s="24">
        <f t="shared" si="44"/>
        <v>0</v>
      </c>
      <c r="O55" s="24">
        <f t="shared" si="44"/>
        <v>0</v>
      </c>
      <c r="P55" s="24">
        <f t="shared" si="42"/>
        <v>0</v>
      </c>
      <c r="Q55" s="24">
        <f t="shared" si="42"/>
        <v>0</v>
      </c>
      <c r="R55" s="24">
        <f t="shared" si="42"/>
        <v>0</v>
      </c>
      <c r="S55" s="24">
        <f aca="true" t="shared" si="45" ref="S55:X55">SUM(S58)</f>
        <v>0</v>
      </c>
      <c r="T55" s="24">
        <f t="shared" si="45"/>
        <v>0</v>
      </c>
      <c r="U55" s="24">
        <f t="shared" si="45"/>
        <v>0</v>
      </c>
      <c r="V55" s="24">
        <f t="shared" si="45"/>
        <v>0</v>
      </c>
      <c r="W55" s="24">
        <f t="shared" si="45"/>
        <v>0</v>
      </c>
      <c r="X55" s="24">
        <f t="shared" si="45"/>
        <v>0</v>
      </c>
      <c r="Y55" s="24">
        <f>SUM(G55:O55)</f>
        <v>0</v>
      </c>
      <c r="Z55" s="237">
        <f t="shared" si="3"/>
        <v>0</v>
      </c>
    </row>
    <row r="56" spans="1:26" s="28" customFormat="1" ht="12">
      <c r="A56" s="293"/>
      <c r="B56" s="26" t="s">
        <v>56</v>
      </c>
      <c r="C56" s="293" t="s">
        <v>65</v>
      </c>
      <c r="D56" s="293" t="s">
        <v>65</v>
      </c>
      <c r="E56" s="293" t="s">
        <v>65</v>
      </c>
      <c r="F56" s="27">
        <f aca="true" t="shared" si="46" ref="F56:Y56">SUM(F57:F58)</f>
        <v>0</v>
      </c>
      <c r="G56" s="27"/>
      <c r="H56" s="27">
        <f t="shared" si="46"/>
        <v>0</v>
      </c>
      <c r="I56" s="27">
        <f t="shared" si="46"/>
        <v>0</v>
      </c>
      <c r="J56" s="27">
        <f t="shared" si="46"/>
        <v>0</v>
      </c>
      <c r="K56" s="27">
        <f t="shared" si="46"/>
        <v>0</v>
      </c>
      <c r="L56" s="27">
        <f t="shared" si="46"/>
        <v>0</v>
      </c>
      <c r="M56" s="27">
        <f t="shared" si="46"/>
        <v>0</v>
      </c>
      <c r="N56" s="27">
        <f t="shared" si="46"/>
        <v>0</v>
      </c>
      <c r="O56" s="27">
        <f t="shared" si="46"/>
        <v>0</v>
      </c>
      <c r="P56" s="27">
        <f>SUM(P57:P58)</f>
        <v>0</v>
      </c>
      <c r="Q56" s="27">
        <f>SUM(Q57:Q58)</f>
        <v>0</v>
      </c>
      <c r="R56" s="27">
        <f>SUM(R57:R58)</f>
        <v>0</v>
      </c>
      <c r="S56" s="27">
        <f aca="true" t="shared" si="47" ref="S56:X56">SUM(S57:S58)</f>
        <v>0</v>
      </c>
      <c r="T56" s="27">
        <f t="shared" si="47"/>
        <v>0</v>
      </c>
      <c r="U56" s="27">
        <f t="shared" si="47"/>
        <v>0</v>
      </c>
      <c r="V56" s="27">
        <f t="shared" si="47"/>
        <v>0</v>
      </c>
      <c r="W56" s="27">
        <f t="shared" si="47"/>
        <v>0</v>
      </c>
      <c r="X56" s="27">
        <f t="shared" si="47"/>
        <v>0</v>
      </c>
      <c r="Y56" s="27">
        <f t="shared" si="46"/>
        <v>0</v>
      </c>
      <c r="Z56" s="237">
        <f t="shared" si="3"/>
        <v>0</v>
      </c>
    </row>
    <row r="57" spans="1:26" s="31" customFormat="1" ht="12">
      <c r="A57" s="294"/>
      <c r="B57" s="29" t="s">
        <v>49</v>
      </c>
      <c r="C57" s="294"/>
      <c r="D57" s="294"/>
      <c r="E57" s="294"/>
      <c r="F57" s="30">
        <v>0</v>
      </c>
      <c r="G57" s="30"/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f>SUM(G57:O57)</f>
        <v>0</v>
      </c>
      <c r="Z57" s="237">
        <f t="shared" si="3"/>
        <v>0</v>
      </c>
    </row>
    <row r="58" spans="1:26" s="31" customFormat="1" ht="12">
      <c r="A58" s="295"/>
      <c r="B58" s="29" t="s">
        <v>50</v>
      </c>
      <c r="C58" s="295"/>
      <c r="D58" s="295"/>
      <c r="E58" s="295"/>
      <c r="F58" s="30">
        <v>0</v>
      </c>
      <c r="G58" s="30"/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f>SUM(G58:O58)</f>
        <v>0</v>
      </c>
      <c r="Z58" s="237">
        <f t="shared" si="3"/>
        <v>0</v>
      </c>
    </row>
    <row r="59" spans="1:26" s="23" customFormat="1" ht="22.5" customHeight="1">
      <c r="A59" s="21" t="s">
        <v>28</v>
      </c>
      <c r="B59" s="300" t="s">
        <v>58</v>
      </c>
      <c r="C59" s="301"/>
      <c r="D59" s="301"/>
      <c r="E59" s="302"/>
      <c r="F59" s="22">
        <f aca="true" t="shared" si="48" ref="F59:Y59">SUM(F60:F61)</f>
        <v>349401495</v>
      </c>
      <c r="G59" s="22"/>
      <c r="H59" s="22">
        <f t="shared" si="48"/>
        <v>38930037</v>
      </c>
      <c r="I59" s="22">
        <f t="shared" si="48"/>
        <v>37763678</v>
      </c>
      <c r="J59" s="22">
        <f t="shared" si="48"/>
        <v>37932000</v>
      </c>
      <c r="K59" s="22">
        <f t="shared" si="48"/>
        <v>54119500</v>
      </c>
      <c r="L59" s="22">
        <f t="shared" si="48"/>
        <v>52725000</v>
      </c>
      <c r="M59" s="22">
        <f t="shared" si="48"/>
        <v>20774000</v>
      </c>
      <c r="N59" s="22">
        <f t="shared" si="48"/>
        <v>13800000</v>
      </c>
      <c r="O59" s="22">
        <f t="shared" si="48"/>
        <v>4000000</v>
      </c>
      <c r="P59" s="22">
        <f>SUM(P60:P61)</f>
        <v>0</v>
      </c>
      <c r="Q59" s="22">
        <f>SUM(Q60:Q61)</f>
        <v>0</v>
      </c>
      <c r="R59" s="22">
        <f>SUM(R60:R61)</f>
        <v>0</v>
      </c>
      <c r="S59" s="22">
        <f aca="true" t="shared" si="49" ref="S59:X59">SUM(S60:S61)</f>
        <v>0</v>
      </c>
      <c r="T59" s="22">
        <f t="shared" si="49"/>
        <v>0</v>
      </c>
      <c r="U59" s="22">
        <f t="shared" si="49"/>
        <v>0</v>
      </c>
      <c r="V59" s="22">
        <f t="shared" si="49"/>
        <v>0</v>
      </c>
      <c r="W59" s="22">
        <f t="shared" si="49"/>
        <v>0</v>
      </c>
      <c r="X59" s="22">
        <f t="shared" si="49"/>
        <v>0</v>
      </c>
      <c r="Y59" s="22">
        <f t="shared" si="48"/>
        <v>260044215</v>
      </c>
      <c r="Z59" s="237">
        <f t="shared" si="3"/>
        <v>89357280</v>
      </c>
    </row>
    <row r="60" spans="1:26" s="25" customFormat="1" ht="12">
      <c r="A60" s="21"/>
      <c r="B60" s="296" t="s">
        <v>49</v>
      </c>
      <c r="C60" s="297"/>
      <c r="D60" s="297"/>
      <c r="E60" s="298"/>
      <c r="F60" s="24">
        <f>SUM(F63,F66,F69,F72,F75,F78,F81,F84,F87,F90,F93,F96,F99,F102,F105,F108,F111,F114,F117,F120,F123,F126,F129,F132,F135,F138,F141,F144,F147,F150)+F153+F156+F159+F162+F165+F168+F171+F174</f>
        <v>58694495</v>
      </c>
      <c r="G60" s="24">
        <f aca="true" t="shared" si="50" ref="G60:Y60">SUM(G63,G66,G69,G72,G75,G78,G81,G84,G87,G90,G93,G96,G99,G102,G105,G108,G111,G114,G117,G120,G123,G126,G129,G132,G135,G138,G141,G144,G147,G150)+G153+G156+G159+G162+G165+G168+G171+G174</f>
        <v>0</v>
      </c>
      <c r="H60" s="24">
        <f t="shared" si="50"/>
        <v>10000478</v>
      </c>
      <c r="I60" s="24">
        <f t="shared" si="50"/>
        <v>9397678</v>
      </c>
      <c r="J60" s="24">
        <f t="shared" si="50"/>
        <v>7812000</v>
      </c>
      <c r="K60" s="24">
        <f t="shared" si="50"/>
        <v>4412000</v>
      </c>
      <c r="L60" s="24">
        <f t="shared" si="50"/>
        <v>4512000</v>
      </c>
      <c r="M60" s="24">
        <f t="shared" si="50"/>
        <v>3700000</v>
      </c>
      <c r="N60" s="24">
        <f t="shared" si="50"/>
        <v>3800000</v>
      </c>
      <c r="O60" s="24">
        <f t="shared" si="50"/>
        <v>4000000</v>
      </c>
      <c r="P60" s="24">
        <f t="shared" si="50"/>
        <v>0</v>
      </c>
      <c r="Q60" s="24">
        <f t="shared" si="50"/>
        <v>0</v>
      </c>
      <c r="R60" s="24">
        <f t="shared" si="50"/>
        <v>0</v>
      </c>
      <c r="S60" s="24">
        <f t="shared" si="50"/>
        <v>0</v>
      </c>
      <c r="T60" s="24">
        <f t="shared" si="50"/>
        <v>0</v>
      </c>
      <c r="U60" s="24">
        <f t="shared" si="50"/>
        <v>0</v>
      </c>
      <c r="V60" s="24">
        <f t="shared" si="50"/>
        <v>0</v>
      </c>
      <c r="W60" s="24">
        <f t="shared" si="50"/>
        <v>0</v>
      </c>
      <c r="X60" s="24">
        <f t="shared" si="50"/>
        <v>0</v>
      </c>
      <c r="Y60" s="24">
        <f t="shared" si="50"/>
        <v>47634156</v>
      </c>
      <c r="Z60" s="237">
        <f t="shared" si="3"/>
        <v>11060339</v>
      </c>
    </row>
    <row r="61" spans="1:26" s="25" customFormat="1" ht="12">
      <c r="A61" s="21"/>
      <c r="B61" s="296" t="s">
        <v>50</v>
      </c>
      <c r="C61" s="297"/>
      <c r="D61" s="297"/>
      <c r="E61" s="298"/>
      <c r="F61" s="24">
        <f>SUM(F64,F67,F70,F73,F76,F79,F82,F85,F88,F91,F94,F97,F100,F103,F106,F109,F112,F115,F118,F121,F124,F127,F130,F133,F136,F139,F142,F145,F148,F151)+F154+F157+F160+F163+F166+F169+F172+F175</f>
        <v>290707000</v>
      </c>
      <c r="G61" s="24">
        <f aca="true" t="shared" si="51" ref="G61:Y61">SUM(G64,G67,G70,G73,G76,G79,G82,G85,G88,G91,G94,G97,G100,G103,G106,G109,G112,G115,G118,G121,G124,G127,G130,G133,G136,G139,G142,G145,G148,G151)+G154+G157+G160+G163+G166+G169+G172+G175</f>
        <v>0</v>
      </c>
      <c r="H61" s="24">
        <f t="shared" si="51"/>
        <v>28929559</v>
      </c>
      <c r="I61" s="24">
        <f t="shared" si="51"/>
        <v>28366000</v>
      </c>
      <c r="J61" s="24">
        <f t="shared" si="51"/>
        <v>30120000</v>
      </c>
      <c r="K61" s="24">
        <f t="shared" si="51"/>
        <v>49707500</v>
      </c>
      <c r="L61" s="24">
        <f t="shared" si="51"/>
        <v>48213000</v>
      </c>
      <c r="M61" s="24">
        <f t="shared" si="51"/>
        <v>17074000</v>
      </c>
      <c r="N61" s="24">
        <f t="shared" si="51"/>
        <v>10000000</v>
      </c>
      <c r="O61" s="24">
        <f t="shared" si="51"/>
        <v>0</v>
      </c>
      <c r="P61" s="24">
        <f t="shared" si="51"/>
        <v>0</v>
      </c>
      <c r="Q61" s="24">
        <f t="shared" si="51"/>
        <v>0</v>
      </c>
      <c r="R61" s="24">
        <f t="shared" si="51"/>
        <v>0</v>
      </c>
      <c r="S61" s="24">
        <f t="shared" si="51"/>
        <v>0</v>
      </c>
      <c r="T61" s="24">
        <f t="shared" si="51"/>
        <v>0</v>
      </c>
      <c r="U61" s="24">
        <f t="shared" si="51"/>
        <v>0</v>
      </c>
      <c r="V61" s="24">
        <f t="shared" si="51"/>
        <v>0</v>
      </c>
      <c r="W61" s="24">
        <f t="shared" si="51"/>
        <v>0</v>
      </c>
      <c r="X61" s="24">
        <f t="shared" si="51"/>
        <v>0</v>
      </c>
      <c r="Y61" s="24">
        <f t="shared" si="51"/>
        <v>212410059</v>
      </c>
      <c r="Z61" s="237">
        <f t="shared" si="3"/>
        <v>78296941</v>
      </c>
    </row>
    <row r="62" spans="1:26" s="7" customFormat="1" ht="18.75" customHeight="1">
      <c r="A62" s="275" t="s">
        <v>72</v>
      </c>
      <c r="B62" s="3" t="s">
        <v>155</v>
      </c>
      <c r="C62" s="272" t="s">
        <v>62</v>
      </c>
      <c r="D62" s="269">
        <v>2012</v>
      </c>
      <c r="E62" s="269">
        <v>2013</v>
      </c>
      <c r="F62" s="11">
        <f>SUM(F63:F64)</f>
        <v>2301000</v>
      </c>
      <c r="G62" s="11"/>
      <c r="H62" s="11">
        <f aca="true" t="shared" si="52" ref="H62:O62">SUM(H63:H64)</f>
        <v>80000</v>
      </c>
      <c r="I62" s="11">
        <f t="shared" si="52"/>
        <v>2221000</v>
      </c>
      <c r="J62" s="11">
        <f t="shared" si="52"/>
        <v>0</v>
      </c>
      <c r="K62" s="11">
        <f t="shared" si="52"/>
        <v>0</v>
      </c>
      <c r="L62" s="11">
        <f t="shared" si="52"/>
        <v>0</v>
      </c>
      <c r="M62" s="11">
        <f t="shared" si="52"/>
        <v>0</v>
      </c>
      <c r="N62" s="11">
        <f t="shared" si="52"/>
        <v>0</v>
      </c>
      <c r="O62" s="11">
        <f t="shared" si="52"/>
        <v>0</v>
      </c>
      <c r="P62" s="11">
        <f>SUM(P63:P64)</f>
        <v>0</v>
      </c>
      <c r="Q62" s="11">
        <f>SUM(Q63:Q64)</f>
        <v>0</v>
      </c>
      <c r="R62" s="11">
        <f>SUM(R63:R64)</f>
        <v>0</v>
      </c>
      <c r="S62" s="11">
        <f aca="true" t="shared" si="53" ref="S62:Y62">SUM(S63:S64)</f>
        <v>0</v>
      </c>
      <c r="T62" s="11">
        <f t="shared" si="53"/>
        <v>0</v>
      </c>
      <c r="U62" s="11">
        <f t="shared" si="53"/>
        <v>0</v>
      </c>
      <c r="V62" s="11">
        <f t="shared" si="53"/>
        <v>0</v>
      </c>
      <c r="W62" s="11">
        <f t="shared" si="53"/>
        <v>0</v>
      </c>
      <c r="X62" s="11">
        <f t="shared" si="53"/>
        <v>0</v>
      </c>
      <c r="Y62" s="11">
        <f t="shared" si="53"/>
        <v>2301000</v>
      </c>
      <c r="Z62" s="237">
        <f t="shared" si="3"/>
        <v>0</v>
      </c>
    </row>
    <row r="63" spans="1:26" s="9" customFormat="1" ht="12">
      <c r="A63" s="276"/>
      <c r="B63" s="5" t="s">
        <v>49</v>
      </c>
      <c r="C63" s="273"/>
      <c r="D63" s="270"/>
      <c r="E63" s="270"/>
      <c r="F63" s="12">
        <v>0</v>
      </c>
      <c r="G63" s="12"/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f>SUM(G63:O63)</f>
        <v>0</v>
      </c>
      <c r="Z63" s="237">
        <f t="shared" si="3"/>
        <v>0</v>
      </c>
    </row>
    <row r="64" spans="1:26" s="9" customFormat="1" ht="12">
      <c r="A64" s="277"/>
      <c r="B64" s="5" t="s">
        <v>50</v>
      </c>
      <c r="C64" s="274"/>
      <c r="D64" s="271"/>
      <c r="E64" s="271"/>
      <c r="F64" s="12">
        <v>2301000</v>
      </c>
      <c r="G64" s="12"/>
      <c r="H64" s="12">
        <v>80000</v>
      </c>
      <c r="I64" s="12">
        <v>2221000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f>SUM(G64:O64)</f>
        <v>2301000</v>
      </c>
      <c r="Z64" s="237">
        <f t="shared" si="3"/>
        <v>0</v>
      </c>
    </row>
    <row r="65" spans="1:26" s="7" customFormat="1" ht="46.5" customHeight="1">
      <c r="A65" s="275" t="s">
        <v>73</v>
      </c>
      <c r="B65" s="3" t="s">
        <v>151</v>
      </c>
      <c r="C65" s="272" t="s">
        <v>62</v>
      </c>
      <c r="D65" s="269">
        <v>2010</v>
      </c>
      <c r="E65" s="269">
        <v>2019</v>
      </c>
      <c r="F65" s="11">
        <f aca="true" t="shared" si="54" ref="F65:O65">SUM(F66:F67)</f>
        <v>34700000</v>
      </c>
      <c r="G65" s="11"/>
      <c r="H65" s="11">
        <f t="shared" si="54"/>
        <v>3200000</v>
      </c>
      <c r="I65" s="11">
        <f t="shared" si="54"/>
        <v>3300000</v>
      </c>
      <c r="J65" s="11">
        <f t="shared" si="54"/>
        <v>3400000</v>
      </c>
      <c r="K65" s="11">
        <f t="shared" si="54"/>
        <v>3500000</v>
      </c>
      <c r="L65" s="11">
        <f t="shared" si="54"/>
        <v>3600000</v>
      </c>
      <c r="M65" s="11">
        <f t="shared" si="54"/>
        <v>3700000</v>
      </c>
      <c r="N65" s="11">
        <f t="shared" si="54"/>
        <v>3800000</v>
      </c>
      <c r="O65" s="11">
        <f t="shared" si="54"/>
        <v>4000000</v>
      </c>
      <c r="P65" s="11">
        <f>SUM(P66:P67)</f>
        <v>0</v>
      </c>
      <c r="Q65" s="11">
        <f>SUM(Q66:Q67)</f>
        <v>0</v>
      </c>
      <c r="R65" s="11">
        <f>SUM(R66:R67)</f>
        <v>0</v>
      </c>
      <c r="S65" s="11">
        <f aca="true" t="shared" si="55" ref="S65:Y65">SUM(S66:S67)</f>
        <v>0</v>
      </c>
      <c r="T65" s="11">
        <f t="shared" si="55"/>
        <v>0</v>
      </c>
      <c r="U65" s="11">
        <f t="shared" si="55"/>
        <v>0</v>
      </c>
      <c r="V65" s="11">
        <f t="shared" si="55"/>
        <v>0</v>
      </c>
      <c r="W65" s="11">
        <f t="shared" si="55"/>
        <v>0</v>
      </c>
      <c r="X65" s="11">
        <f t="shared" si="55"/>
        <v>0</v>
      </c>
      <c r="Y65" s="11">
        <f t="shared" si="55"/>
        <v>28500000</v>
      </c>
      <c r="Z65" s="237">
        <f t="shared" si="3"/>
        <v>6200000</v>
      </c>
    </row>
    <row r="66" spans="1:26" s="9" customFormat="1" ht="12">
      <c r="A66" s="276"/>
      <c r="B66" s="5" t="s">
        <v>49</v>
      </c>
      <c r="C66" s="273"/>
      <c r="D66" s="270"/>
      <c r="E66" s="270"/>
      <c r="F66" s="12">
        <v>34700000</v>
      </c>
      <c r="G66" s="12"/>
      <c r="H66" s="12">
        <v>3200000</v>
      </c>
      <c r="I66" s="12">
        <v>3300000</v>
      </c>
      <c r="J66" s="12">
        <v>3400000</v>
      </c>
      <c r="K66" s="12">
        <v>3500000</v>
      </c>
      <c r="L66" s="12">
        <v>3600000</v>
      </c>
      <c r="M66" s="12">
        <v>3700000</v>
      </c>
      <c r="N66" s="12">
        <v>3800000</v>
      </c>
      <c r="O66" s="12">
        <v>4000000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f>SUM(G66:O66)</f>
        <v>28500000</v>
      </c>
      <c r="Z66" s="237">
        <f t="shared" si="3"/>
        <v>6200000</v>
      </c>
    </row>
    <row r="67" spans="1:26" s="9" customFormat="1" ht="12">
      <c r="A67" s="277"/>
      <c r="B67" s="5" t="s">
        <v>50</v>
      </c>
      <c r="C67" s="274"/>
      <c r="D67" s="271"/>
      <c r="E67" s="271"/>
      <c r="F67" s="12">
        <v>0</v>
      </c>
      <c r="G67" s="12"/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f>SUM(G67:O67)</f>
        <v>0</v>
      </c>
      <c r="Z67" s="237">
        <f t="shared" si="3"/>
        <v>0</v>
      </c>
    </row>
    <row r="68" spans="1:26" s="7" customFormat="1" ht="48" customHeight="1">
      <c r="A68" s="275" t="s">
        <v>74</v>
      </c>
      <c r="B68" s="3" t="s">
        <v>152</v>
      </c>
      <c r="C68" s="272" t="s">
        <v>62</v>
      </c>
      <c r="D68" s="269">
        <v>2012</v>
      </c>
      <c r="E68" s="269">
        <v>2014</v>
      </c>
      <c r="F68" s="11">
        <f aca="true" t="shared" si="56" ref="F68:Y68">SUM(F69:F70)</f>
        <v>10743000</v>
      </c>
      <c r="G68" s="11"/>
      <c r="H68" s="11">
        <f t="shared" si="56"/>
        <v>3743000</v>
      </c>
      <c r="I68" s="11">
        <f t="shared" si="56"/>
        <v>3500000</v>
      </c>
      <c r="J68" s="11">
        <f t="shared" si="56"/>
        <v>3500000</v>
      </c>
      <c r="K68" s="11">
        <f t="shared" si="56"/>
        <v>0</v>
      </c>
      <c r="L68" s="11">
        <f t="shared" si="56"/>
        <v>0</v>
      </c>
      <c r="M68" s="11">
        <f t="shared" si="56"/>
        <v>0</v>
      </c>
      <c r="N68" s="11">
        <f t="shared" si="56"/>
        <v>0</v>
      </c>
      <c r="O68" s="11">
        <f t="shared" si="56"/>
        <v>0</v>
      </c>
      <c r="P68" s="11">
        <f>SUM(P69:P70)</f>
        <v>0</v>
      </c>
      <c r="Q68" s="11">
        <f>SUM(Q69:Q70)</f>
        <v>0</v>
      </c>
      <c r="R68" s="11">
        <f>SUM(R69:R70)</f>
        <v>0</v>
      </c>
      <c r="S68" s="11">
        <f aca="true" t="shared" si="57" ref="S68:X68">SUM(S69:S70)</f>
        <v>0</v>
      </c>
      <c r="T68" s="11">
        <f t="shared" si="57"/>
        <v>0</v>
      </c>
      <c r="U68" s="11">
        <f t="shared" si="57"/>
        <v>0</v>
      </c>
      <c r="V68" s="11">
        <f t="shared" si="57"/>
        <v>0</v>
      </c>
      <c r="W68" s="11">
        <f t="shared" si="57"/>
        <v>0</v>
      </c>
      <c r="X68" s="11">
        <f t="shared" si="57"/>
        <v>0</v>
      </c>
      <c r="Y68" s="11">
        <f t="shared" si="56"/>
        <v>10743000</v>
      </c>
      <c r="Z68" s="237">
        <f t="shared" si="3"/>
        <v>0</v>
      </c>
    </row>
    <row r="69" spans="1:26" s="9" customFormat="1" ht="12">
      <c r="A69" s="276"/>
      <c r="B69" s="5" t="s">
        <v>49</v>
      </c>
      <c r="C69" s="273"/>
      <c r="D69" s="270"/>
      <c r="E69" s="270"/>
      <c r="F69" s="12">
        <v>10743000</v>
      </c>
      <c r="G69" s="12"/>
      <c r="H69" s="12">
        <v>3743000</v>
      </c>
      <c r="I69" s="12">
        <v>3500000</v>
      </c>
      <c r="J69" s="12">
        <v>3500000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f>SUM(G69:O69)</f>
        <v>10743000</v>
      </c>
      <c r="Z69" s="237">
        <f t="shared" si="3"/>
        <v>0</v>
      </c>
    </row>
    <row r="70" spans="1:26" s="9" customFormat="1" ht="12">
      <c r="A70" s="277"/>
      <c r="B70" s="5" t="s">
        <v>50</v>
      </c>
      <c r="C70" s="274"/>
      <c r="D70" s="271"/>
      <c r="E70" s="271"/>
      <c r="F70" s="12">
        <v>0</v>
      </c>
      <c r="G70" s="12"/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f>SUM(G70:O70)</f>
        <v>0</v>
      </c>
      <c r="Z70" s="237">
        <f aca="true" t="shared" si="58" ref="Z70:Z133">F70-Y70</f>
        <v>0</v>
      </c>
    </row>
    <row r="71" spans="1:26" s="7" customFormat="1" ht="60" customHeight="1">
      <c r="A71" s="275" t="s">
        <v>75</v>
      </c>
      <c r="B71" s="3" t="s">
        <v>153</v>
      </c>
      <c r="C71" s="272" t="s">
        <v>62</v>
      </c>
      <c r="D71" s="269">
        <v>2008</v>
      </c>
      <c r="E71" s="269">
        <v>2016</v>
      </c>
      <c r="F71" s="11">
        <f aca="true" t="shared" si="59" ref="F71:Y71">SUM(F72:F73)</f>
        <v>4000000</v>
      </c>
      <c r="G71" s="11"/>
      <c r="H71" s="11">
        <f t="shared" si="59"/>
        <v>800000</v>
      </c>
      <c r="I71" s="11">
        <f t="shared" si="59"/>
        <v>800000</v>
      </c>
      <c r="J71" s="11">
        <f t="shared" si="59"/>
        <v>800000</v>
      </c>
      <c r="K71" s="11">
        <f t="shared" si="59"/>
        <v>800000</v>
      </c>
      <c r="L71" s="11">
        <f t="shared" si="59"/>
        <v>800000</v>
      </c>
      <c r="M71" s="11">
        <f t="shared" si="59"/>
        <v>0</v>
      </c>
      <c r="N71" s="11">
        <f t="shared" si="59"/>
        <v>0</v>
      </c>
      <c r="O71" s="11">
        <f t="shared" si="59"/>
        <v>0</v>
      </c>
      <c r="P71" s="11">
        <f>SUM(P72:P73)</f>
        <v>0</v>
      </c>
      <c r="Q71" s="11">
        <f>SUM(Q72:Q73)</f>
        <v>0</v>
      </c>
      <c r="R71" s="11">
        <f>SUM(R72:R73)</f>
        <v>0</v>
      </c>
      <c r="S71" s="11">
        <f aca="true" t="shared" si="60" ref="S71:X71">SUM(S72:S73)</f>
        <v>0</v>
      </c>
      <c r="T71" s="11">
        <f t="shared" si="60"/>
        <v>0</v>
      </c>
      <c r="U71" s="11">
        <f t="shared" si="60"/>
        <v>0</v>
      </c>
      <c r="V71" s="11">
        <f t="shared" si="60"/>
        <v>0</v>
      </c>
      <c r="W71" s="11">
        <f t="shared" si="60"/>
        <v>0</v>
      </c>
      <c r="X71" s="11">
        <f t="shared" si="60"/>
        <v>0</v>
      </c>
      <c r="Y71" s="11">
        <f t="shared" si="59"/>
        <v>4000000</v>
      </c>
      <c r="Z71" s="237">
        <f t="shared" si="58"/>
        <v>0</v>
      </c>
    </row>
    <row r="72" spans="1:26" s="9" customFormat="1" ht="12">
      <c r="A72" s="276"/>
      <c r="B72" s="5" t="s">
        <v>49</v>
      </c>
      <c r="C72" s="273"/>
      <c r="D72" s="270"/>
      <c r="E72" s="270"/>
      <c r="F72" s="12">
        <v>4000000</v>
      </c>
      <c r="G72" s="12"/>
      <c r="H72" s="12">
        <v>800000</v>
      </c>
      <c r="I72" s="12">
        <v>800000</v>
      </c>
      <c r="J72" s="12">
        <v>800000</v>
      </c>
      <c r="K72" s="12">
        <v>800000</v>
      </c>
      <c r="L72" s="12">
        <v>800000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f>SUM(G72:O72)</f>
        <v>4000000</v>
      </c>
      <c r="Z72" s="237">
        <f t="shared" si="58"/>
        <v>0</v>
      </c>
    </row>
    <row r="73" spans="1:26" s="9" customFormat="1" ht="12">
      <c r="A73" s="277"/>
      <c r="B73" s="5" t="s">
        <v>50</v>
      </c>
      <c r="C73" s="274"/>
      <c r="D73" s="271"/>
      <c r="E73" s="271"/>
      <c r="F73" s="12">
        <v>0</v>
      </c>
      <c r="G73" s="12"/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f>SUM(G73:O73)</f>
        <v>0</v>
      </c>
      <c r="Z73" s="237">
        <f t="shared" si="58"/>
        <v>0</v>
      </c>
    </row>
    <row r="74" spans="1:26" s="7" customFormat="1" ht="28.5" customHeight="1">
      <c r="A74" s="275" t="s">
        <v>76</v>
      </c>
      <c r="B74" s="3" t="s">
        <v>154</v>
      </c>
      <c r="C74" s="272" t="s">
        <v>62</v>
      </c>
      <c r="D74" s="269">
        <v>2008</v>
      </c>
      <c r="E74" s="269">
        <v>2013</v>
      </c>
      <c r="F74" s="11">
        <f aca="true" t="shared" si="61" ref="F74:Y74">SUM(F75:F76)</f>
        <v>849349</v>
      </c>
      <c r="G74" s="11"/>
      <c r="H74" s="11">
        <f t="shared" si="61"/>
        <v>293116</v>
      </c>
      <c r="I74" s="11">
        <f t="shared" si="61"/>
        <v>141558</v>
      </c>
      <c r="J74" s="11">
        <f t="shared" si="61"/>
        <v>0</v>
      </c>
      <c r="K74" s="11">
        <f t="shared" si="61"/>
        <v>0</v>
      </c>
      <c r="L74" s="11">
        <f t="shared" si="61"/>
        <v>0</v>
      </c>
      <c r="M74" s="11">
        <f t="shared" si="61"/>
        <v>0</v>
      </c>
      <c r="N74" s="11">
        <f t="shared" si="61"/>
        <v>0</v>
      </c>
      <c r="O74" s="11">
        <f t="shared" si="61"/>
        <v>0</v>
      </c>
      <c r="P74" s="11">
        <f>SUM(P75:P76)</f>
        <v>0</v>
      </c>
      <c r="Q74" s="11">
        <f>SUM(Q75:Q76)</f>
        <v>0</v>
      </c>
      <c r="R74" s="11">
        <f>SUM(R75:R76)</f>
        <v>0</v>
      </c>
      <c r="S74" s="11">
        <f aca="true" t="shared" si="62" ref="S74:X74">SUM(S75:S76)</f>
        <v>0</v>
      </c>
      <c r="T74" s="11">
        <f t="shared" si="62"/>
        <v>0</v>
      </c>
      <c r="U74" s="11">
        <f t="shared" si="62"/>
        <v>0</v>
      </c>
      <c r="V74" s="11">
        <f t="shared" si="62"/>
        <v>0</v>
      </c>
      <c r="W74" s="11">
        <f t="shared" si="62"/>
        <v>0</v>
      </c>
      <c r="X74" s="11">
        <f t="shared" si="62"/>
        <v>0</v>
      </c>
      <c r="Y74" s="11">
        <f t="shared" si="61"/>
        <v>434674</v>
      </c>
      <c r="Z74" s="237">
        <f t="shared" si="58"/>
        <v>414675</v>
      </c>
    </row>
    <row r="75" spans="1:26" s="9" customFormat="1" ht="12">
      <c r="A75" s="276"/>
      <c r="B75" s="5" t="s">
        <v>49</v>
      </c>
      <c r="C75" s="273"/>
      <c r="D75" s="270"/>
      <c r="E75" s="270"/>
      <c r="F75" s="12">
        <v>849349</v>
      </c>
      <c r="G75" s="12"/>
      <c r="H75" s="12">
        <v>293116</v>
      </c>
      <c r="I75" s="12">
        <v>141558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f>SUM(G75:O75)</f>
        <v>434674</v>
      </c>
      <c r="Z75" s="237">
        <f t="shared" si="58"/>
        <v>414675</v>
      </c>
    </row>
    <row r="76" spans="1:26" s="9" customFormat="1" ht="12">
      <c r="A76" s="277"/>
      <c r="B76" s="5" t="s">
        <v>50</v>
      </c>
      <c r="C76" s="274"/>
      <c r="D76" s="271"/>
      <c r="E76" s="271"/>
      <c r="F76" s="12">
        <v>0</v>
      </c>
      <c r="G76" s="12"/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f>SUM(G76:O76)</f>
        <v>0</v>
      </c>
      <c r="Z76" s="237">
        <f t="shared" si="58"/>
        <v>0</v>
      </c>
    </row>
    <row r="77" spans="1:26" s="7" customFormat="1" ht="28.5" customHeight="1">
      <c r="A77" s="275" t="s">
        <v>77</v>
      </c>
      <c r="B77" s="3" t="s">
        <v>156</v>
      </c>
      <c r="C77" s="272" t="s">
        <v>62</v>
      </c>
      <c r="D77" s="269">
        <v>2007</v>
      </c>
      <c r="E77" s="269">
        <v>2013</v>
      </c>
      <c r="F77" s="11">
        <f aca="true" t="shared" si="63" ref="F77:Y77">SUM(F78:F79)</f>
        <v>43661000</v>
      </c>
      <c r="G77" s="11"/>
      <c r="H77" s="11">
        <f t="shared" si="63"/>
        <v>20239559</v>
      </c>
      <c r="I77" s="11">
        <f t="shared" si="63"/>
        <v>9182000</v>
      </c>
      <c r="J77" s="11">
        <f t="shared" si="63"/>
        <v>0</v>
      </c>
      <c r="K77" s="11">
        <f t="shared" si="63"/>
        <v>0</v>
      </c>
      <c r="L77" s="11">
        <f t="shared" si="63"/>
        <v>0</v>
      </c>
      <c r="M77" s="11">
        <f t="shared" si="63"/>
        <v>0</v>
      </c>
      <c r="N77" s="11">
        <f t="shared" si="63"/>
        <v>0</v>
      </c>
      <c r="O77" s="11">
        <f t="shared" si="63"/>
        <v>0</v>
      </c>
      <c r="P77" s="11">
        <f>SUM(P78:P79)</f>
        <v>0</v>
      </c>
      <c r="Q77" s="11">
        <f>SUM(Q78:Q79)</f>
        <v>0</v>
      </c>
      <c r="R77" s="11">
        <f>SUM(R78:R79)</f>
        <v>0</v>
      </c>
      <c r="S77" s="11">
        <f aca="true" t="shared" si="64" ref="S77:X77">SUM(S78:S79)</f>
        <v>0</v>
      </c>
      <c r="T77" s="11">
        <f t="shared" si="64"/>
        <v>0</v>
      </c>
      <c r="U77" s="11">
        <f t="shared" si="64"/>
        <v>0</v>
      </c>
      <c r="V77" s="11">
        <f t="shared" si="64"/>
        <v>0</v>
      </c>
      <c r="W77" s="11">
        <f t="shared" si="64"/>
        <v>0</v>
      </c>
      <c r="X77" s="11">
        <f t="shared" si="64"/>
        <v>0</v>
      </c>
      <c r="Y77" s="11">
        <f t="shared" si="63"/>
        <v>29421559</v>
      </c>
      <c r="Z77" s="237">
        <f t="shared" si="58"/>
        <v>14239441</v>
      </c>
    </row>
    <row r="78" spans="1:26" s="9" customFormat="1" ht="12">
      <c r="A78" s="276"/>
      <c r="B78" s="5" t="s">
        <v>49</v>
      </c>
      <c r="C78" s="273"/>
      <c r="D78" s="270"/>
      <c r="E78" s="270"/>
      <c r="F78" s="12">
        <v>0</v>
      </c>
      <c r="G78" s="12"/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f>SUM(G78:O78)</f>
        <v>0</v>
      </c>
      <c r="Z78" s="237">
        <f t="shared" si="58"/>
        <v>0</v>
      </c>
    </row>
    <row r="79" spans="1:26" s="9" customFormat="1" ht="12">
      <c r="A79" s="277"/>
      <c r="B79" s="5" t="s">
        <v>50</v>
      </c>
      <c r="C79" s="274"/>
      <c r="D79" s="271"/>
      <c r="E79" s="271"/>
      <c r="F79" s="12">
        <v>43661000</v>
      </c>
      <c r="G79" s="12"/>
      <c r="H79" s="12">
        <v>20239559</v>
      </c>
      <c r="I79" s="12">
        <v>9182000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f>SUM(G79:O79)</f>
        <v>29421559</v>
      </c>
      <c r="Z79" s="237">
        <f t="shared" si="58"/>
        <v>14239441</v>
      </c>
    </row>
    <row r="80" spans="1:26" s="7" customFormat="1" ht="24">
      <c r="A80" s="275" t="s">
        <v>78</v>
      </c>
      <c r="B80" s="3" t="s">
        <v>157</v>
      </c>
      <c r="C80" s="272" t="s">
        <v>62</v>
      </c>
      <c r="D80" s="269">
        <v>2008</v>
      </c>
      <c r="E80" s="269">
        <v>2016</v>
      </c>
      <c r="F80" s="11">
        <f aca="true" t="shared" si="65" ref="F80:Y80">SUM(F81:F82)</f>
        <v>4045000</v>
      </c>
      <c r="G80" s="11"/>
      <c r="H80" s="11">
        <f t="shared" si="65"/>
        <v>20000</v>
      </c>
      <c r="I80" s="11">
        <f t="shared" si="65"/>
        <v>75000</v>
      </c>
      <c r="J80" s="11">
        <f t="shared" si="65"/>
        <v>620000</v>
      </c>
      <c r="K80" s="11">
        <f t="shared" si="65"/>
        <v>1500000</v>
      </c>
      <c r="L80" s="11">
        <f t="shared" si="65"/>
        <v>1830000</v>
      </c>
      <c r="M80" s="11">
        <f t="shared" si="65"/>
        <v>0</v>
      </c>
      <c r="N80" s="11">
        <f t="shared" si="65"/>
        <v>0</v>
      </c>
      <c r="O80" s="11">
        <f t="shared" si="65"/>
        <v>0</v>
      </c>
      <c r="P80" s="11">
        <f>SUM(P81:P82)</f>
        <v>0</v>
      </c>
      <c r="Q80" s="11">
        <f>SUM(Q81:Q82)</f>
        <v>0</v>
      </c>
      <c r="R80" s="11">
        <f>SUM(R81:R82)</f>
        <v>0</v>
      </c>
      <c r="S80" s="11">
        <f aca="true" t="shared" si="66" ref="S80:X80">SUM(S81:S82)</f>
        <v>0</v>
      </c>
      <c r="T80" s="11">
        <f t="shared" si="66"/>
        <v>0</v>
      </c>
      <c r="U80" s="11">
        <f t="shared" si="66"/>
        <v>0</v>
      </c>
      <c r="V80" s="11">
        <f t="shared" si="66"/>
        <v>0</v>
      </c>
      <c r="W80" s="11">
        <f t="shared" si="66"/>
        <v>0</v>
      </c>
      <c r="X80" s="11">
        <f t="shared" si="66"/>
        <v>0</v>
      </c>
      <c r="Y80" s="11">
        <f t="shared" si="65"/>
        <v>4045000</v>
      </c>
      <c r="Z80" s="237">
        <f t="shared" si="58"/>
        <v>0</v>
      </c>
    </row>
    <row r="81" spans="1:26" s="9" customFormat="1" ht="12">
      <c r="A81" s="276"/>
      <c r="B81" s="5" t="s">
        <v>49</v>
      </c>
      <c r="C81" s="273"/>
      <c r="D81" s="270"/>
      <c r="E81" s="270"/>
      <c r="F81" s="12">
        <v>0</v>
      </c>
      <c r="G81" s="12"/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f>SUM(G81:O81)</f>
        <v>0</v>
      </c>
      <c r="Z81" s="237">
        <f t="shared" si="58"/>
        <v>0</v>
      </c>
    </row>
    <row r="82" spans="1:26" s="9" customFormat="1" ht="12">
      <c r="A82" s="277"/>
      <c r="B82" s="5" t="s">
        <v>50</v>
      </c>
      <c r="C82" s="274"/>
      <c r="D82" s="271"/>
      <c r="E82" s="271"/>
      <c r="F82" s="12">
        <v>4045000</v>
      </c>
      <c r="G82" s="12"/>
      <c r="H82" s="12">
        <v>20000</v>
      </c>
      <c r="I82" s="12">
        <v>75000</v>
      </c>
      <c r="J82" s="12">
        <v>620000</v>
      </c>
      <c r="K82" s="12">
        <v>1500000</v>
      </c>
      <c r="L82" s="12">
        <v>1830000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f>SUM(G82:O82)</f>
        <v>4045000</v>
      </c>
      <c r="Z82" s="237">
        <f t="shared" si="58"/>
        <v>0</v>
      </c>
    </row>
    <row r="83" spans="1:26" s="7" customFormat="1" ht="12">
      <c r="A83" s="275" t="s">
        <v>79</v>
      </c>
      <c r="B83" s="3" t="s">
        <v>158</v>
      </c>
      <c r="C83" s="272" t="s">
        <v>62</v>
      </c>
      <c r="D83" s="269">
        <v>2011</v>
      </c>
      <c r="E83" s="269">
        <v>2014</v>
      </c>
      <c r="F83" s="11">
        <f>SUM(F84:F85)</f>
        <v>5170000</v>
      </c>
      <c r="G83" s="11"/>
      <c r="H83" s="11">
        <f aca="true" t="shared" si="67" ref="H83:R83">SUM(H84:H85)</f>
        <v>0</v>
      </c>
      <c r="I83" s="11">
        <f t="shared" si="67"/>
        <v>0</v>
      </c>
      <c r="J83" s="11">
        <f t="shared" si="67"/>
        <v>5050000</v>
      </c>
      <c r="K83" s="11">
        <f t="shared" si="67"/>
        <v>0</v>
      </c>
      <c r="L83" s="11">
        <f t="shared" si="67"/>
        <v>0</v>
      </c>
      <c r="M83" s="11">
        <f t="shared" si="67"/>
        <v>0</v>
      </c>
      <c r="N83" s="11">
        <f t="shared" si="67"/>
        <v>0</v>
      </c>
      <c r="O83" s="11">
        <f t="shared" si="67"/>
        <v>0</v>
      </c>
      <c r="P83" s="11">
        <f t="shared" si="67"/>
        <v>0</v>
      </c>
      <c r="Q83" s="11">
        <f t="shared" si="67"/>
        <v>0</v>
      </c>
      <c r="R83" s="11">
        <f t="shared" si="67"/>
        <v>0</v>
      </c>
      <c r="S83" s="11">
        <f aca="true" t="shared" si="68" ref="S83:Y83">SUM(S84:S85)</f>
        <v>0</v>
      </c>
      <c r="T83" s="11">
        <f t="shared" si="68"/>
        <v>0</v>
      </c>
      <c r="U83" s="11">
        <f t="shared" si="68"/>
        <v>0</v>
      </c>
      <c r="V83" s="11">
        <f t="shared" si="68"/>
        <v>0</v>
      </c>
      <c r="W83" s="11">
        <f t="shared" si="68"/>
        <v>0</v>
      </c>
      <c r="X83" s="11">
        <f t="shared" si="68"/>
        <v>0</v>
      </c>
      <c r="Y83" s="11">
        <f t="shared" si="68"/>
        <v>5050000</v>
      </c>
      <c r="Z83" s="237">
        <f t="shared" si="58"/>
        <v>120000</v>
      </c>
    </row>
    <row r="84" spans="1:26" s="9" customFormat="1" ht="12">
      <c r="A84" s="276"/>
      <c r="B84" s="5" t="s">
        <v>49</v>
      </c>
      <c r="C84" s="273"/>
      <c r="D84" s="270"/>
      <c r="E84" s="270"/>
      <c r="F84" s="12">
        <v>0</v>
      </c>
      <c r="G84" s="12"/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f>SUM(G84:O84)</f>
        <v>0</v>
      </c>
      <c r="Z84" s="237">
        <f t="shared" si="58"/>
        <v>0</v>
      </c>
    </row>
    <row r="85" spans="1:26" s="9" customFormat="1" ht="12">
      <c r="A85" s="277"/>
      <c r="B85" s="5" t="s">
        <v>50</v>
      </c>
      <c r="C85" s="274"/>
      <c r="D85" s="271"/>
      <c r="E85" s="271"/>
      <c r="F85" s="12">
        <v>5170000</v>
      </c>
      <c r="G85" s="12"/>
      <c r="H85" s="12">
        <v>0</v>
      </c>
      <c r="I85" s="12">
        <v>0</v>
      </c>
      <c r="J85" s="12">
        <v>5050000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f>SUM(G85:O85)</f>
        <v>5050000</v>
      </c>
      <c r="Z85" s="237">
        <f t="shared" si="58"/>
        <v>120000</v>
      </c>
    </row>
    <row r="86" spans="1:26" s="7" customFormat="1" ht="12">
      <c r="A86" s="275" t="s">
        <v>80</v>
      </c>
      <c r="B86" s="3" t="s">
        <v>159</v>
      </c>
      <c r="C86" s="272" t="s">
        <v>62</v>
      </c>
      <c r="D86" s="269">
        <v>2011</v>
      </c>
      <c r="E86" s="269">
        <v>2016</v>
      </c>
      <c r="F86" s="11">
        <f>SUM(F87:F88)</f>
        <v>9579000</v>
      </c>
      <c r="G86" s="11"/>
      <c r="H86" s="11">
        <f aca="true" t="shared" si="69" ref="H86:R86">SUM(H87:H88)</f>
        <v>0</v>
      </c>
      <c r="I86" s="11">
        <f t="shared" si="69"/>
        <v>1000000</v>
      </c>
      <c r="J86" s="11">
        <f t="shared" si="69"/>
        <v>1296000</v>
      </c>
      <c r="K86" s="11">
        <f t="shared" si="69"/>
        <v>4500000</v>
      </c>
      <c r="L86" s="11">
        <f t="shared" si="69"/>
        <v>2583000</v>
      </c>
      <c r="M86" s="11">
        <f t="shared" si="69"/>
        <v>0</v>
      </c>
      <c r="N86" s="11">
        <f t="shared" si="69"/>
        <v>0</v>
      </c>
      <c r="O86" s="11">
        <f t="shared" si="69"/>
        <v>0</v>
      </c>
      <c r="P86" s="11">
        <f t="shared" si="69"/>
        <v>0</v>
      </c>
      <c r="Q86" s="11">
        <f t="shared" si="69"/>
        <v>0</v>
      </c>
      <c r="R86" s="11">
        <f t="shared" si="69"/>
        <v>0</v>
      </c>
      <c r="S86" s="11">
        <f aca="true" t="shared" si="70" ref="S86:Y86">SUM(S87:S88)</f>
        <v>0</v>
      </c>
      <c r="T86" s="11">
        <f t="shared" si="70"/>
        <v>0</v>
      </c>
      <c r="U86" s="11">
        <f t="shared" si="70"/>
        <v>0</v>
      </c>
      <c r="V86" s="11">
        <f t="shared" si="70"/>
        <v>0</v>
      </c>
      <c r="W86" s="11">
        <f t="shared" si="70"/>
        <v>0</v>
      </c>
      <c r="X86" s="11">
        <f t="shared" si="70"/>
        <v>0</v>
      </c>
      <c r="Y86" s="11">
        <f t="shared" si="70"/>
        <v>9379000</v>
      </c>
      <c r="Z86" s="237">
        <f t="shared" si="58"/>
        <v>200000</v>
      </c>
    </row>
    <row r="87" spans="1:26" s="9" customFormat="1" ht="12">
      <c r="A87" s="276"/>
      <c r="B87" s="5" t="s">
        <v>49</v>
      </c>
      <c r="C87" s="273"/>
      <c r="D87" s="270"/>
      <c r="E87" s="270"/>
      <c r="F87" s="12">
        <v>0</v>
      </c>
      <c r="G87" s="12"/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f>SUM(G87:O87)</f>
        <v>0</v>
      </c>
      <c r="Z87" s="237">
        <f t="shared" si="58"/>
        <v>0</v>
      </c>
    </row>
    <row r="88" spans="1:26" s="9" customFormat="1" ht="12">
      <c r="A88" s="277"/>
      <c r="B88" s="5" t="s">
        <v>50</v>
      </c>
      <c r="C88" s="274"/>
      <c r="D88" s="271"/>
      <c r="E88" s="271"/>
      <c r="F88" s="12">
        <v>9579000</v>
      </c>
      <c r="G88" s="12"/>
      <c r="H88" s="12">
        <v>0</v>
      </c>
      <c r="I88" s="12">
        <v>1000000</v>
      </c>
      <c r="J88" s="12">
        <v>1296000</v>
      </c>
      <c r="K88" s="12">
        <v>4500000</v>
      </c>
      <c r="L88" s="12">
        <v>2583000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f>SUM(G88:O88)</f>
        <v>9379000</v>
      </c>
      <c r="Z88" s="237">
        <f t="shared" si="58"/>
        <v>200000</v>
      </c>
    </row>
    <row r="89" spans="1:26" s="7" customFormat="1" ht="48">
      <c r="A89" s="275" t="s">
        <v>81</v>
      </c>
      <c r="B89" s="3" t="s">
        <v>314</v>
      </c>
      <c r="C89" s="272" t="s">
        <v>62</v>
      </c>
      <c r="D89" s="269">
        <v>2010</v>
      </c>
      <c r="E89" s="269">
        <v>2016</v>
      </c>
      <c r="F89" s="11">
        <f>SUM(F90:F91)</f>
        <v>17199000</v>
      </c>
      <c r="G89" s="11"/>
      <c r="H89" s="11">
        <f aca="true" t="shared" si="71" ref="H89:R89">SUM(H90:H91)</f>
        <v>0</v>
      </c>
      <c r="I89" s="11">
        <f t="shared" si="71"/>
        <v>3402000</v>
      </c>
      <c r="J89" s="11">
        <f t="shared" si="71"/>
        <v>2301000</v>
      </c>
      <c r="K89" s="11">
        <f t="shared" si="71"/>
        <v>4580000</v>
      </c>
      <c r="L89" s="11">
        <f t="shared" si="71"/>
        <v>4580000</v>
      </c>
      <c r="M89" s="11">
        <f t="shared" si="71"/>
        <v>0</v>
      </c>
      <c r="N89" s="11">
        <f t="shared" si="71"/>
        <v>0</v>
      </c>
      <c r="O89" s="11">
        <f t="shared" si="71"/>
        <v>0</v>
      </c>
      <c r="P89" s="11">
        <f t="shared" si="71"/>
        <v>0</v>
      </c>
      <c r="Q89" s="11">
        <f t="shared" si="71"/>
        <v>0</v>
      </c>
      <c r="R89" s="11">
        <f t="shared" si="71"/>
        <v>0</v>
      </c>
      <c r="S89" s="11">
        <f aca="true" t="shared" si="72" ref="S89:Y89">SUM(S90:S91)</f>
        <v>0</v>
      </c>
      <c r="T89" s="11">
        <f t="shared" si="72"/>
        <v>0</v>
      </c>
      <c r="U89" s="11">
        <f t="shared" si="72"/>
        <v>0</v>
      </c>
      <c r="V89" s="11">
        <f t="shared" si="72"/>
        <v>0</v>
      </c>
      <c r="W89" s="11">
        <f t="shared" si="72"/>
        <v>0</v>
      </c>
      <c r="X89" s="11">
        <f t="shared" si="72"/>
        <v>0</v>
      </c>
      <c r="Y89" s="11">
        <f t="shared" si="72"/>
        <v>14863000</v>
      </c>
      <c r="Z89" s="237">
        <f t="shared" si="58"/>
        <v>2336000</v>
      </c>
    </row>
    <row r="90" spans="1:26" s="9" customFormat="1" ht="12">
      <c r="A90" s="276"/>
      <c r="B90" s="5" t="s">
        <v>49</v>
      </c>
      <c r="C90" s="273"/>
      <c r="D90" s="270"/>
      <c r="E90" s="270"/>
      <c r="F90" s="12">
        <v>0</v>
      </c>
      <c r="G90" s="12"/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f>SUM(G90:O90)</f>
        <v>0</v>
      </c>
      <c r="Z90" s="237">
        <f t="shared" si="58"/>
        <v>0</v>
      </c>
    </row>
    <row r="91" spans="1:26" s="9" customFormat="1" ht="12">
      <c r="A91" s="277"/>
      <c r="B91" s="5" t="s">
        <v>50</v>
      </c>
      <c r="C91" s="274"/>
      <c r="D91" s="271"/>
      <c r="E91" s="271"/>
      <c r="F91" s="12">
        <v>17199000</v>
      </c>
      <c r="G91" s="12"/>
      <c r="H91" s="12">
        <v>0</v>
      </c>
      <c r="I91" s="12">
        <v>3402000</v>
      </c>
      <c r="J91" s="12">
        <v>2301000</v>
      </c>
      <c r="K91" s="12">
        <v>4580000</v>
      </c>
      <c r="L91" s="12">
        <v>4580000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f>SUM(G91:O91)</f>
        <v>14863000</v>
      </c>
      <c r="Z91" s="237">
        <f t="shared" si="58"/>
        <v>2336000</v>
      </c>
    </row>
    <row r="92" spans="1:26" s="7" customFormat="1" ht="24">
      <c r="A92" s="275" t="s">
        <v>82</v>
      </c>
      <c r="B92" s="3" t="s">
        <v>160</v>
      </c>
      <c r="C92" s="272" t="s">
        <v>62</v>
      </c>
      <c r="D92" s="269">
        <v>2008</v>
      </c>
      <c r="E92" s="269">
        <v>2015</v>
      </c>
      <c r="F92" s="11">
        <f aca="true" t="shared" si="73" ref="F92:Y92">SUM(F93:F94)</f>
        <v>5560000</v>
      </c>
      <c r="G92" s="11"/>
      <c r="H92" s="11">
        <f t="shared" si="73"/>
        <v>0</v>
      </c>
      <c r="I92" s="11">
        <f t="shared" si="73"/>
        <v>200000</v>
      </c>
      <c r="J92" s="11">
        <f t="shared" si="73"/>
        <v>1800000</v>
      </c>
      <c r="K92" s="11">
        <f t="shared" si="73"/>
        <v>2000000</v>
      </c>
      <c r="L92" s="11">
        <f t="shared" si="73"/>
        <v>0</v>
      </c>
      <c r="M92" s="11">
        <f t="shared" si="73"/>
        <v>0</v>
      </c>
      <c r="N92" s="11">
        <f t="shared" si="73"/>
        <v>0</v>
      </c>
      <c r="O92" s="11">
        <f t="shared" si="73"/>
        <v>0</v>
      </c>
      <c r="P92" s="11">
        <f>SUM(P93:P94)</f>
        <v>0</v>
      </c>
      <c r="Q92" s="11">
        <f>SUM(Q93:Q94)</f>
        <v>0</v>
      </c>
      <c r="R92" s="11">
        <f>SUM(R93:R94)</f>
        <v>0</v>
      </c>
      <c r="S92" s="11">
        <f aca="true" t="shared" si="74" ref="S92:X92">SUM(S93:S94)</f>
        <v>0</v>
      </c>
      <c r="T92" s="11">
        <f t="shared" si="74"/>
        <v>0</v>
      </c>
      <c r="U92" s="11">
        <f t="shared" si="74"/>
        <v>0</v>
      </c>
      <c r="V92" s="11">
        <f t="shared" si="74"/>
        <v>0</v>
      </c>
      <c r="W92" s="11">
        <f t="shared" si="74"/>
        <v>0</v>
      </c>
      <c r="X92" s="11">
        <f t="shared" si="74"/>
        <v>0</v>
      </c>
      <c r="Y92" s="11">
        <f t="shared" si="73"/>
        <v>4000000</v>
      </c>
      <c r="Z92" s="237">
        <f t="shared" si="58"/>
        <v>1560000</v>
      </c>
    </row>
    <row r="93" spans="1:26" s="9" customFormat="1" ht="12">
      <c r="A93" s="276"/>
      <c r="B93" s="5" t="s">
        <v>49</v>
      </c>
      <c r="C93" s="273"/>
      <c r="D93" s="270"/>
      <c r="E93" s="270"/>
      <c r="F93" s="12">
        <v>0</v>
      </c>
      <c r="G93" s="12"/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f>SUM(G93:O93)</f>
        <v>0</v>
      </c>
      <c r="Z93" s="237">
        <f t="shared" si="58"/>
        <v>0</v>
      </c>
    </row>
    <row r="94" spans="1:26" s="9" customFormat="1" ht="12">
      <c r="A94" s="277"/>
      <c r="B94" s="5" t="s">
        <v>50</v>
      </c>
      <c r="C94" s="274"/>
      <c r="D94" s="271"/>
      <c r="E94" s="271"/>
      <c r="F94" s="12">
        <v>5560000</v>
      </c>
      <c r="G94" s="12"/>
      <c r="H94" s="12">
        <v>0</v>
      </c>
      <c r="I94" s="12">
        <v>200000</v>
      </c>
      <c r="J94" s="12">
        <v>1800000</v>
      </c>
      <c r="K94" s="12">
        <v>2000000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f>SUM(G94:O94)</f>
        <v>4000000</v>
      </c>
      <c r="Z94" s="237">
        <f t="shared" si="58"/>
        <v>1560000</v>
      </c>
    </row>
    <row r="95" spans="1:26" s="7" customFormat="1" ht="24">
      <c r="A95" s="275" t="s">
        <v>83</v>
      </c>
      <c r="B95" s="3" t="s">
        <v>161</v>
      </c>
      <c r="C95" s="272" t="s">
        <v>62</v>
      </c>
      <c r="D95" s="269">
        <v>2011</v>
      </c>
      <c r="E95" s="269">
        <v>2014</v>
      </c>
      <c r="F95" s="11">
        <f aca="true" t="shared" si="75" ref="F95:O95">SUM(F96:F97)</f>
        <v>2561000</v>
      </c>
      <c r="G95" s="11"/>
      <c r="H95" s="11">
        <f t="shared" si="75"/>
        <v>0</v>
      </c>
      <c r="I95" s="11">
        <f t="shared" si="75"/>
        <v>1200000</v>
      </c>
      <c r="J95" s="11">
        <f t="shared" si="75"/>
        <v>1281000</v>
      </c>
      <c r="K95" s="11">
        <f t="shared" si="75"/>
        <v>0</v>
      </c>
      <c r="L95" s="11">
        <f t="shared" si="75"/>
        <v>0</v>
      </c>
      <c r="M95" s="11">
        <f t="shared" si="75"/>
        <v>0</v>
      </c>
      <c r="N95" s="11">
        <f t="shared" si="75"/>
        <v>0</v>
      </c>
      <c r="O95" s="11">
        <f t="shared" si="75"/>
        <v>0</v>
      </c>
      <c r="P95" s="11">
        <f>SUM(P96:P97)</f>
        <v>0</v>
      </c>
      <c r="Q95" s="11">
        <f>SUM(Q96:Q97)</f>
        <v>0</v>
      </c>
      <c r="R95" s="11">
        <f>SUM(R96:R97)</f>
        <v>0</v>
      </c>
      <c r="S95" s="11">
        <f aca="true" t="shared" si="76" ref="S95:Y95">SUM(S96:S97)</f>
        <v>0</v>
      </c>
      <c r="T95" s="11">
        <f t="shared" si="76"/>
        <v>0</v>
      </c>
      <c r="U95" s="11">
        <f t="shared" si="76"/>
        <v>0</v>
      </c>
      <c r="V95" s="11">
        <f t="shared" si="76"/>
        <v>0</v>
      </c>
      <c r="W95" s="11">
        <f t="shared" si="76"/>
        <v>0</v>
      </c>
      <c r="X95" s="11">
        <f t="shared" si="76"/>
        <v>0</v>
      </c>
      <c r="Y95" s="11">
        <f t="shared" si="76"/>
        <v>2481000</v>
      </c>
      <c r="Z95" s="237">
        <f t="shared" si="58"/>
        <v>80000</v>
      </c>
    </row>
    <row r="96" spans="1:26" s="9" customFormat="1" ht="12">
      <c r="A96" s="276"/>
      <c r="B96" s="5" t="s">
        <v>49</v>
      </c>
      <c r="C96" s="273"/>
      <c r="D96" s="270"/>
      <c r="E96" s="270"/>
      <c r="F96" s="12">
        <v>0</v>
      </c>
      <c r="G96" s="12"/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f>SUM(G96:O96)</f>
        <v>0</v>
      </c>
      <c r="Z96" s="237">
        <f t="shared" si="58"/>
        <v>0</v>
      </c>
    </row>
    <row r="97" spans="1:26" s="9" customFormat="1" ht="12">
      <c r="A97" s="277"/>
      <c r="B97" s="5" t="s">
        <v>50</v>
      </c>
      <c r="C97" s="274"/>
      <c r="D97" s="271"/>
      <c r="E97" s="271"/>
      <c r="F97" s="12">
        <v>2561000</v>
      </c>
      <c r="G97" s="12"/>
      <c r="H97" s="12">
        <v>0</v>
      </c>
      <c r="I97" s="12">
        <v>1200000</v>
      </c>
      <c r="J97" s="12">
        <v>1281000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f>SUM(G97:O97)</f>
        <v>2481000</v>
      </c>
      <c r="Z97" s="237">
        <f t="shared" si="58"/>
        <v>80000</v>
      </c>
    </row>
    <row r="98" spans="1:26" s="7" customFormat="1" ht="36.75" customHeight="1">
      <c r="A98" s="275" t="s">
        <v>84</v>
      </c>
      <c r="B98" s="3" t="s">
        <v>162</v>
      </c>
      <c r="C98" s="272" t="s">
        <v>62</v>
      </c>
      <c r="D98" s="269">
        <v>2011</v>
      </c>
      <c r="E98" s="269">
        <v>2013</v>
      </c>
      <c r="F98" s="11">
        <f aca="true" t="shared" si="77" ref="F98:O98">SUM(F99:F100)</f>
        <v>849550</v>
      </c>
      <c r="G98" s="11"/>
      <c r="H98" s="11">
        <f t="shared" si="77"/>
        <v>260000</v>
      </c>
      <c r="I98" s="11">
        <f t="shared" si="77"/>
        <v>329550</v>
      </c>
      <c r="J98" s="11">
        <f t="shared" si="77"/>
        <v>0</v>
      </c>
      <c r="K98" s="11">
        <f t="shared" si="77"/>
        <v>0</v>
      </c>
      <c r="L98" s="11">
        <f t="shared" si="77"/>
        <v>0</v>
      </c>
      <c r="M98" s="11">
        <f t="shared" si="77"/>
        <v>0</v>
      </c>
      <c r="N98" s="11">
        <f t="shared" si="77"/>
        <v>0</v>
      </c>
      <c r="O98" s="11">
        <f t="shared" si="77"/>
        <v>0</v>
      </c>
      <c r="P98" s="11">
        <f>SUM(P99:P100)</f>
        <v>0</v>
      </c>
      <c r="Q98" s="11">
        <f>SUM(Q99:Q100)</f>
        <v>0</v>
      </c>
      <c r="R98" s="11">
        <f>SUM(R99:R100)</f>
        <v>0</v>
      </c>
      <c r="S98" s="11">
        <f aca="true" t="shared" si="78" ref="S98:Y98">SUM(S99:S100)</f>
        <v>0</v>
      </c>
      <c r="T98" s="11">
        <f t="shared" si="78"/>
        <v>0</v>
      </c>
      <c r="U98" s="11">
        <f t="shared" si="78"/>
        <v>0</v>
      </c>
      <c r="V98" s="11">
        <f t="shared" si="78"/>
        <v>0</v>
      </c>
      <c r="W98" s="11">
        <f t="shared" si="78"/>
        <v>0</v>
      </c>
      <c r="X98" s="11">
        <f t="shared" si="78"/>
        <v>0</v>
      </c>
      <c r="Y98" s="11">
        <f t="shared" si="78"/>
        <v>589550</v>
      </c>
      <c r="Z98" s="237">
        <f t="shared" si="58"/>
        <v>260000</v>
      </c>
    </row>
    <row r="99" spans="1:26" s="9" customFormat="1" ht="12">
      <c r="A99" s="276"/>
      <c r="B99" s="5" t="s">
        <v>49</v>
      </c>
      <c r="C99" s="273"/>
      <c r="D99" s="270"/>
      <c r="E99" s="270"/>
      <c r="F99" s="12">
        <v>849550</v>
      </c>
      <c r="G99" s="12"/>
      <c r="H99" s="12">
        <v>260000</v>
      </c>
      <c r="I99" s="12">
        <v>329550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f>SUM(G99:O99)</f>
        <v>589550</v>
      </c>
      <c r="Z99" s="237">
        <f t="shared" si="58"/>
        <v>260000</v>
      </c>
    </row>
    <row r="100" spans="1:26" s="9" customFormat="1" ht="12">
      <c r="A100" s="277"/>
      <c r="B100" s="5" t="s">
        <v>50</v>
      </c>
      <c r="C100" s="274"/>
      <c r="D100" s="271"/>
      <c r="E100" s="271"/>
      <c r="F100" s="12">
        <v>0</v>
      </c>
      <c r="G100" s="12"/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f>SUM(G100:O100)</f>
        <v>0</v>
      </c>
      <c r="Z100" s="237">
        <f t="shared" si="58"/>
        <v>0</v>
      </c>
    </row>
    <row r="101" spans="1:26" s="7" customFormat="1" ht="24">
      <c r="A101" s="275" t="s">
        <v>126</v>
      </c>
      <c r="B101" s="3" t="s">
        <v>163</v>
      </c>
      <c r="C101" s="272" t="s">
        <v>62</v>
      </c>
      <c r="D101" s="269">
        <v>2004</v>
      </c>
      <c r="E101" s="269">
        <v>2016</v>
      </c>
      <c r="F101" s="11">
        <f aca="true" t="shared" si="79" ref="F101:Y101">SUM(F102:F103)</f>
        <v>19990000</v>
      </c>
      <c r="G101" s="11"/>
      <c r="H101" s="11">
        <f t="shared" si="79"/>
        <v>0</v>
      </c>
      <c r="I101" s="11">
        <f t="shared" si="79"/>
        <v>100000</v>
      </c>
      <c r="J101" s="11">
        <f t="shared" si="79"/>
        <v>280000</v>
      </c>
      <c r="K101" s="11">
        <f t="shared" si="79"/>
        <v>8000000</v>
      </c>
      <c r="L101" s="11">
        <f t="shared" si="79"/>
        <v>8420000</v>
      </c>
      <c r="M101" s="11">
        <f t="shared" si="79"/>
        <v>0</v>
      </c>
      <c r="N101" s="11">
        <f t="shared" si="79"/>
        <v>0</v>
      </c>
      <c r="O101" s="11">
        <f t="shared" si="79"/>
        <v>0</v>
      </c>
      <c r="P101" s="11">
        <f>SUM(P102:P103)</f>
        <v>0</v>
      </c>
      <c r="Q101" s="11">
        <f>SUM(Q102:Q103)</f>
        <v>0</v>
      </c>
      <c r="R101" s="11">
        <f>SUM(R102:R103)</f>
        <v>0</v>
      </c>
      <c r="S101" s="11">
        <f aca="true" t="shared" si="80" ref="S101:X101">SUM(S102:S103)</f>
        <v>0</v>
      </c>
      <c r="T101" s="11">
        <f t="shared" si="80"/>
        <v>0</v>
      </c>
      <c r="U101" s="11">
        <f t="shared" si="80"/>
        <v>0</v>
      </c>
      <c r="V101" s="11">
        <f t="shared" si="80"/>
        <v>0</v>
      </c>
      <c r="W101" s="11">
        <f t="shared" si="80"/>
        <v>0</v>
      </c>
      <c r="X101" s="11">
        <f t="shared" si="80"/>
        <v>0</v>
      </c>
      <c r="Y101" s="11">
        <f t="shared" si="79"/>
        <v>16800000</v>
      </c>
      <c r="Z101" s="237">
        <f t="shared" si="58"/>
        <v>3190000</v>
      </c>
    </row>
    <row r="102" spans="1:26" s="9" customFormat="1" ht="12">
      <c r="A102" s="276"/>
      <c r="B102" s="5" t="s">
        <v>49</v>
      </c>
      <c r="C102" s="273"/>
      <c r="D102" s="270"/>
      <c r="E102" s="270"/>
      <c r="F102" s="12">
        <v>0</v>
      </c>
      <c r="G102" s="12"/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f>SUM(G102:O102)</f>
        <v>0</v>
      </c>
      <c r="Z102" s="237">
        <f t="shared" si="58"/>
        <v>0</v>
      </c>
    </row>
    <row r="103" spans="1:26" s="9" customFormat="1" ht="12">
      <c r="A103" s="277"/>
      <c r="B103" s="5" t="s">
        <v>50</v>
      </c>
      <c r="C103" s="274"/>
      <c r="D103" s="271"/>
      <c r="E103" s="271"/>
      <c r="F103" s="12">
        <v>19990000</v>
      </c>
      <c r="G103" s="12"/>
      <c r="H103" s="12">
        <v>0</v>
      </c>
      <c r="I103" s="12">
        <v>100000</v>
      </c>
      <c r="J103" s="12">
        <v>280000</v>
      </c>
      <c r="K103" s="12">
        <v>8000000</v>
      </c>
      <c r="L103" s="12">
        <v>8420000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f>SUM(G103:O103)</f>
        <v>16800000</v>
      </c>
      <c r="Z103" s="237">
        <f t="shared" si="58"/>
        <v>3190000</v>
      </c>
    </row>
    <row r="104" spans="1:26" s="7" customFormat="1" ht="24">
      <c r="A104" s="275" t="s">
        <v>127</v>
      </c>
      <c r="B104" s="3" t="s">
        <v>164</v>
      </c>
      <c r="C104" s="272" t="s">
        <v>62</v>
      </c>
      <c r="D104" s="269">
        <v>2009</v>
      </c>
      <c r="E104" s="269">
        <v>2015</v>
      </c>
      <c r="F104" s="11">
        <f aca="true" t="shared" si="81" ref="F104:Y104">SUM(F105:F106)</f>
        <v>3848000</v>
      </c>
      <c r="G104" s="11"/>
      <c r="H104" s="11">
        <f t="shared" si="81"/>
        <v>0</v>
      </c>
      <c r="I104" s="11">
        <f t="shared" si="81"/>
        <v>1200000</v>
      </c>
      <c r="J104" s="11">
        <f t="shared" si="81"/>
        <v>1000000</v>
      </c>
      <c r="K104" s="11">
        <f t="shared" si="81"/>
        <v>1048000</v>
      </c>
      <c r="L104" s="11">
        <f t="shared" si="81"/>
        <v>0</v>
      </c>
      <c r="M104" s="11">
        <f t="shared" si="81"/>
        <v>0</v>
      </c>
      <c r="N104" s="11">
        <f t="shared" si="81"/>
        <v>0</v>
      </c>
      <c r="O104" s="11">
        <f t="shared" si="81"/>
        <v>0</v>
      </c>
      <c r="P104" s="11">
        <f>SUM(P105:P106)</f>
        <v>0</v>
      </c>
      <c r="Q104" s="11">
        <f>SUM(Q105:Q106)</f>
        <v>0</v>
      </c>
      <c r="R104" s="11">
        <f>SUM(R105:R106)</f>
        <v>0</v>
      </c>
      <c r="S104" s="11">
        <f aca="true" t="shared" si="82" ref="S104:X104">SUM(S105:S106)</f>
        <v>0</v>
      </c>
      <c r="T104" s="11">
        <f t="shared" si="82"/>
        <v>0</v>
      </c>
      <c r="U104" s="11">
        <f t="shared" si="82"/>
        <v>0</v>
      </c>
      <c r="V104" s="11">
        <f t="shared" si="82"/>
        <v>0</v>
      </c>
      <c r="W104" s="11">
        <f t="shared" si="82"/>
        <v>0</v>
      </c>
      <c r="X104" s="11">
        <f t="shared" si="82"/>
        <v>0</v>
      </c>
      <c r="Y104" s="11">
        <f t="shared" si="81"/>
        <v>3248000</v>
      </c>
      <c r="Z104" s="237">
        <f t="shared" si="58"/>
        <v>600000</v>
      </c>
    </row>
    <row r="105" spans="1:26" s="9" customFormat="1" ht="12">
      <c r="A105" s="276"/>
      <c r="B105" s="5" t="s">
        <v>49</v>
      </c>
      <c r="C105" s="273"/>
      <c r="D105" s="270"/>
      <c r="E105" s="270"/>
      <c r="F105" s="12">
        <v>0</v>
      </c>
      <c r="G105" s="12"/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f>SUM(G105:O105)</f>
        <v>0</v>
      </c>
      <c r="Z105" s="237">
        <f t="shared" si="58"/>
        <v>0</v>
      </c>
    </row>
    <row r="106" spans="1:26" s="9" customFormat="1" ht="12">
      <c r="A106" s="277"/>
      <c r="B106" s="5" t="s">
        <v>50</v>
      </c>
      <c r="C106" s="274"/>
      <c r="D106" s="271"/>
      <c r="E106" s="271"/>
      <c r="F106" s="12">
        <v>3848000</v>
      </c>
      <c r="G106" s="12"/>
      <c r="H106" s="12">
        <v>0</v>
      </c>
      <c r="I106" s="12">
        <v>1200000</v>
      </c>
      <c r="J106" s="12">
        <v>1000000</v>
      </c>
      <c r="K106" s="12">
        <v>1048000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f>SUM(G106:O106)</f>
        <v>3248000</v>
      </c>
      <c r="Z106" s="237">
        <f t="shared" si="58"/>
        <v>600000</v>
      </c>
    </row>
    <row r="107" spans="1:26" s="7" customFormat="1" ht="36">
      <c r="A107" s="275" t="s">
        <v>128</v>
      </c>
      <c r="B107" s="3" t="s">
        <v>165</v>
      </c>
      <c r="C107" s="272" t="s">
        <v>62</v>
      </c>
      <c r="D107" s="269">
        <v>2011</v>
      </c>
      <c r="E107" s="269">
        <v>2015</v>
      </c>
      <c r="F107" s="11">
        <f aca="true" t="shared" si="83" ref="F107:O107">SUM(F108:F109)</f>
        <v>1790000</v>
      </c>
      <c r="G107" s="11"/>
      <c r="H107" s="11">
        <f t="shared" si="83"/>
        <v>0</v>
      </c>
      <c r="I107" s="11">
        <f t="shared" si="83"/>
        <v>100000</v>
      </c>
      <c r="J107" s="11">
        <f t="shared" si="83"/>
        <v>690000</v>
      </c>
      <c r="K107" s="11">
        <f t="shared" si="83"/>
        <v>1000000</v>
      </c>
      <c r="L107" s="11">
        <f t="shared" si="83"/>
        <v>0</v>
      </c>
      <c r="M107" s="11">
        <f t="shared" si="83"/>
        <v>0</v>
      </c>
      <c r="N107" s="11">
        <f t="shared" si="83"/>
        <v>0</v>
      </c>
      <c r="O107" s="11">
        <f t="shared" si="83"/>
        <v>0</v>
      </c>
      <c r="P107" s="11">
        <f>SUM(P108:P109)</f>
        <v>0</v>
      </c>
      <c r="Q107" s="11">
        <f>SUM(Q108:Q109)</f>
        <v>0</v>
      </c>
      <c r="R107" s="11">
        <f>SUM(R108:R109)</f>
        <v>0</v>
      </c>
      <c r="S107" s="11">
        <f aca="true" t="shared" si="84" ref="S107:Y107">SUM(S108:S109)</f>
        <v>0</v>
      </c>
      <c r="T107" s="11">
        <f t="shared" si="84"/>
        <v>0</v>
      </c>
      <c r="U107" s="11">
        <f t="shared" si="84"/>
        <v>0</v>
      </c>
      <c r="V107" s="11">
        <f t="shared" si="84"/>
        <v>0</v>
      </c>
      <c r="W107" s="11">
        <f t="shared" si="84"/>
        <v>0</v>
      </c>
      <c r="X107" s="11">
        <f t="shared" si="84"/>
        <v>0</v>
      </c>
      <c r="Y107" s="11">
        <f t="shared" si="84"/>
        <v>1790000</v>
      </c>
      <c r="Z107" s="237">
        <f t="shared" si="58"/>
        <v>0</v>
      </c>
    </row>
    <row r="108" spans="1:26" s="9" customFormat="1" ht="12">
      <c r="A108" s="276"/>
      <c r="B108" s="5" t="s">
        <v>49</v>
      </c>
      <c r="C108" s="273"/>
      <c r="D108" s="270"/>
      <c r="E108" s="270"/>
      <c r="F108" s="12">
        <v>0</v>
      </c>
      <c r="G108" s="12"/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f>SUM(G108:O108)</f>
        <v>0</v>
      </c>
      <c r="Z108" s="237">
        <f t="shared" si="58"/>
        <v>0</v>
      </c>
    </row>
    <row r="109" spans="1:26" s="9" customFormat="1" ht="12">
      <c r="A109" s="277"/>
      <c r="B109" s="5" t="s">
        <v>50</v>
      </c>
      <c r="C109" s="274"/>
      <c r="D109" s="271"/>
      <c r="E109" s="271"/>
      <c r="F109" s="12">
        <v>1790000</v>
      </c>
      <c r="G109" s="12"/>
      <c r="H109" s="12">
        <v>0</v>
      </c>
      <c r="I109" s="12">
        <v>100000</v>
      </c>
      <c r="J109" s="12">
        <v>690000</v>
      </c>
      <c r="K109" s="12">
        <v>1000000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f>SUM(G109:O109)</f>
        <v>1790000</v>
      </c>
      <c r="Z109" s="237">
        <f t="shared" si="58"/>
        <v>0</v>
      </c>
    </row>
    <row r="110" spans="1:26" s="7" customFormat="1" ht="24">
      <c r="A110" s="275" t="s">
        <v>129</v>
      </c>
      <c r="B110" s="3" t="s">
        <v>166</v>
      </c>
      <c r="C110" s="272" t="s">
        <v>62</v>
      </c>
      <c r="D110" s="269">
        <v>2011</v>
      </c>
      <c r="E110" s="269">
        <v>2013</v>
      </c>
      <c r="F110" s="11">
        <f aca="true" t="shared" si="85" ref="F110:O110">SUM(F111:F112)</f>
        <v>850000</v>
      </c>
      <c r="G110" s="11"/>
      <c r="H110" s="11">
        <f t="shared" si="85"/>
        <v>150000</v>
      </c>
      <c r="I110" s="11">
        <f t="shared" si="85"/>
        <v>700000</v>
      </c>
      <c r="J110" s="11">
        <f t="shared" si="85"/>
        <v>0</v>
      </c>
      <c r="K110" s="11">
        <f t="shared" si="85"/>
        <v>0</v>
      </c>
      <c r="L110" s="11">
        <f t="shared" si="85"/>
        <v>0</v>
      </c>
      <c r="M110" s="11">
        <f t="shared" si="85"/>
        <v>0</v>
      </c>
      <c r="N110" s="11">
        <f t="shared" si="85"/>
        <v>0</v>
      </c>
      <c r="O110" s="11">
        <f t="shared" si="85"/>
        <v>0</v>
      </c>
      <c r="P110" s="11">
        <f>SUM(P111:P112)</f>
        <v>0</v>
      </c>
      <c r="Q110" s="11">
        <f>SUM(Q111:Q112)</f>
        <v>0</v>
      </c>
      <c r="R110" s="11">
        <f>SUM(R111:R112)</f>
        <v>0</v>
      </c>
      <c r="S110" s="11">
        <f aca="true" t="shared" si="86" ref="S110:Y110">SUM(S111:S112)</f>
        <v>0</v>
      </c>
      <c r="T110" s="11">
        <f t="shared" si="86"/>
        <v>0</v>
      </c>
      <c r="U110" s="11">
        <f t="shared" si="86"/>
        <v>0</v>
      </c>
      <c r="V110" s="11">
        <f t="shared" si="86"/>
        <v>0</v>
      </c>
      <c r="W110" s="11">
        <f t="shared" si="86"/>
        <v>0</v>
      </c>
      <c r="X110" s="11">
        <f t="shared" si="86"/>
        <v>0</v>
      </c>
      <c r="Y110" s="11">
        <f t="shared" si="86"/>
        <v>850000</v>
      </c>
      <c r="Z110" s="237">
        <f t="shared" si="58"/>
        <v>0</v>
      </c>
    </row>
    <row r="111" spans="1:26" s="9" customFormat="1" ht="12">
      <c r="A111" s="276"/>
      <c r="B111" s="5" t="s">
        <v>49</v>
      </c>
      <c r="C111" s="273"/>
      <c r="D111" s="270"/>
      <c r="E111" s="270"/>
      <c r="F111" s="12">
        <v>0</v>
      </c>
      <c r="G111" s="12"/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f>SUM(G111:O111)</f>
        <v>0</v>
      </c>
      <c r="Z111" s="237">
        <f t="shared" si="58"/>
        <v>0</v>
      </c>
    </row>
    <row r="112" spans="1:26" s="9" customFormat="1" ht="12">
      <c r="A112" s="277"/>
      <c r="B112" s="5" t="s">
        <v>50</v>
      </c>
      <c r="C112" s="274"/>
      <c r="D112" s="271"/>
      <c r="E112" s="271"/>
      <c r="F112" s="12">
        <v>850000</v>
      </c>
      <c r="G112" s="12"/>
      <c r="H112" s="12">
        <v>150000</v>
      </c>
      <c r="I112" s="12">
        <v>700000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f>SUM(G112:O112)</f>
        <v>850000</v>
      </c>
      <c r="Z112" s="237">
        <f t="shared" si="58"/>
        <v>0</v>
      </c>
    </row>
    <row r="113" spans="1:26" s="7" customFormat="1" ht="24">
      <c r="A113" s="275" t="s">
        <v>130</v>
      </c>
      <c r="B113" s="3" t="s">
        <v>167</v>
      </c>
      <c r="C113" s="272" t="s">
        <v>62</v>
      </c>
      <c r="D113" s="269">
        <v>2010</v>
      </c>
      <c r="E113" s="269">
        <v>2017</v>
      </c>
      <c r="F113" s="11">
        <f>SUM(F114:F115)</f>
        <v>15517000</v>
      </c>
      <c r="G113" s="11"/>
      <c r="H113" s="11">
        <f aca="true" t="shared" si="87" ref="H113:O113">SUM(H114:H115)</f>
        <v>0</v>
      </c>
      <c r="I113" s="11">
        <f t="shared" si="87"/>
        <v>80000</v>
      </c>
      <c r="J113" s="11">
        <f t="shared" si="87"/>
        <v>705000</v>
      </c>
      <c r="K113" s="11">
        <f t="shared" si="87"/>
        <v>3300000</v>
      </c>
      <c r="L113" s="11">
        <f t="shared" si="87"/>
        <v>5500000</v>
      </c>
      <c r="M113" s="11">
        <f t="shared" si="87"/>
        <v>5574000</v>
      </c>
      <c r="N113" s="11">
        <f t="shared" si="87"/>
        <v>0</v>
      </c>
      <c r="O113" s="11">
        <f t="shared" si="87"/>
        <v>0</v>
      </c>
      <c r="P113" s="11">
        <f>SUM(P114:P115)</f>
        <v>0</v>
      </c>
      <c r="Q113" s="11">
        <f>SUM(Q114:Q115)</f>
        <v>0</v>
      </c>
      <c r="R113" s="11">
        <f>SUM(R114:R115)</f>
        <v>0</v>
      </c>
      <c r="S113" s="11">
        <f aca="true" t="shared" si="88" ref="S113:Y113">SUM(S114:S115)</f>
        <v>0</v>
      </c>
      <c r="T113" s="11">
        <f t="shared" si="88"/>
        <v>0</v>
      </c>
      <c r="U113" s="11">
        <f t="shared" si="88"/>
        <v>0</v>
      </c>
      <c r="V113" s="11">
        <f t="shared" si="88"/>
        <v>0</v>
      </c>
      <c r="W113" s="11">
        <f t="shared" si="88"/>
        <v>0</v>
      </c>
      <c r="X113" s="11">
        <f t="shared" si="88"/>
        <v>0</v>
      </c>
      <c r="Y113" s="11">
        <f t="shared" si="88"/>
        <v>15159000</v>
      </c>
      <c r="Z113" s="237">
        <f t="shared" si="58"/>
        <v>358000</v>
      </c>
    </row>
    <row r="114" spans="1:26" s="9" customFormat="1" ht="12">
      <c r="A114" s="276"/>
      <c r="B114" s="5" t="s">
        <v>49</v>
      </c>
      <c r="C114" s="273"/>
      <c r="D114" s="270"/>
      <c r="E114" s="270"/>
      <c r="F114" s="12">
        <v>0</v>
      </c>
      <c r="G114" s="12"/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f>SUM(G114:O114)</f>
        <v>0</v>
      </c>
      <c r="Z114" s="237">
        <f t="shared" si="58"/>
        <v>0</v>
      </c>
    </row>
    <row r="115" spans="1:26" s="9" customFormat="1" ht="12">
      <c r="A115" s="277"/>
      <c r="B115" s="5" t="s">
        <v>50</v>
      </c>
      <c r="C115" s="274"/>
      <c r="D115" s="271"/>
      <c r="E115" s="271"/>
      <c r="F115" s="12">
        <v>15517000</v>
      </c>
      <c r="G115" s="12"/>
      <c r="H115" s="12">
        <v>0</v>
      </c>
      <c r="I115" s="12">
        <v>80000</v>
      </c>
      <c r="J115" s="12">
        <v>705000</v>
      </c>
      <c r="K115" s="12">
        <v>3300000</v>
      </c>
      <c r="L115" s="12">
        <v>5500000</v>
      </c>
      <c r="M115" s="12">
        <v>5574000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f>SUM(G115:O115)</f>
        <v>15159000</v>
      </c>
      <c r="Z115" s="237">
        <f t="shared" si="58"/>
        <v>358000</v>
      </c>
    </row>
    <row r="116" spans="1:26" s="7" customFormat="1" ht="26.25" customHeight="1">
      <c r="A116" s="275" t="s">
        <v>131</v>
      </c>
      <c r="B116" s="3" t="s">
        <v>168</v>
      </c>
      <c r="C116" s="272" t="s">
        <v>62</v>
      </c>
      <c r="D116" s="269">
        <v>2009</v>
      </c>
      <c r="E116" s="269">
        <v>2015</v>
      </c>
      <c r="F116" s="11">
        <f aca="true" t="shared" si="89" ref="F116:Y116">SUM(F117:F118)</f>
        <v>7050000</v>
      </c>
      <c r="G116" s="11"/>
      <c r="H116" s="11">
        <f t="shared" si="89"/>
        <v>2800000</v>
      </c>
      <c r="I116" s="11">
        <f t="shared" si="89"/>
        <v>0</v>
      </c>
      <c r="J116" s="11">
        <f t="shared" si="89"/>
        <v>0</v>
      </c>
      <c r="K116" s="11">
        <f t="shared" si="89"/>
        <v>1850000</v>
      </c>
      <c r="L116" s="11">
        <f t="shared" si="89"/>
        <v>0</v>
      </c>
      <c r="M116" s="11">
        <f t="shared" si="89"/>
        <v>0</v>
      </c>
      <c r="N116" s="11">
        <f t="shared" si="89"/>
        <v>0</v>
      </c>
      <c r="O116" s="11">
        <f t="shared" si="89"/>
        <v>0</v>
      </c>
      <c r="P116" s="11">
        <f>SUM(P117:P118)</f>
        <v>0</v>
      </c>
      <c r="Q116" s="11">
        <f>SUM(Q117:Q118)</f>
        <v>0</v>
      </c>
      <c r="R116" s="11">
        <f>SUM(R117:R118)</f>
        <v>0</v>
      </c>
      <c r="S116" s="11">
        <f aca="true" t="shared" si="90" ref="S116:X116">SUM(S117:S118)</f>
        <v>0</v>
      </c>
      <c r="T116" s="11">
        <f t="shared" si="90"/>
        <v>0</v>
      </c>
      <c r="U116" s="11">
        <f t="shared" si="90"/>
        <v>0</v>
      </c>
      <c r="V116" s="11">
        <f t="shared" si="90"/>
        <v>0</v>
      </c>
      <c r="W116" s="11">
        <f t="shared" si="90"/>
        <v>0</v>
      </c>
      <c r="X116" s="11">
        <f t="shared" si="90"/>
        <v>0</v>
      </c>
      <c r="Y116" s="11">
        <f t="shared" si="89"/>
        <v>4650000</v>
      </c>
      <c r="Z116" s="237">
        <f t="shared" si="58"/>
        <v>2400000</v>
      </c>
    </row>
    <row r="117" spans="1:26" s="9" customFormat="1" ht="12">
      <c r="A117" s="276"/>
      <c r="B117" s="5" t="s">
        <v>49</v>
      </c>
      <c r="C117" s="273"/>
      <c r="D117" s="270"/>
      <c r="E117" s="270"/>
      <c r="F117" s="12">
        <v>0</v>
      </c>
      <c r="G117" s="12"/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f>SUM(G117:O117)</f>
        <v>0</v>
      </c>
      <c r="Z117" s="237">
        <f t="shared" si="58"/>
        <v>0</v>
      </c>
    </row>
    <row r="118" spans="1:26" s="9" customFormat="1" ht="12">
      <c r="A118" s="277"/>
      <c r="B118" s="5" t="s">
        <v>50</v>
      </c>
      <c r="C118" s="274"/>
      <c r="D118" s="271"/>
      <c r="E118" s="271"/>
      <c r="F118" s="12">
        <v>7050000</v>
      </c>
      <c r="G118" s="12"/>
      <c r="H118" s="12">
        <v>2800000</v>
      </c>
      <c r="I118" s="12">
        <v>0</v>
      </c>
      <c r="J118" s="12">
        <v>0</v>
      </c>
      <c r="K118" s="12">
        <v>1850000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f>SUM(G118:O118)</f>
        <v>4650000</v>
      </c>
      <c r="Z118" s="237">
        <f t="shared" si="58"/>
        <v>2400000</v>
      </c>
    </row>
    <row r="119" spans="1:26" s="7" customFormat="1" ht="24">
      <c r="A119" s="275" t="s">
        <v>133</v>
      </c>
      <c r="B119" s="3" t="s">
        <v>169</v>
      </c>
      <c r="C119" s="272" t="s">
        <v>62</v>
      </c>
      <c r="D119" s="269">
        <v>2013</v>
      </c>
      <c r="E119" s="269">
        <v>2014</v>
      </c>
      <c r="F119" s="11">
        <f>SUM(F120:F121)</f>
        <v>4000000</v>
      </c>
      <c r="G119" s="11"/>
      <c r="H119" s="11">
        <f aca="true" t="shared" si="91" ref="H119:R119">SUM(H120:H121)</f>
        <v>0</v>
      </c>
      <c r="I119" s="11">
        <f t="shared" si="91"/>
        <v>200000</v>
      </c>
      <c r="J119" s="11">
        <f t="shared" si="91"/>
        <v>3800000</v>
      </c>
      <c r="K119" s="11">
        <f t="shared" si="91"/>
        <v>0</v>
      </c>
      <c r="L119" s="11">
        <f t="shared" si="91"/>
        <v>0</v>
      </c>
      <c r="M119" s="11">
        <f t="shared" si="91"/>
        <v>0</v>
      </c>
      <c r="N119" s="11">
        <f t="shared" si="91"/>
        <v>0</v>
      </c>
      <c r="O119" s="11">
        <f t="shared" si="91"/>
        <v>0</v>
      </c>
      <c r="P119" s="11">
        <f t="shared" si="91"/>
        <v>0</v>
      </c>
      <c r="Q119" s="11">
        <f t="shared" si="91"/>
        <v>0</v>
      </c>
      <c r="R119" s="11">
        <f t="shared" si="91"/>
        <v>0</v>
      </c>
      <c r="S119" s="11">
        <f aca="true" t="shared" si="92" ref="S119:Y119">SUM(S120:S121)</f>
        <v>0</v>
      </c>
      <c r="T119" s="11">
        <f t="shared" si="92"/>
        <v>0</v>
      </c>
      <c r="U119" s="11">
        <f t="shared" si="92"/>
        <v>0</v>
      </c>
      <c r="V119" s="11">
        <f t="shared" si="92"/>
        <v>0</v>
      </c>
      <c r="W119" s="11">
        <f t="shared" si="92"/>
        <v>0</v>
      </c>
      <c r="X119" s="11">
        <f t="shared" si="92"/>
        <v>0</v>
      </c>
      <c r="Y119" s="11">
        <f t="shared" si="92"/>
        <v>4000000</v>
      </c>
      <c r="Z119" s="237">
        <f t="shared" si="58"/>
        <v>0</v>
      </c>
    </row>
    <row r="120" spans="1:26" s="9" customFormat="1" ht="12">
      <c r="A120" s="276"/>
      <c r="B120" s="5" t="s">
        <v>49</v>
      </c>
      <c r="C120" s="273"/>
      <c r="D120" s="270"/>
      <c r="E120" s="270"/>
      <c r="F120" s="12">
        <v>0</v>
      </c>
      <c r="G120" s="12"/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f>SUM(G120:O120)</f>
        <v>0</v>
      </c>
      <c r="Z120" s="237">
        <f t="shared" si="58"/>
        <v>0</v>
      </c>
    </row>
    <row r="121" spans="1:26" s="9" customFormat="1" ht="12">
      <c r="A121" s="277"/>
      <c r="B121" s="5" t="s">
        <v>50</v>
      </c>
      <c r="C121" s="274"/>
      <c r="D121" s="271"/>
      <c r="E121" s="271"/>
      <c r="F121" s="12">
        <v>4000000</v>
      </c>
      <c r="G121" s="12"/>
      <c r="H121" s="12">
        <v>0</v>
      </c>
      <c r="I121" s="12">
        <v>200000</v>
      </c>
      <c r="J121" s="12">
        <v>3800000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f>SUM(G121:O121)</f>
        <v>4000000</v>
      </c>
      <c r="Z121" s="237">
        <f t="shared" si="58"/>
        <v>0</v>
      </c>
    </row>
    <row r="122" spans="1:26" s="7" customFormat="1" ht="25.5" customHeight="1">
      <c r="A122" s="275" t="s">
        <v>226</v>
      </c>
      <c r="B122" s="3" t="s">
        <v>170</v>
      </c>
      <c r="C122" s="272" t="s">
        <v>62</v>
      </c>
      <c r="D122" s="269">
        <v>2015</v>
      </c>
      <c r="E122" s="269">
        <v>2016</v>
      </c>
      <c r="F122" s="11">
        <f>SUM(F123:F124)</f>
        <v>1000000</v>
      </c>
      <c r="G122" s="11"/>
      <c r="H122" s="11">
        <f aca="true" t="shared" si="93" ref="H122:O122">SUM(H123:H124)</f>
        <v>0</v>
      </c>
      <c r="I122" s="11">
        <f t="shared" si="93"/>
        <v>0</v>
      </c>
      <c r="J122" s="11">
        <f t="shared" si="93"/>
        <v>0</v>
      </c>
      <c r="K122" s="11">
        <f t="shared" si="93"/>
        <v>100000</v>
      </c>
      <c r="L122" s="11">
        <f t="shared" si="93"/>
        <v>900000</v>
      </c>
      <c r="M122" s="11">
        <f t="shared" si="93"/>
        <v>0</v>
      </c>
      <c r="N122" s="11">
        <f t="shared" si="93"/>
        <v>0</v>
      </c>
      <c r="O122" s="11">
        <f t="shared" si="93"/>
        <v>0</v>
      </c>
      <c r="P122" s="11">
        <f>SUM(P123:P124)</f>
        <v>0</v>
      </c>
      <c r="Q122" s="11">
        <f>SUM(Q123:Q124)</f>
        <v>0</v>
      </c>
      <c r="R122" s="11">
        <f>SUM(R123:R124)</f>
        <v>0</v>
      </c>
      <c r="S122" s="11">
        <f aca="true" t="shared" si="94" ref="S122:Y122">SUM(S123:S124)</f>
        <v>0</v>
      </c>
      <c r="T122" s="11">
        <f t="shared" si="94"/>
        <v>0</v>
      </c>
      <c r="U122" s="11">
        <f t="shared" si="94"/>
        <v>0</v>
      </c>
      <c r="V122" s="11">
        <f t="shared" si="94"/>
        <v>0</v>
      </c>
      <c r="W122" s="11">
        <f t="shared" si="94"/>
        <v>0</v>
      </c>
      <c r="X122" s="11">
        <f t="shared" si="94"/>
        <v>0</v>
      </c>
      <c r="Y122" s="11">
        <f t="shared" si="94"/>
        <v>1000000</v>
      </c>
      <c r="Z122" s="237">
        <f t="shared" si="58"/>
        <v>0</v>
      </c>
    </row>
    <row r="123" spans="1:26" s="9" customFormat="1" ht="12">
      <c r="A123" s="276"/>
      <c r="B123" s="5" t="s">
        <v>49</v>
      </c>
      <c r="C123" s="273"/>
      <c r="D123" s="270"/>
      <c r="E123" s="270"/>
      <c r="F123" s="12">
        <v>0</v>
      </c>
      <c r="G123" s="12"/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f>SUM(G123:O123)</f>
        <v>0</v>
      </c>
      <c r="Z123" s="237">
        <f t="shared" si="58"/>
        <v>0</v>
      </c>
    </row>
    <row r="124" spans="1:26" s="9" customFormat="1" ht="12">
      <c r="A124" s="277"/>
      <c r="B124" s="5" t="s">
        <v>50</v>
      </c>
      <c r="C124" s="274"/>
      <c r="D124" s="271"/>
      <c r="E124" s="271"/>
      <c r="F124" s="12">
        <v>1000000</v>
      </c>
      <c r="G124" s="12"/>
      <c r="H124" s="12">
        <v>0</v>
      </c>
      <c r="I124" s="12">
        <v>0</v>
      </c>
      <c r="J124" s="12">
        <v>0</v>
      </c>
      <c r="K124" s="12">
        <v>100000</v>
      </c>
      <c r="L124" s="12">
        <v>900000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f>SUM(G124:O124)</f>
        <v>1000000</v>
      </c>
      <c r="Z124" s="237">
        <f t="shared" si="58"/>
        <v>0</v>
      </c>
    </row>
    <row r="125" spans="1:26" s="7" customFormat="1" ht="24">
      <c r="A125" s="275" t="s">
        <v>135</v>
      </c>
      <c r="B125" s="3" t="s">
        <v>171</v>
      </c>
      <c r="C125" s="272" t="s">
        <v>62</v>
      </c>
      <c r="D125" s="269">
        <v>2000</v>
      </c>
      <c r="E125" s="269">
        <v>2016</v>
      </c>
      <c r="F125" s="11">
        <f aca="true" t="shared" si="95" ref="F125:O125">SUM(F126:F127)</f>
        <v>11063000</v>
      </c>
      <c r="G125" s="11"/>
      <c r="H125" s="11">
        <f t="shared" si="95"/>
        <v>0</v>
      </c>
      <c r="I125" s="11">
        <f t="shared" si="95"/>
        <v>1300000</v>
      </c>
      <c r="J125" s="11">
        <f t="shared" si="95"/>
        <v>2000000</v>
      </c>
      <c r="K125" s="11">
        <f t="shared" si="95"/>
        <v>3000500</v>
      </c>
      <c r="L125" s="11">
        <f t="shared" si="95"/>
        <v>3500000</v>
      </c>
      <c r="M125" s="11">
        <f t="shared" si="95"/>
        <v>0</v>
      </c>
      <c r="N125" s="11">
        <f t="shared" si="95"/>
        <v>0</v>
      </c>
      <c r="O125" s="11">
        <f t="shared" si="95"/>
        <v>0</v>
      </c>
      <c r="P125" s="11">
        <f>SUM(P126:P127)</f>
        <v>0</v>
      </c>
      <c r="Q125" s="11">
        <f>SUM(Q126:Q127)</f>
        <v>0</v>
      </c>
      <c r="R125" s="11">
        <f>SUM(R126:R127)</f>
        <v>0</v>
      </c>
      <c r="S125" s="11">
        <f aca="true" t="shared" si="96" ref="S125:Y125">SUM(S126:S127)</f>
        <v>0</v>
      </c>
      <c r="T125" s="11">
        <f t="shared" si="96"/>
        <v>0</v>
      </c>
      <c r="U125" s="11">
        <f t="shared" si="96"/>
        <v>0</v>
      </c>
      <c r="V125" s="11">
        <f t="shared" si="96"/>
        <v>0</v>
      </c>
      <c r="W125" s="11">
        <f t="shared" si="96"/>
        <v>0</v>
      </c>
      <c r="X125" s="11">
        <f t="shared" si="96"/>
        <v>0</v>
      </c>
      <c r="Y125" s="11">
        <f t="shared" si="96"/>
        <v>9800500</v>
      </c>
      <c r="Z125" s="237">
        <f t="shared" si="58"/>
        <v>1262500</v>
      </c>
    </row>
    <row r="126" spans="1:26" s="9" customFormat="1" ht="12">
      <c r="A126" s="276"/>
      <c r="B126" s="5" t="s">
        <v>49</v>
      </c>
      <c r="C126" s="273"/>
      <c r="D126" s="270"/>
      <c r="E126" s="270"/>
      <c r="F126" s="12">
        <v>0</v>
      </c>
      <c r="G126" s="12"/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f>SUM(G126:O126)</f>
        <v>0</v>
      </c>
      <c r="Z126" s="237">
        <f t="shared" si="58"/>
        <v>0</v>
      </c>
    </row>
    <row r="127" spans="1:26" s="9" customFormat="1" ht="12">
      <c r="A127" s="277"/>
      <c r="B127" s="5" t="s">
        <v>50</v>
      </c>
      <c r="C127" s="274"/>
      <c r="D127" s="271"/>
      <c r="E127" s="271"/>
      <c r="F127" s="12">
        <v>11063000</v>
      </c>
      <c r="G127" s="12"/>
      <c r="H127" s="12">
        <v>0</v>
      </c>
      <c r="I127" s="12">
        <v>1300000</v>
      </c>
      <c r="J127" s="12">
        <v>2000000</v>
      </c>
      <c r="K127" s="12">
        <v>3000500</v>
      </c>
      <c r="L127" s="12">
        <v>3500000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f>SUM(G127:O127)</f>
        <v>9800500</v>
      </c>
      <c r="Z127" s="237">
        <f t="shared" si="58"/>
        <v>1262500</v>
      </c>
    </row>
    <row r="128" spans="1:26" s="7" customFormat="1" ht="13.5" customHeight="1">
      <c r="A128" s="275" t="s">
        <v>227</v>
      </c>
      <c r="B128" s="3" t="s">
        <v>172</v>
      </c>
      <c r="C128" s="272" t="s">
        <v>62</v>
      </c>
      <c r="D128" s="269">
        <v>2004</v>
      </c>
      <c r="E128" s="269">
        <v>2014</v>
      </c>
      <c r="F128" s="11">
        <f>SUM(F129:F130)</f>
        <v>1677000</v>
      </c>
      <c r="G128" s="11"/>
      <c r="H128" s="11">
        <f aca="true" t="shared" si="97" ref="H128:R128">SUM(H129:H130)</f>
        <v>140000</v>
      </c>
      <c r="I128" s="11">
        <f t="shared" si="97"/>
        <v>305000</v>
      </c>
      <c r="J128" s="11">
        <f t="shared" si="97"/>
        <v>312000</v>
      </c>
      <c r="K128" s="11">
        <f t="shared" si="97"/>
        <v>0</v>
      </c>
      <c r="L128" s="11">
        <f t="shared" si="97"/>
        <v>0</v>
      </c>
      <c r="M128" s="11">
        <f t="shared" si="97"/>
        <v>0</v>
      </c>
      <c r="N128" s="11">
        <f t="shared" si="97"/>
        <v>0</v>
      </c>
      <c r="O128" s="11">
        <f t="shared" si="97"/>
        <v>0</v>
      </c>
      <c r="P128" s="11">
        <f t="shared" si="97"/>
        <v>0</v>
      </c>
      <c r="Q128" s="11">
        <f t="shared" si="97"/>
        <v>0</v>
      </c>
      <c r="R128" s="11">
        <f t="shared" si="97"/>
        <v>0</v>
      </c>
      <c r="S128" s="11">
        <f aca="true" t="shared" si="98" ref="S128:Y128">SUM(S129:S130)</f>
        <v>0</v>
      </c>
      <c r="T128" s="11">
        <f t="shared" si="98"/>
        <v>0</v>
      </c>
      <c r="U128" s="11">
        <f t="shared" si="98"/>
        <v>0</v>
      </c>
      <c r="V128" s="11">
        <f t="shared" si="98"/>
        <v>0</v>
      </c>
      <c r="W128" s="11">
        <f t="shared" si="98"/>
        <v>0</v>
      </c>
      <c r="X128" s="11">
        <f t="shared" si="98"/>
        <v>0</v>
      </c>
      <c r="Y128" s="11">
        <f t="shared" si="98"/>
        <v>757000</v>
      </c>
      <c r="Z128" s="237">
        <f t="shared" si="58"/>
        <v>920000</v>
      </c>
    </row>
    <row r="129" spans="1:26" s="9" customFormat="1" ht="12">
      <c r="A129" s="276"/>
      <c r="B129" s="5" t="s">
        <v>49</v>
      </c>
      <c r="C129" s="273"/>
      <c r="D129" s="270"/>
      <c r="E129" s="270"/>
      <c r="F129" s="12">
        <v>0</v>
      </c>
      <c r="G129" s="12"/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f>SUM(G129:O129)</f>
        <v>0</v>
      </c>
      <c r="Z129" s="237">
        <f t="shared" si="58"/>
        <v>0</v>
      </c>
    </row>
    <row r="130" spans="1:26" s="9" customFormat="1" ht="12">
      <c r="A130" s="277"/>
      <c r="B130" s="5" t="s">
        <v>50</v>
      </c>
      <c r="C130" s="274"/>
      <c r="D130" s="271"/>
      <c r="E130" s="271"/>
      <c r="F130" s="12">
        <v>1677000</v>
      </c>
      <c r="G130" s="12"/>
      <c r="H130" s="12">
        <v>140000</v>
      </c>
      <c r="I130" s="12">
        <v>305000</v>
      </c>
      <c r="J130" s="12">
        <v>312000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f>SUM(G130:O130)</f>
        <v>757000</v>
      </c>
      <c r="Z130" s="237">
        <f t="shared" si="58"/>
        <v>920000</v>
      </c>
    </row>
    <row r="131" spans="1:26" s="7" customFormat="1" ht="12">
      <c r="A131" s="275" t="s">
        <v>228</v>
      </c>
      <c r="B131" s="3" t="s">
        <v>320</v>
      </c>
      <c r="C131" s="272" t="s">
        <v>62</v>
      </c>
      <c r="D131" s="269">
        <v>2011</v>
      </c>
      <c r="E131" s="269">
        <v>2013</v>
      </c>
      <c r="F131" s="11">
        <f aca="true" t="shared" si="99" ref="F131:Y131">SUM(F132:F133)</f>
        <v>360000</v>
      </c>
      <c r="G131" s="11"/>
      <c r="H131" s="11">
        <f t="shared" si="99"/>
        <v>0</v>
      </c>
      <c r="I131" s="11">
        <f t="shared" si="99"/>
        <v>359000</v>
      </c>
      <c r="J131" s="11">
        <f t="shared" si="99"/>
        <v>0</v>
      </c>
      <c r="K131" s="11">
        <f t="shared" si="99"/>
        <v>0</v>
      </c>
      <c r="L131" s="11">
        <f t="shared" si="99"/>
        <v>0</v>
      </c>
      <c r="M131" s="11">
        <f t="shared" si="99"/>
        <v>0</v>
      </c>
      <c r="N131" s="11">
        <f t="shared" si="99"/>
        <v>0</v>
      </c>
      <c r="O131" s="11">
        <f t="shared" si="99"/>
        <v>0</v>
      </c>
      <c r="P131" s="11">
        <f>SUM(P132:P133)</f>
        <v>0</v>
      </c>
      <c r="Q131" s="11">
        <f>SUM(Q132:Q133)</f>
        <v>0</v>
      </c>
      <c r="R131" s="11">
        <f>SUM(R132:R133)</f>
        <v>0</v>
      </c>
      <c r="S131" s="11">
        <f aca="true" t="shared" si="100" ref="S131:X131">SUM(S132:S133)</f>
        <v>0</v>
      </c>
      <c r="T131" s="11">
        <f t="shared" si="100"/>
        <v>0</v>
      </c>
      <c r="U131" s="11">
        <f t="shared" si="100"/>
        <v>0</v>
      </c>
      <c r="V131" s="11">
        <f t="shared" si="100"/>
        <v>0</v>
      </c>
      <c r="W131" s="11">
        <f t="shared" si="100"/>
        <v>0</v>
      </c>
      <c r="X131" s="11">
        <f t="shared" si="100"/>
        <v>0</v>
      </c>
      <c r="Y131" s="11">
        <f t="shared" si="99"/>
        <v>359000</v>
      </c>
      <c r="Z131" s="237">
        <f t="shared" si="58"/>
        <v>1000</v>
      </c>
    </row>
    <row r="132" spans="1:26" s="9" customFormat="1" ht="12">
      <c r="A132" s="276"/>
      <c r="B132" s="5" t="s">
        <v>49</v>
      </c>
      <c r="C132" s="273"/>
      <c r="D132" s="270"/>
      <c r="E132" s="270"/>
      <c r="F132" s="12">
        <v>0</v>
      </c>
      <c r="G132" s="12"/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f>SUM(G132:O132)</f>
        <v>0</v>
      </c>
      <c r="Z132" s="237">
        <f t="shared" si="58"/>
        <v>0</v>
      </c>
    </row>
    <row r="133" spans="1:26" s="9" customFormat="1" ht="12">
      <c r="A133" s="277"/>
      <c r="B133" s="5" t="s">
        <v>50</v>
      </c>
      <c r="C133" s="274"/>
      <c r="D133" s="271"/>
      <c r="E133" s="271"/>
      <c r="F133" s="12">
        <v>360000</v>
      </c>
      <c r="G133" s="12"/>
      <c r="H133" s="12">
        <v>0</v>
      </c>
      <c r="I133" s="12">
        <v>359000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f>SUM(G133:O133)</f>
        <v>359000</v>
      </c>
      <c r="Z133" s="237">
        <f t="shared" si="58"/>
        <v>1000</v>
      </c>
    </row>
    <row r="134" spans="1:26" s="7" customFormat="1" ht="22.5" customHeight="1">
      <c r="A134" s="275" t="s">
        <v>136</v>
      </c>
      <c r="B134" s="3" t="s">
        <v>173</v>
      </c>
      <c r="C134" s="272" t="s">
        <v>62</v>
      </c>
      <c r="D134" s="269">
        <v>2009</v>
      </c>
      <c r="E134" s="269">
        <v>2014</v>
      </c>
      <c r="F134" s="11">
        <f aca="true" t="shared" si="101" ref="F134:Y134">SUM(F135:F136)</f>
        <v>320000</v>
      </c>
      <c r="G134" s="11"/>
      <c r="H134" s="11">
        <f t="shared" si="101"/>
        <v>0</v>
      </c>
      <c r="I134" s="11">
        <f t="shared" si="101"/>
        <v>7000</v>
      </c>
      <c r="J134" s="11">
        <f t="shared" si="101"/>
        <v>300000</v>
      </c>
      <c r="K134" s="11">
        <f t="shared" si="101"/>
        <v>0</v>
      </c>
      <c r="L134" s="11">
        <f t="shared" si="101"/>
        <v>0</v>
      </c>
      <c r="M134" s="11">
        <f t="shared" si="101"/>
        <v>0</v>
      </c>
      <c r="N134" s="11">
        <f t="shared" si="101"/>
        <v>0</v>
      </c>
      <c r="O134" s="11">
        <f t="shared" si="101"/>
        <v>0</v>
      </c>
      <c r="P134" s="11">
        <f>SUM(P135:P136)</f>
        <v>0</v>
      </c>
      <c r="Q134" s="11">
        <f>SUM(Q135:Q136)</f>
        <v>0</v>
      </c>
      <c r="R134" s="11">
        <f>SUM(R135:R136)</f>
        <v>0</v>
      </c>
      <c r="S134" s="11">
        <f aca="true" t="shared" si="102" ref="S134:X134">SUM(S135:S136)</f>
        <v>0</v>
      </c>
      <c r="T134" s="11">
        <f t="shared" si="102"/>
        <v>0</v>
      </c>
      <c r="U134" s="11">
        <f t="shared" si="102"/>
        <v>0</v>
      </c>
      <c r="V134" s="11">
        <f t="shared" si="102"/>
        <v>0</v>
      </c>
      <c r="W134" s="11">
        <f t="shared" si="102"/>
        <v>0</v>
      </c>
      <c r="X134" s="11">
        <f t="shared" si="102"/>
        <v>0</v>
      </c>
      <c r="Y134" s="11">
        <f t="shared" si="101"/>
        <v>307000</v>
      </c>
      <c r="Z134" s="237">
        <f aca="true" t="shared" si="103" ref="Z134:Z197">F134-Y134</f>
        <v>13000</v>
      </c>
    </row>
    <row r="135" spans="1:26" s="9" customFormat="1" ht="12">
      <c r="A135" s="276"/>
      <c r="B135" s="5" t="s">
        <v>49</v>
      </c>
      <c r="C135" s="273"/>
      <c r="D135" s="270"/>
      <c r="E135" s="270"/>
      <c r="F135" s="12">
        <v>0</v>
      </c>
      <c r="G135" s="12"/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f>SUM(G135:O135)</f>
        <v>0</v>
      </c>
      <c r="Z135" s="237">
        <f t="shared" si="103"/>
        <v>0</v>
      </c>
    </row>
    <row r="136" spans="1:26" s="9" customFormat="1" ht="12">
      <c r="A136" s="277"/>
      <c r="B136" s="5" t="s">
        <v>50</v>
      </c>
      <c r="C136" s="274"/>
      <c r="D136" s="271"/>
      <c r="E136" s="271"/>
      <c r="F136" s="12">
        <v>320000</v>
      </c>
      <c r="G136" s="12"/>
      <c r="H136" s="12">
        <v>0</v>
      </c>
      <c r="I136" s="12">
        <v>7000</v>
      </c>
      <c r="J136" s="12">
        <v>300000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f>SUM(G136:O136)</f>
        <v>307000</v>
      </c>
      <c r="Z136" s="237">
        <f t="shared" si="103"/>
        <v>13000</v>
      </c>
    </row>
    <row r="137" spans="1:26" s="7" customFormat="1" ht="36" customHeight="1">
      <c r="A137" s="275" t="s">
        <v>145</v>
      </c>
      <c r="B137" s="3" t="s">
        <v>174</v>
      </c>
      <c r="C137" s="272" t="s">
        <v>62</v>
      </c>
      <c r="D137" s="269">
        <v>2009</v>
      </c>
      <c r="E137" s="269">
        <v>2016</v>
      </c>
      <c r="F137" s="11">
        <f aca="true" t="shared" si="104" ref="F137:Y137">SUM(F138:F139)</f>
        <v>559400</v>
      </c>
      <c r="G137" s="11"/>
      <c r="H137" s="11">
        <f t="shared" si="104"/>
        <v>111400</v>
      </c>
      <c r="I137" s="11">
        <f t="shared" si="104"/>
        <v>112000</v>
      </c>
      <c r="J137" s="11">
        <f t="shared" si="104"/>
        <v>112000</v>
      </c>
      <c r="K137" s="11">
        <f t="shared" si="104"/>
        <v>112000</v>
      </c>
      <c r="L137" s="11">
        <f t="shared" si="104"/>
        <v>112000</v>
      </c>
      <c r="M137" s="11">
        <f t="shared" si="104"/>
        <v>0</v>
      </c>
      <c r="N137" s="11">
        <f t="shared" si="104"/>
        <v>0</v>
      </c>
      <c r="O137" s="11">
        <f t="shared" si="104"/>
        <v>0</v>
      </c>
      <c r="P137" s="11">
        <f>SUM(P138:P139)</f>
        <v>0</v>
      </c>
      <c r="Q137" s="11">
        <f>SUM(Q138:Q139)</f>
        <v>0</v>
      </c>
      <c r="R137" s="11">
        <f>SUM(R138:R139)</f>
        <v>0</v>
      </c>
      <c r="S137" s="11">
        <f aca="true" t="shared" si="105" ref="S137:X137">SUM(S138:S139)</f>
        <v>0</v>
      </c>
      <c r="T137" s="11">
        <f t="shared" si="105"/>
        <v>0</v>
      </c>
      <c r="U137" s="11">
        <f t="shared" si="105"/>
        <v>0</v>
      </c>
      <c r="V137" s="11">
        <f t="shared" si="105"/>
        <v>0</v>
      </c>
      <c r="W137" s="11">
        <f t="shared" si="105"/>
        <v>0</v>
      </c>
      <c r="X137" s="11">
        <f t="shared" si="105"/>
        <v>0</v>
      </c>
      <c r="Y137" s="11">
        <f t="shared" si="104"/>
        <v>559400</v>
      </c>
      <c r="Z137" s="237">
        <f t="shared" si="103"/>
        <v>0</v>
      </c>
    </row>
    <row r="138" spans="1:26" s="9" customFormat="1" ht="12">
      <c r="A138" s="276"/>
      <c r="B138" s="5" t="s">
        <v>49</v>
      </c>
      <c r="C138" s="273"/>
      <c r="D138" s="270"/>
      <c r="E138" s="270"/>
      <c r="F138" s="12">
        <v>559400</v>
      </c>
      <c r="G138" s="12"/>
      <c r="H138" s="12">
        <v>111400</v>
      </c>
      <c r="I138" s="12">
        <v>112000</v>
      </c>
      <c r="J138" s="12">
        <v>112000</v>
      </c>
      <c r="K138" s="12">
        <v>112000</v>
      </c>
      <c r="L138" s="12">
        <v>112000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f>SUM(G138:O138)</f>
        <v>559400</v>
      </c>
      <c r="Z138" s="237">
        <f t="shared" si="103"/>
        <v>0</v>
      </c>
    </row>
    <row r="139" spans="1:26" s="9" customFormat="1" ht="12">
      <c r="A139" s="277"/>
      <c r="B139" s="5" t="s">
        <v>50</v>
      </c>
      <c r="C139" s="274"/>
      <c r="D139" s="271"/>
      <c r="E139" s="271"/>
      <c r="F139" s="12">
        <v>0</v>
      </c>
      <c r="G139" s="12"/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f>SUM(G139:O139)</f>
        <v>0</v>
      </c>
      <c r="Z139" s="237">
        <f t="shared" si="103"/>
        <v>0</v>
      </c>
    </row>
    <row r="140" spans="1:26" s="7" customFormat="1" ht="24">
      <c r="A140" s="275" t="s">
        <v>229</v>
      </c>
      <c r="B140" s="3" t="s">
        <v>175</v>
      </c>
      <c r="C140" s="272" t="s">
        <v>62</v>
      </c>
      <c r="D140" s="269">
        <v>2013</v>
      </c>
      <c r="E140" s="269">
        <v>2014</v>
      </c>
      <c r="F140" s="11">
        <f>SUM(F141:F142)</f>
        <v>2128000</v>
      </c>
      <c r="G140" s="11"/>
      <c r="H140" s="11">
        <f aca="true" t="shared" si="106" ref="H140:R140">SUM(H141:H142)</f>
        <v>0</v>
      </c>
      <c r="I140" s="11">
        <f t="shared" si="106"/>
        <v>1185000</v>
      </c>
      <c r="J140" s="11">
        <f t="shared" si="106"/>
        <v>943000</v>
      </c>
      <c r="K140" s="11">
        <f t="shared" si="106"/>
        <v>0</v>
      </c>
      <c r="L140" s="11">
        <f t="shared" si="106"/>
        <v>0</v>
      </c>
      <c r="M140" s="11">
        <f t="shared" si="106"/>
        <v>0</v>
      </c>
      <c r="N140" s="11">
        <f t="shared" si="106"/>
        <v>0</v>
      </c>
      <c r="O140" s="11">
        <f t="shared" si="106"/>
        <v>0</v>
      </c>
      <c r="P140" s="11">
        <f t="shared" si="106"/>
        <v>0</v>
      </c>
      <c r="Q140" s="11">
        <f t="shared" si="106"/>
        <v>0</v>
      </c>
      <c r="R140" s="11">
        <f t="shared" si="106"/>
        <v>0</v>
      </c>
      <c r="S140" s="11">
        <f aca="true" t="shared" si="107" ref="S140:Y140">SUM(S141:S142)</f>
        <v>0</v>
      </c>
      <c r="T140" s="11">
        <f t="shared" si="107"/>
        <v>0</v>
      </c>
      <c r="U140" s="11">
        <f t="shared" si="107"/>
        <v>0</v>
      </c>
      <c r="V140" s="11">
        <f t="shared" si="107"/>
        <v>0</v>
      </c>
      <c r="W140" s="11">
        <f t="shared" si="107"/>
        <v>0</v>
      </c>
      <c r="X140" s="11">
        <f t="shared" si="107"/>
        <v>0</v>
      </c>
      <c r="Y140" s="11">
        <f t="shared" si="107"/>
        <v>2128000</v>
      </c>
      <c r="Z140" s="237">
        <f t="shared" si="103"/>
        <v>0</v>
      </c>
    </row>
    <row r="141" spans="1:26" s="9" customFormat="1" ht="12">
      <c r="A141" s="276"/>
      <c r="B141" s="5" t="s">
        <v>49</v>
      </c>
      <c r="C141" s="273"/>
      <c r="D141" s="270"/>
      <c r="E141" s="270"/>
      <c r="F141" s="12">
        <v>0</v>
      </c>
      <c r="G141" s="12"/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f>SUM(G141:O141)</f>
        <v>0</v>
      </c>
      <c r="Z141" s="237">
        <f t="shared" si="103"/>
        <v>0</v>
      </c>
    </row>
    <row r="142" spans="1:26" s="9" customFormat="1" ht="12">
      <c r="A142" s="277"/>
      <c r="B142" s="5" t="s">
        <v>50</v>
      </c>
      <c r="C142" s="274"/>
      <c r="D142" s="271"/>
      <c r="E142" s="271"/>
      <c r="F142" s="12">
        <v>2128000</v>
      </c>
      <c r="G142" s="12"/>
      <c r="H142" s="12">
        <v>0</v>
      </c>
      <c r="I142" s="12">
        <v>1185000</v>
      </c>
      <c r="J142" s="12">
        <v>943000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f>SUM(G142:O142)</f>
        <v>2128000</v>
      </c>
      <c r="Z142" s="237">
        <f t="shared" si="103"/>
        <v>0</v>
      </c>
    </row>
    <row r="143" spans="1:26" s="7" customFormat="1" ht="24">
      <c r="A143" s="275" t="s">
        <v>146</v>
      </c>
      <c r="B143" s="3" t="s">
        <v>176</v>
      </c>
      <c r="C143" s="272" t="s">
        <v>62</v>
      </c>
      <c r="D143" s="269">
        <v>2010</v>
      </c>
      <c r="E143" s="269">
        <v>2016</v>
      </c>
      <c r="F143" s="11">
        <f>SUM(F144:F145)</f>
        <v>17892000</v>
      </c>
      <c r="G143" s="11"/>
      <c r="H143" s="11">
        <f aca="true" t="shared" si="108" ref="H143:R143">SUM(H144:H145)</f>
        <v>120000</v>
      </c>
      <c r="I143" s="11">
        <f t="shared" si="108"/>
        <v>3500000</v>
      </c>
      <c r="J143" s="11">
        <f t="shared" si="108"/>
        <v>4000000</v>
      </c>
      <c r="K143" s="11">
        <f t="shared" si="108"/>
        <v>6000000</v>
      </c>
      <c r="L143" s="11">
        <f t="shared" si="108"/>
        <v>4000000</v>
      </c>
      <c r="M143" s="11">
        <f t="shared" si="108"/>
        <v>0</v>
      </c>
      <c r="N143" s="11">
        <f t="shared" si="108"/>
        <v>0</v>
      </c>
      <c r="O143" s="11">
        <f t="shared" si="108"/>
        <v>0</v>
      </c>
      <c r="P143" s="11">
        <f t="shared" si="108"/>
        <v>0</v>
      </c>
      <c r="Q143" s="11">
        <f t="shared" si="108"/>
        <v>0</v>
      </c>
      <c r="R143" s="11">
        <f t="shared" si="108"/>
        <v>0</v>
      </c>
      <c r="S143" s="11">
        <f aca="true" t="shared" si="109" ref="S143:Y143">SUM(S144:S145)</f>
        <v>0</v>
      </c>
      <c r="T143" s="11">
        <f t="shared" si="109"/>
        <v>0</v>
      </c>
      <c r="U143" s="11">
        <f t="shared" si="109"/>
        <v>0</v>
      </c>
      <c r="V143" s="11">
        <f t="shared" si="109"/>
        <v>0</v>
      </c>
      <c r="W143" s="11">
        <f t="shared" si="109"/>
        <v>0</v>
      </c>
      <c r="X143" s="11">
        <f t="shared" si="109"/>
        <v>0</v>
      </c>
      <c r="Y143" s="11">
        <f t="shared" si="109"/>
        <v>17620000</v>
      </c>
      <c r="Z143" s="237">
        <f t="shared" si="103"/>
        <v>272000</v>
      </c>
    </row>
    <row r="144" spans="1:26" s="9" customFormat="1" ht="12">
      <c r="A144" s="276"/>
      <c r="B144" s="5" t="s">
        <v>49</v>
      </c>
      <c r="C144" s="273"/>
      <c r="D144" s="270"/>
      <c r="E144" s="270"/>
      <c r="F144" s="12">
        <v>0</v>
      </c>
      <c r="G144" s="12"/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f>SUM(G144:O144)</f>
        <v>0</v>
      </c>
      <c r="Z144" s="237">
        <f t="shared" si="103"/>
        <v>0</v>
      </c>
    </row>
    <row r="145" spans="1:26" s="9" customFormat="1" ht="12">
      <c r="A145" s="277"/>
      <c r="B145" s="5" t="s">
        <v>50</v>
      </c>
      <c r="C145" s="274"/>
      <c r="D145" s="271"/>
      <c r="E145" s="271"/>
      <c r="F145" s="12">
        <v>17892000</v>
      </c>
      <c r="G145" s="12"/>
      <c r="H145" s="12">
        <v>120000</v>
      </c>
      <c r="I145" s="12">
        <v>3500000</v>
      </c>
      <c r="J145" s="12">
        <v>4000000</v>
      </c>
      <c r="K145" s="12">
        <v>6000000</v>
      </c>
      <c r="L145" s="12">
        <v>4000000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f>SUM(G145:O145)</f>
        <v>17620000</v>
      </c>
      <c r="Z145" s="237">
        <f t="shared" si="103"/>
        <v>272000</v>
      </c>
    </row>
    <row r="146" spans="1:26" s="7" customFormat="1" ht="24">
      <c r="A146" s="275" t="s">
        <v>147</v>
      </c>
      <c r="B146" s="3" t="s">
        <v>177</v>
      </c>
      <c r="C146" s="272" t="s">
        <v>62</v>
      </c>
      <c r="D146" s="269">
        <v>2011</v>
      </c>
      <c r="E146" s="269">
        <v>2013</v>
      </c>
      <c r="F146" s="11">
        <f aca="true" t="shared" si="110" ref="F146:O146">SUM(F147:F148)</f>
        <v>480000</v>
      </c>
      <c r="G146" s="11"/>
      <c r="H146" s="11">
        <f t="shared" si="110"/>
        <v>150000</v>
      </c>
      <c r="I146" s="11">
        <f t="shared" si="110"/>
        <v>300000</v>
      </c>
      <c r="J146" s="11">
        <f t="shared" si="110"/>
        <v>0</v>
      </c>
      <c r="K146" s="11">
        <f t="shared" si="110"/>
        <v>0</v>
      </c>
      <c r="L146" s="11">
        <f t="shared" si="110"/>
        <v>0</v>
      </c>
      <c r="M146" s="11">
        <f t="shared" si="110"/>
        <v>0</v>
      </c>
      <c r="N146" s="11">
        <f t="shared" si="110"/>
        <v>0</v>
      </c>
      <c r="O146" s="11">
        <f t="shared" si="110"/>
        <v>0</v>
      </c>
      <c r="P146" s="11">
        <f>SUM(P147:P148)</f>
        <v>0</v>
      </c>
      <c r="Q146" s="11">
        <f>SUM(Q147:Q148)</f>
        <v>0</v>
      </c>
      <c r="R146" s="11">
        <f>SUM(R147:R148)</f>
        <v>0</v>
      </c>
      <c r="S146" s="11">
        <f aca="true" t="shared" si="111" ref="S146:Y146">SUM(S147:S148)</f>
        <v>0</v>
      </c>
      <c r="T146" s="11">
        <f t="shared" si="111"/>
        <v>0</v>
      </c>
      <c r="U146" s="11">
        <f t="shared" si="111"/>
        <v>0</v>
      </c>
      <c r="V146" s="11">
        <f t="shared" si="111"/>
        <v>0</v>
      </c>
      <c r="W146" s="11">
        <f t="shared" si="111"/>
        <v>0</v>
      </c>
      <c r="X146" s="11">
        <f t="shared" si="111"/>
        <v>0</v>
      </c>
      <c r="Y146" s="11">
        <f t="shared" si="111"/>
        <v>450000</v>
      </c>
      <c r="Z146" s="237">
        <f t="shared" si="103"/>
        <v>30000</v>
      </c>
    </row>
    <row r="147" spans="1:26" s="9" customFormat="1" ht="12">
      <c r="A147" s="276"/>
      <c r="B147" s="5" t="s">
        <v>49</v>
      </c>
      <c r="C147" s="273"/>
      <c r="D147" s="270"/>
      <c r="E147" s="270"/>
      <c r="F147" s="12">
        <v>0</v>
      </c>
      <c r="G147" s="12"/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f>SUM(G147:O147)</f>
        <v>0</v>
      </c>
      <c r="Z147" s="237">
        <f t="shared" si="103"/>
        <v>0</v>
      </c>
    </row>
    <row r="148" spans="1:26" s="9" customFormat="1" ht="12">
      <c r="A148" s="277"/>
      <c r="B148" s="5" t="s">
        <v>50</v>
      </c>
      <c r="C148" s="274"/>
      <c r="D148" s="271"/>
      <c r="E148" s="271"/>
      <c r="F148" s="12">
        <v>480000</v>
      </c>
      <c r="G148" s="12"/>
      <c r="H148" s="12">
        <v>150000</v>
      </c>
      <c r="I148" s="12">
        <v>300000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f>SUM(G148:O148)</f>
        <v>450000</v>
      </c>
      <c r="Z148" s="237">
        <f t="shared" si="103"/>
        <v>30000</v>
      </c>
    </row>
    <row r="149" spans="1:26" s="7" customFormat="1" ht="12">
      <c r="A149" s="275" t="s">
        <v>230</v>
      </c>
      <c r="B149" s="3" t="s">
        <v>219</v>
      </c>
      <c r="C149" s="272" t="s">
        <v>220</v>
      </c>
      <c r="D149" s="269">
        <v>2008</v>
      </c>
      <c r="E149" s="269">
        <v>2013</v>
      </c>
      <c r="F149" s="11">
        <f>SUM(F150:F151)</f>
        <v>1995079</v>
      </c>
      <c r="G149" s="11"/>
      <c r="H149" s="11">
        <f aca="true" t="shared" si="112" ref="H149:O149">SUM(H150:H151)</f>
        <v>392962</v>
      </c>
      <c r="I149" s="11">
        <f t="shared" si="112"/>
        <v>392962</v>
      </c>
      <c r="J149" s="11">
        <f t="shared" si="112"/>
        <v>0</v>
      </c>
      <c r="K149" s="11">
        <f t="shared" si="112"/>
        <v>0</v>
      </c>
      <c r="L149" s="11">
        <f t="shared" si="112"/>
        <v>0</v>
      </c>
      <c r="M149" s="11">
        <f t="shared" si="112"/>
        <v>0</v>
      </c>
      <c r="N149" s="11">
        <f t="shared" si="112"/>
        <v>0</v>
      </c>
      <c r="O149" s="11">
        <f t="shared" si="112"/>
        <v>0</v>
      </c>
      <c r="P149" s="11">
        <f>SUM(P150:P151)</f>
        <v>0</v>
      </c>
      <c r="Q149" s="11">
        <f>SUM(Q150:Q151)</f>
        <v>0</v>
      </c>
      <c r="R149" s="11">
        <f>SUM(R150:R151)</f>
        <v>0</v>
      </c>
      <c r="S149" s="11">
        <f aca="true" t="shared" si="113" ref="S149:Y149">SUM(S150:S151)</f>
        <v>0</v>
      </c>
      <c r="T149" s="11">
        <f t="shared" si="113"/>
        <v>0</v>
      </c>
      <c r="U149" s="11">
        <f t="shared" si="113"/>
        <v>0</v>
      </c>
      <c r="V149" s="11">
        <f t="shared" si="113"/>
        <v>0</v>
      </c>
      <c r="W149" s="11">
        <f t="shared" si="113"/>
        <v>0</v>
      </c>
      <c r="X149" s="11">
        <f t="shared" si="113"/>
        <v>0</v>
      </c>
      <c r="Y149" s="11">
        <f t="shared" si="113"/>
        <v>785924</v>
      </c>
      <c r="Z149" s="237">
        <f t="shared" si="103"/>
        <v>1209155</v>
      </c>
    </row>
    <row r="150" spans="1:26" s="9" customFormat="1" ht="12">
      <c r="A150" s="276"/>
      <c r="B150" s="5" t="s">
        <v>49</v>
      </c>
      <c r="C150" s="273"/>
      <c r="D150" s="270"/>
      <c r="E150" s="270"/>
      <c r="F150" s="12">
        <v>1995079</v>
      </c>
      <c r="G150" s="12"/>
      <c r="H150" s="12">
        <v>392962</v>
      </c>
      <c r="I150" s="12">
        <v>392962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f>SUM(G150:O150)</f>
        <v>785924</v>
      </c>
      <c r="Z150" s="237">
        <f t="shared" si="103"/>
        <v>1209155</v>
      </c>
    </row>
    <row r="151" spans="1:26" s="9" customFormat="1" ht="12">
      <c r="A151" s="277"/>
      <c r="B151" s="5" t="s">
        <v>50</v>
      </c>
      <c r="C151" s="274"/>
      <c r="D151" s="271"/>
      <c r="E151" s="271"/>
      <c r="F151" s="12">
        <v>0</v>
      </c>
      <c r="G151" s="12"/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f>SUM(G151:O151)</f>
        <v>0</v>
      </c>
      <c r="Z151" s="237">
        <f t="shared" si="103"/>
        <v>0</v>
      </c>
    </row>
    <row r="152" spans="1:26" s="7" customFormat="1" ht="39" customHeight="1">
      <c r="A152" s="275" t="s">
        <v>231</v>
      </c>
      <c r="B152" s="3" t="s">
        <v>178</v>
      </c>
      <c r="C152" s="272" t="s">
        <v>62</v>
      </c>
      <c r="D152" s="269">
        <v>2009</v>
      </c>
      <c r="E152" s="269">
        <v>2013</v>
      </c>
      <c r="F152" s="11">
        <f aca="true" t="shared" si="114" ref="F152:Y152">SUM(F153:F154)</f>
        <v>4998117</v>
      </c>
      <c r="G152" s="11"/>
      <c r="H152" s="11">
        <f t="shared" si="114"/>
        <v>1200000</v>
      </c>
      <c r="I152" s="11">
        <f t="shared" si="114"/>
        <v>821608</v>
      </c>
      <c r="J152" s="11">
        <f t="shared" si="114"/>
        <v>0</v>
      </c>
      <c r="K152" s="11">
        <f t="shared" si="114"/>
        <v>0</v>
      </c>
      <c r="L152" s="11">
        <f t="shared" si="114"/>
        <v>0</v>
      </c>
      <c r="M152" s="11">
        <f t="shared" si="114"/>
        <v>0</v>
      </c>
      <c r="N152" s="11">
        <f t="shared" si="114"/>
        <v>0</v>
      </c>
      <c r="O152" s="11">
        <f t="shared" si="114"/>
        <v>0</v>
      </c>
      <c r="P152" s="11">
        <f>SUM(P153:P154)</f>
        <v>0</v>
      </c>
      <c r="Q152" s="11">
        <f>SUM(Q153:Q154)</f>
        <v>0</v>
      </c>
      <c r="R152" s="11">
        <f>SUM(R153:R154)</f>
        <v>0</v>
      </c>
      <c r="S152" s="11">
        <f aca="true" t="shared" si="115" ref="S152:X152">SUM(S153:S154)</f>
        <v>0</v>
      </c>
      <c r="T152" s="11">
        <f t="shared" si="115"/>
        <v>0</v>
      </c>
      <c r="U152" s="11">
        <f t="shared" si="115"/>
        <v>0</v>
      </c>
      <c r="V152" s="11">
        <f t="shared" si="115"/>
        <v>0</v>
      </c>
      <c r="W152" s="11">
        <f t="shared" si="115"/>
        <v>0</v>
      </c>
      <c r="X152" s="11">
        <f t="shared" si="115"/>
        <v>0</v>
      </c>
      <c r="Y152" s="11">
        <f t="shared" si="114"/>
        <v>2021608</v>
      </c>
      <c r="Z152" s="237">
        <f t="shared" si="103"/>
        <v>2976509</v>
      </c>
    </row>
    <row r="153" spans="1:26" s="9" customFormat="1" ht="12">
      <c r="A153" s="276"/>
      <c r="B153" s="5" t="s">
        <v>49</v>
      </c>
      <c r="C153" s="273"/>
      <c r="D153" s="270"/>
      <c r="E153" s="270"/>
      <c r="F153" s="12">
        <v>4998117</v>
      </c>
      <c r="G153" s="12"/>
      <c r="H153" s="12">
        <v>1200000</v>
      </c>
      <c r="I153" s="12">
        <v>821608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f>SUM(G153:O153)</f>
        <v>2021608</v>
      </c>
      <c r="Z153" s="237">
        <f t="shared" si="103"/>
        <v>2976509</v>
      </c>
    </row>
    <row r="154" spans="1:26" s="9" customFormat="1" ht="12">
      <c r="A154" s="277"/>
      <c r="B154" s="5" t="s">
        <v>50</v>
      </c>
      <c r="C154" s="274"/>
      <c r="D154" s="271"/>
      <c r="E154" s="271"/>
      <c r="F154" s="12">
        <v>0</v>
      </c>
      <c r="G154" s="12"/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f>SUM(G154:O154)</f>
        <v>0</v>
      </c>
      <c r="Z154" s="237">
        <f t="shared" si="103"/>
        <v>0</v>
      </c>
    </row>
    <row r="155" spans="1:26" s="7" customFormat="1" ht="12">
      <c r="A155" s="275" t="s">
        <v>232</v>
      </c>
      <c r="B155" s="3" t="s">
        <v>179</v>
      </c>
      <c r="C155" s="272" t="s">
        <v>62</v>
      </c>
      <c r="D155" s="269">
        <v>2008</v>
      </c>
      <c r="E155" s="269">
        <v>2015</v>
      </c>
      <c r="F155" s="11">
        <f aca="true" t="shared" si="116" ref="F155:Y155">SUM(F156:F157)</f>
        <v>7209000</v>
      </c>
      <c r="G155" s="11"/>
      <c r="H155" s="11">
        <f t="shared" si="116"/>
        <v>0</v>
      </c>
      <c r="I155" s="11">
        <f t="shared" si="116"/>
        <v>370000</v>
      </c>
      <c r="J155" s="11">
        <f t="shared" si="116"/>
        <v>362000</v>
      </c>
      <c r="K155" s="11">
        <f t="shared" si="116"/>
        <v>329000</v>
      </c>
      <c r="L155" s="11">
        <f t="shared" si="116"/>
        <v>0</v>
      </c>
      <c r="M155" s="11">
        <f t="shared" si="116"/>
        <v>0</v>
      </c>
      <c r="N155" s="11">
        <f t="shared" si="116"/>
        <v>0</v>
      </c>
      <c r="O155" s="11">
        <f t="shared" si="116"/>
        <v>0</v>
      </c>
      <c r="P155" s="11">
        <f>SUM(P156:P157)</f>
        <v>0</v>
      </c>
      <c r="Q155" s="11">
        <f>SUM(Q156:Q157)</f>
        <v>0</v>
      </c>
      <c r="R155" s="11">
        <f>SUM(R156:R157)</f>
        <v>0</v>
      </c>
      <c r="S155" s="11">
        <f aca="true" t="shared" si="117" ref="S155:X155">SUM(S156:S157)</f>
        <v>0</v>
      </c>
      <c r="T155" s="11">
        <f t="shared" si="117"/>
        <v>0</v>
      </c>
      <c r="U155" s="11">
        <f t="shared" si="117"/>
        <v>0</v>
      </c>
      <c r="V155" s="11">
        <f t="shared" si="117"/>
        <v>0</v>
      </c>
      <c r="W155" s="11">
        <f t="shared" si="117"/>
        <v>0</v>
      </c>
      <c r="X155" s="11">
        <f t="shared" si="117"/>
        <v>0</v>
      </c>
      <c r="Y155" s="11">
        <f t="shared" si="116"/>
        <v>1061000</v>
      </c>
      <c r="Z155" s="237">
        <f t="shared" si="103"/>
        <v>6148000</v>
      </c>
    </row>
    <row r="156" spans="1:26" s="9" customFormat="1" ht="12">
      <c r="A156" s="276"/>
      <c r="B156" s="5" t="s">
        <v>49</v>
      </c>
      <c r="C156" s="273"/>
      <c r="D156" s="270"/>
      <c r="E156" s="270"/>
      <c r="F156" s="12">
        <v>0</v>
      </c>
      <c r="G156" s="12"/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f>SUM(G156:O156)</f>
        <v>0</v>
      </c>
      <c r="Z156" s="237">
        <f t="shared" si="103"/>
        <v>0</v>
      </c>
    </row>
    <row r="157" spans="1:26" s="9" customFormat="1" ht="12">
      <c r="A157" s="277"/>
      <c r="B157" s="5" t="s">
        <v>50</v>
      </c>
      <c r="C157" s="274"/>
      <c r="D157" s="271"/>
      <c r="E157" s="271"/>
      <c r="F157" s="12">
        <v>7209000</v>
      </c>
      <c r="G157" s="12"/>
      <c r="H157" s="12">
        <v>0</v>
      </c>
      <c r="I157" s="12">
        <v>370000</v>
      </c>
      <c r="J157" s="12">
        <v>362000</v>
      </c>
      <c r="K157" s="12">
        <v>329000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f>SUM(G157:O157)</f>
        <v>1061000</v>
      </c>
      <c r="Z157" s="237">
        <f t="shared" si="103"/>
        <v>6148000</v>
      </c>
    </row>
    <row r="158" spans="1:26" s="7" customFormat="1" ht="24">
      <c r="A158" s="275" t="s">
        <v>233</v>
      </c>
      <c r="B158" s="3" t="s">
        <v>180</v>
      </c>
      <c r="C158" s="272" t="s">
        <v>62</v>
      </c>
      <c r="D158" s="269">
        <v>2005</v>
      </c>
      <c r="E158" s="269">
        <v>2016</v>
      </c>
      <c r="F158" s="11">
        <f>SUM(F159:F160)</f>
        <v>4462000</v>
      </c>
      <c r="G158" s="11"/>
      <c r="H158" s="11">
        <f aca="true" t="shared" si="118" ref="H158:R158">SUM(H159:H160)</f>
        <v>0</v>
      </c>
      <c r="I158" s="11">
        <f t="shared" si="118"/>
        <v>500000</v>
      </c>
      <c r="J158" s="11">
        <f t="shared" si="118"/>
        <v>300000</v>
      </c>
      <c r="K158" s="11">
        <f t="shared" si="118"/>
        <v>400000</v>
      </c>
      <c r="L158" s="11">
        <f t="shared" si="118"/>
        <v>400000</v>
      </c>
      <c r="M158" s="11">
        <f t="shared" si="118"/>
        <v>0</v>
      </c>
      <c r="N158" s="11">
        <f t="shared" si="118"/>
        <v>0</v>
      </c>
      <c r="O158" s="11">
        <f t="shared" si="118"/>
        <v>0</v>
      </c>
      <c r="P158" s="11">
        <f t="shared" si="118"/>
        <v>0</v>
      </c>
      <c r="Q158" s="11">
        <f t="shared" si="118"/>
        <v>0</v>
      </c>
      <c r="R158" s="11">
        <f t="shared" si="118"/>
        <v>0</v>
      </c>
      <c r="S158" s="11">
        <f aca="true" t="shared" si="119" ref="S158:Y158">SUM(S159:S160)</f>
        <v>0</v>
      </c>
      <c r="T158" s="11">
        <f t="shared" si="119"/>
        <v>0</v>
      </c>
      <c r="U158" s="11">
        <f t="shared" si="119"/>
        <v>0</v>
      </c>
      <c r="V158" s="11">
        <f t="shared" si="119"/>
        <v>0</v>
      </c>
      <c r="W158" s="11">
        <f t="shared" si="119"/>
        <v>0</v>
      </c>
      <c r="X158" s="11">
        <f t="shared" si="119"/>
        <v>0</v>
      </c>
      <c r="Y158" s="11">
        <f t="shared" si="119"/>
        <v>1600000</v>
      </c>
      <c r="Z158" s="237">
        <f t="shared" si="103"/>
        <v>2862000</v>
      </c>
    </row>
    <row r="159" spans="1:26" s="9" customFormat="1" ht="12">
      <c r="A159" s="276"/>
      <c r="B159" s="5" t="s">
        <v>49</v>
      </c>
      <c r="C159" s="273"/>
      <c r="D159" s="270"/>
      <c r="E159" s="270"/>
      <c r="F159" s="12">
        <v>0</v>
      </c>
      <c r="G159" s="12"/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f>SUM(G159:O159)</f>
        <v>0</v>
      </c>
      <c r="Z159" s="237">
        <f t="shared" si="103"/>
        <v>0</v>
      </c>
    </row>
    <row r="160" spans="1:26" s="9" customFormat="1" ht="12">
      <c r="A160" s="277"/>
      <c r="B160" s="5" t="s">
        <v>50</v>
      </c>
      <c r="C160" s="274"/>
      <c r="D160" s="271"/>
      <c r="E160" s="271"/>
      <c r="F160" s="12">
        <v>4462000</v>
      </c>
      <c r="G160" s="12"/>
      <c r="H160" s="12">
        <v>0</v>
      </c>
      <c r="I160" s="12">
        <v>500000</v>
      </c>
      <c r="J160" s="12">
        <v>300000</v>
      </c>
      <c r="K160" s="12">
        <v>400000</v>
      </c>
      <c r="L160" s="12">
        <v>400000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f>SUM(G160:O160)</f>
        <v>1600000</v>
      </c>
      <c r="Z160" s="237">
        <f t="shared" si="103"/>
        <v>2862000</v>
      </c>
    </row>
    <row r="161" spans="1:26" s="7" customFormat="1" ht="36">
      <c r="A161" s="275" t="s">
        <v>234</v>
      </c>
      <c r="B161" s="3" t="s">
        <v>181</v>
      </c>
      <c r="C161" s="272" t="s">
        <v>62</v>
      </c>
      <c r="D161" s="269">
        <v>2012</v>
      </c>
      <c r="E161" s="269">
        <v>2013</v>
      </c>
      <c r="F161" s="11">
        <f>SUM(F162:F163)</f>
        <v>200000</v>
      </c>
      <c r="G161" s="11"/>
      <c r="H161" s="11">
        <f aca="true" t="shared" si="120" ref="H161:R161">SUM(H162:H163)</f>
        <v>30000</v>
      </c>
      <c r="I161" s="11">
        <f t="shared" si="120"/>
        <v>170000</v>
      </c>
      <c r="J161" s="11">
        <f t="shared" si="120"/>
        <v>0</v>
      </c>
      <c r="K161" s="11">
        <f t="shared" si="120"/>
        <v>0</v>
      </c>
      <c r="L161" s="11">
        <f t="shared" si="120"/>
        <v>0</v>
      </c>
      <c r="M161" s="11">
        <f t="shared" si="120"/>
        <v>0</v>
      </c>
      <c r="N161" s="11">
        <f t="shared" si="120"/>
        <v>0</v>
      </c>
      <c r="O161" s="11">
        <f t="shared" si="120"/>
        <v>0</v>
      </c>
      <c r="P161" s="11">
        <f t="shared" si="120"/>
        <v>0</v>
      </c>
      <c r="Q161" s="11">
        <f t="shared" si="120"/>
        <v>0</v>
      </c>
      <c r="R161" s="11">
        <f t="shared" si="120"/>
        <v>0</v>
      </c>
      <c r="S161" s="11">
        <f aca="true" t="shared" si="121" ref="S161:Y161">SUM(S162:S163)</f>
        <v>0</v>
      </c>
      <c r="T161" s="11">
        <f t="shared" si="121"/>
        <v>0</v>
      </c>
      <c r="U161" s="11">
        <f t="shared" si="121"/>
        <v>0</v>
      </c>
      <c r="V161" s="11">
        <f t="shared" si="121"/>
        <v>0</v>
      </c>
      <c r="W161" s="11">
        <f t="shared" si="121"/>
        <v>0</v>
      </c>
      <c r="X161" s="11">
        <f t="shared" si="121"/>
        <v>0</v>
      </c>
      <c r="Y161" s="11">
        <f t="shared" si="121"/>
        <v>200000</v>
      </c>
      <c r="Z161" s="237">
        <f t="shared" si="103"/>
        <v>0</v>
      </c>
    </row>
    <row r="162" spans="1:26" s="9" customFormat="1" ht="12">
      <c r="A162" s="276"/>
      <c r="B162" s="5" t="s">
        <v>49</v>
      </c>
      <c r="C162" s="273"/>
      <c r="D162" s="270"/>
      <c r="E162" s="270"/>
      <c r="F162" s="12">
        <v>0</v>
      </c>
      <c r="G162" s="12"/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f>SUM(G162:O162)</f>
        <v>0</v>
      </c>
      <c r="Z162" s="237">
        <f t="shared" si="103"/>
        <v>0</v>
      </c>
    </row>
    <row r="163" spans="1:26" s="9" customFormat="1" ht="12">
      <c r="A163" s="277"/>
      <c r="B163" s="5" t="s">
        <v>50</v>
      </c>
      <c r="C163" s="274"/>
      <c r="D163" s="271"/>
      <c r="E163" s="271"/>
      <c r="F163" s="12">
        <v>200000</v>
      </c>
      <c r="G163" s="12"/>
      <c r="H163" s="12">
        <v>30000</v>
      </c>
      <c r="I163" s="12">
        <v>170000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f>SUM(G163:O163)</f>
        <v>200000</v>
      </c>
      <c r="Z163" s="237">
        <f t="shared" si="103"/>
        <v>0</v>
      </c>
    </row>
    <row r="164" spans="1:26" s="7" customFormat="1" ht="24">
      <c r="A164" s="275" t="s">
        <v>235</v>
      </c>
      <c r="B164" s="3" t="s">
        <v>182</v>
      </c>
      <c r="C164" s="272" t="s">
        <v>62</v>
      </c>
      <c r="D164" s="269">
        <v>2013</v>
      </c>
      <c r="E164" s="269">
        <v>2015</v>
      </c>
      <c r="F164" s="11">
        <f>SUM(F165:F166)</f>
        <v>1660000</v>
      </c>
      <c r="G164" s="11"/>
      <c r="H164" s="11">
        <f aca="true" t="shared" si="122" ref="H164:R164">SUM(H165:H166)</f>
        <v>0</v>
      </c>
      <c r="I164" s="11">
        <f t="shared" si="122"/>
        <v>60000</v>
      </c>
      <c r="J164" s="11">
        <f t="shared" si="122"/>
        <v>1000000</v>
      </c>
      <c r="K164" s="11">
        <f t="shared" si="122"/>
        <v>600000</v>
      </c>
      <c r="L164" s="11">
        <f t="shared" si="122"/>
        <v>0</v>
      </c>
      <c r="M164" s="11">
        <f t="shared" si="122"/>
        <v>0</v>
      </c>
      <c r="N164" s="11">
        <f t="shared" si="122"/>
        <v>0</v>
      </c>
      <c r="O164" s="11">
        <f t="shared" si="122"/>
        <v>0</v>
      </c>
      <c r="P164" s="11">
        <f t="shared" si="122"/>
        <v>0</v>
      </c>
      <c r="Q164" s="11">
        <f t="shared" si="122"/>
        <v>0</v>
      </c>
      <c r="R164" s="11">
        <f t="shared" si="122"/>
        <v>0</v>
      </c>
      <c r="S164" s="11">
        <f aca="true" t="shared" si="123" ref="S164:Y164">SUM(S165:S166)</f>
        <v>0</v>
      </c>
      <c r="T164" s="11">
        <f t="shared" si="123"/>
        <v>0</v>
      </c>
      <c r="U164" s="11">
        <f t="shared" si="123"/>
        <v>0</v>
      </c>
      <c r="V164" s="11">
        <f t="shared" si="123"/>
        <v>0</v>
      </c>
      <c r="W164" s="11">
        <f t="shared" si="123"/>
        <v>0</v>
      </c>
      <c r="X164" s="11">
        <f t="shared" si="123"/>
        <v>0</v>
      </c>
      <c r="Y164" s="11">
        <f t="shared" si="123"/>
        <v>1660000</v>
      </c>
      <c r="Z164" s="237">
        <f t="shared" si="103"/>
        <v>0</v>
      </c>
    </row>
    <row r="165" spans="1:26" s="9" customFormat="1" ht="12">
      <c r="A165" s="276"/>
      <c r="B165" s="5" t="s">
        <v>49</v>
      </c>
      <c r="C165" s="273"/>
      <c r="D165" s="270"/>
      <c r="E165" s="270"/>
      <c r="F165" s="12">
        <v>0</v>
      </c>
      <c r="G165" s="12"/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f>SUM(G165:O165)</f>
        <v>0</v>
      </c>
      <c r="Z165" s="237">
        <f t="shared" si="103"/>
        <v>0</v>
      </c>
    </row>
    <row r="166" spans="1:26" s="9" customFormat="1" ht="12">
      <c r="A166" s="277"/>
      <c r="B166" s="5" t="s">
        <v>50</v>
      </c>
      <c r="C166" s="274"/>
      <c r="D166" s="271"/>
      <c r="E166" s="271"/>
      <c r="F166" s="12">
        <v>1660000</v>
      </c>
      <c r="G166" s="12"/>
      <c r="H166" s="12">
        <v>0</v>
      </c>
      <c r="I166" s="12">
        <v>60000</v>
      </c>
      <c r="J166" s="12">
        <v>1000000</v>
      </c>
      <c r="K166" s="12">
        <v>600000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f>SUM(G166:O166)</f>
        <v>1660000</v>
      </c>
      <c r="Z166" s="237">
        <f t="shared" si="103"/>
        <v>0</v>
      </c>
    </row>
    <row r="167" spans="1:26" s="7" customFormat="1" ht="12">
      <c r="A167" s="275" t="s">
        <v>236</v>
      </c>
      <c r="B167" s="3" t="s">
        <v>183</v>
      </c>
      <c r="C167" s="272" t="s">
        <v>62</v>
      </c>
      <c r="D167" s="269">
        <v>2014</v>
      </c>
      <c r="E167" s="269">
        <v>2018</v>
      </c>
      <c r="F167" s="11">
        <f>SUM(F168:F169)</f>
        <v>39080000</v>
      </c>
      <c r="G167" s="11"/>
      <c r="H167" s="11">
        <f aca="true" t="shared" si="124" ref="H167:R167">SUM(H168:H169)</f>
        <v>0</v>
      </c>
      <c r="I167" s="11">
        <f t="shared" si="124"/>
        <v>0</v>
      </c>
      <c r="J167" s="11">
        <f t="shared" si="124"/>
        <v>80000</v>
      </c>
      <c r="K167" s="11">
        <f t="shared" si="124"/>
        <v>6000000</v>
      </c>
      <c r="L167" s="11">
        <f t="shared" si="124"/>
        <v>11500000</v>
      </c>
      <c r="M167" s="11">
        <f t="shared" si="124"/>
        <v>11500000</v>
      </c>
      <c r="N167" s="11">
        <f t="shared" si="124"/>
        <v>10000000</v>
      </c>
      <c r="O167" s="11">
        <f t="shared" si="124"/>
        <v>0</v>
      </c>
      <c r="P167" s="11">
        <f t="shared" si="124"/>
        <v>0</v>
      </c>
      <c r="Q167" s="11">
        <f t="shared" si="124"/>
        <v>0</v>
      </c>
      <c r="R167" s="11">
        <f t="shared" si="124"/>
        <v>0</v>
      </c>
      <c r="S167" s="11">
        <f aca="true" t="shared" si="125" ref="S167:Y167">SUM(S168:S169)</f>
        <v>0</v>
      </c>
      <c r="T167" s="11">
        <f t="shared" si="125"/>
        <v>0</v>
      </c>
      <c r="U167" s="11">
        <f t="shared" si="125"/>
        <v>0</v>
      </c>
      <c r="V167" s="11">
        <f t="shared" si="125"/>
        <v>0</v>
      </c>
      <c r="W167" s="11">
        <f t="shared" si="125"/>
        <v>0</v>
      </c>
      <c r="X167" s="11">
        <f t="shared" si="125"/>
        <v>0</v>
      </c>
      <c r="Y167" s="11">
        <f t="shared" si="125"/>
        <v>39080000</v>
      </c>
      <c r="Z167" s="237">
        <f t="shared" si="103"/>
        <v>0</v>
      </c>
    </row>
    <row r="168" spans="1:26" s="9" customFormat="1" ht="12">
      <c r="A168" s="276"/>
      <c r="B168" s="5" t="s">
        <v>49</v>
      </c>
      <c r="C168" s="273"/>
      <c r="D168" s="270"/>
      <c r="E168" s="270"/>
      <c r="F168" s="12">
        <v>0</v>
      </c>
      <c r="G168" s="12"/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f>SUM(G168:O168)</f>
        <v>0</v>
      </c>
      <c r="Z168" s="237">
        <f t="shared" si="103"/>
        <v>0</v>
      </c>
    </row>
    <row r="169" spans="1:26" s="9" customFormat="1" ht="12">
      <c r="A169" s="277"/>
      <c r="B169" s="5" t="s">
        <v>50</v>
      </c>
      <c r="C169" s="274"/>
      <c r="D169" s="271"/>
      <c r="E169" s="271"/>
      <c r="F169" s="12">
        <v>39080000</v>
      </c>
      <c r="G169" s="12"/>
      <c r="H169" s="12">
        <v>0</v>
      </c>
      <c r="I169" s="12">
        <v>0</v>
      </c>
      <c r="J169" s="12">
        <v>80000</v>
      </c>
      <c r="K169" s="12">
        <v>6000000</v>
      </c>
      <c r="L169" s="12">
        <v>11500000</v>
      </c>
      <c r="M169" s="12">
        <v>11500000</v>
      </c>
      <c r="N169" s="12">
        <v>10000000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f>SUM(G169:O169)</f>
        <v>39080000</v>
      </c>
      <c r="Z169" s="237">
        <f t="shared" si="103"/>
        <v>0</v>
      </c>
    </row>
    <row r="170" spans="1:26" s="7" customFormat="1" ht="24">
      <c r="A170" s="275" t="s">
        <v>237</v>
      </c>
      <c r="B170" s="3" t="s">
        <v>184</v>
      </c>
      <c r="C170" s="272" t="s">
        <v>62</v>
      </c>
      <c r="D170" s="269">
        <v>2004</v>
      </c>
      <c r="E170" s="269">
        <v>2016</v>
      </c>
      <c r="F170" s="11">
        <f aca="true" t="shared" si="126" ref="F170:Y170">SUM(F171:F172)</f>
        <v>36264000</v>
      </c>
      <c r="G170" s="11"/>
      <c r="H170" s="11">
        <f t="shared" si="126"/>
        <v>0</v>
      </c>
      <c r="I170" s="11">
        <f t="shared" si="126"/>
        <v>0</v>
      </c>
      <c r="J170" s="11">
        <f t="shared" si="126"/>
        <v>0</v>
      </c>
      <c r="K170" s="11">
        <f t="shared" si="126"/>
        <v>5500000</v>
      </c>
      <c r="L170" s="11">
        <f t="shared" si="126"/>
        <v>5000000</v>
      </c>
      <c r="M170" s="11">
        <f t="shared" si="126"/>
        <v>0</v>
      </c>
      <c r="N170" s="11">
        <f t="shared" si="126"/>
        <v>0</v>
      </c>
      <c r="O170" s="11">
        <f t="shared" si="126"/>
        <v>0</v>
      </c>
      <c r="P170" s="11">
        <f>SUM(P171:P172)</f>
        <v>0</v>
      </c>
      <c r="Q170" s="11">
        <f>SUM(Q171:Q172)</f>
        <v>0</v>
      </c>
      <c r="R170" s="11">
        <f>SUM(R171:R172)</f>
        <v>0</v>
      </c>
      <c r="S170" s="11">
        <f aca="true" t="shared" si="127" ref="S170:X170">SUM(S171:S172)</f>
        <v>0</v>
      </c>
      <c r="T170" s="11">
        <f t="shared" si="127"/>
        <v>0</v>
      </c>
      <c r="U170" s="11">
        <f t="shared" si="127"/>
        <v>0</v>
      </c>
      <c r="V170" s="11">
        <f t="shared" si="127"/>
        <v>0</v>
      </c>
      <c r="W170" s="11">
        <f t="shared" si="127"/>
        <v>0</v>
      </c>
      <c r="X170" s="11">
        <f t="shared" si="127"/>
        <v>0</v>
      </c>
      <c r="Y170" s="11">
        <f t="shared" si="126"/>
        <v>10500000</v>
      </c>
      <c r="Z170" s="237">
        <f t="shared" si="103"/>
        <v>25764000</v>
      </c>
    </row>
    <row r="171" spans="1:26" s="9" customFormat="1" ht="12">
      <c r="A171" s="276"/>
      <c r="B171" s="5" t="s">
        <v>49</v>
      </c>
      <c r="C171" s="273"/>
      <c r="D171" s="270"/>
      <c r="E171" s="270"/>
      <c r="F171" s="12">
        <v>0</v>
      </c>
      <c r="G171" s="12"/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f>SUM(G171:O171)</f>
        <v>0</v>
      </c>
      <c r="Z171" s="237">
        <f t="shared" si="103"/>
        <v>0</v>
      </c>
    </row>
    <row r="172" spans="1:26" s="9" customFormat="1" ht="12">
      <c r="A172" s="277"/>
      <c r="B172" s="5" t="s">
        <v>50</v>
      </c>
      <c r="C172" s="274"/>
      <c r="D172" s="271"/>
      <c r="E172" s="271"/>
      <c r="F172" s="12">
        <v>36264000</v>
      </c>
      <c r="G172" s="12"/>
      <c r="H172" s="12">
        <v>0</v>
      </c>
      <c r="I172" s="12">
        <v>0</v>
      </c>
      <c r="J172" s="12">
        <v>0</v>
      </c>
      <c r="K172" s="12">
        <v>5500000</v>
      </c>
      <c r="L172" s="12">
        <v>5000000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f>SUM(G172:O172)</f>
        <v>10500000</v>
      </c>
      <c r="Z172" s="237">
        <f t="shared" si="103"/>
        <v>25764000</v>
      </c>
    </row>
    <row r="173" spans="1:26" s="7" customFormat="1" ht="24">
      <c r="A173" s="275" t="s">
        <v>238</v>
      </c>
      <c r="B173" s="3" t="s">
        <v>185</v>
      </c>
      <c r="C173" s="272" t="s">
        <v>62</v>
      </c>
      <c r="D173" s="269">
        <v>2006</v>
      </c>
      <c r="E173" s="269">
        <v>2014</v>
      </c>
      <c r="F173" s="11">
        <f aca="true" t="shared" si="128" ref="F173:Y173">SUM(F174:F175)</f>
        <v>23791000</v>
      </c>
      <c r="G173" s="11"/>
      <c r="H173" s="11">
        <f t="shared" si="128"/>
        <v>5200000</v>
      </c>
      <c r="I173" s="11">
        <f t="shared" si="128"/>
        <v>650000</v>
      </c>
      <c r="J173" s="11">
        <f t="shared" si="128"/>
        <v>2000000</v>
      </c>
      <c r="K173" s="11">
        <f t="shared" si="128"/>
        <v>0</v>
      </c>
      <c r="L173" s="11">
        <f t="shared" si="128"/>
        <v>0</v>
      </c>
      <c r="M173" s="11">
        <f t="shared" si="128"/>
        <v>0</v>
      </c>
      <c r="N173" s="11">
        <f t="shared" si="128"/>
        <v>0</v>
      </c>
      <c r="O173" s="11">
        <f t="shared" si="128"/>
        <v>0</v>
      </c>
      <c r="P173" s="11">
        <f>SUM(P174:P175)</f>
        <v>0</v>
      </c>
      <c r="Q173" s="11">
        <f>SUM(Q174:Q175)</f>
        <v>0</v>
      </c>
      <c r="R173" s="11">
        <f>SUM(R174:R175)</f>
        <v>0</v>
      </c>
      <c r="S173" s="11">
        <f aca="true" t="shared" si="129" ref="S173:X173">SUM(S174:S175)</f>
        <v>0</v>
      </c>
      <c r="T173" s="11">
        <f t="shared" si="129"/>
        <v>0</v>
      </c>
      <c r="U173" s="11">
        <f t="shared" si="129"/>
        <v>0</v>
      </c>
      <c r="V173" s="11">
        <f t="shared" si="129"/>
        <v>0</v>
      </c>
      <c r="W173" s="11">
        <f t="shared" si="129"/>
        <v>0</v>
      </c>
      <c r="X173" s="11">
        <f t="shared" si="129"/>
        <v>0</v>
      </c>
      <c r="Y173" s="11">
        <f t="shared" si="128"/>
        <v>7850000</v>
      </c>
      <c r="Z173" s="237">
        <f t="shared" si="103"/>
        <v>15941000</v>
      </c>
    </row>
    <row r="174" spans="1:26" s="9" customFormat="1" ht="12">
      <c r="A174" s="276"/>
      <c r="B174" s="5" t="s">
        <v>49</v>
      </c>
      <c r="C174" s="273"/>
      <c r="D174" s="270"/>
      <c r="E174" s="270"/>
      <c r="F174" s="12">
        <v>0</v>
      </c>
      <c r="G174" s="12"/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f>SUM(G174:O174)</f>
        <v>0</v>
      </c>
      <c r="Z174" s="237">
        <f t="shared" si="103"/>
        <v>0</v>
      </c>
    </row>
    <row r="175" spans="1:26" s="9" customFormat="1" ht="12">
      <c r="A175" s="277"/>
      <c r="B175" s="5" t="s">
        <v>50</v>
      </c>
      <c r="C175" s="274"/>
      <c r="D175" s="271"/>
      <c r="E175" s="271"/>
      <c r="F175" s="12">
        <v>23791000</v>
      </c>
      <c r="G175" s="12"/>
      <c r="H175" s="12">
        <v>5200000</v>
      </c>
      <c r="I175" s="12">
        <v>650000</v>
      </c>
      <c r="J175" s="12">
        <v>2000000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f>SUM(G175:O175)</f>
        <v>7850000</v>
      </c>
      <c r="Z175" s="237">
        <f t="shared" si="103"/>
        <v>15941000</v>
      </c>
    </row>
    <row r="176" spans="1:26" s="18" customFormat="1" ht="38.25" customHeight="1">
      <c r="A176" s="284" t="s">
        <v>29</v>
      </c>
      <c r="B176" s="305" t="s">
        <v>59</v>
      </c>
      <c r="C176" s="306"/>
      <c r="D176" s="306"/>
      <c r="E176" s="307"/>
      <c r="F176" s="17">
        <f aca="true" t="shared" si="130" ref="F176:Y176">SUM(F177:F178)</f>
        <v>85563177</v>
      </c>
      <c r="G176" s="17"/>
      <c r="H176" s="17">
        <f t="shared" si="130"/>
        <v>11190944</v>
      </c>
      <c r="I176" s="17">
        <f t="shared" si="130"/>
        <v>13205049</v>
      </c>
      <c r="J176" s="17">
        <f t="shared" si="130"/>
        <v>12190178</v>
      </c>
      <c r="K176" s="17">
        <f t="shared" si="130"/>
        <v>9421095</v>
      </c>
      <c r="L176" s="17">
        <f t="shared" si="130"/>
        <v>3620756</v>
      </c>
      <c r="M176" s="17">
        <f t="shared" si="130"/>
        <v>2770119</v>
      </c>
      <c r="N176" s="17">
        <f t="shared" si="130"/>
        <v>2109483</v>
      </c>
      <c r="O176" s="17">
        <f t="shared" si="130"/>
        <v>706264</v>
      </c>
      <c r="P176" s="17">
        <f>SUM(P177:P178)</f>
        <v>0</v>
      </c>
      <c r="Q176" s="17">
        <f>SUM(Q177:Q178)</f>
        <v>0</v>
      </c>
      <c r="R176" s="17">
        <f>SUM(R177:R178)</f>
        <v>0</v>
      </c>
      <c r="S176" s="17">
        <f aca="true" t="shared" si="131" ref="S176:X176">SUM(S177:S178)</f>
        <v>0</v>
      </c>
      <c r="T176" s="17">
        <f t="shared" si="131"/>
        <v>0</v>
      </c>
      <c r="U176" s="17">
        <f t="shared" si="131"/>
        <v>0</v>
      </c>
      <c r="V176" s="17">
        <f t="shared" si="131"/>
        <v>0</v>
      </c>
      <c r="W176" s="17">
        <f t="shared" si="131"/>
        <v>0</v>
      </c>
      <c r="X176" s="17">
        <f t="shared" si="131"/>
        <v>0</v>
      </c>
      <c r="Y176" s="17">
        <f t="shared" si="130"/>
        <v>55213888</v>
      </c>
      <c r="Z176" s="237">
        <f t="shared" si="103"/>
        <v>30349289</v>
      </c>
    </row>
    <row r="177" spans="1:26" s="20" customFormat="1" ht="12">
      <c r="A177" s="304"/>
      <c r="B177" s="281" t="s">
        <v>49</v>
      </c>
      <c r="C177" s="282"/>
      <c r="D177" s="282"/>
      <c r="E177" s="283"/>
      <c r="F177" s="19">
        <f>SUM(F180,F183,F186,F189,F192,F195,F198,F201,F204,F207,F210,F213,F216,F219,F222,F225,F228,F231,F234,F237,F240,F243,F246)+F249+F252+F255+F258+F261+F264+F267+F270+F273+F276+F279+F282+F285</f>
        <v>85563177</v>
      </c>
      <c r="G177" s="19">
        <f aca="true" t="shared" si="132" ref="G177:Y177">SUM(G180,G183,G186,G189,G192,G195,G198,G201,G204,G207,G210,G213,G216,G219,G222,G225,G228,G231,G234,G237,G240,G243,G246)+G249+G252+G255+G258+G261+G264+G267+G270+G273+G276+G279+G282+G285</f>
        <v>0</v>
      </c>
      <c r="H177" s="19">
        <f t="shared" si="132"/>
        <v>11190944</v>
      </c>
      <c r="I177" s="19">
        <f t="shared" si="132"/>
        <v>13205049</v>
      </c>
      <c r="J177" s="19">
        <f t="shared" si="132"/>
        <v>12190178</v>
      </c>
      <c r="K177" s="19">
        <f t="shared" si="132"/>
        <v>9421095</v>
      </c>
      <c r="L177" s="19">
        <f t="shared" si="132"/>
        <v>3620756</v>
      </c>
      <c r="M177" s="19">
        <f t="shared" si="132"/>
        <v>2770119</v>
      </c>
      <c r="N177" s="19">
        <f t="shared" si="132"/>
        <v>2109483</v>
      </c>
      <c r="O177" s="19">
        <f t="shared" si="132"/>
        <v>706264</v>
      </c>
      <c r="P177" s="19">
        <f t="shared" si="132"/>
        <v>0</v>
      </c>
      <c r="Q177" s="19">
        <f t="shared" si="132"/>
        <v>0</v>
      </c>
      <c r="R177" s="19">
        <f t="shared" si="132"/>
        <v>0</v>
      </c>
      <c r="S177" s="19">
        <f t="shared" si="132"/>
        <v>0</v>
      </c>
      <c r="T177" s="19">
        <f t="shared" si="132"/>
        <v>0</v>
      </c>
      <c r="U177" s="19">
        <f t="shared" si="132"/>
        <v>0</v>
      </c>
      <c r="V177" s="19">
        <f t="shared" si="132"/>
        <v>0</v>
      </c>
      <c r="W177" s="19">
        <f t="shared" si="132"/>
        <v>0</v>
      </c>
      <c r="X177" s="19">
        <f t="shared" si="132"/>
        <v>0</v>
      </c>
      <c r="Y177" s="19">
        <f t="shared" si="132"/>
        <v>55213888</v>
      </c>
      <c r="Z177" s="237">
        <f t="shared" si="103"/>
        <v>30349289</v>
      </c>
    </row>
    <row r="178" spans="1:26" s="20" customFormat="1" ht="12">
      <c r="A178" s="285"/>
      <c r="B178" s="281" t="s">
        <v>50</v>
      </c>
      <c r="C178" s="282"/>
      <c r="D178" s="282"/>
      <c r="E178" s="283"/>
      <c r="F178" s="19">
        <f>SUM(F181,F184,F187,F190,F193,F196,F199,F202,F205,F208,F211,F214,F217,F220,F223,F226,F229,F232,F235,F238,F241,F244,F247)+F250+F253+F256+F259+F262+F265+F268+F271+F274+F277+F280+F283+F286</f>
        <v>0</v>
      </c>
      <c r="G178" s="19">
        <f aca="true" t="shared" si="133" ref="G178:Y178">SUM(G181,G184,G187,G190,G193,G196,G199,G202,G205,G208,G211,G214,G217,G220,G223,G226,G229,G232,G235,G238,G241,G244,G247)+G250+G253+G256+G259+G262+G265+G268+G271+G274+G277+G280+G283+G286</f>
        <v>0</v>
      </c>
      <c r="H178" s="19">
        <f t="shared" si="133"/>
        <v>0</v>
      </c>
      <c r="I178" s="19">
        <f t="shared" si="133"/>
        <v>0</v>
      </c>
      <c r="J178" s="19">
        <f t="shared" si="133"/>
        <v>0</v>
      </c>
      <c r="K178" s="19">
        <f t="shared" si="133"/>
        <v>0</v>
      </c>
      <c r="L178" s="19">
        <f t="shared" si="133"/>
        <v>0</v>
      </c>
      <c r="M178" s="19">
        <f t="shared" si="133"/>
        <v>0</v>
      </c>
      <c r="N178" s="19">
        <f t="shared" si="133"/>
        <v>0</v>
      </c>
      <c r="O178" s="19">
        <f t="shared" si="133"/>
        <v>0</v>
      </c>
      <c r="P178" s="19">
        <f t="shared" si="133"/>
        <v>0</v>
      </c>
      <c r="Q178" s="19">
        <f t="shared" si="133"/>
        <v>0</v>
      </c>
      <c r="R178" s="19">
        <f t="shared" si="133"/>
        <v>0</v>
      </c>
      <c r="S178" s="19">
        <f t="shared" si="133"/>
        <v>0</v>
      </c>
      <c r="T178" s="19">
        <f t="shared" si="133"/>
        <v>0</v>
      </c>
      <c r="U178" s="19">
        <f t="shared" si="133"/>
        <v>0</v>
      </c>
      <c r="V178" s="19">
        <f t="shared" si="133"/>
        <v>0</v>
      </c>
      <c r="W178" s="19">
        <f t="shared" si="133"/>
        <v>0</v>
      </c>
      <c r="X178" s="19">
        <f t="shared" si="133"/>
        <v>0</v>
      </c>
      <c r="Y178" s="19">
        <f t="shared" si="133"/>
        <v>0</v>
      </c>
      <c r="Z178" s="237">
        <f t="shared" si="103"/>
        <v>0</v>
      </c>
    </row>
    <row r="179" spans="1:26" s="7" customFormat="1" ht="36">
      <c r="A179" s="275" t="s">
        <v>85</v>
      </c>
      <c r="B179" s="4" t="s">
        <v>208</v>
      </c>
      <c r="C179" s="272" t="s">
        <v>139</v>
      </c>
      <c r="D179" s="269">
        <v>2012</v>
      </c>
      <c r="E179" s="269">
        <v>2015</v>
      </c>
      <c r="F179" s="11">
        <f aca="true" t="shared" si="134" ref="F179:O179">SUM(F180:F181)</f>
        <v>773000</v>
      </c>
      <c r="G179" s="11"/>
      <c r="H179" s="11">
        <f t="shared" si="134"/>
        <v>173000</v>
      </c>
      <c r="I179" s="11">
        <f t="shared" si="134"/>
        <v>200000</v>
      </c>
      <c r="J179" s="11">
        <f t="shared" si="134"/>
        <v>200000</v>
      </c>
      <c r="K179" s="11">
        <f t="shared" si="134"/>
        <v>200000</v>
      </c>
      <c r="L179" s="11">
        <f t="shared" si="134"/>
        <v>0</v>
      </c>
      <c r="M179" s="11">
        <f t="shared" si="134"/>
        <v>0</v>
      </c>
      <c r="N179" s="11">
        <f t="shared" si="134"/>
        <v>0</v>
      </c>
      <c r="O179" s="11">
        <f t="shared" si="134"/>
        <v>0</v>
      </c>
      <c r="P179" s="11">
        <f>SUM(P180:P181)</f>
        <v>0</v>
      </c>
      <c r="Q179" s="11">
        <f>SUM(Q180:Q181)</f>
        <v>0</v>
      </c>
      <c r="R179" s="11">
        <f>SUM(R180:R181)</f>
        <v>0</v>
      </c>
      <c r="S179" s="11">
        <f aca="true" t="shared" si="135" ref="S179:Y179">SUM(S180:S181)</f>
        <v>0</v>
      </c>
      <c r="T179" s="11">
        <f t="shared" si="135"/>
        <v>0</v>
      </c>
      <c r="U179" s="11">
        <f t="shared" si="135"/>
        <v>0</v>
      </c>
      <c r="V179" s="11">
        <f t="shared" si="135"/>
        <v>0</v>
      </c>
      <c r="W179" s="11">
        <f t="shared" si="135"/>
        <v>0</v>
      </c>
      <c r="X179" s="11">
        <f t="shared" si="135"/>
        <v>0</v>
      </c>
      <c r="Y179" s="11">
        <f t="shared" si="135"/>
        <v>773000</v>
      </c>
      <c r="Z179" s="237">
        <f t="shared" si="103"/>
        <v>0</v>
      </c>
    </row>
    <row r="180" spans="1:26" s="9" customFormat="1" ht="12">
      <c r="A180" s="276"/>
      <c r="B180" s="5" t="s">
        <v>49</v>
      </c>
      <c r="C180" s="273"/>
      <c r="D180" s="270"/>
      <c r="E180" s="270"/>
      <c r="F180" s="12">
        <v>773000</v>
      </c>
      <c r="G180" s="12"/>
      <c r="H180" s="12">
        <v>173000</v>
      </c>
      <c r="I180" s="12">
        <v>200000</v>
      </c>
      <c r="J180" s="12">
        <v>200000</v>
      </c>
      <c r="K180" s="12">
        <v>200000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f>SUM(G180:O180)</f>
        <v>773000</v>
      </c>
      <c r="Z180" s="237">
        <f t="shared" si="103"/>
        <v>0</v>
      </c>
    </row>
    <row r="181" spans="1:26" s="9" customFormat="1" ht="12">
      <c r="A181" s="277"/>
      <c r="B181" s="5" t="s">
        <v>50</v>
      </c>
      <c r="C181" s="274"/>
      <c r="D181" s="271"/>
      <c r="E181" s="271"/>
      <c r="F181" s="12">
        <v>0</v>
      </c>
      <c r="G181" s="12"/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f>SUM(G181:O181)</f>
        <v>0</v>
      </c>
      <c r="Z181" s="237">
        <f t="shared" si="103"/>
        <v>0</v>
      </c>
    </row>
    <row r="182" spans="1:26" s="7" customFormat="1" ht="12">
      <c r="A182" s="275" t="s">
        <v>86</v>
      </c>
      <c r="B182" s="4" t="s">
        <v>221</v>
      </c>
      <c r="C182" s="272" t="s">
        <v>139</v>
      </c>
      <c r="D182" s="269">
        <v>2012</v>
      </c>
      <c r="E182" s="269">
        <v>2014</v>
      </c>
      <c r="F182" s="11">
        <f aca="true" t="shared" si="136" ref="F182:Y182">SUM(F183:F184)</f>
        <v>255000</v>
      </c>
      <c r="G182" s="11"/>
      <c r="H182" s="11">
        <f t="shared" si="136"/>
        <v>75000</v>
      </c>
      <c r="I182" s="11">
        <f t="shared" si="136"/>
        <v>75000</v>
      </c>
      <c r="J182" s="11">
        <f t="shared" si="136"/>
        <v>75000</v>
      </c>
      <c r="K182" s="11">
        <f t="shared" si="136"/>
        <v>0</v>
      </c>
      <c r="L182" s="11">
        <f t="shared" si="136"/>
        <v>0</v>
      </c>
      <c r="M182" s="11">
        <f t="shared" si="136"/>
        <v>0</v>
      </c>
      <c r="N182" s="11">
        <f t="shared" si="136"/>
        <v>0</v>
      </c>
      <c r="O182" s="11">
        <f t="shared" si="136"/>
        <v>0</v>
      </c>
      <c r="P182" s="11">
        <f>SUM(P183:P184)</f>
        <v>0</v>
      </c>
      <c r="Q182" s="11">
        <f>SUM(Q183:Q184)</f>
        <v>0</v>
      </c>
      <c r="R182" s="11">
        <f>SUM(R183:R184)</f>
        <v>0</v>
      </c>
      <c r="S182" s="11">
        <f aca="true" t="shared" si="137" ref="S182:X182">SUM(S183:S184)</f>
        <v>0</v>
      </c>
      <c r="T182" s="11">
        <f t="shared" si="137"/>
        <v>0</v>
      </c>
      <c r="U182" s="11">
        <f t="shared" si="137"/>
        <v>0</v>
      </c>
      <c r="V182" s="11">
        <f t="shared" si="137"/>
        <v>0</v>
      </c>
      <c r="W182" s="11">
        <f t="shared" si="137"/>
        <v>0</v>
      </c>
      <c r="X182" s="11">
        <f t="shared" si="137"/>
        <v>0</v>
      </c>
      <c r="Y182" s="11">
        <f t="shared" si="136"/>
        <v>225000</v>
      </c>
      <c r="Z182" s="237">
        <f t="shared" si="103"/>
        <v>30000</v>
      </c>
    </row>
    <row r="183" spans="1:26" s="9" customFormat="1" ht="12">
      <c r="A183" s="276"/>
      <c r="B183" s="5" t="s">
        <v>49</v>
      </c>
      <c r="C183" s="273"/>
      <c r="D183" s="270"/>
      <c r="E183" s="270"/>
      <c r="F183" s="12">
        <v>255000</v>
      </c>
      <c r="G183" s="12"/>
      <c r="H183" s="12">
        <v>75000</v>
      </c>
      <c r="I183" s="12">
        <v>75000</v>
      </c>
      <c r="J183" s="12">
        <v>75000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f>SUM(G183:O183)</f>
        <v>225000</v>
      </c>
      <c r="Z183" s="237">
        <f t="shared" si="103"/>
        <v>30000</v>
      </c>
    </row>
    <row r="184" spans="1:26" s="9" customFormat="1" ht="12">
      <c r="A184" s="277"/>
      <c r="B184" s="5" t="s">
        <v>50</v>
      </c>
      <c r="C184" s="274"/>
      <c r="D184" s="271"/>
      <c r="E184" s="271"/>
      <c r="F184" s="12">
        <v>0</v>
      </c>
      <c r="G184" s="12"/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f>SUM(G184:O184)</f>
        <v>0</v>
      </c>
      <c r="Z184" s="237">
        <f t="shared" si="103"/>
        <v>0</v>
      </c>
    </row>
    <row r="185" spans="1:26" s="7" customFormat="1" ht="36">
      <c r="A185" s="275" t="s">
        <v>87</v>
      </c>
      <c r="B185" s="4" t="s">
        <v>198</v>
      </c>
      <c r="C185" s="272" t="s">
        <v>138</v>
      </c>
      <c r="D185" s="269">
        <v>2012</v>
      </c>
      <c r="E185" s="269">
        <v>2015</v>
      </c>
      <c r="F185" s="11">
        <f>SUM(F186:F187)</f>
        <v>255000</v>
      </c>
      <c r="G185" s="11"/>
      <c r="H185" s="11">
        <f aca="true" t="shared" si="138" ref="H185:R185">SUM(H186:H187)</f>
        <v>70834</v>
      </c>
      <c r="I185" s="11">
        <f t="shared" si="138"/>
        <v>85000</v>
      </c>
      <c r="J185" s="11">
        <f t="shared" si="138"/>
        <v>85000</v>
      </c>
      <c r="K185" s="11">
        <f t="shared" si="138"/>
        <v>14166</v>
      </c>
      <c r="L185" s="11">
        <f t="shared" si="138"/>
        <v>0</v>
      </c>
      <c r="M185" s="11">
        <f t="shared" si="138"/>
        <v>0</v>
      </c>
      <c r="N185" s="11">
        <f t="shared" si="138"/>
        <v>0</v>
      </c>
      <c r="O185" s="11">
        <f t="shared" si="138"/>
        <v>0</v>
      </c>
      <c r="P185" s="11">
        <f t="shared" si="138"/>
        <v>0</v>
      </c>
      <c r="Q185" s="11">
        <f t="shared" si="138"/>
        <v>0</v>
      </c>
      <c r="R185" s="11">
        <f t="shared" si="138"/>
        <v>0</v>
      </c>
      <c r="S185" s="11">
        <f aca="true" t="shared" si="139" ref="S185:Y185">SUM(S186:S187)</f>
        <v>0</v>
      </c>
      <c r="T185" s="11">
        <f t="shared" si="139"/>
        <v>0</v>
      </c>
      <c r="U185" s="11">
        <f t="shared" si="139"/>
        <v>0</v>
      </c>
      <c r="V185" s="11">
        <f t="shared" si="139"/>
        <v>0</v>
      </c>
      <c r="W185" s="11">
        <f t="shared" si="139"/>
        <v>0</v>
      </c>
      <c r="X185" s="11">
        <f t="shared" si="139"/>
        <v>0</v>
      </c>
      <c r="Y185" s="11">
        <f t="shared" si="139"/>
        <v>255000</v>
      </c>
      <c r="Z185" s="237">
        <f t="shared" si="103"/>
        <v>0</v>
      </c>
    </row>
    <row r="186" spans="1:26" s="9" customFormat="1" ht="12">
      <c r="A186" s="276"/>
      <c r="B186" s="5" t="s">
        <v>49</v>
      </c>
      <c r="C186" s="273"/>
      <c r="D186" s="270"/>
      <c r="E186" s="270"/>
      <c r="F186" s="12">
        <v>255000</v>
      </c>
      <c r="G186" s="12"/>
      <c r="H186" s="12">
        <v>70834</v>
      </c>
      <c r="I186" s="12">
        <v>85000</v>
      </c>
      <c r="J186" s="12">
        <v>85000</v>
      </c>
      <c r="K186" s="12">
        <v>14166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f>SUM(G186:O186)</f>
        <v>255000</v>
      </c>
      <c r="Z186" s="237">
        <f t="shared" si="103"/>
        <v>0</v>
      </c>
    </row>
    <row r="187" spans="1:26" s="9" customFormat="1" ht="12">
      <c r="A187" s="277"/>
      <c r="B187" s="5" t="s">
        <v>50</v>
      </c>
      <c r="C187" s="274"/>
      <c r="D187" s="271"/>
      <c r="E187" s="271"/>
      <c r="F187" s="12">
        <v>0</v>
      </c>
      <c r="G187" s="12"/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f>SUM(G187:O187)</f>
        <v>0</v>
      </c>
      <c r="Z187" s="237">
        <f t="shared" si="103"/>
        <v>0</v>
      </c>
    </row>
    <row r="188" spans="1:26" s="7" customFormat="1" ht="36">
      <c r="A188" s="275" t="s">
        <v>88</v>
      </c>
      <c r="B188" s="4" t="s">
        <v>207</v>
      </c>
      <c r="C188" s="272" t="s">
        <v>293</v>
      </c>
      <c r="D188" s="269">
        <v>2012</v>
      </c>
      <c r="E188" s="269">
        <v>2014</v>
      </c>
      <c r="F188" s="11">
        <f aca="true" t="shared" si="140" ref="F188:Y188">SUM(F189:F190)</f>
        <v>3763</v>
      </c>
      <c r="G188" s="11"/>
      <c r="H188" s="11">
        <f t="shared" si="140"/>
        <v>1328</v>
      </c>
      <c r="I188" s="11">
        <f t="shared" si="140"/>
        <v>1328</v>
      </c>
      <c r="J188" s="11">
        <f t="shared" si="140"/>
        <v>1107</v>
      </c>
      <c r="K188" s="11">
        <f t="shared" si="140"/>
        <v>0</v>
      </c>
      <c r="L188" s="11">
        <f t="shared" si="140"/>
        <v>0</v>
      </c>
      <c r="M188" s="11">
        <f t="shared" si="140"/>
        <v>0</v>
      </c>
      <c r="N188" s="11">
        <f t="shared" si="140"/>
        <v>0</v>
      </c>
      <c r="O188" s="11">
        <f t="shared" si="140"/>
        <v>0</v>
      </c>
      <c r="P188" s="11">
        <f>SUM(P189:P190)</f>
        <v>0</v>
      </c>
      <c r="Q188" s="11">
        <f>SUM(Q189:Q190)</f>
        <v>0</v>
      </c>
      <c r="R188" s="11">
        <f>SUM(R189:R190)</f>
        <v>0</v>
      </c>
      <c r="S188" s="11">
        <f aca="true" t="shared" si="141" ref="S188:X188">SUM(S189:S190)</f>
        <v>0</v>
      </c>
      <c r="T188" s="11">
        <f t="shared" si="141"/>
        <v>0</v>
      </c>
      <c r="U188" s="11">
        <f t="shared" si="141"/>
        <v>0</v>
      </c>
      <c r="V188" s="11">
        <f t="shared" si="141"/>
        <v>0</v>
      </c>
      <c r="W188" s="11">
        <f t="shared" si="141"/>
        <v>0</v>
      </c>
      <c r="X188" s="11">
        <f t="shared" si="141"/>
        <v>0</v>
      </c>
      <c r="Y188" s="11">
        <f t="shared" si="140"/>
        <v>3763</v>
      </c>
      <c r="Z188" s="237">
        <f t="shared" si="103"/>
        <v>0</v>
      </c>
    </row>
    <row r="189" spans="1:26" s="9" customFormat="1" ht="12">
      <c r="A189" s="276"/>
      <c r="B189" s="5" t="s">
        <v>49</v>
      </c>
      <c r="C189" s="273"/>
      <c r="D189" s="270"/>
      <c r="E189" s="270"/>
      <c r="F189" s="12">
        <v>3763</v>
      </c>
      <c r="G189" s="12"/>
      <c r="H189" s="12">
        <v>1328</v>
      </c>
      <c r="I189" s="12">
        <v>1328</v>
      </c>
      <c r="J189" s="12">
        <v>1107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f>SUM(G189:O189)</f>
        <v>3763</v>
      </c>
      <c r="Z189" s="237">
        <f t="shared" si="103"/>
        <v>0</v>
      </c>
    </row>
    <row r="190" spans="1:26" s="9" customFormat="1" ht="12">
      <c r="A190" s="277"/>
      <c r="B190" s="5" t="s">
        <v>50</v>
      </c>
      <c r="C190" s="274"/>
      <c r="D190" s="271"/>
      <c r="E190" s="271"/>
      <c r="F190" s="12">
        <v>0</v>
      </c>
      <c r="G190" s="12"/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f>SUM(G190:O190)</f>
        <v>0</v>
      </c>
      <c r="Z190" s="237">
        <f t="shared" si="103"/>
        <v>0</v>
      </c>
    </row>
    <row r="191" spans="1:26" s="7" customFormat="1" ht="48">
      <c r="A191" s="275" t="s">
        <v>89</v>
      </c>
      <c r="B191" s="4" t="s">
        <v>209</v>
      </c>
      <c r="C191" s="272" t="s">
        <v>139</v>
      </c>
      <c r="D191" s="269">
        <v>2012</v>
      </c>
      <c r="E191" s="269">
        <v>2014</v>
      </c>
      <c r="F191" s="11">
        <f aca="true" t="shared" si="142" ref="F191:Y191">SUM(F192:F193)</f>
        <v>2250000</v>
      </c>
      <c r="G191" s="11"/>
      <c r="H191" s="11">
        <f t="shared" si="142"/>
        <v>750000</v>
      </c>
      <c r="I191" s="11">
        <f t="shared" si="142"/>
        <v>750000</v>
      </c>
      <c r="J191" s="11">
        <f t="shared" si="142"/>
        <v>750000</v>
      </c>
      <c r="K191" s="11">
        <f t="shared" si="142"/>
        <v>0</v>
      </c>
      <c r="L191" s="11">
        <f t="shared" si="142"/>
        <v>0</v>
      </c>
      <c r="M191" s="11">
        <f t="shared" si="142"/>
        <v>0</v>
      </c>
      <c r="N191" s="11">
        <f t="shared" si="142"/>
        <v>0</v>
      </c>
      <c r="O191" s="11">
        <f t="shared" si="142"/>
        <v>0</v>
      </c>
      <c r="P191" s="11">
        <f>SUM(P192:P193)</f>
        <v>0</v>
      </c>
      <c r="Q191" s="11">
        <f>SUM(Q192:Q193)</f>
        <v>0</v>
      </c>
      <c r="R191" s="11">
        <f>SUM(R192:R193)</f>
        <v>0</v>
      </c>
      <c r="S191" s="11">
        <f aca="true" t="shared" si="143" ref="S191:X191">SUM(S192:S193)</f>
        <v>0</v>
      </c>
      <c r="T191" s="11">
        <f t="shared" si="143"/>
        <v>0</v>
      </c>
      <c r="U191" s="11">
        <f t="shared" si="143"/>
        <v>0</v>
      </c>
      <c r="V191" s="11">
        <f t="shared" si="143"/>
        <v>0</v>
      </c>
      <c r="W191" s="11">
        <f t="shared" si="143"/>
        <v>0</v>
      </c>
      <c r="X191" s="11">
        <f t="shared" si="143"/>
        <v>0</v>
      </c>
      <c r="Y191" s="11">
        <f t="shared" si="142"/>
        <v>2250000</v>
      </c>
      <c r="Z191" s="237">
        <f t="shared" si="103"/>
        <v>0</v>
      </c>
    </row>
    <row r="192" spans="1:26" s="9" customFormat="1" ht="12">
      <c r="A192" s="276"/>
      <c r="B192" s="5" t="s">
        <v>49</v>
      </c>
      <c r="C192" s="273"/>
      <c r="D192" s="270"/>
      <c r="E192" s="270"/>
      <c r="F192" s="12">
        <v>2250000</v>
      </c>
      <c r="G192" s="12"/>
      <c r="H192" s="12">
        <v>750000</v>
      </c>
      <c r="I192" s="12">
        <v>750000</v>
      </c>
      <c r="J192" s="12">
        <v>750000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f>SUM(G192:O192)</f>
        <v>2250000</v>
      </c>
      <c r="Z192" s="237">
        <f t="shared" si="103"/>
        <v>0</v>
      </c>
    </row>
    <row r="193" spans="1:26" s="9" customFormat="1" ht="12">
      <c r="A193" s="277"/>
      <c r="B193" s="5" t="s">
        <v>50</v>
      </c>
      <c r="C193" s="274"/>
      <c r="D193" s="271"/>
      <c r="E193" s="271"/>
      <c r="F193" s="12">
        <v>0</v>
      </c>
      <c r="G193" s="12"/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f>SUM(G193:O193)</f>
        <v>0</v>
      </c>
      <c r="Z193" s="237">
        <f t="shared" si="103"/>
        <v>0</v>
      </c>
    </row>
    <row r="194" spans="1:26" s="7" customFormat="1" ht="12">
      <c r="A194" s="275" t="s">
        <v>90</v>
      </c>
      <c r="B194" s="4" t="s">
        <v>210</v>
      </c>
      <c r="C194" s="272" t="s">
        <v>139</v>
      </c>
      <c r="D194" s="269">
        <v>2012</v>
      </c>
      <c r="E194" s="269">
        <v>2015</v>
      </c>
      <c r="F194" s="11">
        <f aca="true" t="shared" si="144" ref="F194:O194">SUM(F195:F196)</f>
        <v>312000</v>
      </c>
      <c r="G194" s="11"/>
      <c r="H194" s="11">
        <f t="shared" si="144"/>
        <v>78000</v>
      </c>
      <c r="I194" s="11">
        <f t="shared" si="144"/>
        <v>78000</v>
      </c>
      <c r="J194" s="11">
        <f t="shared" si="144"/>
        <v>78000</v>
      </c>
      <c r="K194" s="11">
        <f t="shared" si="144"/>
        <v>78000</v>
      </c>
      <c r="L194" s="11">
        <f t="shared" si="144"/>
        <v>0</v>
      </c>
      <c r="M194" s="11">
        <f t="shared" si="144"/>
        <v>0</v>
      </c>
      <c r="N194" s="11">
        <f t="shared" si="144"/>
        <v>0</v>
      </c>
      <c r="O194" s="11">
        <f t="shared" si="144"/>
        <v>0</v>
      </c>
      <c r="P194" s="11">
        <f>SUM(P195:P196)</f>
        <v>0</v>
      </c>
      <c r="Q194" s="11">
        <f>SUM(Q195:Q196)</f>
        <v>0</v>
      </c>
      <c r="R194" s="11">
        <f>SUM(R195:R196)</f>
        <v>0</v>
      </c>
      <c r="S194" s="11">
        <f aca="true" t="shared" si="145" ref="S194:Y194">SUM(S195:S196)</f>
        <v>0</v>
      </c>
      <c r="T194" s="11">
        <f t="shared" si="145"/>
        <v>0</v>
      </c>
      <c r="U194" s="11">
        <f t="shared" si="145"/>
        <v>0</v>
      </c>
      <c r="V194" s="11">
        <f t="shared" si="145"/>
        <v>0</v>
      </c>
      <c r="W194" s="11">
        <f t="shared" si="145"/>
        <v>0</v>
      </c>
      <c r="X194" s="11">
        <f t="shared" si="145"/>
        <v>0</v>
      </c>
      <c r="Y194" s="11">
        <f t="shared" si="145"/>
        <v>312000</v>
      </c>
      <c r="Z194" s="237">
        <f t="shared" si="103"/>
        <v>0</v>
      </c>
    </row>
    <row r="195" spans="1:26" s="9" customFormat="1" ht="12">
      <c r="A195" s="276"/>
      <c r="B195" s="5" t="s">
        <v>49</v>
      </c>
      <c r="C195" s="273"/>
      <c r="D195" s="270"/>
      <c r="E195" s="270"/>
      <c r="F195" s="12">
        <v>312000</v>
      </c>
      <c r="G195" s="12"/>
      <c r="H195" s="12">
        <v>78000</v>
      </c>
      <c r="I195" s="12">
        <v>78000</v>
      </c>
      <c r="J195" s="12">
        <v>78000</v>
      </c>
      <c r="K195" s="12">
        <v>78000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f>SUM(G195:O195)</f>
        <v>312000</v>
      </c>
      <c r="Z195" s="237">
        <f t="shared" si="103"/>
        <v>0</v>
      </c>
    </row>
    <row r="196" spans="1:26" s="9" customFormat="1" ht="12">
      <c r="A196" s="277"/>
      <c r="B196" s="5" t="s">
        <v>50</v>
      </c>
      <c r="C196" s="274"/>
      <c r="D196" s="271"/>
      <c r="E196" s="271"/>
      <c r="F196" s="12">
        <v>0</v>
      </c>
      <c r="G196" s="12"/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f>SUM(G196:O196)</f>
        <v>0</v>
      </c>
      <c r="Z196" s="237">
        <f t="shared" si="103"/>
        <v>0</v>
      </c>
    </row>
    <row r="197" spans="1:26" s="7" customFormat="1" ht="24">
      <c r="A197" s="275" t="s">
        <v>91</v>
      </c>
      <c r="B197" s="4" t="s">
        <v>194</v>
      </c>
      <c r="C197" s="272" t="s">
        <v>140</v>
      </c>
      <c r="D197" s="269">
        <v>2012</v>
      </c>
      <c r="E197" s="269">
        <v>2014</v>
      </c>
      <c r="F197" s="11">
        <f aca="true" t="shared" si="146" ref="F197:Y197">SUM(F198:F199)</f>
        <v>39000</v>
      </c>
      <c r="G197" s="11"/>
      <c r="H197" s="11">
        <f t="shared" si="146"/>
        <v>13000</v>
      </c>
      <c r="I197" s="11">
        <f t="shared" si="146"/>
        <v>13000</v>
      </c>
      <c r="J197" s="11">
        <f t="shared" si="146"/>
        <v>13000</v>
      </c>
      <c r="K197" s="11">
        <f t="shared" si="146"/>
        <v>0</v>
      </c>
      <c r="L197" s="11">
        <f t="shared" si="146"/>
        <v>0</v>
      </c>
      <c r="M197" s="11">
        <f t="shared" si="146"/>
        <v>0</v>
      </c>
      <c r="N197" s="11">
        <f t="shared" si="146"/>
        <v>0</v>
      </c>
      <c r="O197" s="11">
        <f t="shared" si="146"/>
        <v>0</v>
      </c>
      <c r="P197" s="11">
        <f>SUM(P198:P199)</f>
        <v>0</v>
      </c>
      <c r="Q197" s="11">
        <f>SUM(Q198:Q199)</f>
        <v>0</v>
      </c>
      <c r="R197" s="11">
        <f>SUM(R198:R199)</f>
        <v>0</v>
      </c>
      <c r="S197" s="11">
        <f aca="true" t="shared" si="147" ref="S197:X197">SUM(S198:S199)</f>
        <v>0</v>
      </c>
      <c r="T197" s="11">
        <f t="shared" si="147"/>
        <v>0</v>
      </c>
      <c r="U197" s="11">
        <f t="shared" si="147"/>
        <v>0</v>
      </c>
      <c r="V197" s="11">
        <f t="shared" si="147"/>
        <v>0</v>
      </c>
      <c r="W197" s="11">
        <f t="shared" si="147"/>
        <v>0</v>
      </c>
      <c r="X197" s="11">
        <f t="shared" si="147"/>
        <v>0</v>
      </c>
      <c r="Y197" s="11">
        <f t="shared" si="146"/>
        <v>39000</v>
      </c>
      <c r="Z197" s="237">
        <f t="shared" si="103"/>
        <v>0</v>
      </c>
    </row>
    <row r="198" spans="1:26" s="9" customFormat="1" ht="12">
      <c r="A198" s="276"/>
      <c r="B198" s="5" t="s">
        <v>49</v>
      </c>
      <c r="C198" s="273"/>
      <c r="D198" s="270"/>
      <c r="E198" s="270"/>
      <c r="F198" s="12">
        <v>39000</v>
      </c>
      <c r="G198" s="12"/>
      <c r="H198" s="12">
        <v>13000</v>
      </c>
      <c r="I198" s="12">
        <v>13000</v>
      </c>
      <c r="J198" s="12">
        <v>13000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f>SUM(G198:O198)</f>
        <v>39000</v>
      </c>
      <c r="Z198" s="237">
        <f aca="true" t="shared" si="148" ref="Z198:Z261">F198-Y198</f>
        <v>0</v>
      </c>
    </row>
    <row r="199" spans="1:26" s="9" customFormat="1" ht="12">
      <c r="A199" s="277"/>
      <c r="B199" s="5" t="s">
        <v>50</v>
      </c>
      <c r="C199" s="274"/>
      <c r="D199" s="271"/>
      <c r="E199" s="271"/>
      <c r="F199" s="12">
        <v>0</v>
      </c>
      <c r="G199" s="12"/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f>SUM(G199:O199)</f>
        <v>0</v>
      </c>
      <c r="Z199" s="237">
        <f t="shared" si="148"/>
        <v>0</v>
      </c>
    </row>
    <row r="200" spans="1:26" s="7" customFormat="1" ht="24">
      <c r="A200" s="275" t="s">
        <v>92</v>
      </c>
      <c r="B200" s="4" t="s">
        <v>211</v>
      </c>
      <c r="C200" s="272" t="s">
        <v>139</v>
      </c>
      <c r="D200" s="269">
        <v>2012</v>
      </c>
      <c r="E200" s="269">
        <v>2016</v>
      </c>
      <c r="F200" s="11">
        <f aca="true" t="shared" si="149" ref="F200:Y200">SUM(F201:F202)</f>
        <v>1572800</v>
      </c>
      <c r="G200" s="11"/>
      <c r="H200" s="11">
        <f t="shared" si="149"/>
        <v>292800</v>
      </c>
      <c r="I200" s="11">
        <f t="shared" si="149"/>
        <v>320000</v>
      </c>
      <c r="J200" s="11">
        <f t="shared" si="149"/>
        <v>320000</v>
      </c>
      <c r="K200" s="11">
        <f t="shared" si="149"/>
        <v>320000</v>
      </c>
      <c r="L200" s="11">
        <f t="shared" si="149"/>
        <v>320000</v>
      </c>
      <c r="M200" s="11">
        <f t="shared" si="149"/>
        <v>0</v>
      </c>
      <c r="N200" s="11">
        <f t="shared" si="149"/>
        <v>0</v>
      </c>
      <c r="O200" s="11">
        <f t="shared" si="149"/>
        <v>0</v>
      </c>
      <c r="P200" s="11">
        <f>SUM(P201:P202)</f>
        <v>0</v>
      </c>
      <c r="Q200" s="11">
        <f>SUM(Q201:Q202)</f>
        <v>0</v>
      </c>
      <c r="R200" s="11">
        <f>SUM(R201:R202)</f>
        <v>0</v>
      </c>
      <c r="S200" s="11">
        <f aca="true" t="shared" si="150" ref="S200:X200">SUM(S201:S202)</f>
        <v>0</v>
      </c>
      <c r="T200" s="11">
        <f t="shared" si="150"/>
        <v>0</v>
      </c>
      <c r="U200" s="11">
        <f t="shared" si="150"/>
        <v>0</v>
      </c>
      <c r="V200" s="11">
        <f t="shared" si="150"/>
        <v>0</v>
      </c>
      <c r="W200" s="11">
        <f t="shared" si="150"/>
        <v>0</v>
      </c>
      <c r="X200" s="11">
        <f t="shared" si="150"/>
        <v>0</v>
      </c>
      <c r="Y200" s="11">
        <f t="shared" si="149"/>
        <v>1572800</v>
      </c>
      <c r="Z200" s="237">
        <f t="shared" si="148"/>
        <v>0</v>
      </c>
    </row>
    <row r="201" spans="1:26" s="9" customFormat="1" ht="12">
      <c r="A201" s="276"/>
      <c r="B201" s="5" t="s">
        <v>49</v>
      </c>
      <c r="C201" s="273"/>
      <c r="D201" s="270"/>
      <c r="E201" s="270"/>
      <c r="F201" s="12">
        <v>1572800</v>
      </c>
      <c r="G201" s="12"/>
      <c r="H201" s="12">
        <v>292800</v>
      </c>
      <c r="I201" s="12">
        <v>320000</v>
      </c>
      <c r="J201" s="12">
        <v>320000</v>
      </c>
      <c r="K201" s="12">
        <v>320000</v>
      </c>
      <c r="L201" s="12">
        <v>320000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f>SUM(G201:O201)</f>
        <v>1572800</v>
      </c>
      <c r="Z201" s="237">
        <f t="shared" si="148"/>
        <v>0</v>
      </c>
    </row>
    <row r="202" spans="1:26" s="9" customFormat="1" ht="12">
      <c r="A202" s="277"/>
      <c r="B202" s="5" t="s">
        <v>50</v>
      </c>
      <c r="C202" s="274"/>
      <c r="D202" s="271"/>
      <c r="E202" s="271"/>
      <c r="F202" s="12">
        <v>0</v>
      </c>
      <c r="G202" s="12"/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f>SUM(G202:O202)</f>
        <v>0</v>
      </c>
      <c r="Z202" s="237">
        <f t="shared" si="148"/>
        <v>0</v>
      </c>
    </row>
    <row r="203" spans="1:26" s="7" customFormat="1" ht="24">
      <c r="A203" s="275" t="s">
        <v>93</v>
      </c>
      <c r="B203" s="4" t="s">
        <v>195</v>
      </c>
      <c r="C203" s="272" t="s">
        <v>141</v>
      </c>
      <c r="D203" s="269">
        <v>2012</v>
      </c>
      <c r="E203" s="269">
        <v>2019</v>
      </c>
      <c r="F203" s="11">
        <f aca="true" t="shared" si="151" ref="F203:Y203">SUM(F204:F205)</f>
        <v>2200000</v>
      </c>
      <c r="G203" s="11"/>
      <c r="H203" s="11">
        <f t="shared" si="151"/>
        <v>240000</v>
      </c>
      <c r="I203" s="11">
        <f t="shared" si="151"/>
        <v>250000</v>
      </c>
      <c r="J203" s="11">
        <f t="shared" si="151"/>
        <v>260000</v>
      </c>
      <c r="K203" s="11">
        <f t="shared" si="151"/>
        <v>270000</v>
      </c>
      <c r="L203" s="11">
        <f t="shared" si="151"/>
        <v>280000</v>
      </c>
      <c r="M203" s="11">
        <f t="shared" si="151"/>
        <v>290000</v>
      </c>
      <c r="N203" s="11">
        <f t="shared" si="151"/>
        <v>300000</v>
      </c>
      <c r="O203" s="11">
        <f t="shared" si="151"/>
        <v>310000</v>
      </c>
      <c r="P203" s="11">
        <f>SUM(P204:P205)</f>
        <v>0</v>
      </c>
      <c r="Q203" s="11">
        <f>SUM(Q204:Q205)</f>
        <v>0</v>
      </c>
      <c r="R203" s="11">
        <f>SUM(R204:R205)</f>
        <v>0</v>
      </c>
      <c r="S203" s="11">
        <f aca="true" t="shared" si="152" ref="S203:X203">SUM(S204:S205)</f>
        <v>0</v>
      </c>
      <c r="T203" s="11">
        <f t="shared" si="152"/>
        <v>0</v>
      </c>
      <c r="U203" s="11">
        <f t="shared" si="152"/>
        <v>0</v>
      </c>
      <c r="V203" s="11">
        <f t="shared" si="152"/>
        <v>0</v>
      </c>
      <c r="W203" s="11">
        <f t="shared" si="152"/>
        <v>0</v>
      </c>
      <c r="X203" s="11">
        <f t="shared" si="152"/>
        <v>0</v>
      </c>
      <c r="Y203" s="11">
        <f t="shared" si="151"/>
        <v>2200000</v>
      </c>
      <c r="Z203" s="237">
        <f t="shared" si="148"/>
        <v>0</v>
      </c>
    </row>
    <row r="204" spans="1:26" s="9" customFormat="1" ht="12">
      <c r="A204" s="276"/>
      <c r="B204" s="5" t="s">
        <v>49</v>
      </c>
      <c r="C204" s="273"/>
      <c r="D204" s="270"/>
      <c r="E204" s="270"/>
      <c r="F204" s="12">
        <v>2200000</v>
      </c>
      <c r="G204" s="12"/>
      <c r="H204" s="12">
        <v>240000</v>
      </c>
      <c r="I204" s="12">
        <v>250000</v>
      </c>
      <c r="J204" s="12">
        <v>260000</v>
      </c>
      <c r="K204" s="12">
        <v>270000</v>
      </c>
      <c r="L204" s="12">
        <v>280000</v>
      </c>
      <c r="M204" s="12">
        <v>290000</v>
      </c>
      <c r="N204" s="12">
        <v>300000</v>
      </c>
      <c r="O204" s="12">
        <v>310000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f>SUM(G204:O204)</f>
        <v>2200000</v>
      </c>
      <c r="Z204" s="237">
        <f t="shared" si="148"/>
        <v>0</v>
      </c>
    </row>
    <row r="205" spans="1:26" s="9" customFormat="1" ht="12">
      <c r="A205" s="277"/>
      <c r="B205" s="5" t="s">
        <v>50</v>
      </c>
      <c r="C205" s="274"/>
      <c r="D205" s="271"/>
      <c r="E205" s="271"/>
      <c r="F205" s="12">
        <v>0</v>
      </c>
      <c r="G205" s="12"/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f>SUM(G205:O205)</f>
        <v>0</v>
      </c>
      <c r="Z205" s="237">
        <f t="shared" si="148"/>
        <v>0</v>
      </c>
    </row>
    <row r="206" spans="1:26" s="7" customFormat="1" ht="18.75" customHeight="1">
      <c r="A206" s="275" t="s">
        <v>94</v>
      </c>
      <c r="B206" s="4" t="s">
        <v>196</v>
      </c>
      <c r="C206" s="272" t="s">
        <v>141</v>
      </c>
      <c r="D206" s="269">
        <v>2012</v>
      </c>
      <c r="E206" s="269">
        <v>2014</v>
      </c>
      <c r="F206" s="11">
        <f>SUM(F207:F208)</f>
        <v>300000</v>
      </c>
      <c r="G206" s="11"/>
      <c r="H206" s="11">
        <f aca="true" t="shared" si="153" ref="H206:R206">SUM(H207:H208)</f>
        <v>100000</v>
      </c>
      <c r="I206" s="11">
        <f t="shared" si="153"/>
        <v>100000</v>
      </c>
      <c r="J206" s="11">
        <f t="shared" si="153"/>
        <v>100000</v>
      </c>
      <c r="K206" s="11">
        <f t="shared" si="153"/>
        <v>0</v>
      </c>
      <c r="L206" s="11">
        <f t="shared" si="153"/>
        <v>0</v>
      </c>
      <c r="M206" s="11">
        <f t="shared" si="153"/>
        <v>0</v>
      </c>
      <c r="N206" s="11">
        <f t="shared" si="153"/>
        <v>0</v>
      </c>
      <c r="O206" s="11">
        <f t="shared" si="153"/>
        <v>0</v>
      </c>
      <c r="P206" s="11">
        <f t="shared" si="153"/>
        <v>0</v>
      </c>
      <c r="Q206" s="11">
        <f t="shared" si="153"/>
        <v>0</v>
      </c>
      <c r="R206" s="11">
        <f t="shared" si="153"/>
        <v>0</v>
      </c>
      <c r="S206" s="11">
        <f aca="true" t="shared" si="154" ref="S206:Y206">SUM(S207:S208)</f>
        <v>0</v>
      </c>
      <c r="T206" s="11">
        <f t="shared" si="154"/>
        <v>0</v>
      </c>
      <c r="U206" s="11">
        <f t="shared" si="154"/>
        <v>0</v>
      </c>
      <c r="V206" s="11">
        <f t="shared" si="154"/>
        <v>0</v>
      </c>
      <c r="W206" s="11">
        <f t="shared" si="154"/>
        <v>0</v>
      </c>
      <c r="X206" s="11">
        <f t="shared" si="154"/>
        <v>0</v>
      </c>
      <c r="Y206" s="11">
        <f t="shared" si="154"/>
        <v>300000</v>
      </c>
      <c r="Z206" s="237">
        <f t="shared" si="148"/>
        <v>0</v>
      </c>
    </row>
    <row r="207" spans="1:26" s="9" customFormat="1" ht="12">
      <c r="A207" s="276"/>
      <c r="B207" s="5" t="s">
        <v>49</v>
      </c>
      <c r="C207" s="273"/>
      <c r="D207" s="270"/>
      <c r="E207" s="270"/>
      <c r="F207" s="12">
        <v>300000</v>
      </c>
      <c r="G207" s="12"/>
      <c r="H207" s="12">
        <v>100000</v>
      </c>
      <c r="I207" s="12">
        <v>100000</v>
      </c>
      <c r="J207" s="12">
        <v>100000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f>SUM(G207:O207)</f>
        <v>300000</v>
      </c>
      <c r="Z207" s="237">
        <f t="shared" si="148"/>
        <v>0</v>
      </c>
    </row>
    <row r="208" spans="1:26" s="9" customFormat="1" ht="12">
      <c r="A208" s="277"/>
      <c r="B208" s="5" t="s">
        <v>50</v>
      </c>
      <c r="C208" s="274"/>
      <c r="D208" s="271"/>
      <c r="E208" s="271"/>
      <c r="F208" s="12">
        <v>0</v>
      </c>
      <c r="G208" s="12"/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f>SUM(G208:O208)</f>
        <v>0</v>
      </c>
      <c r="Z208" s="237">
        <f t="shared" si="148"/>
        <v>0</v>
      </c>
    </row>
    <row r="209" spans="1:26" s="7" customFormat="1" ht="12">
      <c r="A209" s="275" t="s">
        <v>95</v>
      </c>
      <c r="B209" s="4" t="s">
        <v>192</v>
      </c>
      <c r="C209" s="272" t="s">
        <v>63</v>
      </c>
      <c r="D209" s="269">
        <v>2012</v>
      </c>
      <c r="E209" s="269">
        <v>2013</v>
      </c>
      <c r="F209" s="11">
        <f aca="true" t="shared" si="155" ref="F209:Y209">SUM(F210:F211)</f>
        <v>10875</v>
      </c>
      <c r="G209" s="11"/>
      <c r="H209" s="11">
        <f t="shared" si="155"/>
        <v>8700</v>
      </c>
      <c r="I209" s="11">
        <f t="shared" si="155"/>
        <v>2175</v>
      </c>
      <c r="J209" s="11">
        <f t="shared" si="155"/>
        <v>0</v>
      </c>
      <c r="K209" s="11">
        <f t="shared" si="155"/>
        <v>0</v>
      </c>
      <c r="L209" s="11">
        <f t="shared" si="155"/>
        <v>0</v>
      </c>
      <c r="M209" s="11">
        <f t="shared" si="155"/>
        <v>0</v>
      </c>
      <c r="N209" s="11">
        <f t="shared" si="155"/>
        <v>0</v>
      </c>
      <c r="O209" s="11">
        <f t="shared" si="155"/>
        <v>0</v>
      </c>
      <c r="P209" s="11">
        <f>SUM(P210:P211)</f>
        <v>0</v>
      </c>
      <c r="Q209" s="11">
        <f>SUM(Q210:Q211)</f>
        <v>0</v>
      </c>
      <c r="R209" s="11">
        <f>SUM(R210:R211)</f>
        <v>0</v>
      </c>
      <c r="S209" s="11">
        <f aca="true" t="shared" si="156" ref="S209:X209">SUM(S210:S211)</f>
        <v>0</v>
      </c>
      <c r="T209" s="11">
        <f t="shared" si="156"/>
        <v>0</v>
      </c>
      <c r="U209" s="11">
        <f t="shared" si="156"/>
        <v>0</v>
      </c>
      <c r="V209" s="11">
        <f t="shared" si="156"/>
        <v>0</v>
      </c>
      <c r="W209" s="11">
        <f t="shared" si="156"/>
        <v>0</v>
      </c>
      <c r="X209" s="11">
        <f t="shared" si="156"/>
        <v>0</v>
      </c>
      <c r="Y209" s="11">
        <f t="shared" si="155"/>
        <v>10875</v>
      </c>
      <c r="Z209" s="237">
        <f t="shared" si="148"/>
        <v>0</v>
      </c>
    </row>
    <row r="210" spans="1:26" s="9" customFormat="1" ht="12">
      <c r="A210" s="276"/>
      <c r="B210" s="5" t="s">
        <v>49</v>
      </c>
      <c r="C210" s="273"/>
      <c r="D210" s="270"/>
      <c r="E210" s="270"/>
      <c r="F210" s="12">
        <v>10875</v>
      </c>
      <c r="G210" s="12"/>
      <c r="H210" s="12">
        <v>8700</v>
      </c>
      <c r="I210" s="12">
        <v>2175</v>
      </c>
      <c r="J210" s="12">
        <v>0</v>
      </c>
      <c r="K210" s="12">
        <v>0</v>
      </c>
      <c r="L210" s="12"/>
      <c r="M210" s="12"/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f>SUM(G210:O210)</f>
        <v>10875</v>
      </c>
      <c r="Z210" s="237">
        <f t="shared" si="148"/>
        <v>0</v>
      </c>
    </row>
    <row r="211" spans="1:26" s="9" customFormat="1" ht="12">
      <c r="A211" s="277"/>
      <c r="B211" s="5" t="s">
        <v>50</v>
      </c>
      <c r="C211" s="274"/>
      <c r="D211" s="271"/>
      <c r="E211" s="271"/>
      <c r="F211" s="12">
        <v>0</v>
      </c>
      <c r="G211" s="12"/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f>SUM(G211:O211)</f>
        <v>0</v>
      </c>
      <c r="Z211" s="237">
        <f t="shared" si="148"/>
        <v>0</v>
      </c>
    </row>
    <row r="212" spans="1:26" s="7" customFormat="1" ht="12">
      <c r="A212" s="275" t="s">
        <v>239</v>
      </c>
      <c r="B212" s="4" t="s">
        <v>187</v>
      </c>
      <c r="C212" s="272" t="s">
        <v>63</v>
      </c>
      <c r="D212" s="269">
        <v>2012</v>
      </c>
      <c r="E212" s="269">
        <v>2015</v>
      </c>
      <c r="F212" s="11">
        <f aca="true" t="shared" si="157" ref="F212:Y212">SUM(F213:F214)</f>
        <v>79200</v>
      </c>
      <c r="G212" s="11"/>
      <c r="H212" s="11">
        <f t="shared" si="157"/>
        <v>6600</v>
      </c>
      <c r="I212" s="11">
        <f t="shared" si="157"/>
        <v>26400</v>
      </c>
      <c r="J212" s="11">
        <f t="shared" si="157"/>
        <v>26400</v>
      </c>
      <c r="K212" s="11">
        <f t="shared" si="157"/>
        <v>19800</v>
      </c>
      <c r="L212" s="11">
        <f t="shared" si="157"/>
        <v>0</v>
      </c>
      <c r="M212" s="11">
        <f t="shared" si="157"/>
        <v>0</v>
      </c>
      <c r="N212" s="11">
        <f t="shared" si="157"/>
        <v>0</v>
      </c>
      <c r="O212" s="11">
        <f t="shared" si="157"/>
        <v>0</v>
      </c>
      <c r="P212" s="11">
        <f>SUM(P213:P214)</f>
        <v>0</v>
      </c>
      <c r="Q212" s="11">
        <f>SUM(Q213:Q214)</f>
        <v>0</v>
      </c>
      <c r="R212" s="11">
        <f>SUM(R213:R214)</f>
        <v>0</v>
      </c>
      <c r="S212" s="11">
        <f aca="true" t="shared" si="158" ref="S212:X212">SUM(S213:S214)</f>
        <v>0</v>
      </c>
      <c r="T212" s="11">
        <f t="shared" si="158"/>
        <v>0</v>
      </c>
      <c r="U212" s="11">
        <f t="shared" si="158"/>
        <v>0</v>
      </c>
      <c r="V212" s="11">
        <f t="shared" si="158"/>
        <v>0</v>
      </c>
      <c r="W212" s="11">
        <f t="shared" si="158"/>
        <v>0</v>
      </c>
      <c r="X212" s="11">
        <f t="shared" si="158"/>
        <v>0</v>
      </c>
      <c r="Y212" s="11">
        <f t="shared" si="157"/>
        <v>79200</v>
      </c>
      <c r="Z212" s="237">
        <f t="shared" si="148"/>
        <v>0</v>
      </c>
    </row>
    <row r="213" spans="1:26" s="9" customFormat="1" ht="12">
      <c r="A213" s="276"/>
      <c r="B213" s="5" t="s">
        <v>49</v>
      </c>
      <c r="C213" s="273"/>
      <c r="D213" s="270"/>
      <c r="E213" s="270"/>
      <c r="F213" s="12">
        <v>79200</v>
      </c>
      <c r="G213" s="12"/>
      <c r="H213" s="12">
        <v>6600</v>
      </c>
      <c r="I213" s="12">
        <v>26400</v>
      </c>
      <c r="J213" s="12">
        <v>26400</v>
      </c>
      <c r="K213" s="12">
        <v>19800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f>SUM(G213:O213)</f>
        <v>79200</v>
      </c>
      <c r="Z213" s="237">
        <f t="shared" si="148"/>
        <v>0</v>
      </c>
    </row>
    <row r="214" spans="1:26" s="9" customFormat="1" ht="12">
      <c r="A214" s="277"/>
      <c r="B214" s="5" t="s">
        <v>50</v>
      </c>
      <c r="C214" s="274"/>
      <c r="D214" s="271"/>
      <c r="E214" s="271"/>
      <c r="F214" s="12">
        <v>0</v>
      </c>
      <c r="G214" s="12"/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f>SUM(G214:O214)</f>
        <v>0</v>
      </c>
      <c r="Z214" s="237">
        <f t="shared" si="148"/>
        <v>0</v>
      </c>
    </row>
    <row r="215" spans="1:26" s="7" customFormat="1" ht="24">
      <c r="A215" s="275" t="s">
        <v>96</v>
      </c>
      <c r="B215" s="4" t="s">
        <v>193</v>
      </c>
      <c r="C215" s="272" t="s">
        <v>63</v>
      </c>
      <c r="D215" s="269">
        <v>2012</v>
      </c>
      <c r="E215" s="269">
        <v>2014</v>
      </c>
      <c r="F215" s="11">
        <f aca="true" t="shared" si="159" ref="F215:Y215">SUM(F216:F217)</f>
        <v>43750</v>
      </c>
      <c r="G215" s="11"/>
      <c r="H215" s="11">
        <f t="shared" si="159"/>
        <v>15750</v>
      </c>
      <c r="I215" s="11">
        <f t="shared" si="159"/>
        <v>21000</v>
      </c>
      <c r="J215" s="11">
        <f t="shared" si="159"/>
        <v>7000</v>
      </c>
      <c r="K215" s="11">
        <f t="shared" si="159"/>
        <v>0</v>
      </c>
      <c r="L215" s="11">
        <f t="shared" si="159"/>
        <v>0</v>
      </c>
      <c r="M215" s="11">
        <f t="shared" si="159"/>
        <v>0</v>
      </c>
      <c r="N215" s="11">
        <f t="shared" si="159"/>
        <v>0</v>
      </c>
      <c r="O215" s="11">
        <f t="shared" si="159"/>
        <v>0</v>
      </c>
      <c r="P215" s="11">
        <f>SUM(P216:P217)</f>
        <v>0</v>
      </c>
      <c r="Q215" s="11">
        <f>SUM(Q216:Q217)</f>
        <v>0</v>
      </c>
      <c r="R215" s="11">
        <f>SUM(R216:R217)</f>
        <v>0</v>
      </c>
      <c r="S215" s="11">
        <f aca="true" t="shared" si="160" ref="S215:X215">SUM(S216:S217)</f>
        <v>0</v>
      </c>
      <c r="T215" s="11">
        <f t="shared" si="160"/>
        <v>0</v>
      </c>
      <c r="U215" s="11">
        <f t="shared" si="160"/>
        <v>0</v>
      </c>
      <c r="V215" s="11">
        <f t="shared" si="160"/>
        <v>0</v>
      </c>
      <c r="W215" s="11">
        <f t="shared" si="160"/>
        <v>0</v>
      </c>
      <c r="X215" s="11">
        <f t="shared" si="160"/>
        <v>0</v>
      </c>
      <c r="Y215" s="11">
        <f t="shared" si="159"/>
        <v>43750</v>
      </c>
      <c r="Z215" s="237">
        <f t="shared" si="148"/>
        <v>0</v>
      </c>
    </row>
    <row r="216" spans="1:26" s="9" customFormat="1" ht="12">
      <c r="A216" s="276"/>
      <c r="B216" s="5" t="s">
        <v>49</v>
      </c>
      <c r="C216" s="273"/>
      <c r="D216" s="270"/>
      <c r="E216" s="270"/>
      <c r="F216" s="12">
        <v>43750</v>
      </c>
      <c r="G216" s="12"/>
      <c r="H216" s="12">
        <v>15750</v>
      </c>
      <c r="I216" s="12">
        <v>21000</v>
      </c>
      <c r="J216" s="12">
        <v>7000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f>SUM(G216:O216)</f>
        <v>43750</v>
      </c>
      <c r="Z216" s="237">
        <f t="shared" si="148"/>
        <v>0</v>
      </c>
    </row>
    <row r="217" spans="1:26" s="9" customFormat="1" ht="12">
      <c r="A217" s="277"/>
      <c r="B217" s="5" t="s">
        <v>50</v>
      </c>
      <c r="C217" s="274"/>
      <c r="D217" s="271"/>
      <c r="E217" s="271"/>
      <c r="F217" s="12">
        <v>0</v>
      </c>
      <c r="G217" s="12"/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f>SUM(G217:O217)</f>
        <v>0</v>
      </c>
      <c r="Z217" s="237">
        <f t="shared" si="148"/>
        <v>0</v>
      </c>
    </row>
    <row r="218" spans="1:26" s="7" customFormat="1" ht="12">
      <c r="A218" s="275" t="s">
        <v>97</v>
      </c>
      <c r="B218" s="4" t="s">
        <v>186</v>
      </c>
      <c r="C218" s="272" t="s">
        <v>63</v>
      </c>
      <c r="D218" s="269">
        <v>2011</v>
      </c>
      <c r="E218" s="269">
        <v>2014</v>
      </c>
      <c r="F218" s="11">
        <f aca="true" t="shared" si="161" ref="F218:O218">SUM(F219:F220)</f>
        <v>262500</v>
      </c>
      <c r="G218" s="11"/>
      <c r="H218" s="11">
        <f t="shared" si="161"/>
        <v>90000</v>
      </c>
      <c r="I218" s="11">
        <f t="shared" si="161"/>
        <v>90000</v>
      </c>
      <c r="J218" s="11">
        <f t="shared" si="161"/>
        <v>82500</v>
      </c>
      <c r="K218" s="11">
        <f t="shared" si="161"/>
        <v>0</v>
      </c>
      <c r="L218" s="11">
        <f t="shared" si="161"/>
        <v>0</v>
      </c>
      <c r="M218" s="11">
        <f t="shared" si="161"/>
        <v>0</v>
      </c>
      <c r="N218" s="11">
        <f t="shared" si="161"/>
        <v>0</v>
      </c>
      <c r="O218" s="11">
        <f t="shared" si="161"/>
        <v>0</v>
      </c>
      <c r="P218" s="11">
        <f>SUM(P219:P220)</f>
        <v>0</v>
      </c>
      <c r="Q218" s="11">
        <f>SUM(Q219:Q220)</f>
        <v>0</v>
      </c>
      <c r="R218" s="11">
        <f>SUM(R219:R220)</f>
        <v>0</v>
      </c>
      <c r="S218" s="11">
        <f aca="true" t="shared" si="162" ref="S218:Y218">SUM(S219:S220)</f>
        <v>0</v>
      </c>
      <c r="T218" s="11">
        <f t="shared" si="162"/>
        <v>0</v>
      </c>
      <c r="U218" s="11">
        <f t="shared" si="162"/>
        <v>0</v>
      </c>
      <c r="V218" s="11">
        <f t="shared" si="162"/>
        <v>0</v>
      </c>
      <c r="W218" s="11">
        <f t="shared" si="162"/>
        <v>0</v>
      </c>
      <c r="X218" s="11">
        <f t="shared" si="162"/>
        <v>0</v>
      </c>
      <c r="Y218" s="11">
        <f t="shared" si="162"/>
        <v>262500</v>
      </c>
      <c r="Z218" s="237">
        <f t="shared" si="148"/>
        <v>0</v>
      </c>
    </row>
    <row r="219" spans="1:26" s="9" customFormat="1" ht="12">
      <c r="A219" s="276"/>
      <c r="B219" s="5" t="s">
        <v>49</v>
      </c>
      <c r="C219" s="273"/>
      <c r="D219" s="270"/>
      <c r="E219" s="270"/>
      <c r="F219" s="12">
        <v>262500</v>
      </c>
      <c r="G219" s="12"/>
      <c r="H219" s="12">
        <v>90000</v>
      </c>
      <c r="I219" s="12">
        <v>90000</v>
      </c>
      <c r="J219" s="12">
        <v>82500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f>SUM(G219:O219)</f>
        <v>262500</v>
      </c>
      <c r="Z219" s="237">
        <f t="shared" si="148"/>
        <v>0</v>
      </c>
    </row>
    <row r="220" spans="1:26" s="9" customFormat="1" ht="12">
      <c r="A220" s="277"/>
      <c r="B220" s="5" t="s">
        <v>50</v>
      </c>
      <c r="C220" s="274"/>
      <c r="D220" s="271"/>
      <c r="E220" s="271"/>
      <c r="F220" s="12">
        <v>0</v>
      </c>
      <c r="G220" s="12"/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f>SUM(G220:O220)</f>
        <v>0</v>
      </c>
      <c r="Z220" s="237">
        <f t="shared" si="148"/>
        <v>0</v>
      </c>
    </row>
    <row r="221" spans="1:26" s="7" customFormat="1" ht="12">
      <c r="A221" s="275" t="s">
        <v>98</v>
      </c>
      <c r="B221" s="4" t="s">
        <v>189</v>
      </c>
      <c r="C221" s="272" t="s">
        <v>63</v>
      </c>
      <c r="D221" s="269">
        <v>2012</v>
      </c>
      <c r="E221" s="269">
        <v>2013</v>
      </c>
      <c r="F221" s="11">
        <f aca="true" t="shared" si="163" ref="F221:O221">SUM(F222:F223)</f>
        <v>73000</v>
      </c>
      <c r="G221" s="11"/>
      <c r="H221" s="11">
        <f t="shared" si="163"/>
        <v>19500</v>
      </c>
      <c r="I221" s="11">
        <f t="shared" si="163"/>
        <v>53500</v>
      </c>
      <c r="J221" s="11">
        <f t="shared" si="163"/>
        <v>0</v>
      </c>
      <c r="K221" s="11">
        <f t="shared" si="163"/>
        <v>0</v>
      </c>
      <c r="L221" s="11">
        <f t="shared" si="163"/>
        <v>0</v>
      </c>
      <c r="M221" s="11">
        <f t="shared" si="163"/>
        <v>0</v>
      </c>
      <c r="N221" s="11">
        <f t="shared" si="163"/>
        <v>0</v>
      </c>
      <c r="O221" s="11">
        <f t="shared" si="163"/>
        <v>0</v>
      </c>
      <c r="P221" s="11">
        <f>SUM(P222:P223)</f>
        <v>0</v>
      </c>
      <c r="Q221" s="11">
        <f>SUM(Q222:Q223)</f>
        <v>0</v>
      </c>
      <c r="R221" s="11">
        <f>SUM(R222:R223)</f>
        <v>0</v>
      </c>
      <c r="S221" s="11">
        <f aca="true" t="shared" si="164" ref="S221:Y221">SUM(S222:S223)</f>
        <v>0</v>
      </c>
      <c r="T221" s="11">
        <f t="shared" si="164"/>
        <v>0</v>
      </c>
      <c r="U221" s="11">
        <f t="shared" si="164"/>
        <v>0</v>
      </c>
      <c r="V221" s="11">
        <f t="shared" si="164"/>
        <v>0</v>
      </c>
      <c r="W221" s="11">
        <f t="shared" si="164"/>
        <v>0</v>
      </c>
      <c r="X221" s="11">
        <f t="shared" si="164"/>
        <v>0</v>
      </c>
      <c r="Y221" s="11">
        <f t="shared" si="164"/>
        <v>73000</v>
      </c>
      <c r="Z221" s="237">
        <f t="shared" si="148"/>
        <v>0</v>
      </c>
    </row>
    <row r="222" spans="1:26" s="9" customFormat="1" ht="12">
      <c r="A222" s="276"/>
      <c r="B222" s="5" t="s">
        <v>49</v>
      </c>
      <c r="C222" s="273"/>
      <c r="D222" s="270"/>
      <c r="E222" s="270"/>
      <c r="F222" s="12">
        <v>73000</v>
      </c>
      <c r="G222" s="12"/>
      <c r="H222" s="12">
        <v>19500</v>
      </c>
      <c r="I222" s="12">
        <v>53500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f>SUM(G222:O222)</f>
        <v>73000</v>
      </c>
      <c r="Z222" s="237">
        <f t="shared" si="148"/>
        <v>0</v>
      </c>
    </row>
    <row r="223" spans="1:26" s="9" customFormat="1" ht="12">
      <c r="A223" s="277"/>
      <c r="B223" s="5" t="s">
        <v>50</v>
      </c>
      <c r="C223" s="274"/>
      <c r="D223" s="271"/>
      <c r="E223" s="271"/>
      <c r="F223" s="12">
        <v>0</v>
      </c>
      <c r="G223" s="12"/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f>SUM(G223:O223)</f>
        <v>0</v>
      </c>
      <c r="Z223" s="237">
        <f t="shared" si="148"/>
        <v>0</v>
      </c>
    </row>
    <row r="224" spans="1:26" s="7" customFormat="1" ht="12">
      <c r="A224" s="275" t="s">
        <v>99</v>
      </c>
      <c r="B224" s="4" t="s">
        <v>190</v>
      </c>
      <c r="C224" s="272" t="s">
        <v>63</v>
      </c>
      <c r="D224" s="269">
        <v>2012</v>
      </c>
      <c r="E224" s="269">
        <v>2013</v>
      </c>
      <c r="F224" s="11">
        <f aca="true" t="shared" si="165" ref="F224:O224">SUM(F225:F226)</f>
        <v>27000</v>
      </c>
      <c r="G224" s="11"/>
      <c r="H224" s="11">
        <f t="shared" si="165"/>
        <v>11250</v>
      </c>
      <c r="I224" s="11">
        <f t="shared" si="165"/>
        <v>15750</v>
      </c>
      <c r="J224" s="11">
        <f t="shared" si="165"/>
        <v>0</v>
      </c>
      <c r="K224" s="11">
        <f t="shared" si="165"/>
        <v>0</v>
      </c>
      <c r="L224" s="11">
        <f t="shared" si="165"/>
        <v>0</v>
      </c>
      <c r="M224" s="11">
        <f t="shared" si="165"/>
        <v>0</v>
      </c>
      <c r="N224" s="11">
        <f t="shared" si="165"/>
        <v>0</v>
      </c>
      <c r="O224" s="11">
        <f t="shared" si="165"/>
        <v>0</v>
      </c>
      <c r="P224" s="11">
        <f>SUM(P225:P226)</f>
        <v>0</v>
      </c>
      <c r="Q224" s="11">
        <f>SUM(Q225:Q226)</f>
        <v>0</v>
      </c>
      <c r="R224" s="11">
        <f>SUM(R225:R226)</f>
        <v>0</v>
      </c>
      <c r="S224" s="11">
        <f aca="true" t="shared" si="166" ref="S224:Y224">SUM(S225:S226)</f>
        <v>0</v>
      </c>
      <c r="T224" s="11">
        <f t="shared" si="166"/>
        <v>0</v>
      </c>
      <c r="U224" s="11">
        <f t="shared" si="166"/>
        <v>0</v>
      </c>
      <c r="V224" s="11">
        <f t="shared" si="166"/>
        <v>0</v>
      </c>
      <c r="W224" s="11">
        <f t="shared" si="166"/>
        <v>0</v>
      </c>
      <c r="X224" s="11">
        <f t="shared" si="166"/>
        <v>0</v>
      </c>
      <c r="Y224" s="11">
        <f t="shared" si="166"/>
        <v>27000</v>
      </c>
      <c r="Z224" s="237">
        <f t="shared" si="148"/>
        <v>0</v>
      </c>
    </row>
    <row r="225" spans="1:26" s="9" customFormat="1" ht="12">
      <c r="A225" s="276"/>
      <c r="B225" s="5" t="s">
        <v>49</v>
      </c>
      <c r="C225" s="273"/>
      <c r="D225" s="270"/>
      <c r="E225" s="270"/>
      <c r="F225" s="12">
        <v>27000</v>
      </c>
      <c r="G225" s="12"/>
      <c r="H225" s="12">
        <v>11250</v>
      </c>
      <c r="I225" s="12">
        <v>15750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f>SUM(G225:O225)</f>
        <v>27000</v>
      </c>
      <c r="Z225" s="237">
        <f t="shared" si="148"/>
        <v>0</v>
      </c>
    </row>
    <row r="226" spans="1:26" s="9" customFormat="1" ht="12">
      <c r="A226" s="277"/>
      <c r="B226" s="5" t="s">
        <v>50</v>
      </c>
      <c r="C226" s="274"/>
      <c r="D226" s="271"/>
      <c r="E226" s="271"/>
      <c r="F226" s="12">
        <v>0</v>
      </c>
      <c r="G226" s="12"/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f>SUM(G226:O226)</f>
        <v>0</v>
      </c>
      <c r="Z226" s="237">
        <f t="shared" si="148"/>
        <v>0</v>
      </c>
    </row>
    <row r="227" spans="1:26" s="7" customFormat="1" ht="12">
      <c r="A227" s="275" t="s">
        <v>100</v>
      </c>
      <c r="B227" s="4" t="s">
        <v>188</v>
      </c>
      <c r="C227" s="272" t="s">
        <v>63</v>
      </c>
      <c r="D227" s="269">
        <v>2011</v>
      </c>
      <c r="E227" s="269">
        <v>2013</v>
      </c>
      <c r="F227" s="11">
        <f aca="true" t="shared" si="167" ref="F227:O227">SUM(F228:F229)</f>
        <v>450400</v>
      </c>
      <c r="G227" s="11"/>
      <c r="H227" s="11">
        <f t="shared" si="167"/>
        <v>235000</v>
      </c>
      <c r="I227" s="11">
        <f t="shared" si="167"/>
        <v>215400</v>
      </c>
      <c r="J227" s="11">
        <f t="shared" si="167"/>
        <v>0</v>
      </c>
      <c r="K227" s="11">
        <f t="shared" si="167"/>
        <v>0</v>
      </c>
      <c r="L227" s="11">
        <f t="shared" si="167"/>
        <v>0</v>
      </c>
      <c r="M227" s="11">
        <f t="shared" si="167"/>
        <v>0</v>
      </c>
      <c r="N227" s="11">
        <f t="shared" si="167"/>
        <v>0</v>
      </c>
      <c r="O227" s="11">
        <f t="shared" si="167"/>
        <v>0</v>
      </c>
      <c r="P227" s="11">
        <f>SUM(P228:P229)</f>
        <v>0</v>
      </c>
      <c r="Q227" s="11">
        <f>SUM(Q228:Q229)</f>
        <v>0</v>
      </c>
      <c r="R227" s="11">
        <f>SUM(R228:R229)</f>
        <v>0</v>
      </c>
      <c r="S227" s="11">
        <f aca="true" t="shared" si="168" ref="S227:Y227">SUM(S228:S229)</f>
        <v>0</v>
      </c>
      <c r="T227" s="11">
        <f t="shared" si="168"/>
        <v>0</v>
      </c>
      <c r="U227" s="11">
        <f t="shared" si="168"/>
        <v>0</v>
      </c>
      <c r="V227" s="11">
        <f t="shared" si="168"/>
        <v>0</v>
      </c>
      <c r="W227" s="11">
        <f t="shared" si="168"/>
        <v>0</v>
      </c>
      <c r="X227" s="11">
        <f t="shared" si="168"/>
        <v>0</v>
      </c>
      <c r="Y227" s="11">
        <f t="shared" si="168"/>
        <v>450400</v>
      </c>
      <c r="Z227" s="237">
        <f t="shared" si="148"/>
        <v>0</v>
      </c>
    </row>
    <row r="228" spans="1:26" s="9" customFormat="1" ht="12">
      <c r="A228" s="276"/>
      <c r="B228" s="5" t="s">
        <v>49</v>
      </c>
      <c r="C228" s="273"/>
      <c r="D228" s="270"/>
      <c r="E228" s="270"/>
      <c r="F228" s="12">
        <v>450400</v>
      </c>
      <c r="G228" s="12"/>
      <c r="H228" s="12">
        <v>235000</v>
      </c>
      <c r="I228" s="12">
        <v>215400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f>SUM(G228:O228)</f>
        <v>450400</v>
      </c>
      <c r="Z228" s="237">
        <f t="shared" si="148"/>
        <v>0</v>
      </c>
    </row>
    <row r="229" spans="1:26" s="9" customFormat="1" ht="12">
      <c r="A229" s="277"/>
      <c r="B229" s="5" t="s">
        <v>50</v>
      </c>
      <c r="C229" s="274"/>
      <c r="D229" s="271"/>
      <c r="E229" s="271"/>
      <c r="F229" s="12">
        <v>0</v>
      </c>
      <c r="G229" s="12"/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f>SUM(G229:O229)</f>
        <v>0</v>
      </c>
      <c r="Z229" s="237">
        <f t="shared" si="148"/>
        <v>0</v>
      </c>
    </row>
    <row r="230" spans="1:26" s="7" customFormat="1" ht="14.25" customHeight="1">
      <c r="A230" s="275" t="s">
        <v>101</v>
      </c>
      <c r="B230" s="4" t="s">
        <v>191</v>
      </c>
      <c r="C230" s="272" t="s">
        <v>63</v>
      </c>
      <c r="D230" s="269">
        <v>2012</v>
      </c>
      <c r="E230" s="269">
        <v>2013</v>
      </c>
      <c r="F230" s="11">
        <f aca="true" t="shared" si="169" ref="F230:O230">SUM(F231:F232)</f>
        <v>16000</v>
      </c>
      <c r="G230" s="11"/>
      <c r="H230" s="11">
        <f t="shared" si="169"/>
        <v>12000</v>
      </c>
      <c r="I230" s="11">
        <f t="shared" si="169"/>
        <v>4000</v>
      </c>
      <c r="J230" s="11">
        <f t="shared" si="169"/>
        <v>0</v>
      </c>
      <c r="K230" s="11">
        <f t="shared" si="169"/>
        <v>0</v>
      </c>
      <c r="L230" s="11">
        <f t="shared" si="169"/>
        <v>0</v>
      </c>
      <c r="M230" s="11">
        <f t="shared" si="169"/>
        <v>0</v>
      </c>
      <c r="N230" s="11">
        <f t="shared" si="169"/>
        <v>0</v>
      </c>
      <c r="O230" s="11">
        <f t="shared" si="169"/>
        <v>0</v>
      </c>
      <c r="P230" s="11">
        <f>SUM(P231:P232)</f>
        <v>0</v>
      </c>
      <c r="Q230" s="11">
        <f>SUM(Q231:Q232)</f>
        <v>0</v>
      </c>
      <c r="R230" s="11">
        <f>SUM(R231:R232)</f>
        <v>0</v>
      </c>
      <c r="S230" s="11">
        <f aca="true" t="shared" si="170" ref="S230:Y230">SUM(S231:S232)</f>
        <v>0</v>
      </c>
      <c r="T230" s="11">
        <f t="shared" si="170"/>
        <v>0</v>
      </c>
      <c r="U230" s="11">
        <f t="shared" si="170"/>
        <v>0</v>
      </c>
      <c r="V230" s="11">
        <f t="shared" si="170"/>
        <v>0</v>
      </c>
      <c r="W230" s="11">
        <f t="shared" si="170"/>
        <v>0</v>
      </c>
      <c r="X230" s="11">
        <f t="shared" si="170"/>
        <v>0</v>
      </c>
      <c r="Y230" s="11">
        <f t="shared" si="170"/>
        <v>16000</v>
      </c>
      <c r="Z230" s="237">
        <f t="shared" si="148"/>
        <v>0</v>
      </c>
    </row>
    <row r="231" spans="1:26" s="9" customFormat="1" ht="12">
      <c r="A231" s="276"/>
      <c r="B231" s="5" t="s">
        <v>49</v>
      </c>
      <c r="C231" s="273"/>
      <c r="D231" s="270"/>
      <c r="E231" s="270"/>
      <c r="F231" s="12">
        <v>16000</v>
      </c>
      <c r="G231" s="12"/>
      <c r="H231" s="12">
        <v>12000</v>
      </c>
      <c r="I231" s="12">
        <v>4000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f>SUM(G231:O231)</f>
        <v>16000</v>
      </c>
      <c r="Z231" s="237">
        <f t="shared" si="148"/>
        <v>0</v>
      </c>
    </row>
    <row r="232" spans="1:26" s="9" customFormat="1" ht="12">
      <c r="A232" s="277"/>
      <c r="B232" s="5" t="s">
        <v>50</v>
      </c>
      <c r="C232" s="274"/>
      <c r="D232" s="271"/>
      <c r="E232" s="271"/>
      <c r="F232" s="12">
        <v>0</v>
      </c>
      <c r="G232" s="12"/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f>SUM(G232:O232)</f>
        <v>0</v>
      </c>
      <c r="Z232" s="237">
        <f t="shared" si="148"/>
        <v>0</v>
      </c>
    </row>
    <row r="233" spans="1:26" s="7" customFormat="1" ht="24.75" customHeight="1">
      <c r="A233" s="275" t="s">
        <v>102</v>
      </c>
      <c r="B233" s="4" t="s">
        <v>318</v>
      </c>
      <c r="C233" s="272" t="s">
        <v>63</v>
      </c>
      <c r="D233" s="269">
        <v>2012</v>
      </c>
      <c r="E233" s="269">
        <v>2014</v>
      </c>
      <c r="F233" s="11">
        <f aca="true" t="shared" si="171" ref="F233:O233">SUM(F234:F235)</f>
        <v>54000</v>
      </c>
      <c r="G233" s="11"/>
      <c r="H233" s="11">
        <f t="shared" si="171"/>
        <v>18000</v>
      </c>
      <c r="I233" s="11">
        <f t="shared" si="171"/>
        <v>18000</v>
      </c>
      <c r="J233" s="11">
        <f t="shared" si="171"/>
        <v>18000</v>
      </c>
      <c r="K233" s="11">
        <f t="shared" si="171"/>
        <v>0</v>
      </c>
      <c r="L233" s="11">
        <f t="shared" si="171"/>
        <v>0</v>
      </c>
      <c r="M233" s="11">
        <f t="shared" si="171"/>
        <v>0</v>
      </c>
      <c r="N233" s="11">
        <f t="shared" si="171"/>
        <v>0</v>
      </c>
      <c r="O233" s="11">
        <f t="shared" si="171"/>
        <v>0</v>
      </c>
      <c r="P233" s="11">
        <f>SUM(P234:P235)</f>
        <v>0</v>
      </c>
      <c r="Q233" s="11">
        <f>SUM(Q234:Q235)</f>
        <v>0</v>
      </c>
      <c r="R233" s="11">
        <f>SUM(R234:R235)</f>
        <v>0</v>
      </c>
      <c r="S233" s="11">
        <f aca="true" t="shared" si="172" ref="S233:Y233">SUM(S234:S235)</f>
        <v>0</v>
      </c>
      <c r="T233" s="11">
        <f t="shared" si="172"/>
        <v>0</v>
      </c>
      <c r="U233" s="11">
        <f t="shared" si="172"/>
        <v>0</v>
      </c>
      <c r="V233" s="11">
        <f t="shared" si="172"/>
        <v>0</v>
      </c>
      <c r="W233" s="11">
        <f t="shared" si="172"/>
        <v>0</v>
      </c>
      <c r="X233" s="11">
        <f t="shared" si="172"/>
        <v>0</v>
      </c>
      <c r="Y233" s="11">
        <f t="shared" si="172"/>
        <v>54000</v>
      </c>
      <c r="Z233" s="237">
        <f t="shared" si="148"/>
        <v>0</v>
      </c>
    </row>
    <row r="234" spans="1:26" s="9" customFormat="1" ht="12">
      <c r="A234" s="276"/>
      <c r="B234" s="5" t="s">
        <v>49</v>
      </c>
      <c r="C234" s="273"/>
      <c r="D234" s="270"/>
      <c r="E234" s="270"/>
      <c r="F234" s="12">
        <v>54000</v>
      </c>
      <c r="G234" s="12"/>
      <c r="H234" s="12">
        <v>18000</v>
      </c>
      <c r="I234" s="12">
        <v>18000</v>
      </c>
      <c r="J234" s="12">
        <v>18000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f>SUM(G234:O234)</f>
        <v>54000</v>
      </c>
      <c r="Z234" s="237">
        <f t="shared" si="148"/>
        <v>0</v>
      </c>
    </row>
    <row r="235" spans="1:26" s="9" customFormat="1" ht="12">
      <c r="A235" s="277"/>
      <c r="B235" s="5" t="s">
        <v>50</v>
      </c>
      <c r="C235" s="274"/>
      <c r="D235" s="271"/>
      <c r="E235" s="271"/>
      <c r="F235" s="12">
        <v>0</v>
      </c>
      <c r="G235" s="12"/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f>SUM(G235:O235)</f>
        <v>0</v>
      </c>
      <c r="Z235" s="237">
        <f t="shared" si="148"/>
        <v>0</v>
      </c>
    </row>
    <row r="236" spans="1:26" s="7" customFormat="1" ht="24">
      <c r="A236" s="275" t="s">
        <v>103</v>
      </c>
      <c r="B236" s="4" t="s">
        <v>305</v>
      </c>
      <c r="C236" s="272" t="s">
        <v>64</v>
      </c>
      <c r="D236" s="269">
        <v>1994</v>
      </c>
      <c r="E236" s="269">
        <v>2017</v>
      </c>
      <c r="F236" s="11">
        <f aca="true" t="shared" si="173" ref="F236:Y236">SUM(F237:F238)</f>
        <v>22074151</v>
      </c>
      <c r="G236" s="11"/>
      <c r="H236" s="11">
        <f t="shared" si="173"/>
        <v>330000</v>
      </c>
      <c r="I236" s="11">
        <f t="shared" si="173"/>
        <v>300000</v>
      </c>
      <c r="J236" s="11">
        <f t="shared" si="173"/>
        <v>270000</v>
      </c>
      <c r="K236" s="11">
        <f t="shared" si="173"/>
        <v>240000</v>
      </c>
      <c r="L236" s="11">
        <f t="shared" si="173"/>
        <v>210000</v>
      </c>
      <c r="M236" s="11">
        <f t="shared" si="173"/>
        <v>170000</v>
      </c>
      <c r="N236" s="11">
        <f t="shared" si="173"/>
        <v>0</v>
      </c>
      <c r="O236" s="11">
        <f t="shared" si="173"/>
        <v>0</v>
      </c>
      <c r="P236" s="11">
        <f>SUM(P237:P238)</f>
        <v>0</v>
      </c>
      <c r="Q236" s="11">
        <f>SUM(Q237:Q238)</f>
        <v>0</v>
      </c>
      <c r="R236" s="11">
        <f>SUM(R237:R238)</f>
        <v>0</v>
      </c>
      <c r="S236" s="11">
        <f aca="true" t="shared" si="174" ref="S236:X236">SUM(S237:S238)</f>
        <v>0</v>
      </c>
      <c r="T236" s="11">
        <f t="shared" si="174"/>
        <v>0</v>
      </c>
      <c r="U236" s="11">
        <f t="shared" si="174"/>
        <v>0</v>
      </c>
      <c r="V236" s="11">
        <f t="shared" si="174"/>
        <v>0</v>
      </c>
      <c r="W236" s="11">
        <f t="shared" si="174"/>
        <v>0</v>
      </c>
      <c r="X236" s="11">
        <f t="shared" si="174"/>
        <v>0</v>
      </c>
      <c r="Y236" s="11">
        <f t="shared" si="173"/>
        <v>1520000</v>
      </c>
      <c r="Z236" s="237">
        <f t="shared" si="148"/>
        <v>20554151</v>
      </c>
    </row>
    <row r="237" spans="1:26" s="9" customFormat="1" ht="12">
      <c r="A237" s="276"/>
      <c r="B237" s="5" t="s">
        <v>49</v>
      </c>
      <c r="C237" s="273"/>
      <c r="D237" s="270"/>
      <c r="E237" s="270"/>
      <c r="F237" s="12">
        <v>22074151</v>
      </c>
      <c r="G237" s="12"/>
      <c r="H237" s="12">
        <v>330000</v>
      </c>
      <c r="I237" s="12">
        <v>300000</v>
      </c>
      <c r="J237" s="12">
        <v>270000</v>
      </c>
      <c r="K237" s="12">
        <v>240000</v>
      </c>
      <c r="L237" s="12">
        <v>210000</v>
      </c>
      <c r="M237" s="12">
        <v>170000</v>
      </c>
      <c r="N237" s="12">
        <v>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f>SUM(G237:O237)</f>
        <v>1520000</v>
      </c>
      <c r="Z237" s="237">
        <f t="shared" si="148"/>
        <v>20554151</v>
      </c>
    </row>
    <row r="238" spans="1:26" s="9" customFormat="1" ht="12">
      <c r="A238" s="277"/>
      <c r="B238" s="5" t="s">
        <v>50</v>
      </c>
      <c r="C238" s="274"/>
      <c r="D238" s="271"/>
      <c r="E238" s="271"/>
      <c r="F238" s="12">
        <v>0</v>
      </c>
      <c r="G238" s="12"/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f>SUM(G238:O238)</f>
        <v>0</v>
      </c>
      <c r="Z238" s="237">
        <f t="shared" si="148"/>
        <v>0</v>
      </c>
    </row>
    <row r="239" spans="1:26" s="7" customFormat="1" ht="26.25" customHeight="1">
      <c r="A239" s="275" t="s">
        <v>104</v>
      </c>
      <c r="B239" s="4" t="s">
        <v>306</v>
      </c>
      <c r="C239" s="272" t="s">
        <v>64</v>
      </c>
      <c r="D239" s="269">
        <v>2010</v>
      </c>
      <c r="E239" s="269">
        <v>2012</v>
      </c>
      <c r="F239" s="11">
        <f aca="true" t="shared" si="175" ref="F239:Y239">SUM(F240:F241)</f>
        <v>5683015</v>
      </c>
      <c r="G239" s="11"/>
      <c r="H239" s="11">
        <f t="shared" si="175"/>
        <v>130000</v>
      </c>
      <c r="I239" s="11">
        <f t="shared" si="175"/>
        <v>0</v>
      </c>
      <c r="J239" s="11">
        <f t="shared" si="175"/>
        <v>0</v>
      </c>
      <c r="K239" s="11">
        <f t="shared" si="175"/>
        <v>0</v>
      </c>
      <c r="L239" s="11">
        <f t="shared" si="175"/>
        <v>0</v>
      </c>
      <c r="M239" s="11">
        <f t="shared" si="175"/>
        <v>0</v>
      </c>
      <c r="N239" s="11">
        <f t="shared" si="175"/>
        <v>0</v>
      </c>
      <c r="O239" s="11">
        <f t="shared" si="175"/>
        <v>0</v>
      </c>
      <c r="P239" s="11">
        <f>SUM(P240:P241)</f>
        <v>0</v>
      </c>
      <c r="Q239" s="11">
        <f>SUM(Q240:Q241)</f>
        <v>0</v>
      </c>
      <c r="R239" s="11">
        <f>SUM(R240:R241)</f>
        <v>0</v>
      </c>
      <c r="S239" s="11">
        <f aca="true" t="shared" si="176" ref="S239:X239">SUM(S240:S241)</f>
        <v>0</v>
      </c>
      <c r="T239" s="11">
        <f t="shared" si="176"/>
        <v>0</v>
      </c>
      <c r="U239" s="11">
        <f t="shared" si="176"/>
        <v>0</v>
      </c>
      <c r="V239" s="11">
        <f t="shared" si="176"/>
        <v>0</v>
      </c>
      <c r="W239" s="11">
        <f t="shared" si="176"/>
        <v>0</v>
      </c>
      <c r="X239" s="11">
        <f t="shared" si="176"/>
        <v>0</v>
      </c>
      <c r="Y239" s="11">
        <f t="shared" si="175"/>
        <v>130000</v>
      </c>
      <c r="Z239" s="237">
        <f t="shared" si="148"/>
        <v>5553015</v>
      </c>
    </row>
    <row r="240" spans="1:26" s="9" customFormat="1" ht="12">
      <c r="A240" s="276"/>
      <c r="B240" s="5" t="s">
        <v>49</v>
      </c>
      <c r="C240" s="273"/>
      <c r="D240" s="270"/>
      <c r="E240" s="270"/>
      <c r="F240" s="12">
        <v>5683015</v>
      </c>
      <c r="G240" s="12"/>
      <c r="H240" s="12">
        <v>130000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f>SUM(G240:O240)</f>
        <v>130000</v>
      </c>
      <c r="Z240" s="237">
        <f t="shared" si="148"/>
        <v>5553015</v>
      </c>
    </row>
    <row r="241" spans="1:26" s="9" customFormat="1" ht="12">
      <c r="A241" s="277"/>
      <c r="B241" s="5" t="s">
        <v>50</v>
      </c>
      <c r="C241" s="274"/>
      <c r="D241" s="271"/>
      <c r="E241" s="271"/>
      <c r="F241" s="12">
        <v>0</v>
      </c>
      <c r="G241" s="12"/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f>SUM(G241:O241)</f>
        <v>0</v>
      </c>
      <c r="Z241" s="237">
        <f t="shared" si="148"/>
        <v>0</v>
      </c>
    </row>
    <row r="242" spans="1:26" s="7" customFormat="1" ht="24.75" customHeight="1">
      <c r="A242" s="275" t="s">
        <v>105</v>
      </c>
      <c r="B242" s="4" t="s">
        <v>307</v>
      </c>
      <c r="C242" s="272" t="s">
        <v>64</v>
      </c>
      <c r="D242" s="269">
        <v>2010</v>
      </c>
      <c r="E242" s="269">
        <v>2019</v>
      </c>
      <c r="F242" s="11">
        <f aca="true" t="shared" si="177" ref="F242:Y242">SUM(F243:F244)</f>
        <v>14180026</v>
      </c>
      <c r="G242" s="11"/>
      <c r="H242" s="11">
        <f t="shared" si="177"/>
        <v>1580000</v>
      </c>
      <c r="I242" s="11">
        <f t="shared" si="177"/>
        <v>2200000</v>
      </c>
      <c r="J242" s="11">
        <f t="shared" si="177"/>
        <v>1592643</v>
      </c>
      <c r="K242" s="11">
        <f t="shared" si="177"/>
        <v>1390884</v>
      </c>
      <c r="L242" s="11">
        <f t="shared" si="177"/>
        <v>1189126</v>
      </c>
      <c r="M242" s="11">
        <f t="shared" si="177"/>
        <v>988436</v>
      </c>
      <c r="N242" s="11">
        <f t="shared" si="177"/>
        <v>787745</v>
      </c>
      <c r="O242" s="11">
        <f t="shared" si="177"/>
        <v>394469</v>
      </c>
      <c r="P242" s="11">
        <f>SUM(P243:P244)</f>
        <v>0</v>
      </c>
      <c r="Q242" s="11">
        <f>SUM(Q243:Q244)</f>
        <v>0</v>
      </c>
      <c r="R242" s="11">
        <f>SUM(R243:R244)</f>
        <v>0</v>
      </c>
      <c r="S242" s="11">
        <f aca="true" t="shared" si="178" ref="S242:X242">SUM(S243:S244)</f>
        <v>0</v>
      </c>
      <c r="T242" s="11">
        <f t="shared" si="178"/>
        <v>0</v>
      </c>
      <c r="U242" s="11">
        <f t="shared" si="178"/>
        <v>0</v>
      </c>
      <c r="V242" s="11">
        <f t="shared" si="178"/>
        <v>0</v>
      </c>
      <c r="W242" s="11">
        <f t="shared" si="178"/>
        <v>0</v>
      </c>
      <c r="X242" s="11">
        <f t="shared" si="178"/>
        <v>0</v>
      </c>
      <c r="Y242" s="11">
        <f t="shared" si="177"/>
        <v>10123303</v>
      </c>
      <c r="Z242" s="237">
        <f t="shared" si="148"/>
        <v>4056723</v>
      </c>
    </row>
    <row r="243" spans="1:26" s="9" customFormat="1" ht="12">
      <c r="A243" s="276"/>
      <c r="B243" s="5" t="s">
        <v>49</v>
      </c>
      <c r="C243" s="273"/>
      <c r="D243" s="270"/>
      <c r="E243" s="270"/>
      <c r="F243" s="12">
        <v>14180026</v>
      </c>
      <c r="G243" s="12"/>
      <c r="H243" s="12">
        <v>1580000</v>
      </c>
      <c r="I243" s="12">
        <v>2200000</v>
      </c>
      <c r="J243" s="12">
        <v>1592643</v>
      </c>
      <c r="K243" s="12">
        <v>1390884</v>
      </c>
      <c r="L243" s="12">
        <v>1189126</v>
      </c>
      <c r="M243" s="12">
        <v>988436</v>
      </c>
      <c r="N243" s="12">
        <v>787745</v>
      </c>
      <c r="O243" s="12">
        <v>394469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f>SUM(G243:O243)</f>
        <v>10123303</v>
      </c>
      <c r="Z243" s="237">
        <f t="shared" si="148"/>
        <v>4056723</v>
      </c>
    </row>
    <row r="244" spans="1:26" s="9" customFormat="1" ht="12">
      <c r="A244" s="277"/>
      <c r="B244" s="5" t="s">
        <v>50</v>
      </c>
      <c r="C244" s="274"/>
      <c r="D244" s="271"/>
      <c r="E244" s="271"/>
      <c r="F244" s="12">
        <v>0</v>
      </c>
      <c r="G244" s="12"/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f>SUM(G244:O244)</f>
        <v>0</v>
      </c>
      <c r="Z244" s="237">
        <f t="shared" si="148"/>
        <v>0</v>
      </c>
    </row>
    <row r="245" spans="1:26" s="7" customFormat="1" ht="15" customHeight="1">
      <c r="A245" s="275" t="s">
        <v>106</v>
      </c>
      <c r="B245" s="4" t="s">
        <v>308</v>
      </c>
      <c r="C245" s="272" t="s">
        <v>64</v>
      </c>
      <c r="D245" s="269">
        <v>2011</v>
      </c>
      <c r="E245" s="269">
        <v>2018</v>
      </c>
      <c r="F245" s="11">
        <f aca="true" t="shared" si="179" ref="F245:O245">SUM(F246:F247)</f>
        <v>5280000</v>
      </c>
      <c r="G245" s="11"/>
      <c r="H245" s="11">
        <f t="shared" si="179"/>
        <v>960000</v>
      </c>
      <c r="I245" s="11">
        <f t="shared" si="179"/>
        <v>960000</v>
      </c>
      <c r="J245" s="11">
        <f t="shared" si="179"/>
        <v>960000</v>
      </c>
      <c r="K245" s="11">
        <f t="shared" si="179"/>
        <v>960000</v>
      </c>
      <c r="L245" s="11">
        <f t="shared" si="179"/>
        <v>720000</v>
      </c>
      <c r="M245" s="11">
        <f t="shared" si="179"/>
        <v>480000</v>
      </c>
      <c r="N245" s="11">
        <f t="shared" si="179"/>
        <v>240000</v>
      </c>
      <c r="O245" s="11">
        <f t="shared" si="179"/>
        <v>0</v>
      </c>
      <c r="P245" s="11">
        <f>SUM(P246:P247)</f>
        <v>0</v>
      </c>
      <c r="Q245" s="11">
        <f>SUM(Q246:Q247)</f>
        <v>0</v>
      </c>
      <c r="R245" s="11">
        <f>SUM(R246:R247)</f>
        <v>0</v>
      </c>
      <c r="S245" s="11">
        <f aca="true" t="shared" si="180" ref="S245:Y245">SUM(S246:S247)</f>
        <v>0</v>
      </c>
      <c r="T245" s="11">
        <f t="shared" si="180"/>
        <v>0</v>
      </c>
      <c r="U245" s="11">
        <f t="shared" si="180"/>
        <v>0</v>
      </c>
      <c r="V245" s="11">
        <f t="shared" si="180"/>
        <v>0</v>
      </c>
      <c r="W245" s="11">
        <f t="shared" si="180"/>
        <v>0</v>
      </c>
      <c r="X245" s="11">
        <f t="shared" si="180"/>
        <v>0</v>
      </c>
      <c r="Y245" s="11">
        <f t="shared" si="180"/>
        <v>5280000</v>
      </c>
      <c r="Z245" s="237">
        <f t="shared" si="148"/>
        <v>0</v>
      </c>
    </row>
    <row r="246" spans="1:26" s="9" customFormat="1" ht="12">
      <c r="A246" s="276"/>
      <c r="B246" s="5" t="s">
        <v>49</v>
      </c>
      <c r="C246" s="273"/>
      <c r="D246" s="270"/>
      <c r="E246" s="270"/>
      <c r="F246" s="12">
        <v>5280000</v>
      </c>
      <c r="G246" s="12"/>
      <c r="H246" s="12">
        <v>960000</v>
      </c>
      <c r="I246" s="12">
        <v>960000</v>
      </c>
      <c r="J246" s="12">
        <v>960000</v>
      </c>
      <c r="K246" s="12">
        <v>960000</v>
      </c>
      <c r="L246" s="12">
        <v>720000</v>
      </c>
      <c r="M246" s="12">
        <v>480000</v>
      </c>
      <c r="N246" s="12">
        <v>240000</v>
      </c>
      <c r="O246" s="12">
        <v>0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f>SUM(G246:O246)</f>
        <v>5280000</v>
      </c>
      <c r="Z246" s="237">
        <f t="shared" si="148"/>
        <v>0</v>
      </c>
    </row>
    <row r="247" spans="1:26" s="9" customFormat="1" ht="12">
      <c r="A247" s="277"/>
      <c r="B247" s="5" t="s">
        <v>50</v>
      </c>
      <c r="C247" s="274"/>
      <c r="D247" s="271"/>
      <c r="E247" s="271"/>
      <c r="F247" s="12">
        <v>0</v>
      </c>
      <c r="G247" s="12"/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f>SUM(G247:O247)</f>
        <v>0</v>
      </c>
      <c r="Z247" s="237">
        <f t="shared" si="148"/>
        <v>0</v>
      </c>
    </row>
    <row r="248" spans="1:26" s="7" customFormat="1" ht="15" customHeight="1">
      <c r="A248" s="275" t="s">
        <v>106</v>
      </c>
      <c r="B248" s="4" t="s">
        <v>310</v>
      </c>
      <c r="C248" s="272" t="s">
        <v>64</v>
      </c>
      <c r="D248" s="269">
        <v>2012</v>
      </c>
      <c r="E248" s="269">
        <v>2018</v>
      </c>
      <c r="F248" s="11">
        <f>SUM(F249:F250)</f>
        <v>6480000</v>
      </c>
      <c r="G248" s="11"/>
      <c r="H248" s="11">
        <f aca="true" t="shared" si="181" ref="H248:O248">SUM(H249:H250)</f>
        <v>0</v>
      </c>
      <c r="I248" s="11">
        <f t="shared" si="181"/>
        <v>1320000</v>
      </c>
      <c r="J248" s="11">
        <f t="shared" si="181"/>
        <v>1320000</v>
      </c>
      <c r="K248" s="11">
        <f t="shared" si="181"/>
        <v>1320000</v>
      </c>
      <c r="L248" s="11">
        <f t="shared" si="181"/>
        <v>900000</v>
      </c>
      <c r="M248" s="11">
        <f t="shared" si="181"/>
        <v>840000</v>
      </c>
      <c r="N248" s="11">
        <f t="shared" si="181"/>
        <v>780000</v>
      </c>
      <c r="O248" s="11">
        <f t="shared" si="181"/>
        <v>0</v>
      </c>
      <c r="P248" s="11">
        <f>SUM(P249:P250)</f>
        <v>0</v>
      </c>
      <c r="Q248" s="11">
        <f>SUM(Q249:Q250)</f>
        <v>0</v>
      </c>
      <c r="R248" s="11">
        <f>SUM(R249:R250)</f>
        <v>0</v>
      </c>
      <c r="S248" s="11">
        <f aca="true" t="shared" si="182" ref="S248:Y248">SUM(S249:S250)</f>
        <v>0</v>
      </c>
      <c r="T248" s="11">
        <f t="shared" si="182"/>
        <v>0</v>
      </c>
      <c r="U248" s="11">
        <f t="shared" si="182"/>
        <v>0</v>
      </c>
      <c r="V248" s="11">
        <f t="shared" si="182"/>
        <v>0</v>
      </c>
      <c r="W248" s="11">
        <f t="shared" si="182"/>
        <v>0</v>
      </c>
      <c r="X248" s="11">
        <f t="shared" si="182"/>
        <v>0</v>
      </c>
      <c r="Y248" s="11">
        <f t="shared" si="182"/>
        <v>6480000</v>
      </c>
      <c r="Z248" s="237">
        <f t="shared" si="148"/>
        <v>0</v>
      </c>
    </row>
    <row r="249" spans="1:26" s="9" customFormat="1" ht="12">
      <c r="A249" s="276"/>
      <c r="B249" s="5" t="s">
        <v>49</v>
      </c>
      <c r="C249" s="273"/>
      <c r="D249" s="270"/>
      <c r="E249" s="270"/>
      <c r="F249" s="12">
        <v>6480000</v>
      </c>
      <c r="G249" s="12"/>
      <c r="H249" s="12">
        <v>0</v>
      </c>
      <c r="I249" s="12">
        <v>1320000</v>
      </c>
      <c r="J249" s="12">
        <v>1320000</v>
      </c>
      <c r="K249" s="12">
        <v>1320000</v>
      </c>
      <c r="L249" s="12">
        <v>900000</v>
      </c>
      <c r="M249" s="12">
        <v>840000</v>
      </c>
      <c r="N249" s="12">
        <v>780000</v>
      </c>
      <c r="O249" s="12">
        <v>0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f>SUM(G249:O249)</f>
        <v>6480000</v>
      </c>
      <c r="Z249" s="237">
        <f t="shared" si="148"/>
        <v>0</v>
      </c>
    </row>
    <row r="250" spans="1:26" s="9" customFormat="1" ht="12">
      <c r="A250" s="277"/>
      <c r="B250" s="5" t="s">
        <v>50</v>
      </c>
      <c r="C250" s="274"/>
      <c r="D250" s="271"/>
      <c r="E250" s="271"/>
      <c r="F250" s="12">
        <v>0</v>
      </c>
      <c r="G250" s="12"/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f>SUM(G250:O250)</f>
        <v>0</v>
      </c>
      <c r="Z250" s="237">
        <f t="shared" si="148"/>
        <v>0</v>
      </c>
    </row>
    <row r="251" spans="1:26" s="7" customFormat="1" ht="42.75" customHeight="1">
      <c r="A251" s="275" t="s">
        <v>107</v>
      </c>
      <c r="B251" s="4" t="s">
        <v>206</v>
      </c>
      <c r="C251" s="272" t="s">
        <v>205</v>
      </c>
      <c r="D251" s="269">
        <v>2012</v>
      </c>
      <c r="E251" s="269">
        <v>2019</v>
      </c>
      <c r="F251" s="11">
        <f>SUM(F252:F253)</f>
        <v>12863</v>
      </c>
      <c r="G251" s="11"/>
      <c r="H251" s="11">
        <f aca="true" t="shared" si="183" ref="H251:R251">SUM(H252:H253)</f>
        <v>1432</v>
      </c>
      <c r="I251" s="11">
        <f t="shared" si="183"/>
        <v>1479</v>
      </c>
      <c r="J251" s="11">
        <f t="shared" si="183"/>
        <v>1528</v>
      </c>
      <c r="K251" s="11">
        <f t="shared" si="183"/>
        <v>1578</v>
      </c>
      <c r="L251" s="11">
        <f t="shared" si="183"/>
        <v>1630</v>
      </c>
      <c r="M251" s="11">
        <f t="shared" si="183"/>
        <v>1683</v>
      </c>
      <c r="N251" s="11">
        <f t="shared" si="183"/>
        <v>1738</v>
      </c>
      <c r="O251" s="11">
        <f t="shared" si="183"/>
        <v>1795</v>
      </c>
      <c r="P251" s="11">
        <f t="shared" si="183"/>
        <v>0</v>
      </c>
      <c r="Q251" s="11">
        <f t="shared" si="183"/>
        <v>0</v>
      </c>
      <c r="R251" s="11">
        <f t="shared" si="183"/>
        <v>0</v>
      </c>
      <c r="S251" s="11">
        <f aca="true" t="shared" si="184" ref="S251:Y251">SUM(S252:S253)</f>
        <v>0</v>
      </c>
      <c r="T251" s="11">
        <f t="shared" si="184"/>
        <v>0</v>
      </c>
      <c r="U251" s="11">
        <f t="shared" si="184"/>
        <v>0</v>
      </c>
      <c r="V251" s="11">
        <f t="shared" si="184"/>
        <v>0</v>
      </c>
      <c r="W251" s="11">
        <f t="shared" si="184"/>
        <v>0</v>
      </c>
      <c r="X251" s="11">
        <f t="shared" si="184"/>
        <v>0</v>
      </c>
      <c r="Y251" s="11">
        <f t="shared" si="184"/>
        <v>12863</v>
      </c>
      <c r="Z251" s="237">
        <f t="shared" si="148"/>
        <v>0</v>
      </c>
    </row>
    <row r="252" spans="1:26" s="9" customFormat="1" ht="12">
      <c r="A252" s="276"/>
      <c r="B252" s="5" t="s">
        <v>49</v>
      </c>
      <c r="C252" s="273"/>
      <c r="D252" s="270"/>
      <c r="E252" s="270"/>
      <c r="F252" s="12">
        <v>12863</v>
      </c>
      <c r="G252" s="12"/>
      <c r="H252" s="12">
        <v>1432</v>
      </c>
      <c r="I252" s="12">
        <v>1479</v>
      </c>
      <c r="J252" s="12">
        <v>1528</v>
      </c>
      <c r="K252" s="12">
        <v>1578</v>
      </c>
      <c r="L252" s="12">
        <v>1630</v>
      </c>
      <c r="M252" s="12">
        <v>1683</v>
      </c>
      <c r="N252" s="12">
        <v>1738</v>
      </c>
      <c r="O252" s="12">
        <v>1795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f>SUM(G252:O252)</f>
        <v>12863</v>
      </c>
      <c r="Z252" s="237">
        <f t="shared" si="148"/>
        <v>0</v>
      </c>
    </row>
    <row r="253" spans="1:26" s="9" customFormat="1" ht="12">
      <c r="A253" s="277"/>
      <c r="B253" s="5" t="s">
        <v>50</v>
      </c>
      <c r="C253" s="274"/>
      <c r="D253" s="271"/>
      <c r="E253" s="271"/>
      <c r="F253" s="12">
        <v>0</v>
      </c>
      <c r="G253" s="12"/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f>SUM(G253:O253)</f>
        <v>0</v>
      </c>
      <c r="Z253" s="237">
        <f t="shared" si="148"/>
        <v>0</v>
      </c>
    </row>
    <row r="254" spans="1:26" s="7" customFormat="1" ht="24.75" customHeight="1">
      <c r="A254" s="275" t="s">
        <v>108</v>
      </c>
      <c r="B254" s="4" t="s">
        <v>222</v>
      </c>
      <c r="C254" s="272" t="s">
        <v>220</v>
      </c>
      <c r="D254" s="269">
        <v>2011</v>
      </c>
      <c r="E254" s="269">
        <v>2013</v>
      </c>
      <c r="F254" s="11">
        <f aca="true" t="shared" si="185" ref="F254:Y254">SUM(F255:F256)</f>
        <v>52800</v>
      </c>
      <c r="G254" s="11"/>
      <c r="H254" s="11">
        <f t="shared" si="185"/>
        <v>26400</v>
      </c>
      <c r="I254" s="11">
        <f t="shared" si="185"/>
        <v>11000</v>
      </c>
      <c r="J254" s="11">
        <f t="shared" si="185"/>
        <v>0</v>
      </c>
      <c r="K254" s="11">
        <f t="shared" si="185"/>
        <v>0</v>
      </c>
      <c r="L254" s="11">
        <f t="shared" si="185"/>
        <v>0</v>
      </c>
      <c r="M254" s="11">
        <f t="shared" si="185"/>
        <v>0</v>
      </c>
      <c r="N254" s="11">
        <f t="shared" si="185"/>
        <v>0</v>
      </c>
      <c r="O254" s="11">
        <f t="shared" si="185"/>
        <v>0</v>
      </c>
      <c r="P254" s="11">
        <f>SUM(P255:P256)</f>
        <v>0</v>
      </c>
      <c r="Q254" s="11">
        <f>SUM(Q255:Q256)</f>
        <v>0</v>
      </c>
      <c r="R254" s="11">
        <f>SUM(R255:R256)</f>
        <v>0</v>
      </c>
      <c r="S254" s="11">
        <f aca="true" t="shared" si="186" ref="S254:X254">SUM(S255:S256)</f>
        <v>0</v>
      </c>
      <c r="T254" s="11">
        <f t="shared" si="186"/>
        <v>0</v>
      </c>
      <c r="U254" s="11">
        <f t="shared" si="186"/>
        <v>0</v>
      </c>
      <c r="V254" s="11">
        <f t="shared" si="186"/>
        <v>0</v>
      </c>
      <c r="W254" s="11">
        <f t="shared" si="186"/>
        <v>0</v>
      </c>
      <c r="X254" s="11">
        <f t="shared" si="186"/>
        <v>0</v>
      </c>
      <c r="Y254" s="11">
        <f t="shared" si="185"/>
        <v>37400</v>
      </c>
      <c r="Z254" s="237">
        <f t="shared" si="148"/>
        <v>15400</v>
      </c>
    </row>
    <row r="255" spans="1:26" s="9" customFormat="1" ht="12">
      <c r="A255" s="276"/>
      <c r="B255" s="5" t="s">
        <v>49</v>
      </c>
      <c r="C255" s="273"/>
      <c r="D255" s="270"/>
      <c r="E255" s="270"/>
      <c r="F255" s="12">
        <v>52800</v>
      </c>
      <c r="G255" s="12"/>
      <c r="H255" s="12">
        <v>26400</v>
      </c>
      <c r="I255" s="12">
        <v>11000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f>SUM(G255:O255)</f>
        <v>37400</v>
      </c>
      <c r="Z255" s="237">
        <f t="shared" si="148"/>
        <v>15400</v>
      </c>
    </row>
    <row r="256" spans="1:26" s="9" customFormat="1" ht="12">
      <c r="A256" s="277"/>
      <c r="B256" s="5" t="s">
        <v>50</v>
      </c>
      <c r="C256" s="274"/>
      <c r="D256" s="271"/>
      <c r="E256" s="271"/>
      <c r="F256" s="12">
        <v>0</v>
      </c>
      <c r="G256" s="12"/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f>SUM(G256:O256)</f>
        <v>0</v>
      </c>
      <c r="Z256" s="237">
        <f t="shared" si="148"/>
        <v>0</v>
      </c>
    </row>
    <row r="257" spans="1:26" s="7" customFormat="1" ht="28.5" customHeight="1">
      <c r="A257" s="275" t="s">
        <v>109</v>
      </c>
      <c r="B257" s="4" t="s">
        <v>218</v>
      </c>
      <c r="C257" s="272" t="s">
        <v>142</v>
      </c>
      <c r="D257" s="269">
        <v>2011</v>
      </c>
      <c r="E257" s="269">
        <v>2013</v>
      </c>
      <c r="F257" s="11">
        <f aca="true" t="shared" si="187" ref="F257:Y257">SUM(F258:F259)</f>
        <v>440000</v>
      </c>
      <c r="G257" s="11"/>
      <c r="H257" s="11">
        <f t="shared" si="187"/>
        <v>150000</v>
      </c>
      <c r="I257" s="11">
        <f t="shared" si="187"/>
        <v>150000</v>
      </c>
      <c r="J257" s="11">
        <f t="shared" si="187"/>
        <v>0</v>
      </c>
      <c r="K257" s="11">
        <f t="shared" si="187"/>
        <v>0</v>
      </c>
      <c r="L257" s="11">
        <f t="shared" si="187"/>
        <v>0</v>
      </c>
      <c r="M257" s="11">
        <f t="shared" si="187"/>
        <v>0</v>
      </c>
      <c r="N257" s="11">
        <f t="shared" si="187"/>
        <v>0</v>
      </c>
      <c r="O257" s="11">
        <f t="shared" si="187"/>
        <v>0</v>
      </c>
      <c r="P257" s="11">
        <f>SUM(P258:P259)</f>
        <v>0</v>
      </c>
      <c r="Q257" s="11">
        <f>SUM(Q258:Q259)</f>
        <v>0</v>
      </c>
      <c r="R257" s="11">
        <f>SUM(R258:R259)</f>
        <v>0</v>
      </c>
      <c r="S257" s="11">
        <f aca="true" t="shared" si="188" ref="S257:X257">SUM(S258:S259)</f>
        <v>0</v>
      </c>
      <c r="T257" s="11">
        <f t="shared" si="188"/>
        <v>0</v>
      </c>
      <c r="U257" s="11">
        <f t="shared" si="188"/>
        <v>0</v>
      </c>
      <c r="V257" s="11">
        <f t="shared" si="188"/>
        <v>0</v>
      </c>
      <c r="W257" s="11">
        <f t="shared" si="188"/>
        <v>0</v>
      </c>
      <c r="X257" s="11">
        <f t="shared" si="188"/>
        <v>0</v>
      </c>
      <c r="Y257" s="11">
        <f t="shared" si="187"/>
        <v>300000</v>
      </c>
      <c r="Z257" s="237">
        <f t="shared" si="148"/>
        <v>140000</v>
      </c>
    </row>
    <row r="258" spans="1:26" s="9" customFormat="1" ht="12">
      <c r="A258" s="276"/>
      <c r="B258" s="5" t="s">
        <v>49</v>
      </c>
      <c r="C258" s="273"/>
      <c r="D258" s="270"/>
      <c r="E258" s="270"/>
      <c r="F258" s="12">
        <v>440000</v>
      </c>
      <c r="G258" s="12"/>
      <c r="H258" s="12">
        <v>150000</v>
      </c>
      <c r="I258" s="12">
        <v>150000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f>SUM(G258:O258)</f>
        <v>300000</v>
      </c>
      <c r="Z258" s="237">
        <f t="shared" si="148"/>
        <v>140000</v>
      </c>
    </row>
    <row r="259" spans="1:26" s="9" customFormat="1" ht="12">
      <c r="A259" s="277"/>
      <c r="B259" s="5" t="s">
        <v>50</v>
      </c>
      <c r="C259" s="274"/>
      <c r="D259" s="271"/>
      <c r="E259" s="271"/>
      <c r="F259" s="12">
        <v>0</v>
      </c>
      <c r="G259" s="12"/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f>SUM(G259:O259)</f>
        <v>0</v>
      </c>
      <c r="Z259" s="237">
        <f t="shared" si="148"/>
        <v>0</v>
      </c>
    </row>
    <row r="260" spans="1:26" s="7" customFormat="1" ht="36">
      <c r="A260" s="275" t="s">
        <v>110</v>
      </c>
      <c r="B260" s="4" t="s">
        <v>212</v>
      </c>
      <c r="C260" s="272" t="s">
        <v>139</v>
      </c>
      <c r="D260" s="269">
        <v>2012</v>
      </c>
      <c r="E260" s="269">
        <v>2014</v>
      </c>
      <c r="F260" s="11">
        <f aca="true" t="shared" si="189" ref="F260:Y260">SUM(F261:F262)</f>
        <v>3428034</v>
      </c>
      <c r="G260" s="11"/>
      <c r="H260" s="11">
        <f t="shared" si="189"/>
        <v>1114017</v>
      </c>
      <c r="I260" s="11">
        <f t="shared" si="189"/>
        <v>1114017</v>
      </c>
      <c r="J260" s="11">
        <f t="shared" si="189"/>
        <v>1200000</v>
      </c>
      <c r="K260" s="11">
        <f t="shared" si="189"/>
        <v>0</v>
      </c>
      <c r="L260" s="11">
        <f t="shared" si="189"/>
        <v>0</v>
      </c>
      <c r="M260" s="11">
        <f t="shared" si="189"/>
        <v>0</v>
      </c>
      <c r="N260" s="11">
        <f t="shared" si="189"/>
        <v>0</v>
      </c>
      <c r="O260" s="11">
        <f t="shared" si="189"/>
        <v>0</v>
      </c>
      <c r="P260" s="11">
        <f>SUM(P261:P262)</f>
        <v>0</v>
      </c>
      <c r="Q260" s="11">
        <f>SUM(Q261:Q262)</f>
        <v>0</v>
      </c>
      <c r="R260" s="11">
        <f>SUM(R261:R262)</f>
        <v>0</v>
      </c>
      <c r="S260" s="11">
        <f aca="true" t="shared" si="190" ref="S260:X260">SUM(S261:S262)</f>
        <v>0</v>
      </c>
      <c r="T260" s="11">
        <f t="shared" si="190"/>
        <v>0</v>
      </c>
      <c r="U260" s="11">
        <f t="shared" si="190"/>
        <v>0</v>
      </c>
      <c r="V260" s="11">
        <f t="shared" si="190"/>
        <v>0</v>
      </c>
      <c r="W260" s="11">
        <f t="shared" si="190"/>
        <v>0</v>
      </c>
      <c r="X260" s="11">
        <f t="shared" si="190"/>
        <v>0</v>
      </c>
      <c r="Y260" s="11">
        <f t="shared" si="189"/>
        <v>3428034</v>
      </c>
      <c r="Z260" s="237">
        <f t="shared" si="148"/>
        <v>0</v>
      </c>
    </row>
    <row r="261" spans="1:26" s="9" customFormat="1" ht="12">
      <c r="A261" s="276"/>
      <c r="B261" s="5" t="s">
        <v>49</v>
      </c>
      <c r="C261" s="273"/>
      <c r="D261" s="270"/>
      <c r="E261" s="270"/>
      <c r="F261" s="12">
        <v>3428034</v>
      </c>
      <c r="G261" s="12"/>
      <c r="H261" s="12">
        <v>1114017</v>
      </c>
      <c r="I261" s="12">
        <v>1114017</v>
      </c>
      <c r="J261" s="12">
        <v>1200000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f>SUM(G261:O261)</f>
        <v>3428034</v>
      </c>
      <c r="Z261" s="237">
        <f t="shared" si="148"/>
        <v>0</v>
      </c>
    </row>
    <row r="262" spans="1:26" s="9" customFormat="1" ht="12">
      <c r="A262" s="277"/>
      <c r="B262" s="5" t="s">
        <v>50</v>
      </c>
      <c r="C262" s="274"/>
      <c r="D262" s="271"/>
      <c r="E262" s="271"/>
      <c r="F262" s="12">
        <v>0</v>
      </c>
      <c r="G262" s="12"/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f>SUM(G262:O262)</f>
        <v>0</v>
      </c>
      <c r="Z262" s="237">
        <f aca="true" t="shared" si="191" ref="Z262:Z310">F262-Y262</f>
        <v>0</v>
      </c>
    </row>
    <row r="263" spans="1:26" s="7" customFormat="1" ht="24">
      <c r="A263" s="275" t="s">
        <v>111</v>
      </c>
      <c r="B263" s="4" t="s">
        <v>213</v>
      </c>
      <c r="C263" s="272" t="s">
        <v>139</v>
      </c>
      <c r="D263" s="269">
        <v>2012</v>
      </c>
      <c r="E263" s="269">
        <v>2015</v>
      </c>
      <c r="F263" s="11">
        <f aca="true" t="shared" si="192" ref="F263:Y263">SUM(F264:F265)</f>
        <v>480000</v>
      </c>
      <c r="G263" s="11"/>
      <c r="H263" s="11">
        <f t="shared" si="192"/>
        <v>120000</v>
      </c>
      <c r="I263" s="11">
        <f t="shared" si="192"/>
        <v>120000</v>
      </c>
      <c r="J263" s="11">
        <f t="shared" si="192"/>
        <v>120000</v>
      </c>
      <c r="K263" s="11">
        <f t="shared" si="192"/>
        <v>120000</v>
      </c>
      <c r="L263" s="11">
        <f t="shared" si="192"/>
        <v>0</v>
      </c>
      <c r="M263" s="11">
        <f t="shared" si="192"/>
        <v>0</v>
      </c>
      <c r="N263" s="11">
        <f t="shared" si="192"/>
        <v>0</v>
      </c>
      <c r="O263" s="11">
        <f t="shared" si="192"/>
        <v>0</v>
      </c>
      <c r="P263" s="11">
        <f>SUM(P264:P265)</f>
        <v>0</v>
      </c>
      <c r="Q263" s="11">
        <f>SUM(Q264:Q265)</f>
        <v>0</v>
      </c>
      <c r="R263" s="11">
        <f>SUM(R264:R265)</f>
        <v>0</v>
      </c>
      <c r="S263" s="11">
        <f aca="true" t="shared" si="193" ref="S263:X263">SUM(S264:S265)</f>
        <v>0</v>
      </c>
      <c r="T263" s="11">
        <f t="shared" si="193"/>
        <v>0</v>
      </c>
      <c r="U263" s="11">
        <f t="shared" si="193"/>
        <v>0</v>
      </c>
      <c r="V263" s="11">
        <f t="shared" si="193"/>
        <v>0</v>
      </c>
      <c r="W263" s="11">
        <f t="shared" si="193"/>
        <v>0</v>
      </c>
      <c r="X263" s="11">
        <f t="shared" si="193"/>
        <v>0</v>
      </c>
      <c r="Y263" s="11">
        <f t="shared" si="192"/>
        <v>480000</v>
      </c>
      <c r="Z263" s="237">
        <f t="shared" si="191"/>
        <v>0</v>
      </c>
    </row>
    <row r="264" spans="1:26" s="9" customFormat="1" ht="12">
      <c r="A264" s="276"/>
      <c r="B264" s="5" t="s">
        <v>49</v>
      </c>
      <c r="C264" s="273"/>
      <c r="D264" s="270"/>
      <c r="E264" s="270"/>
      <c r="F264" s="12">
        <v>480000</v>
      </c>
      <c r="G264" s="12"/>
      <c r="H264" s="12">
        <v>120000</v>
      </c>
      <c r="I264" s="12">
        <v>120000</v>
      </c>
      <c r="J264" s="12">
        <v>120000</v>
      </c>
      <c r="K264" s="12">
        <v>120000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f>SUM(G264:O264)</f>
        <v>480000</v>
      </c>
      <c r="Z264" s="237">
        <f t="shared" si="191"/>
        <v>0</v>
      </c>
    </row>
    <row r="265" spans="1:26" s="9" customFormat="1" ht="12">
      <c r="A265" s="277"/>
      <c r="B265" s="5" t="s">
        <v>50</v>
      </c>
      <c r="C265" s="274"/>
      <c r="D265" s="271"/>
      <c r="E265" s="271"/>
      <c r="F265" s="12">
        <v>0</v>
      </c>
      <c r="G265" s="12"/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f>SUM(G265:O265)</f>
        <v>0</v>
      </c>
      <c r="Z265" s="237">
        <f t="shared" si="191"/>
        <v>0</v>
      </c>
    </row>
    <row r="266" spans="1:26" s="7" customFormat="1" ht="48">
      <c r="A266" s="275" t="s">
        <v>112</v>
      </c>
      <c r="B266" s="4" t="s">
        <v>214</v>
      </c>
      <c r="C266" s="272" t="s">
        <v>139</v>
      </c>
      <c r="D266" s="269">
        <v>2012</v>
      </c>
      <c r="E266" s="269">
        <v>2015</v>
      </c>
      <c r="F266" s="11">
        <f aca="true" t="shared" si="194" ref="F266:Y266">SUM(F267:F268)</f>
        <v>6400000</v>
      </c>
      <c r="G266" s="11"/>
      <c r="H266" s="11">
        <f t="shared" si="194"/>
        <v>1600000</v>
      </c>
      <c r="I266" s="11">
        <f t="shared" si="194"/>
        <v>1600000</v>
      </c>
      <c r="J266" s="11">
        <f t="shared" si="194"/>
        <v>1600000</v>
      </c>
      <c r="K266" s="11">
        <f t="shared" si="194"/>
        <v>1600000</v>
      </c>
      <c r="L266" s="11">
        <f t="shared" si="194"/>
        <v>0</v>
      </c>
      <c r="M266" s="11">
        <f t="shared" si="194"/>
        <v>0</v>
      </c>
      <c r="N266" s="11">
        <f t="shared" si="194"/>
        <v>0</v>
      </c>
      <c r="O266" s="11">
        <f t="shared" si="194"/>
        <v>0</v>
      </c>
      <c r="P266" s="11">
        <f>SUM(P267:P268)</f>
        <v>0</v>
      </c>
      <c r="Q266" s="11">
        <f>SUM(Q267:Q268)</f>
        <v>0</v>
      </c>
      <c r="R266" s="11">
        <f>SUM(R267:R268)</f>
        <v>0</v>
      </c>
      <c r="S266" s="11">
        <f aca="true" t="shared" si="195" ref="S266:X266">SUM(S267:S268)</f>
        <v>0</v>
      </c>
      <c r="T266" s="11">
        <f t="shared" si="195"/>
        <v>0</v>
      </c>
      <c r="U266" s="11">
        <f t="shared" si="195"/>
        <v>0</v>
      </c>
      <c r="V266" s="11">
        <f t="shared" si="195"/>
        <v>0</v>
      </c>
      <c r="W266" s="11">
        <f t="shared" si="195"/>
        <v>0</v>
      </c>
      <c r="X266" s="11">
        <f t="shared" si="195"/>
        <v>0</v>
      </c>
      <c r="Y266" s="11">
        <f t="shared" si="194"/>
        <v>6400000</v>
      </c>
      <c r="Z266" s="237">
        <f t="shared" si="191"/>
        <v>0</v>
      </c>
    </row>
    <row r="267" spans="1:26" s="9" customFormat="1" ht="12">
      <c r="A267" s="276"/>
      <c r="B267" s="5" t="s">
        <v>49</v>
      </c>
      <c r="C267" s="273"/>
      <c r="D267" s="270"/>
      <c r="E267" s="270"/>
      <c r="F267" s="12">
        <v>6400000</v>
      </c>
      <c r="G267" s="12"/>
      <c r="H267" s="12">
        <v>1600000</v>
      </c>
      <c r="I267" s="12">
        <v>1600000</v>
      </c>
      <c r="J267" s="12">
        <v>1600000</v>
      </c>
      <c r="K267" s="12">
        <v>1600000</v>
      </c>
      <c r="L267" s="12">
        <v>0</v>
      </c>
      <c r="M267" s="12">
        <v>0</v>
      </c>
      <c r="N267" s="12">
        <v>0</v>
      </c>
      <c r="O267" s="12">
        <v>0</v>
      </c>
      <c r="P267" s="12">
        <v>0</v>
      </c>
      <c r="Q267" s="12">
        <v>0</v>
      </c>
      <c r="R267" s="12">
        <v>0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f>SUM(G267:O267)</f>
        <v>6400000</v>
      </c>
      <c r="Z267" s="237">
        <f t="shared" si="191"/>
        <v>0</v>
      </c>
    </row>
    <row r="268" spans="1:26" s="9" customFormat="1" ht="12">
      <c r="A268" s="277"/>
      <c r="B268" s="5" t="s">
        <v>50</v>
      </c>
      <c r="C268" s="274"/>
      <c r="D268" s="271"/>
      <c r="E268" s="271"/>
      <c r="F268" s="12">
        <v>0</v>
      </c>
      <c r="G268" s="12"/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f>SUM(G268:O268)</f>
        <v>0</v>
      </c>
      <c r="Z268" s="237">
        <f t="shared" si="191"/>
        <v>0</v>
      </c>
    </row>
    <row r="269" spans="1:26" s="7" customFormat="1" ht="24">
      <c r="A269" s="275" t="s">
        <v>113</v>
      </c>
      <c r="B269" s="4" t="s">
        <v>216</v>
      </c>
      <c r="C269" s="272" t="s">
        <v>139</v>
      </c>
      <c r="D269" s="269">
        <v>2012</v>
      </c>
      <c r="E269" s="269">
        <v>2015</v>
      </c>
      <c r="F269" s="11">
        <f aca="true" t="shared" si="196" ref="F269:O269">SUM(F270:F271)</f>
        <v>10000000</v>
      </c>
      <c r="G269" s="11"/>
      <c r="H269" s="11">
        <f t="shared" si="196"/>
        <v>2500000</v>
      </c>
      <c r="I269" s="11">
        <f t="shared" si="196"/>
        <v>2500000</v>
      </c>
      <c r="J269" s="11">
        <f t="shared" si="196"/>
        <v>2500000</v>
      </c>
      <c r="K269" s="11">
        <f t="shared" si="196"/>
        <v>2500000</v>
      </c>
      <c r="L269" s="11">
        <f t="shared" si="196"/>
        <v>0</v>
      </c>
      <c r="M269" s="11">
        <f t="shared" si="196"/>
        <v>0</v>
      </c>
      <c r="N269" s="11">
        <f t="shared" si="196"/>
        <v>0</v>
      </c>
      <c r="O269" s="11">
        <f t="shared" si="196"/>
        <v>0</v>
      </c>
      <c r="P269" s="11">
        <f>SUM(P270:P271)</f>
        <v>0</v>
      </c>
      <c r="Q269" s="11">
        <f>SUM(Q270:Q271)</f>
        <v>0</v>
      </c>
      <c r="R269" s="11">
        <f>SUM(R270:R271)</f>
        <v>0</v>
      </c>
      <c r="S269" s="11">
        <f aca="true" t="shared" si="197" ref="S269:Y269">SUM(S270:S271)</f>
        <v>0</v>
      </c>
      <c r="T269" s="11">
        <f t="shared" si="197"/>
        <v>0</v>
      </c>
      <c r="U269" s="11">
        <f t="shared" si="197"/>
        <v>0</v>
      </c>
      <c r="V269" s="11">
        <f t="shared" si="197"/>
        <v>0</v>
      </c>
      <c r="W269" s="11">
        <f t="shared" si="197"/>
        <v>0</v>
      </c>
      <c r="X269" s="11">
        <f t="shared" si="197"/>
        <v>0</v>
      </c>
      <c r="Y269" s="11">
        <f t="shared" si="197"/>
        <v>10000000</v>
      </c>
      <c r="Z269" s="237">
        <f t="shared" si="191"/>
        <v>0</v>
      </c>
    </row>
    <row r="270" spans="1:26" s="9" customFormat="1" ht="12">
      <c r="A270" s="276"/>
      <c r="B270" s="5" t="s">
        <v>49</v>
      </c>
      <c r="C270" s="273"/>
      <c r="D270" s="270"/>
      <c r="E270" s="270"/>
      <c r="F270" s="12">
        <v>10000000</v>
      </c>
      <c r="G270" s="12"/>
      <c r="H270" s="12">
        <v>2500000</v>
      </c>
      <c r="I270" s="12">
        <v>2500000</v>
      </c>
      <c r="J270" s="12">
        <v>2500000</v>
      </c>
      <c r="K270" s="12">
        <v>2500000</v>
      </c>
      <c r="L270" s="12">
        <v>0</v>
      </c>
      <c r="M270" s="12">
        <v>0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f>SUM(G270:O270)</f>
        <v>10000000</v>
      </c>
      <c r="Z270" s="237">
        <f t="shared" si="191"/>
        <v>0</v>
      </c>
    </row>
    <row r="271" spans="1:26" s="9" customFormat="1" ht="12">
      <c r="A271" s="277"/>
      <c r="B271" s="5" t="s">
        <v>50</v>
      </c>
      <c r="C271" s="274"/>
      <c r="D271" s="271"/>
      <c r="E271" s="271"/>
      <c r="F271" s="12">
        <v>0</v>
      </c>
      <c r="G271" s="12"/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f>SUM(G271:O271)</f>
        <v>0</v>
      </c>
      <c r="Z271" s="237">
        <f t="shared" si="191"/>
        <v>0</v>
      </c>
    </row>
    <row r="272" spans="1:26" s="7" customFormat="1" ht="36">
      <c r="A272" s="275" t="s">
        <v>114</v>
      </c>
      <c r="B272" s="4" t="s">
        <v>217</v>
      </c>
      <c r="C272" s="272" t="s">
        <v>139</v>
      </c>
      <c r="D272" s="269">
        <v>2012</v>
      </c>
      <c r="E272" s="269">
        <v>2015</v>
      </c>
      <c r="F272" s="11">
        <f aca="true" t="shared" si="198" ref="F272:O272">SUM(F273:F274)</f>
        <v>720000</v>
      </c>
      <c r="G272" s="11"/>
      <c r="H272" s="11">
        <f t="shared" si="198"/>
        <v>180000</v>
      </c>
      <c r="I272" s="11">
        <f t="shared" si="198"/>
        <v>180000</v>
      </c>
      <c r="J272" s="11">
        <f t="shared" si="198"/>
        <v>180000</v>
      </c>
      <c r="K272" s="11">
        <f t="shared" si="198"/>
        <v>180000</v>
      </c>
      <c r="L272" s="11">
        <f t="shared" si="198"/>
        <v>0</v>
      </c>
      <c r="M272" s="11">
        <f t="shared" si="198"/>
        <v>0</v>
      </c>
      <c r="N272" s="11">
        <f t="shared" si="198"/>
        <v>0</v>
      </c>
      <c r="O272" s="11">
        <f t="shared" si="198"/>
        <v>0</v>
      </c>
      <c r="P272" s="11">
        <f>SUM(P273:P274)</f>
        <v>0</v>
      </c>
      <c r="Q272" s="11">
        <f>SUM(Q273:Q274)</f>
        <v>0</v>
      </c>
      <c r="R272" s="11">
        <f>SUM(R273:R274)</f>
        <v>0</v>
      </c>
      <c r="S272" s="11">
        <f aca="true" t="shared" si="199" ref="S272:Y272">SUM(S273:S274)</f>
        <v>0</v>
      </c>
      <c r="T272" s="11">
        <f t="shared" si="199"/>
        <v>0</v>
      </c>
      <c r="U272" s="11">
        <f t="shared" si="199"/>
        <v>0</v>
      </c>
      <c r="V272" s="11">
        <f t="shared" si="199"/>
        <v>0</v>
      </c>
      <c r="W272" s="11">
        <f t="shared" si="199"/>
        <v>0</v>
      </c>
      <c r="X272" s="11">
        <f t="shared" si="199"/>
        <v>0</v>
      </c>
      <c r="Y272" s="11">
        <f t="shared" si="199"/>
        <v>720000</v>
      </c>
      <c r="Z272" s="237">
        <f t="shared" si="191"/>
        <v>0</v>
      </c>
    </row>
    <row r="273" spans="1:26" s="9" customFormat="1" ht="12">
      <c r="A273" s="276"/>
      <c r="B273" s="5" t="s">
        <v>49</v>
      </c>
      <c r="C273" s="273"/>
      <c r="D273" s="270"/>
      <c r="E273" s="270"/>
      <c r="F273" s="12">
        <v>720000</v>
      </c>
      <c r="G273" s="12"/>
      <c r="H273" s="12">
        <v>180000</v>
      </c>
      <c r="I273" s="12">
        <v>180000</v>
      </c>
      <c r="J273" s="12">
        <v>180000</v>
      </c>
      <c r="K273" s="12">
        <v>180000</v>
      </c>
      <c r="L273" s="12">
        <v>0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f>SUM(G273:O273)</f>
        <v>720000</v>
      </c>
      <c r="Z273" s="237">
        <f t="shared" si="191"/>
        <v>0</v>
      </c>
    </row>
    <row r="274" spans="1:26" s="9" customFormat="1" ht="12">
      <c r="A274" s="277"/>
      <c r="B274" s="5" t="s">
        <v>50</v>
      </c>
      <c r="C274" s="274"/>
      <c r="D274" s="271"/>
      <c r="E274" s="271"/>
      <c r="F274" s="12">
        <v>0</v>
      </c>
      <c r="G274" s="12"/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f>SUM(G274:O274)</f>
        <v>0</v>
      </c>
      <c r="Z274" s="237">
        <f t="shared" si="191"/>
        <v>0</v>
      </c>
    </row>
    <row r="275" spans="1:26" s="7" customFormat="1" ht="18" customHeight="1">
      <c r="A275" s="275" t="s">
        <v>115</v>
      </c>
      <c r="B275" s="4" t="s">
        <v>215</v>
      </c>
      <c r="C275" s="272" t="s">
        <v>139</v>
      </c>
      <c r="D275" s="269">
        <v>2012</v>
      </c>
      <c r="E275" s="269">
        <v>2015</v>
      </c>
      <c r="F275" s="11">
        <f aca="true" t="shared" si="200" ref="F275:O275">SUM(F276:F277)</f>
        <v>260000</v>
      </c>
      <c r="G275" s="11"/>
      <c r="H275" s="11">
        <f t="shared" si="200"/>
        <v>65000</v>
      </c>
      <c r="I275" s="11">
        <f t="shared" si="200"/>
        <v>65000</v>
      </c>
      <c r="J275" s="11">
        <f t="shared" si="200"/>
        <v>65000</v>
      </c>
      <c r="K275" s="11">
        <f t="shared" si="200"/>
        <v>65000</v>
      </c>
      <c r="L275" s="11">
        <f t="shared" si="200"/>
        <v>0</v>
      </c>
      <c r="M275" s="11">
        <f t="shared" si="200"/>
        <v>0</v>
      </c>
      <c r="N275" s="11">
        <f t="shared" si="200"/>
        <v>0</v>
      </c>
      <c r="O275" s="11">
        <f t="shared" si="200"/>
        <v>0</v>
      </c>
      <c r="P275" s="11">
        <f>SUM(P276:P277)</f>
        <v>0</v>
      </c>
      <c r="Q275" s="11">
        <f>SUM(Q276:Q277)</f>
        <v>0</v>
      </c>
      <c r="R275" s="11">
        <f>SUM(R276:R277)</f>
        <v>0</v>
      </c>
      <c r="S275" s="11">
        <f aca="true" t="shared" si="201" ref="S275:Y275">SUM(S276:S277)</f>
        <v>0</v>
      </c>
      <c r="T275" s="11">
        <f t="shared" si="201"/>
        <v>0</v>
      </c>
      <c r="U275" s="11">
        <f t="shared" si="201"/>
        <v>0</v>
      </c>
      <c r="V275" s="11">
        <f t="shared" si="201"/>
        <v>0</v>
      </c>
      <c r="W275" s="11">
        <f t="shared" si="201"/>
        <v>0</v>
      </c>
      <c r="X275" s="11">
        <f t="shared" si="201"/>
        <v>0</v>
      </c>
      <c r="Y275" s="11">
        <f t="shared" si="201"/>
        <v>260000</v>
      </c>
      <c r="Z275" s="237">
        <f t="shared" si="191"/>
        <v>0</v>
      </c>
    </row>
    <row r="276" spans="1:26" s="9" customFormat="1" ht="12">
      <c r="A276" s="276"/>
      <c r="B276" s="5" t="s">
        <v>49</v>
      </c>
      <c r="C276" s="273"/>
      <c r="D276" s="270"/>
      <c r="E276" s="270"/>
      <c r="F276" s="12">
        <v>260000</v>
      </c>
      <c r="G276" s="12"/>
      <c r="H276" s="12">
        <v>65000</v>
      </c>
      <c r="I276" s="12">
        <v>65000</v>
      </c>
      <c r="J276" s="12">
        <v>65000</v>
      </c>
      <c r="K276" s="12">
        <v>65000</v>
      </c>
      <c r="L276" s="12">
        <v>0</v>
      </c>
      <c r="M276" s="12">
        <v>0</v>
      </c>
      <c r="N276" s="12">
        <v>0</v>
      </c>
      <c r="O276" s="12">
        <v>0</v>
      </c>
      <c r="P276" s="12">
        <v>0</v>
      </c>
      <c r="Q276" s="12">
        <v>0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f>SUM(G276:O276)</f>
        <v>260000</v>
      </c>
      <c r="Z276" s="237">
        <f t="shared" si="191"/>
        <v>0</v>
      </c>
    </row>
    <row r="277" spans="1:26" s="9" customFormat="1" ht="12">
      <c r="A277" s="277"/>
      <c r="B277" s="5" t="s">
        <v>50</v>
      </c>
      <c r="C277" s="274"/>
      <c r="D277" s="271"/>
      <c r="E277" s="271"/>
      <c r="F277" s="12">
        <v>0</v>
      </c>
      <c r="G277" s="12"/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2">
        <v>0</v>
      </c>
      <c r="P277" s="12">
        <v>0</v>
      </c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f>SUM(G277:O277)</f>
        <v>0</v>
      </c>
      <c r="Z277" s="237">
        <f t="shared" si="191"/>
        <v>0</v>
      </c>
    </row>
    <row r="278" spans="1:26" s="7" customFormat="1" ht="24">
      <c r="A278" s="275" t="s">
        <v>116</v>
      </c>
      <c r="B278" s="4" t="s">
        <v>197</v>
      </c>
      <c r="C278" s="272" t="s">
        <v>138</v>
      </c>
      <c r="D278" s="269">
        <v>2012</v>
      </c>
      <c r="E278" s="269">
        <v>2015</v>
      </c>
      <c r="F278" s="11">
        <f aca="true" t="shared" si="202" ref="F278:Y278">SUM(F279:F280)</f>
        <v>1020000</v>
      </c>
      <c r="G278" s="11"/>
      <c r="H278" s="11">
        <f t="shared" si="202"/>
        <v>198333</v>
      </c>
      <c r="I278" s="11">
        <f t="shared" si="202"/>
        <v>340000</v>
      </c>
      <c r="J278" s="11">
        <f t="shared" si="202"/>
        <v>340000</v>
      </c>
      <c r="K278" s="11">
        <f t="shared" si="202"/>
        <v>141667</v>
      </c>
      <c r="L278" s="11">
        <f t="shared" si="202"/>
        <v>0</v>
      </c>
      <c r="M278" s="11">
        <f t="shared" si="202"/>
        <v>0</v>
      </c>
      <c r="N278" s="11">
        <f t="shared" si="202"/>
        <v>0</v>
      </c>
      <c r="O278" s="11">
        <f t="shared" si="202"/>
        <v>0</v>
      </c>
      <c r="P278" s="11">
        <f>SUM(P279:P280)</f>
        <v>0</v>
      </c>
      <c r="Q278" s="11">
        <f>SUM(Q279:Q280)</f>
        <v>0</v>
      </c>
      <c r="R278" s="11">
        <f>SUM(R279:R280)</f>
        <v>0</v>
      </c>
      <c r="S278" s="11">
        <f aca="true" t="shared" si="203" ref="S278:X278">SUM(S279:S280)</f>
        <v>0</v>
      </c>
      <c r="T278" s="11">
        <f t="shared" si="203"/>
        <v>0</v>
      </c>
      <c r="U278" s="11">
        <f t="shared" si="203"/>
        <v>0</v>
      </c>
      <c r="V278" s="11">
        <f t="shared" si="203"/>
        <v>0</v>
      </c>
      <c r="W278" s="11">
        <f t="shared" si="203"/>
        <v>0</v>
      </c>
      <c r="X278" s="11">
        <f t="shared" si="203"/>
        <v>0</v>
      </c>
      <c r="Y278" s="11">
        <f t="shared" si="202"/>
        <v>1020000</v>
      </c>
      <c r="Z278" s="237">
        <f t="shared" si="191"/>
        <v>0</v>
      </c>
    </row>
    <row r="279" spans="1:26" s="9" customFormat="1" ht="12">
      <c r="A279" s="276"/>
      <c r="B279" s="5" t="s">
        <v>49</v>
      </c>
      <c r="C279" s="273"/>
      <c r="D279" s="270"/>
      <c r="E279" s="270"/>
      <c r="F279" s="12">
        <v>1020000</v>
      </c>
      <c r="G279" s="12"/>
      <c r="H279" s="12">
        <v>198333</v>
      </c>
      <c r="I279" s="12">
        <v>340000</v>
      </c>
      <c r="J279" s="12">
        <v>340000</v>
      </c>
      <c r="K279" s="12">
        <v>141667</v>
      </c>
      <c r="L279" s="12">
        <v>0</v>
      </c>
      <c r="M279" s="12">
        <v>0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f>SUM(G279:O279)</f>
        <v>1020000</v>
      </c>
      <c r="Z279" s="237">
        <f t="shared" si="191"/>
        <v>0</v>
      </c>
    </row>
    <row r="280" spans="1:26" s="9" customFormat="1" ht="12">
      <c r="A280" s="277"/>
      <c r="B280" s="5" t="s">
        <v>50</v>
      </c>
      <c r="C280" s="274"/>
      <c r="D280" s="271"/>
      <c r="E280" s="271"/>
      <c r="F280" s="12">
        <v>0</v>
      </c>
      <c r="G280" s="12"/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2">
        <v>0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f>SUM(G280:O280)</f>
        <v>0</v>
      </c>
      <c r="Z280" s="237">
        <f t="shared" si="191"/>
        <v>0</v>
      </c>
    </row>
    <row r="281" spans="1:26" s="7" customFormat="1" ht="39" customHeight="1">
      <c r="A281" s="275" t="s">
        <v>117</v>
      </c>
      <c r="B281" s="4" t="s">
        <v>199</v>
      </c>
      <c r="C281" s="272" t="s">
        <v>138</v>
      </c>
      <c r="D281" s="269">
        <v>2012</v>
      </c>
      <c r="E281" s="269">
        <v>2014</v>
      </c>
      <c r="F281" s="11">
        <f>SUM(F282:F283)</f>
        <v>45000</v>
      </c>
      <c r="G281" s="11"/>
      <c r="H281" s="11">
        <f aca="true" t="shared" si="204" ref="H281:R281">SUM(H282:H283)</f>
        <v>15000</v>
      </c>
      <c r="I281" s="11">
        <f t="shared" si="204"/>
        <v>15000</v>
      </c>
      <c r="J281" s="11">
        <f t="shared" si="204"/>
        <v>15000</v>
      </c>
      <c r="K281" s="11">
        <f t="shared" si="204"/>
        <v>0</v>
      </c>
      <c r="L281" s="11">
        <f t="shared" si="204"/>
        <v>0</v>
      </c>
      <c r="M281" s="11">
        <f t="shared" si="204"/>
        <v>0</v>
      </c>
      <c r="N281" s="11">
        <f t="shared" si="204"/>
        <v>0</v>
      </c>
      <c r="O281" s="11">
        <f t="shared" si="204"/>
        <v>0</v>
      </c>
      <c r="P281" s="11">
        <f t="shared" si="204"/>
        <v>0</v>
      </c>
      <c r="Q281" s="11">
        <f t="shared" si="204"/>
        <v>0</v>
      </c>
      <c r="R281" s="11">
        <f t="shared" si="204"/>
        <v>0</v>
      </c>
      <c r="S281" s="11">
        <f aca="true" t="shared" si="205" ref="S281:Y281">SUM(S282:S283)</f>
        <v>0</v>
      </c>
      <c r="T281" s="11">
        <f t="shared" si="205"/>
        <v>0</v>
      </c>
      <c r="U281" s="11">
        <f t="shared" si="205"/>
        <v>0</v>
      </c>
      <c r="V281" s="11">
        <f t="shared" si="205"/>
        <v>0</v>
      </c>
      <c r="W281" s="11">
        <f t="shared" si="205"/>
        <v>0</v>
      </c>
      <c r="X281" s="11">
        <f t="shared" si="205"/>
        <v>0</v>
      </c>
      <c r="Y281" s="11">
        <f t="shared" si="205"/>
        <v>45000</v>
      </c>
      <c r="Z281" s="237">
        <f t="shared" si="191"/>
        <v>0</v>
      </c>
    </row>
    <row r="282" spans="1:26" s="9" customFormat="1" ht="12">
      <c r="A282" s="276"/>
      <c r="B282" s="5" t="s">
        <v>49</v>
      </c>
      <c r="C282" s="273"/>
      <c r="D282" s="270"/>
      <c r="E282" s="270"/>
      <c r="F282" s="12">
        <v>45000</v>
      </c>
      <c r="G282" s="12"/>
      <c r="H282" s="12">
        <v>15000</v>
      </c>
      <c r="I282" s="12">
        <v>15000</v>
      </c>
      <c r="J282" s="12">
        <v>15000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f>SUM(G282:O282)</f>
        <v>45000</v>
      </c>
      <c r="Z282" s="237">
        <f t="shared" si="191"/>
        <v>0</v>
      </c>
    </row>
    <row r="283" spans="1:26" s="9" customFormat="1" ht="12">
      <c r="A283" s="277"/>
      <c r="B283" s="5" t="s">
        <v>50</v>
      </c>
      <c r="C283" s="274"/>
      <c r="D283" s="271"/>
      <c r="E283" s="271"/>
      <c r="F283" s="12">
        <v>0</v>
      </c>
      <c r="G283" s="12"/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f>SUM(G283:O283)</f>
        <v>0</v>
      </c>
      <c r="Z283" s="237">
        <f t="shared" si="191"/>
        <v>0</v>
      </c>
    </row>
    <row r="284" spans="1:26" s="7" customFormat="1" ht="48.75" customHeight="1">
      <c r="A284" s="275" t="s">
        <v>118</v>
      </c>
      <c r="B284" s="4" t="s">
        <v>200</v>
      </c>
      <c r="C284" s="272" t="s">
        <v>138</v>
      </c>
      <c r="D284" s="269">
        <v>2012</v>
      </c>
      <c r="E284" s="269">
        <v>2014</v>
      </c>
      <c r="F284" s="11">
        <f>SUM(F285:F286)</f>
        <v>30000</v>
      </c>
      <c r="G284" s="11"/>
      <c r="H284" s="11">
        <f aca="true" t="shared" si="206" ref="H284:R284">SUM(H285:H286)</f>
        <v>10000</v>
      </c>
      <c r="I284" s="11">
        <f t="shared" si="206"/>
        <v>10000</v>
      </c>
      <c r="J284" s="11">
        <f t="shared" si="206"/>
        <v>10000</v>
      </c>
      <c r="K284" s="11">
        <f t="shared" si="206"/>
        <v>0</v>
      </c>
      <c r="L284" s="11">
        <f t="shared" si="206"/>
        <v>0</v>
      </c>
      <c r="M284" s="11">
        <f t="shared" si="206"/>
        <v>0</v>
      </c>
      <c r="N284" s="11">
        <f t="shared" si="206"/>
        <v>0</v>
      </c>
      <c r="O284" s="11">
        <f t="shared" si="206"/>
        <v>0</v>
      </c>
      <c r="P284" s="11">
        <f t="shared" si="206"/>
        <v>0</v>
      </c>
      <c r="Q284" s="11">
        <f t="shared" si="206"/>
        <v>0</v>
      </c>
      <c r="R284" s="11">
        <f t="shared" si="206"/>
        <v>0</v>
      </c>
      <c r="S284" s="11">
        <f aca="true" t="shared" si="207" ref="S284:Y284">SUM(S285:S286)</f>
        <v>0</v>
      </c>
      <c r="T284" s="11">
        <f t="shared" si="207"/>
        <v>0</v>
      </c>
      <c r="U284" s="11">
        <f t="shared" si="207"/>
        <v>0</v>
      </c>
      <c r="V284" s="11">
        <f t="shared" si="207"/>
        <v>0</v>
      </c>
      <c r="W284" s="11">
        <f t="shared" si="207"/>
        <v>0</v>
      </c>
      <c r="X284" s="11">
        <f t="shared" si="207"/>
        <v>0</v>
      </c>
      <c r="Y284" s="11">
        <f t="shared" si="207"/>
        <v>30000</v>
      </c>
      <c r="Z284" s="237">
        <f t="shared" si="191"/>
        <v>0</v>
      </c>
    </row>
    <row r="285" spans="1:26" s="9" customFormat="1" ht="12">
      <c r="A285" s="276"/>
      <c r="B285" s="5" t="s">
        <v>49</v>
      </c>
      <c r="C285" s="273"/>
      <c r="D285" s="270"/>
      <c r="E285" s="270"/>
      <c r="F285" s="12">
        <v>30000</v>
      </c>
      <c r="G285" s="12"/>
      <c r="H285" s="12">
        <v>10000</v>
      </c>
      <c r="I285" s="12">
        <v>10000</v>
      </c>
      <c r="J285" s="12">
        <v>10000</v>
      </c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f>SUM(G285:O285)</f>
        <v>30000</v>
      </c>
      <c r="Z285" s="237">
        <f t="shared" si="191"/>
        <v>0</v>
      </c>
    </row>
    <row r="286" spans="1:26" s="9" customFormat="1" ht="12">
      <c r="A286" s="277"/>
      <c r="B286" s="5" t="s">
        <v>50</v>
      </c>
      <c r="C286" s="274"/>
      <c r="D286" s="271"/>
      <c r="E286" s="271"/>
      <c r="F286" s="12">
        <v>0</v>
      </c>
      <c r="G286" s="12"/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f>SUM(G286:O286)</f>
        <v>0</v>
      </c>
      <c r="Z286" s="237">
        <f t="shared" si="191"/>
        <v>0</v>
      </c>
    </row>
    <row r="287" spans="1:26" s="18" customFormat="1" ht="27.75" customHeight="1">
      <c r="A287" s="284" t="s">
        <v>30</v>
      </c>
      <c r="B287" s="286" t="s">
        <v>60</v>
      </c>
      <c r="C287" s="287"/>
      <c r="D287" s="287"/>
      <c r="E287" s="288"/>
      <c r="F287" s="17">
        <f>SUM(F288)</f>
        <v>33061990</v>
      </c>
      <c r="G287" s="17">
        <f aca="true" t="shared" si="208" ref="G287:Y287">SUM(G288)</f>
        <v>0</v>
      </c>
      <c r="H287" s="17">
        <f t="shared" si="208"/>
        <v>5173361</v>
      </c>
      <c r="I287" s="17">
        <f t="shared" si="208"/>
        <v>2359433</v>
      </c>
      <c r="J287" s="17">
        <f t="shared" si="208"/>
        <v>2610202</v>
      </c>
      <c r="K287" s="17">
        <f t="shared" si="208"/>
        <v>2259214</v>
      </c>
      <c r="L287" s="17">
        <f t="shared" si="208"/>
        <v>2503335</v>
      </c>
      <c r="M287" s="17">
        <f t="shared" si="208"/>
        <v>2415153</v>
      </c>
      <c r="N287" s="17">
        <f t="shared" si="208"/>
        <v>2171671</v>
      </c>
      <c r="O287" s="17">
        <f t="shared" si="208"/>
        <v>2092513</v>
      </c>
      <c r="P287" s="17">
        <f t="shared" si="208"/>
        <v>1557893</v>
      </c>
      <c r="Q287" s="17">
        <f t="shared" si="208"/>
        <v>810372</v>
      </c>
      <c r="R287" s="17">
        <f t="shared" si="208"/>
        <v>377599</v>
      </c>
      <c r="S287" s="17">
        <f t="shared" si="208"/>
        <v>238244</v>
      </c>
      <c r="T287" s="17">
        <f t="shared" si="208"/>
        <v>223862</v>
      </c>
      <c r="U287" s="17">
        <f t="shared" si="208"/>
        <v>209087</v>
      </c>
      <c r="V287" s="17">
        <f t="shared" si="208"/>
        <v>194509</v>
      </c>
      <c r="W287" s="17">
        <f t="shared" si="208"/>
        <v>179931</v>
      </c>
      <c r="X287" s="17">
        <f t="shared" si="208"/>
        <v>178514</v>
      </c>
      <c r="Y287" s="17">
        <f t="shared" si="208"/>
        <v>25554893</v>
      </c>
      <c r="Z287" s="237">
        <f t="shared" si="191"/>
        <v>7507097</v>
      </c>
    </row>
    <row r="288" spans="1:26" s="20" customFormat="1" ht="12">
      <c r="A288" s="285"/>
      <c r="B288" s="281" t="s">
        <v>49</v>
      </c>
      <c r="C288" s="282"/>
      <c r="D288" s="282"/>
      <c r="E288" s="283"/>
      <c r="F288" s="19">
        <f>SUM(F290,F292,F294,F296,F298,F300,F302,F304,F306,F308,F310)</f>
        <v>33061990</v>
      </c>
      <c r="G288" s="19">
        <f aca="true" t="shared" si="209" ref="G288:Y288">SUM(G290,G292,G294,G296,G298,G300,G302,G304,G306,G308,G310)</f>
        <v>0</v>
      </c>
      <c r="H288" s="19">
        <f t="shared" si="209"/>
        <v>5173361</v>
      </c>
      <c r="I288" s="19">
        <f t="shared" si="209"/>
        <v>2359433</v>
      </c>
      <c r="J288" s="19">
        <f t="shared" si="209"/>
        <v>2610202</v>
      </c>
      <c r="K288" s="19">
        <f t="shared" si="209"/>
        <v>2259214</v>
      </c>
      <c r="L288" s="19">
        <f t="shared" si="209"/>
        <v>2503335</v>
      </c>
      <c r="M288" s="19">
        <f t="shared" si="209"/>
        <v>2415153</v>
      </c>
      <c r="N288" s="19">
        <f t="shared" si="209"/>
        <v>2171671</v>
      </c>
      <c r="O288" s="19">
        <f t="shared" si="209"/>
        <v>2092513</v>
      </c>
      <c r="P288" s="19">
        <f t="shared" si="209"/>
        <v>1557893</v>
      </c>
      <c r="Q288" s="19">
        <f t="shared" si="209"/>
        <v>810372</v>
      </c>
      <c r="R288" s="19">
        <f t="shared" si="209"/>
        <v>377599</v>
      </c>
      <c r="S288" s="19">
        <f t="shared" si="209"/>
        <v>238244</v>
      </c>
      <c r="T288" s="19">
        <f t="shared" si="209"/>
        <v>223862</v>
      </c>
      <c r="U288" s="19">
        <f t="shared" si="209"/>
        <v>209087</v>
      </c>
      <c r="V288" s="19">
        <f t="shared" si="209"/>
        <v>194509</v>
      </c>
      <c r="W288" s="19">
        <f t="shared" si="209"/>
        <v>179931</v>
      </c>
      <c r="X288" s="19">
        <f t="shared" si="209"/>
        <v>178514</v>
      </c>
      <c r="Y288" s="19">
        <f t="shared" si="209"/>
        <v>25554893</v>
      </c>
      <c r="Z288" s="237">
        <f t="shared" si="191"/>
        <v>7507097</v>
      </c>
    </row>
    <row r="289" spans="1:26" s="40" customFormat="1" ht="39.75" customHeight="1">
      <c r="A289" s="280" t="s">
        <v>119</v>
      </c>
      <c r="B289" s="6" t="s">
        <v>285</v>
      </c>
      <c r="C289" s="278" t="s">
        <v>286</v>
      </c>
      <c r="D289" s="278">
        <v>2011</v>
      </c>
      <c r="E289" s="278">
        <v>2015</v>
      </c>
      <c r="F289" s="39">
        <f>SUM(F290)</f>
        <v>460000</v>
      </c>
      <c r="G289" s="39">
        <f aca="true" t="shared" si="210" ref="G289:Y289">SUM(G290)</f>
        <v>0</v>
      </c>
      <c r="H289" s="39">
        <f t="shared" si="210"/>
        <v>131012</v>
      </c>
      <c r="I289" s="39">
        <f t="shared" si="210"/>
        <v>127126</v>
      </c>
      <c r="J289" s="39">
        <f t="shared" si="210"/>
        <v>122689</v>
      </c>
      <c r="K289" s="39">
        <f t="shared" si="210"/>
        <v>10058</v>
      </c>
      <c r="L289" s="39">
        <f t="shared" si="210"/>
        <v>0</v>
      </c>
      <c r="M289" s="39">
        <f t="shared" si="210"/>
        <v>0</v>
      </c>
      <c r="N289" s="39">
        <f t="shared" si="210"/>
        <v>0</v>
      </c>
      <c r="O289" s="39">
        <f t="shared" si="210"/>
        <v>0</v>
      </c>
      <c r="P289" s="39">
        <f t="shared" si="210"/>
        <v>0</v>
      </c>
      <c r="Q289" s="39">
        <f t="shared" si="210"/>
        <v>0</v>
      </c>
      <c r="R289" s="39">
        <f t="shared" si="210"/>
        <v>0</v>
      </c>
      <c r="S289" s="39">
        <f t="shared" si="210"/>
        <v>0</v>
      </c>
      <c r="T289" s="39">
        <f t="shared" si="210"/>
        <v>0</v>
      </c>
      <c r="U289" s="39">
        <f t="shared" si="210"/>
        <v>0</v>
      </c>
      <c r="V289" s="39">
        <f t="shared" si="210"/>
        <v>0</v>
      </c>
      <c r="W289" s="39">
        <f t="shared" si="210"/>
        <v>0</v>
      </c>
      <c r="X289" s="39">
        <f t="shared" si="210"/>
        <v>0</v>
      </c>
      <c r="Y289" s="39">
        <f t="shared" si="210"/>
        <v>390885</v>
      </c>
      <c r="Z289" s="237">
        <f t="shared" si="191"/>
        <v>69115</v>
      </c>
    </row>
    <row r="290" spans="1:26" s="40" customFormat="1" ht="12">
      <c r="A290" s="289"/>
      <c r="B290" s="41" t="s">
        <v>49</v>
      </c>
      <c r="C290" s="279"/>
      <c r="D290" s="279"/>
      <c r="E290" s="279"/>
      <c r="F290" s="39">
        <v>460000</v>
      </c>
      <c r="G290" s="39"/>
      <c r="H290" s="42">
        <v>131012</v>
      </c>
      <c r="I290" s="42">
        <v>127126</v>
      </c>
      <c r="J290" s="42">
        <v>122689</v>
      </c>
      <c r="K290" s="42">
        <v>10058</v>
      </c>
      <c r="L290" s="42">
        <v>0</v>
      </c>
      <c r="M290" s="42">
        <v>0</v>
      </c>
      <c r="N290" s="42">
        <v>0</v>
      </c>
      <c r="O290" s="42">
        <v>0</v>
      </c>
      <c r="P290" s="42">
        <v>0</v>
      </c>
      <c r="Q290" s="42">
        <v>0</v>
      </c>
      <c r="R290" s="42">
        <f aca="true" t="shared" si="211" ref="L290:Y291">SUM(R291)</f>
        <v>0</v>
      </c>
      <c r="S290" s="42">
        <f t="shared" si="211"/>
        <v>0</v>
      </c>
      <c r="T290" s="42">
        <f t="shared" si="211"/>
        <v>0</v>
      </c>
      <c r="U290" s="42">
        <f t="shared" si="211"/>
        <v>0</v>
      </c>
      <c r="V290" s="42">
        <f t="shared" si="211"/>
        <v>0</v>
      </c>
      <c r="W290" s="42">
        <f t="shared" si="211"/>
        <v>0</v>
      </c>
      <c r="X290" s="42">
        <f t="shared" si="211"/>
        <v>0</v>
      </c>
      <c r="Y290" s="42">
        <f>SUM(H290:X290)</f>
        <v>390885</v>
      </c>
      <c r="Z290" s="237">
        <f t="shared" si="191"/>
        <v>69115</v>
      </c>
    </row>
    <row r="291" spans="1:26" s="40" customFormat="1" ht="37.5" customHeight="1">
      <c r="A291" s="280" t="s">
        <v>201</v>
      </c>
      <c r="B291" s="6" t="s">
        <v>287</v>
      </c>
      <c r="C291" s="278" t="s">
        <v>286</v>
      </c>
      <c r="D291" s="278">
        <v>2011</v>
      </c>
      <c r="E291" s="278">
        <v>2021</v>
      </c>
      <c r="F291" s="39">
        <f aca="true" t="shared" si="212" ref="F291:K291">SUM(F292)</f>
        <v>3739966</v>
      </c>
      <c r="G291" s="39">
        <f t="shared" si="212"/>
        <v>0</v>
      </c>
      <c r="H291" s="39">
        <f t="shared" si="212"/>
        <v>330531</v>
      </c>
      <c r="I291" s="39">
        <f t="shared" si="212"/>
        <v>325461</v>
      </c>
      <c r="J291" s="39">
        <f t="shared" si="212"/>
        <v>310938</v>
      </c>
      <c r="K291" s="39">
        <f t="shared" si="212"/>
        <v>303231</v>
      </c>
      <c r="L291" s="39">
        <f t="shared" si="211"/>
        <v>208431</v>
      </c>
      <c r="M291" s="39">
        <f t="shared" si="211"/>
        <v>198666</v>
      </c>
      <c r="N291" s="39">
        <f t="shared" si="211"/>
        <v>188900</v>
      </c>
      <c r="O291" s="39">
        <f t="shared" si="211"/>
        <v>179134</v>
      </c>
      <c r="P291" s="39">
        <f t="shared" si="211"/>
        <v>169369</v>
      </c>
      <c r="Q291" s="39">
        <f t="shared" si="211"/>
        <v>156875</v>
      </c>
      <c r="R291" s="39">
        <f t="shared" si="211"/>
        <v>0</v>
      </c>
      <c r="S291" s="39">
        <f t="shared" si="211"/>
        <v>0</v>
      </c>
      <c r="T291" s="39">
        <f t="shared" si="211"/>
        <v>0</v>
      </c>
      <c r="U291" s="39">
        <f t="shared" si="211"/>
        <v>0</v>
      </c>
      <c r="V291" s="39">
        <f t="shared" si="211"/>
        <v>0</v>
      </c>
      <c r="W291" s="39">
        <f t="shared" si="211"/>
        <v>0</v>
      </c>
      <c r="X291" s="39">
        <f t="shared" si="211"/>
        <v>0</v>
      </c>
      <c r="Y291" s="39">
        <f t="shared" si="211"/>
        <v>2371536</v>
      </c>
      <c r="Z291" s="237">
        <f t="shared" si="191"/>
        <v>1368430</v>
      </c>
    </row>
    <row r="292" spans="1:26" s="40" customFormat="1" ht="16.5" customHeight="1">
      <c r="A292" s="289"/>
      <c r="B292" s="41" t="s">
        <v>49</v>
      </c>
      <c r="C292" s="279"/>
      <c r="D292" s="279"/>
      <c r="E292" s="279"/>
      <c r="F292" s="39">
        <v>3739966</v>
      </c>
      <c r="G292" s="39"/>
      <c r="H292" s="42">
        <v>330531</v>
      </c>
      <c r="I292" s="42">
        <v>325461</v>
      </c>
      <c r="J292" s="42">
        <v>310938</v>
      </c>
      <c r="K292" s="42">
        <v>303231</v>
      </c>
      <c r="L292" s="42">
        <v>208431</v>
      </c>
      <c r="M292" s="42">
        <v>198666</v>
      </c>
      <c r="N292" s="42">
        <v>188900</v>
      </c>
      <c r="O292" s="42">
        <v>179134</v>
      </c>
      <c r="P292" s="42">
        <v>169369</v>
      </c>
      <c r="Q292" s="42">
        <v>156875</v>
      </c>
      <c r="R292" s="42">
        <f aca="true" t="shared" si="213" ref="R292:Y293">SUM(R293)</f>
        <v>0</v>
      </c>
      <c r="S292" s="42">
        <f t="shared" si="213"/>
        <v>0</v>
      </c>
      <c r="T292" s="42">
        <f t="shared" si="213"/>
        <v>0</v>
      </c>
      <c r="U292" s="42">
        <f t="shared" si="213"/>
        <v>0</v>
      </c>
      <c r="V292" s="42">
        <f t="shared" si="213"/>
        <v>0</v>
      </c>
      <c r="W292" s="42">
        <f t="shared" si="213"/>
        <v>0</v>
      </c>
      <c r="X292" s="42">
        <f t="shared" si="213"/>
        <v>0</v>
      </c>
      <c r="Y292" s="42">
        <f>SUM(H292:X292)</f>
        <v>2371536</v>
      </c>
      <c r="Z292" s="237">
        <f t="shared" si="191"/>
        <v>1368430</v>
      </c>
    </row>
    <row r="293" spans="1:26" s="40" customFormat="1" ht="57.75" customHeight="1">
      <c r="A293" s="280" t="s">
        <v>202</v>
      </c>
      <c r="B293" s="6" t="s">
        <v>288</v>
      </c>
      <c r="C293" s="278" t="s">
        <v>286</v>
      </c>
      <c r="D293" s="278">
        <v>2011</v>
      </c>
      <c r="E293" s="278">
        <v>2013</v>
      </c>
      <c r="F293" s="39">
        <f>SUM(F294)</f>
        <v>200000</v>
      </c>
      <c r="G293" s="39">
        <f aca="true" t="shared" si="214" ref="G293:Q293">SUM(G294)</f>
        <v>0</v>
      </c>
      <c r="H293" s="39">
        <f t="shared" si="214"/>
        <v>38007</v>
      </c>
      <c r="I293" s="39">
        <f t="shared" si="214"/>
        <v>33672</v>
      </c>
      <c r="J293" s="39">
        <f t="shared" si="214"/>
        <v>0</v>
      </c>
      <c r="K293" s="39">
        <f t="shared" si="214"/>
        <v>0</v>
      </c>
      <c r="L293" s="39">
        <f t="shared" si="214"/>
        <v>0</v>
      </c>
      <c r="M293" s="39">
        <f t="shared" si="214"/>
        <v>0</v>
      </c>
      <c r="N293" s="39">
        <f t="shared" si="214"/>
        <v>0</v>
      </c>
      <c r="O293" s="39">
        <f t="shared" si="214"/>
        <v>0</v>
      </c>
      <c r="P293" s="39">
        <f t="shared" si="214"/>
        <v>0</v>
      </c>
      <c r="Q293" s="39">
        <f t="shared" si="214"/>
        <v>0</v>
      </c>
      <c r="R293" s="39">
        <f t="shared" si="213"/>
        <v>0</v>
      </c>
      <c r="S293" s="39">
        <f t="shared" si="213"/>
        <v>0</v>
      </c>
      <c r="T293" s="39">
        <f t="shared" si="213"/>
        <v>0</v>
      </c>
      <c r="U293" s="39">
        <f t="shared" si="213"/>
        <v>0</v>
      </c>
      <c r="V293" s="39">
        <f t="shared" si="213"/>
        <v>0</v>
      </c>
      <c r="W293" s="39">
        <f t="shared" si="213"/>
        <v>0</v>
      </c>
      <c r="X293" s="39">
        <f t="shared" si="213"/>
        <v>0</v>
      </c>
      <c r="Y293" s="39">
        <f t="shared" si="213"/>
        <v>71679</v>
      </c>
      <c r="Z293" s="237">
        <f t="shared" si="191"/>
        <v>128321</v>
      </c>
    </row>
    <row r="294" spans="1:26" s="40" customFormat="1" ht="12">
      <c r="A294" s="289"/>
      <c r="B294" s="41" t="s">
        <v>49</v>
      </c>
      <c r="C294" s="279"/>
      <c r="D294" s="279"/>
      <c r="E294" s="279"/>
      <c r="F294" s="39">
        <v>200000</v>
      </c>
      <c r="G294" s="39"/>
      <c r="H294" s="42">
        <v>38007</v>
      </c>
      <c r="I294" s="42">
        <v>33672</v>
      </c>
      <c r="J294" s="42">
        <v>0</v>
      </c>
      <c r="K294" s="42">
        <v>0</v>
      </c>
      <c r="L294" s="42">
        <v>0</v>
      </c>
      <c r="M294" s="42">
        <v>0</v>
      </c>
      <c r="N294" s="42">
        <f aca="true" t="shared" si="215" ref="K294:Y295">SUM(N295)</f>
        <v>0</v>
      </c>
      <c r="O294" s="42">
        <f t="shared" si="215"/>
        <v>0</v>
      </c>
      <c r="P294" s="42">
        <f t="shared" si="215"/>
        <v>0</v>
      </c>
      <c r="Q294" s="42">
        <f t="shared" si="215"/>
        <v>0</v>
      </c>
      <c r="R294" s="42">
        <f t="shared" si="215"/>
        <v>0</v>
      </c>
      <c r="S294" s="42">
        <f t="shared" si="215"/>
        <v>0</v>
      </c>
      <c r="T294" s="42">
        <f t="shared" si="215"/>
        <v>0</v>
      </c>
      <c r="U294" s="42">
        <f t="shared" si="215"/>
        <v>0</v>
      </c>
      <c r="V294" s="42">
        <f t="shared" si="215"/>
        <v>0</v>
      </c>
      <c r="W294" s="42">
        <f t="shared" si="215"/>
        <v>0</v>
      </c>
      <c r="X294" s="42">
        <f t="shared" si="215"/>
        <v>0</v>
      </c>
      <c r="Y294" s="42">
        <f>SUM(H294:X294)</f>
        <v>71679</v>
      </c>
      <c r="Z294" s="237">
        <f t="shared" si="191"/>
        <v>128321</v>
      </c>
    </row>
    <row r="295" spans="1:26" s="40" customFormat="1" ht="36.75" customHeight="1">
      <c r="A295" s="280" t="s">
        <v>203</v>
      </c>
      <c r="B295" s="6" t="s">
        <v>289</v>
      </c>
      <c r="C295" s="278" t="s">
        <v>286</v>
      </c>
      <c r="D295" s="278">
        <v>2010</v>
      </c>
      <c r="E295" s="278">
        <v>2017</v>
      </c>
      <c r="F295" s="39">
        <f>SUM(F296)</f>
        <v>1694711</v>
      </c>
      <c r="G295" s="39">
        <f>SUM(G296)</f>
        <v>0</v>
      </c>
      <c r="H295" s="39">
        <f>SUM(H296)</f>
        <v>211635</v>
      </c>
      <c r="I295" s="39">
        <f>SUM(I296)</f>
        <v>202705</v>
      </c>
      <c r="J295" s="39">
        <f>SUM(J296)</f>
        <v>193774</v>
      </c>
      <c r="K295" s="39">
        <f t="shared" si="215"/>
        <v>184844</v>
      </c>
      <c r="L295" s="39">
        <f t="shared" si="215"/>
        <v>175913</v>
      </c>
      <c r="M295" s="39">
        <f t="shared" si="215"/>
        <v>166114</v>
      </c>
      <c r="N295" s="39">
        <f t="shared" si="215"/>
        <v>0</v>
      </c>
      <c r="O295" s="39">
        <f t="shared" si="215"/>
        <v>0</v>
      </c>
      <c r="P295" s="39">
        <f t="shared" si="215"/>
        <v>0</v>
      </c>
      <c r="Q295" s="39">
        <f t="shared" si="215"/>
        <v>0</v>
      </c>
      <c r="R295" s="39">
        <f t="shared" si="215"/>
        <v>0</v>
      </c>
      <c r="S295" s="39">
        <f t="shared" si="215"/>
        <v>0</v>
      </c>
      <c r="T295" s="39">
        <f t="shared" si="215"/>
        <v>0</v>
      </c>
      <c r="U295" s="39">
        <f t="shared" si="215"/>
        <v>0</v>
      </c>
      <c r="V295" s="39">
        <f t="shared" si="215"/>
        <v>0</v>
      </c>
      <c r="W295" s="39">
        <f t="shared" si="215"/>
        <v>0</v>
      </c>
      <c r="X295" s="39">
        <f t="shared" si="215"/>
        <v>0</v>
      </c>
      <c r="Y295" s="39">
        <f t="shared" si="215"/>
        <v>1134985</v>
      </c>
      <c r="Z295" s="237">
        <f t="shared" si="191"/>
        <v>559726</v>
      </c>
    </row>
    <row r="296" spans="1:26" s="40" customFormat="1" ht="12">
      <c r="A296" s="289"/>
      <c r="B296" s="41" t="s">
        <v>49</v>
      </c>
      <c r="C296" s="279"/>
      <c r="D296" s="279"/>
      <c r="E296" s="279"/>
      <c r="F296" s="39">
        <v>1694711</v>
      </c>
      <c r="G296" s="39"/>
      <c r="H296" s="42">
        <v>211635</v>
      </c>
      <c r="I296" s="42">
        <v>202705</v>
      </c>
      <c r="J296" s="42">
        <v>193774</v>
      </c>
      <c r="K296" s="42">
        <v>184844</v>
      </c>
      <c r="L296" s="42">
        <v>175913</v>
      </c>
      <c r="M296" s="42">
        <v>166114</v>
      </c>
      <c r="N296" s="42">
        <f aca="true" t="shared" si="216" ref="N296:Y297">SUM(N297)</f>
        <v>0</v>
      </c>
      <c r="O296" s="42">
        <f t="shared" si="216"/>
        <v>0</v>
      </c>
      <c r="P296" s="42">
        <f t="shared" si="216"/>
        <v>0</v>
      </c>
      <c r="Q296" s="42">
        <f t="shared" si="216"/>
        <v>0</v>
      </c>
      <c r="R296" s="42">
        <f t="shared" si="216"/>
        <v>0</v>
      </c>
      <c r="S296" s="42">
        <f t="shared" si="216"/>
        <v>0</v>
      </c>
      <c r="T296" s="42">
        <f t="shared" si="216"/>
        <v>0</v>
      </c>
      <c r="U296" s="42">
        <f t="shared" si="216"/>
        <v>0</v>
      </c>
      <c r="V296" s="42">
        <f t="shared" si="216"/>
        <v>0</v>
      </c>
      <c r="W296" s="42">
        <f t="shared" si="216"/>
        <v>0</v>
      </c>
      <c r="X296" s="42">
        <f t="shared" si="216"/>
        <v>0</v>
      </c>
      <c r="Y296" s="42">
        <f>SUM(H296:X296)</f>
        <v>1134985</v>
      </c>
      <c r="Z296" s="237">
        <f t="shared" si="191"/>
        <v>559726</v>
      </c>
    </row>
    <row r="297" spans="1:26" s="40" customFormat="1" ht="38.25" customHeight="1">
      <c r="A297" s="280" t="s">
        <v>204</v>
      </c>
      <c r="B297" s="6" t="s">
        <v>289</v>
      </c>
      <c r="C297" s="278" t="s">
        <v>286</v>
      </c>
      <c r="D297" s="278">
        <v>2010</v>
      </c>
      <c r="E297" s="278">
        <v>2014</v>
      </c>
      <c r="F297" s="39">
        <f aca="true" t="shared" si="217" ref="F297:M297">SUM(F298)</f>
        <v>4950000</v>
      </c>
      <c r="G297" s="39">
        <f t="shared" si="217"/>
        <v>0</v>
      </c>
      <c r="H297" s="39">
        <f t="shared" si="217"/>
        <v>3148104</v>
      </c>
      <c r="I297" s="39">
        <f t="shared" si="217"/>
        <v>161220</v>
      </c>
      <c r="J297" s="39">
        <f t="shared" si="217"/>
        <v>154208</v>
      </c>
      <c r="K297" s="39">
        <f t="shared" si="217"/>
        <v>0</v>
      </c>
      <c r="L297" s="39">
        <f t="shared" si="217"/>
        <v>0</v>
      </c>
      <c r="M297" s="39">
        <f t="shared" si="217"/>
        <v>0</v>
      </c>
      <c r="N297" s="39">
        <f t="shared" si="216"/>
        <v>0</v>
      </c>
      <c r="O297" s="39">
        <f t="shared" si="216"/>
        <v>0</v>
      </c>
      <c r="P297" s="39">
        <f t="shared" si="216"/>
        <v>0</v>
      </c>
      <c r="Q297" s="39">
        <f t="shared" si="216"/>
        <v>0</v>
      </c>
      <c r="R297" s="39">
        <f t="shared" si="216"/>
        <v>0</v>
      </c>
      <c r="S297" s="39">
        <f t="shared" si="216"/>
        <v>0</v>
      </c>
      <c r="T297" s="39">
        <f t="shared" si="216"/>
        <v>0</v>
      </c>
      <c r="U297" s="39">
        <f t="shared" si="216"/>
        <v>0</v>
      </c>
      <c r="V297" s="39">
        <f t="shared" si="216"/>
        <v>0</v>
      </c>
      <c r="W297" s="39">
        <f t="shared" si="216"/>
        <v>0</v>
      </c>
      <c r="X297" s="39">
        <f t="shared" si="216"/>
        <v>0</v>
      </c>
      <c r="Y297" s="39">
        <f t="shared" si="216"/>
        <v>3463532</v>
      </c>
      <c r="Z297" s="237">
        <f t="shared" si="191"/>
        <v>1486468</v>
      </c>
    </row>
    <row r="298" spans="1:26" s="40" customFormat="1" ht="15.75" customHeight="1">
      <c r="A298" s="279"/>
      <c r="B298" s="41" t="s">
        <v>49</v>
      </c>
      <c r="C298" s="279"/>
      <c r="D298" s="279"/>
      <c r="E298" s="279"/>
      <c r="F298" s="39">
        <v>4950000</v>
      </c>
      <c r="G298" s="42"/>
      <c r="H298" s="42">
        <v>3148104</v>
      </c>
      <c r="I298" s="42">
        <v>161220</v>
      </c>
      <c r="J298" s="42">
        <v>154208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  <c r="P298" s="42">
        <v>0</v>
      </c>
      <c r="Q298" s="42">
        <v>0</v>
      </c>
      <c r="R298" s="42">
        <v>0</v>
      </c>
      <c r="S298" s="42">
        <v>0</v>
      </c>
      <c r="T298" s="42">
        <v>0</v>
      </c>
      <c r="U298" s="42">
        <v>0</v>
      </c>
      <c r="V298" s="42">
        <v>0</v>
      </c>
      <c r="W298" s="42">
        <v>0</v>
      </c>
      <c r="X298" s="42">
        <v>0</v>
      </c>
      <c r="Y298" s="42">
        <f>SUM(H298:X298)</f>
        <v>3463532</v>
      </c>
      <c r="Z298" s="237">
        <f t="shared" si="191"/>
        <v>1486468</v>
      </c>
    </row>
    <row r="299" spans="1:26" s="40" customFormat="1" ht="39.75" customHeight="1">
      <c r="A299" s="280" t="s">
        <v>240</v>
      </c>
      <c r="B299" s="6" t="s">
        <v>289</v>
      </c>
      <c r="C299" s="278" t="s">
        <v>286</v>
      </c>
      <c r="D299" s="278">
        <v>2010</v>
      </c>
      <c r="E299" s="278">
        <v>2019</v>
      </c>
      <c r="F299" s="39">
        <f>SUM(F300)</f>
        <v>3491813</v>
      </c>
      <c r="G299" s="39">
        <f aca="true" t="shared" si="218" ref="G299:Y299">SUM(G300)</f>
        <v>0</v>
      </c>
      <c r="H299" s="39">
        <f t="shared" si="218"/>
        <v>128804</v>
      </c>
      <c r="I299" s="39">
        <f t="shared" si="218"/>
        <v>454458</v>
      </c>
      <c r="J299" s="39">
        <f t="shared" si="218"/>
        <v>436057</v>
      </c>
      <c r="K299" s="39">
        <f t="shared" si="218"/>
        <v>417657</v>
      </c>
      <c r="L299" s="39">
        <f t="shared" si="218"/>
        <v>399256</v>
      </c>
      <c r="M299" s="39">
        <f t="shared" si="218"/>
        <v>380855</v>
      </c>
      <c r="N299" s="39">
        <f t="shared" si="218"/>
        <v>362455</v>
      </c>
      <c r="O299" s="39">
        <f t="shared" si="218"/>
        <v>342265</v>
      </c>
      <c r="P299" s="39">
        <f t="shared" si="218"/>
        <v>0</v>
      </c>
      <c r="Q299" s="39">
        <f t="shared" si="218"/>
        <v>0</v>
      </c>
      <c r="R299" s="39">
        <f t="shared" si="218"/>
        <v>0</v>
      </c>
      <c r="S299" s="39">
        <f t="shared" si="218"/>
        <v>0</v>
      </c>
      <c r="T299" s="39">
        <f t="shared" si="218"/>
        <v>0</v>
      </c>
      <c r="U299" s="39">
        <f t="shared" si="218"/>
        <v>0</v>
      </c>
      <c r="V299" s="39">
        <f t="shared" si="218"/>
        <v>0</v>
      </c>
      <c r="W299" s="39">
        <f t="shared" si="218"/>
        <v>0</v>
      </c>
      <c r="X299" s="39">
        <f t="shared" si="218"/>
        <v>0</v>
      </c>
      <c r="Y299" s="39">
        <f t="shared" si="218"/>
        <v>2921807</v>
      </c>
      <c r="Z299" s="237">
        <f t="shared" si="191"/>
        <v>570006</v>
      </c>
    </row>
    <row r="300" spans="1:26" s="40" customFormat="1" ht="17.25" customHeight="1">
      <c r="A300" s="289"/>
      <c r="B300" s="41" t="s">
        <v>49</v>
      </c>
      <c r="C300" s="279"/>
      <c r="D300" s="279"/>
      <c r="E300" s="279"/>
      <c r="F300" s="39">
        <v>3491813</v>
      </c>
      <c r="G300" s="42"/>
      <c r="H300" s="42">
        <v>128804</v>
      </c>
      <c r="I300" s="42">
        <v>454458</v>
      </c>
      <c r="J300" s="42">
        <v>436057</v>
      </c>
      <c r="K300" s="42">
        <v>417657</v>
      </c>
      <c r="L300" s="42">
        <v>399256</v>
      </c>
      <c r="M300" s="42">
        <v>380855</v>
      </c>
      <c r="N300" s="42">
        <v>362455</v>
      </c>
      <c r="O300" s="42">
        <v>342265</v>
      </c>
      <c r="P300" s="42">
        <v>0</v>
      </c>
      <c r="Q300" s="42">
        <v>0</v>
      </c>
      <c r="R300" s="42">
        <v>0</v>
      </c>
      <c r="S300" s="42">
        <v>0</v>
      </c>
      <c r="T300" s="42">
        <v>0</v>
      </c>
      <c r="U300" s="42">
        <v>0</v>
      </c>
      <c r="V300" s="42">
        <v>0</v>
      </c>
      <c r="W300" s="42">
        <v>0</v>
      </c>
      <c r="X300" s="42">
        <v>0</v>
      </c>
      <c r="Y300" s="42">
        <f>SUM(H300:X300)</f>
        <v>2921807</v>
      </c>
      <c r="Z300" s="237">
        <f t="shared" si="191"/>
        <v>570006</v>
      </c>
    </row>
    <row r="301" spans="1:26" s="40" customFormat="1" ht="39" customHeight="1">
      <c r="A301" s="280" t="s">
        <v>241</v>
      </c>
      <c r="B301" s="6" t="s">
        <v>290</v>
      </c>
      <c r="C301" s="278" t="s">
        <v>286</v>
      </c>
      <c r="D301" s="278">
        <v>2010</v>
      </c>
      <c r="E301" s="278">
        <v>2020</v>
      </c>
      <c r="F301" s="39">
        <f>SUM(F302)</f>
        <v>3000000</v>
      </c>
      <c r="G301" s="39">
        <f aca="true" t="shared" si="219" ref="G301:Y301">SUM(G302)</f>
        <v>0</v>
      </c>
      <c r="H301" s="39">
        <f t="shared" si="219"/>
        <v>111304</v>
      </c>
      <c r="I301" s="39">
        <f t="shared" si="219"/>
        <v>111000</v>
      </c>
      <c r="J301" s="39">
        <f t="shared" si="219"/>
        <v>336716</v>
      </c>
      <c r="K301" s="39">
        <f t="shared" si="219"/>
        <v>319507</v>
      </c>
      <c r="L301" s="39">
        <f t="shared" si="219"/>
        <v>302413</v>
      </c>
      <c r="M301" s="39">
        <f t="shared" si="219"/>
        <v>284908</v>
      </c>
      <c r="N301" s="39">
        <f t="shared" si="219"/>
        <v>267609</v>
      </c>
      <c r="O301" s="39">
        <f t="shared" si="219"/>
        <v>250310</v>
      </c>
      <c r="P301" s="39">
        <f t="shared" si="219"/>
        <v>99164</v>
      </c>
      <c r="Q301" s="39">
        <f t="shared" si="219"/>
        <v>0</v>
      </c>
      <c r="R301" s="39">
        <f t="shared" si="219"/>
        <v>0</v>
      </c>
      <c r="S301" s="39">
        <f t="shared" si="219"/>
        <v>0</v>
      </c>
      <c r="T301" s="39">
        <f t="shared" si="219"/>
        <v>0</v>
      </c>
      <c r="U301" s="39">
        <f t="shared" si="219"/>
        <v>0</v>
      </c>
      <c r="V301" s="39">
        <f t="shared" si="219"/>
        <v>0</v>
      </c>
      <c r="W301" s="39">
        <f t="shared" si="219"/>
        <v>0</v>
      </c>
      <c r="X301" s="39">
        <f t="shared" si="219"/>
        <v>0</v>
      </c>
      <c r="Y301" s="39">
        <f t="shared" si="219"/>
        <v>2082931</v>
      </c>
      <c r="Z301" s="237">
        <f t="shared" si="191"/>
        <v>917069</v>
      </c>
    </row>
    <row r="302" spans="1:26" s="40" customFormat="1" ht="17.25" customHeight="1">
      <c r="A302" s="289"/>
      <c r="B302" s="41" t="s">
        <v>49</v>
      </c>
      <c r="C302" s="279"/>
      <c r="D302" s="279"/>
      <c r="E302" s="279"/>
      <c r="F302" s="39">
        <v>3000000</v>
      </c>
      <c r="G302" s="42"/>
      <c r="H302" s="42">
        <v>111304</v>
      </c>
      <c r="I302" s="42">
        <v>111000</v>
      </c>
      <c r="J302" s="42">
        <v>336716</v>
      </c>
      <c r="K302" s="42">
        <v>319507</v>
      </c>
      <c r="L302" s="42">
        <v>302413</v>
      </c>
      <c r="M302" s="42">
        <v>284908</v>
      </c>
      <c r="N302" s="42">
        <v>267609</v>
      </c>
      <c r="O302" s="42">
        <v>250310</v>
      </c>
      <c r="P302" s="42">
        <v>99164</v>
      </c>
      <c r="Q302" s="42">
        <v>0</v>
      </c>
      <c r="R302" s="42">
        <v>0</v>
      </c>
      <c r="S302" s="42">
        <v>0</v>
      </c>
      <c r="T302" s="42">
        <v>0</v>
      </c>
      <c r="U302" s="42">
        <v>0</v>
      </c>
      <c r="V302" s="42">
        <v>0</v>
      </c>
      <c r="W302" s="42">
        <v>0</v>
      </c>
      <c r="X302" s="42">
        <v>0</v>
      </c>
      <c r="Y302" s="42">
        <f>SUM(H302:X302)</f>
        <v>2082931</v>
      </c>
      <c r="Z302" s="237">
        <f t="shared" si="191"/>
        <v>917069</v>
      </c>
    </row>
    <row r="303" spans="1:26" s="40" customFormat="1" ht="48.75" customHeight="1">
      <c r="A303" s="280" t="s">
        <v>242</v>
      </c>
      <c r="B303" s="6" t="s">
        <v>291</v>
      </c>
      <c r="C303" s="278" t="s">
        <v>286</v>
      </c>
      <c r="D303" s="278">
        <v>2008</v>
      </c>
      <c r="E303" s="278">
        <v>2013</v>
      </c>
      <c r="F303" s="39">
        <f>SUM(F304)</f>
        <v>700000</v>
      </c>
      <c r="G303" s="39">
        <f aca="true" t="shared" si="220" ref="G303:X303">SUM(G304)</f>
        <v>0</v>
      </c>
      <c r="H303" s="39">
        <f t="shared" si="220"/>
        <v>297569</v>
      </c>
      <c r="I303" s="39">
        <f t="shared" si="220"/>
        <v>48192</v>
      </c>
      <c r="J303" s="39">
        <f t="shared" si="220"/>
        <v>0</v>
      </c>
      <c r="K303" s="39">
        <f t="shared" si="220"/>
        <v>0</v>
      </c>
      <c r="L303" s="39">
        <f t="shared" si="220"/>
        <v>0</v>
      </c>
      <c r="M303" s="39">
        <f t="shared" si="220"/>
        <v>0</v>
      </c>
      <c r="N303" s="39">
        <f t="shared" si="220"/>
        <v>0</v>
      </c>
      <c r="O303" s="39">
        <f t="shared" si="220"/>
        <v>0</v>
      </c>
      <c r="P303" s="39">
        <f t="shared" si="220"/>
        <v>0</v>
      </c>
      <c r="Q303" s="39">
        <f t="shared" si="220"/>
        <v>0</v>
      </c>
      <c r="R303" s="39">
        <f t="shared" si="220"/>
        <v>0</v>
      </c>
      <c r="S303" s="39">
        <f t="shared" si="220"/>
        <v>0</v>
      </c>
      <c r="T303" s="39">
        <f t="shared" si="220"/>
        <v>0</v>
      </c>
      <c r="U303" s="39">
        <f t="shared" si="220"/>
        <v>0</v>
      </c>
      <c r="V303" s="39">
        <f t="shared" si="220"/>
        <v>0</v>
      </c>
      <c r="W303" s="39">
        <f t="shared" si="220"/>
        <v>0</v>
      </c>
      <c r="X303" s="39">
        <f t="shared" si="220"/>
        <v>0</v>
      </c>
      <c r="Y303" s="39">
        <f>SUM(H303:X303)</f>
        <v>345761</v>
      </c>
      <c r="Z303" s="237">
        <f t="shared" si="191"/>
        <v>354239</v>
      </c>
    </row>
    <row r="304" spans="1:26" s="40" customFormat="1" ht="19.5" customHeight="1">
      <c r="A304" s="289"/>
      <c r="B304" s="41" t="s">
        <v>49</v>
      </c>
      <c r="C304" s="279"/>
      <c r="D304" s="279"/>
      <c r="E304" s="279"/>
      <c r="F304" s="39">
        <v>700000</v>
      </c>
      <c r="G304" s="42"/>
      <c r="H304" s="42">
        <v>297569</v>
      </c>
      <c r="I304" s="42">
        <v>48192</v>
      </c>
      <c r="J304" s="42">
        <v>0</v>
      </c>
      <c r="K304" s="42">
        <v>0</v>
      </c>
      <c r="L304" s="42">
        <v>0</v>
      </c>
      <c r="M304" s="42">
        <v>0</v>
      </c>
      <c r="N304" s="42">
        <v>0</v>
      </c>
      <c r="O304" s="42">
        <v>0</v>
      </c>
      <c r="P304" s="42">
        <v>0</v>
      </c>
      <c r="Q304" s="42">
        <v>0</v>
      </c>
      <c r="R304" s="42">
        <v>0</v>
      </c>
      <c r="S304" s="42">
        <v>0</v>
      </c>
      <c r="T304" s="42">
        <v>0</v>
      </c>
      <c r="U304" s="42">
        <v>0</v>
      </c>
      <c r="V304" s="42">
        <v>0</v>
      </c>
      <c r="W304" s="42">
        <v>0</v>
      </c>
      <c r="X304" s="42">
        <v>0</v>
      </c>
      <c r="Y304" s="42">
        <f>SUM(H304:X304)</f>
        <v>345761</v>
      </c>
      <c r="Z304" s="237">
        <f t="shared" si="191"/>
        <v>354239</v>
      </c>
    </row>
    <row r="305" spans="1:26" s="40" customFormat="1" ht="39" customHeight="1">
      <c r="A305" s="280" t="s">
        <v>243</v>
      </c>
      <c r="B305" s="6" t="s">
        <v>290</v>
      </c>
      <c r="C305" s="278" t="s">
        <v>286</v>
      </c>
      <c r="D305" s="278">
        <v>2008</v>
      </c>
      <c r="E305" s="278">
        <v>2028</v>
      </c>
      <c r="F305" s="39">
        <f>SUM(F306)</f>
        <v>4700000</v>
      </c>
      <c r="G305" s="39">
        <f aca="true" t="shared" si="221" ref="G305:Y305">SUM(G306)</f>
        <v>0</v>
      </c>
      <c r="H305" s="39">
        <f t="shared" si="221"/>
        <v>233889</v>
      </c>
      <c r="I305" s="39">
        <f t="shared" si="221"/>
        <v>370901</v>
      </c>
      <c r="J305" s="39">
        <f t="shared" si="221"/>
        <v>369447</v>
      </c>
      <c r="K305" s="39">
        <f t="shared" si="221"/>
        <v>354869</v>
      </c>
      <c r="L305" s="39">
        <f t="shared" si="221"/>
        <v>340806</v>
      </c>
      <c r="M305" s="39">
        <f t="shared" si="221"/>
        <v>325712</v>
      </c>
      <c r="N305" s="39">
        <f t="shared" si="221"/>
        <v>311134</v>
      </c>
      <c r="O305" s="39">
        <f t="shared" si="221"/>
        <v>296556</v>
      </c>
      <c r="P305" s="39">
        <f t="shared" si="221"/>
        <v>282334</v>
      </c>
      <c r="Q305" s="39">
        <f t="shared" si="221"/>
        <v>267399</v>
      </c>
      <c r="R305" s="39">
        <f t="shared" si="221"/>
        <v>252822</v>
      </c>
      <c r="S305" s="39">
        <f t="shared" si="221"/>
        <v>238244</v>
      </c>
      <c r="T305" s="39">
        <f t="shared" si="221"/>
        <v>223862</v>
      </c>
      <c r="U305" s="39">
        <f t="shared" si="221"/>
        <v>209087</v>
      </c>
      <c r="V305" s="39">
        <f t="shared" si="221"/>
        <v>194509</v>
      </c>
      <c r="W305" s="39">
        <f t="shared" si="221"/>
        <v>179931</v>
      </c>
      <c r="X305" s="39">
        <f t="shared" si="221"/>
        <v>178514</v>
      </c>
      <c r="Y305" s="39">
        <f t="shared" si="221"/>
        <v>4630016</v>
      </c>
      <c r="Z305" s="237">
        <f t="shared" si="191"/>
        <v>69984</v>
      </c>
    </row>
    <row r="306" spans="1:26" s="40" customFormat="1" ht="17.25" customHeight="1">
      <c r="A306" s="289"/>
      <c r="B306" s="41" t="s">
        <v>49</v>
      </c>
      <c r="C306" s="279"/>
      <c r="D306" s="279"/>
      <c r="E306" s="279"/>
      <c r="F306" s="39">
        <v>4700000</v>
      </c>
      <c r="G306" s="42"/>
      <c r="H306" s="42">
        <v>233889</v>
      </c>
      <c r="I306" s="42">
        <v>370901</v>
      </c>
      <c r="J306" s="42">
        <v>369447</v>
      </c>
      <c r="K306" s="42">
        <v>354869</v>
      </c>
      <c r="L306" s="42">
        <v>340806</v>
      </c>
      <c r="M306" s="42">
        <v>325712</v>
      </c>
      <c r="N306" s="42">
        <v>311134</v>
      </c>
      <c r="O306" s="42">
        <v>296556</v>
      </c>
      <c r="P306" s="42">
        <v>282334</v>
      </c>
      <c r="Q306" s="42">
        <v>267399</v>
      </c>
      <c r="R306" s="42">
        <v>252822</v>
      </c>
      <c r="S306" s="42">
        <v>238244</v>
      </c>
      <c r="T306" s="42">
        <v>223862</v>
      </c>
      <c r="U306" s="42">
        <v>209087</v>
      </c>
      <c r="V306" s="42">
        <v>194509</v>
      </c>
      <c r="W306" s="42">
        <v>179931</v>
      </c>
      <c r="X306" s="42">
        <v>178514</v>
      </c>
      <c r="Y306" s="42">
        <f>SUM(H306:X306)</f>
        <v>4630016</v>
      </c>
      <c r="Z306" s="237">
        <f t="shared" si="191"/>
        <v>69984</v>
      </c>
    </row>
    <row r="307" spans="1:26" s="40" customFormat="1" ht="44.25" customHeight="1">
      <c r="A307" s="280" t="s">
        <v>244</v>
      </c>
      <c r="B307" s="6" t="s">
        <v>292</v>
      </c>
      <c r="C307" s="278" t="s">
        <v>286</v>
      </c>
      <c r="D307" s="278">
        <v>2007</v>
      </c>
      <c r="E307" s="278">
        <v>2022</v>
      </c>
      <c r="F307" s="39">
        <f>SUM(F308)</f>
        <v>6750000</v>
      </c>
      <c r="G307" s="39">
        <f aca="true" t="shared" si="222" ref="G307:Y309">SUM(G308)</f>
        <v>0</v>
      </c>
      <c r="H307" s="39">
        <f t="shared" si="222"/>
        <v>542506</v>
      </c>
      <c r="I307" s="39">
        <f t="shared" si="222"/>
        <v>524698</v>
      </c>
      <c r="J307" s="39">
        <f t="shared" si="222"/>
        <v>507373</v>
      </c>
      <c r="K307" s="39">
        <f t="shared" si="222"/>
        <v>490048</v>
      </c>
      <c r="L307" s="39">
        <f t="shared" si="222"/>
        <v>473016</v>
      </c>
      <c r="M307" s="39">
        <f t="shared" si="222"/>
        <v>455398</v>
      </c>
      <c r="N307" s="39">
        <f t="shared" si="222"/>
        <v>438073</v>
      </c>
      <c r="O307" s="39">
        <f t="shared" si="222"/>
        <v>420748</v>
      </c>
      <c r="P307" s="39">
        <f t="shared" si="222"/>
        <v>403526</v>
      </c>
      <c r="Q307" s="39">
        <f t="shared" si="222"/>
        <v>386098</v>
      </c>
      <c r="R307" s="39">
        <f t="shared" si="222"/>
        <v>124777</v>
      </c>
      <c r="S307" s="39">
        <f t="shared" si="222"/>
        <v>0</v>
      </c>
      <c r="T307" s="39">
        <f t="shared" si="222"/>
        <v>0</v>
      </c>
      <c r="U307" s="39">
        <f t="shared" si="222"/>
        <v>0</v>
      </c>
      <c r="V307" s="39">
        <f t="shared" si="222"/>
        <v>0</v>
      </c>
      <c r="W307" s="39">
        <f t="shared" si="222"/>
        <v>0</v>
      </c>
      <c r="X307" s="39">
        <f t="shared" si="222"/>
        <v>0</v>
      </c>
      <c r="Y307" s="39">
        <f t="shared" si="222"/>
        <v>4766261</v>
      </c>
      <c r="Z307" s="237">
        <f t="shared" si="191"/>
        <v>1983739</v>
      </c>
    </row>
    <row r="308" spans="1:26" s="40" customFormat="1" ht="18" customHeight="1">
      <c r="A308" s="289"/>
      <c r="B308" s="41" t="s">
        <v>49</v>
      </c>
      <c r="C308" s="279"/>
      <c r="D308" s="279"/>
      <c r="E308" s="279"/>
      <c r="F308" s="39">
        <v>6750000</v>
      </c>
      <c r="G308" s="39"/>
      <c r="H308" s="42">
        <v>542506</v>
      </c>
      <c r="I308" s="42">
        <v>524698</v>
      </c>
      <c r="J308" s="42">
        <v>507373</v>
      </c>
      <c r="K308" s="42">
        <v>490048</v>
      </c>
      <c r="L308" s="42">
        <v>473016</v>
      </c>
      <c r="M308" s="42">
        <v>455398</v>
      </c>
      <c r="N308" s="42">
        <v>438073</v>
      </c>
      <c r="O308" s="42">
        <v>420748</v>
      </c>
      <c r="P308" s="42">
        <v>403526</v>
      </c>
      <c r="Q308" s="42">
        <v>386098</v>
      </c>
      <c r="R308" s="42">
        <v>124777</v>
      </c>
      <c r="S308" s="42">
        <f aca="true" t="shared" si="223" ref="S308:X308">SUM(S311)</f>
        <v>0</v>
      </c>
      <c r="T308" s="42">
        <f t="shared" si="223"/>
        <v>0</v>
      </c>
      <c r="U308" s="42">
        <f t="shared" si="223"/>
        <v>0</v>
      </c>
      <c r="V308" s="42">
        <f t="shared" si="223"/>
        <v>0</v>
      </c>
      <c r="W308" s="42">
        <f t="shared" si="223"/>
        <v>0</v>
      </c>
      <c r="X308" s="42">
        <f t="shared" si="223"/>
        <v>0</v>
      </c>
      <c r="Y308" s="42">
        <f>SUM(H308:X308)</f>
        <v>4766261</v>
      </c>
      <c r="Z308" s="237">
        <f t="shared" si="191"/>
        <v>1983739</v>
      </c>
    </row>
    <row r="309" spans="1:26" s="40" customFormat="1" ht="76.5" customHeight="1">
      <c r="A309" s="280" t="s">
        <v>317</v>
      </c>
      <c r="B309" s="6" t="s">
        <v>319</v>
      </c>
      <c r="C309" s="278" t="s">
        <v>286</v>
      </c>
      <c r="D309" s="278">
        <v>2014</v>
      </c>
      <c r="E309" s="278">
        <v>2020</v>
      </c>
      <c r="F309" s="39">
        <f>SUM(F310)</f>
        <v>3375500</v>
      </c>
      <c r="G309" s="39">
        <f t="shared" si="222"/>
        <v>0</v>
      </c>
      <c r="H309" s="39">
        <f t="shared" si="222"/>
        <v>0</v>
      </c>
      <c r="I309" s="39">
        <f t="shared" si="222"/>
        <v>0</v>
      </c>
      <c r="J309" s="39">
        <f t="shared" si="222"/>
        <v>179000</v>
      </c>
      <c r="K309" s="39">
        <f t="shared" si="222"/>
        <v>179000</v>
      </c>
      <c r="L309" s="39">
        <f t="shared" si="222"/>
        <v>603500</v>
      </c>
      <c r="M309" s="39">
        <f t="shared" si="222"/>
        <v>603500</v>
      </c>
      <c r="N309" s="39">
        <f t="shared" si="222"/>
        <v>603500</v>
      </c>
      <c r="O309" s="39">
        <f t="shared" si="222"/>
        <v>603500</v>
      </c>
      <c r="P309" s="39">
        <f t="shared" si="222"/>
        <v>603500</v>
      </c>
      <c r="Q309" s="39">
        <f t="shared" si="222"/>
        <v>0</v>
      </c>
      <c r="R309" s="39">
        <f t="shared" si="222"/>
        <v>0</v>
      </c>
      <c r="S309" s="39">
        <f t="shared" si="222"/>
        <v>0</v>
      </c>
      <c r="T309" s="39">
        <f t="shared" si="222"/>
        <v>0</v>
      </c>
      <c r="U309" s="39">
        <f t="shared" si="222"/>
        <v>0</v>
      </c>
      <c r="V309" s="39">
        <f t="shared" si="222"/>
        <v>0</v>
      </c>
      <c r="W309" s="39">
        <f t="shared" si="222"/>
        <v>0</v>
      </c>
      <c r="X309" s="39">
        <f t="shared" si="222"/>
        <v>0</v>
      </c>
      <c r="Y309" s="39">
        <f>SUM(H309:X309)</f>
        <v>3375500</v>
      </c>
      <c r="Z309" s="237">
        <f t="shared" si="191"/>
        <v>0</v>
      </c>
    </row>
    <row r="310" spans="1:26" s="40" customFormat="1" ht="18" customHeight="1">
      <c r="A310" s="289"/>
      <c r="B310" s="41" t="s">
        <v>49</v>
      </c>
      <c r="C310" s="279"/>
      <c r="D310" s="279"/>
      <c r="E310" s="279"/>
      <c r="F310" s="39">
        <v>3375500</v>
      </c>
      <c r="G310" s="39"/>
      <c r="H310" s="42">
        <v>0</v>
      </c>
      <c r="I310" s="42">
        <v>0</v>
      </c>
      <c r="J310" s="42">
        <v>179000</v>
      </c>
      <c r="K310" s="42">
        <v>179000</v>
      </c>
      <c r="L310" s="42">
        <v>603500</v>
      </c>
      <c r="M310" s="42">
        <v>603500</v>
      </c>
      <c r="N310" s="42">
        <v>603500</v>
      </c>
      <c r="O310" s="42">
        <v>603500</v>
      </c>
      <c r="P310" s="42">
        <v>603500</v>
      </c>
      <c r="Q310" s="42">
        <v>0</v>
      </c>
      <c r="R310" s="42">
        <v>0</v>
      </c>
      <c r="S310" s="42">
        <v>0</v>
      </c>
      <c r="T310" s="42">
        <v>0</v>
      </c>
      <c r="U310" s="42">
        <v>0</v>
      </c>
      <c r="V310" s="42">
        <v>0</v>
      </c>
      <c r="W310" s="42">
        <v>0</v>
      </c>
      <c r="X310" s="42">
        <v>0</v>
      </c>
      <c r="Y310" s="42">
        <f>SUM(H310:X310)</f>
        <v>3375500</v>
      </c>
      <c r="Z310" s="237">
        <f t="shared" si="191"/>
        <v>0</v>
      </c>
    </row>
    <row r="311" spans="1:25" s="10" customFormat="1" ht="22.5" customHeight="1">
      <c r="A311" s="291" t="s">
        <v>120</v>
      </c>
      <c r="B311" s="291"/>
      <c r="C311" s="291"/>
      <c r="D311" s="291"/>
      <c r="E311" s="291"/>
      <c r="F311" s="291"/>
      <c r="G311" s="291"/>
      <c r="H311" s="291"/>
      <c r="I311" s="291"/>
      <c r="J311" s="291"/>
      <c r="K311" s="291"/>
      <c r="L311" s="291"/>
      <c r="M311" s="291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</row>
    <row r="312" spans="1:25" s="10" customFormat="1" ht="14.25" customHeight="1">
      <c r="A312" s="292" t="s">
        <v>121</v>
      </c>
      <c r="B312" s="292"/>
      <c r="C312" s="292"/>
      <c r="D312" s="292"/>
      <c r="E312" s="292"/>
      <c r="F312" s="292"/>
      <c r="G312" s="292"/>
      <c r="H312" s="292"/>
      <c r="I312" s="292"/>
      <c r="J312" s="292"/>
      <c r="K312" s="292"/>
      <c r="L312" s="292"/>
      <c r="M312" s="292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</row>
    <row r="313" spans="1:25" s="10" customFormat="1" ht="11.25" customHeight="1">
      <c r="A313" s="292" t="s">
        <v>122</v>
      </c>
      <c r="B313" s="292"/>
      <c r="C313" s="292"/>
      <c r="D313" s="292"/>
      <c r="E313" s="292"/>
      <c r="F313" s="292"/>
      <c r="G313" s="292"/>
      <c r="H313" s="292"/>
      <c r="I313" s="292"/>
      <c r="J313" s="292"/>
      <c r="K313" s="292"/>
      <c r="L313" s="292"/>
      <c r="M313" s="292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</row>
    <row r="314" spans="1:25" s="10" customFormat="1" ht="41.25" customHeight="1">
      <c r="A314" s="290" t="s">
        <v>245</v>
      </c>
      <c r="B314" s="290"/>
      <c r="C314" s="290"/>
      <c r="D314" s="290"/>
      <c r="E314" s="290"/>
      <c r="F314" s="290"/>
      <c r="G314" s="290"/>
      <c r="H314" s="290"/>
      <c r="I314" s="290"/>
      <c r="J314" s="290"/>
      <c r="K314" s="290"/>
      <c r="L314" s="290"/>
      <c r="M314" s="290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</row>
    <row r="315" spans="1:25" s="10" customFormat="1" ht="1.5" customHeight="1">
      <c r="A315" s="290"/>
      <c r="B315" s="290"/>
      <c r="C315" s="290"/>
      <c r="D315" s="290"/>
      <c r="E315" s="290"/>
      <c r="F315" s="290"/>
      <c r="G315" s="290"/>
      <c r="H315" s="290"/>
      <c r="I315" s="290"/>
      <c r="J315" s="290"/>
      <c r="K315" s="290"/>
      <c r="L315" s="290"/>
      <c r="M315" s="290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</row>
    <row r="316" spans="1:25" s="10" customFormat="1" ht="25.5" customHeight="1">
      <c r="A316" s="290" t="s">
        <v>123</v>
      </c>
      <c r="B316" s="290"/>
      <c r="C316" s="290"/>
      <c r="D316" s="290"/>
      <c r="E316" s="290"/>
      <c r="F316" s="290"/>
      <c r="G316" s="290"/>
      <c r="H316" s="290"/>
      <c r="I316" s="290"/>
      <c r="J316" s="290"/>
      <c r="K316" s="290"/>
      <c r="L316" s="290"/>
      <c r="M316" s="290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</row>
    <row r="317" spans="1:25" s="10" customFormat="1" ht="25.5" customHeight="1">
      <c r="A317" s="290" t="s">
        <v>124</v>
      </c>
      <c r="B317" s="290"/>
      <c r="C317" s="290"/>
      <c r="D317" s="290"/>
      <c r="E317" s="290"/>
      <c r="F317" s="290"/>
      <c r="G317" s="290"/>
      <c r="H317" s="290"/>
      <c r="I317" s="290"/>
      <c r="J317" s="290"/>
      <c r="K317" s="290"/>
      <c r="L317" s="290"/>
      <c r="M317" s="290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</row>
    <row r="318" spans="1:8" s="34" customFormat="1" ht="11.25">
      <c r="A318" s="303"/>
      <c r="B318" s="303"/>
      <c r="C318" s="303"/>
      <c r="D318" s="303"/>
      <c r="E318" s="303"/>
      <c r="F318" s="303"/>
      <c r="G318" s="303"/>
      <c r="H318" s="303"/>
    </row>
    <row r="319" spans="1:2" s="33" customFormat="1" ht="12">
      <c r="A319" s="43"/>
      <c r="B319" s="35"/>
    </row>
    <row r="320" spans="1:2" s="33" customFormat="1" ht="12">
      <c r="A320" s="43"/>
      <c r="B320" s="35"/>
    </row>
    <row r="321" spans="1:2" s="33" customFormat="1" ht="12">
      <c r="A321" s="43"/>
      <c r="B321" s="35"/>
    </row>
    <row r="322" spans="1:2" s="33" customFormat="1" ht="12">
      <c r="A322" s="43"/>
      <c r="B322" s="35"/>
    </row>
    <row r="323" spans="1:2" s="33" customFormat="1" ht="12">
      <c r="A323" s="43"/>
      <c r="B323" s="35"/>
    </row>
    <row r="324" spans="1:2" s="33" customFormat="1" ht="12">
      <c r="A324" s="43"/>
      <c r="B324" s="35"/>
    </row>
    <row r="325" spans="1:2" s="33" customFormat="1" ht="12">
      <c r="A325" s="43"/>
      <c r="B325" s="35"/>
    </row>
    <row r="326" spans="1:2" s="33" customFormat="1" ht="12">
      <c r="A326" s="43"/>
      <c r="B326" s="35"/>
    </row>
    <row r="327" spans="1:2" s="33" customFormat="1" ht="12">
      <c r="A327" s="43"/>
      <c r="B327" s="35"/>
    </row>
    <row r="328" spans="1:2" s="33" customFormat="1" ht="12">
      <c r="A328" s="43"/>
      <c r="B328" s="35"/>
    </row>
    <row r="329" spans="1:2" s="33" customFormat="1" ht="12">
      <c r="A329" s="43"/>
      <c r="B329" s="35"/>
    </row>
    <row r="330" spans="1:2" s="33" customFormat="1" ht="12">
      <c r="A330" s="43"/>
      <c r="B330" s="35"/>
    </row>
    <row r="331" spans="1:2" s="33" customFormat="1" ht="12">
      <c r="A331" s="43"/>
      <c r="B331" s="35"/>
    </row>
    <row r="332" spans="1:2" s="33" customFormat="1" ht="12">
      <c r="A332" s="43"/>
      <c r="B332" s="35"/>
    </row>
    <row r="333" spans="1:2" s="33" customFormat="1" ht="12">
      <c r="A333" s="43"/>
      <c r="B333" s="35"/>
    </row>
    <row r="334" spans="1:2" s="33" customFormat="1" ht="12">
      <c r="A334" s="43"/>
      <c r="B334" s="35"/>
    </row>
    <row r="335" spans="1:2" s="33" customFormat="1" ht="12">
      <c r="A335" s="43"/>
      <c r="B335" s="35"/>
    </row>
    <row r="336" spans="1:2" s="33" customFormat="1" ht="12">
      <c r="A336" s="43"/>
      <c r="B336" s="35"/>
    </row>
    <row r="337" spans="1:2" s="33" customFormat="1" ht="12">
      <c r="A337" s="43"/>
      <c r="B337" s="35"/>
    </row>
    <row r="338" spans="1:2" s="33" customFormat="1" ht="12">
      <c r="A338" s="43"/>
      <c r="B338" s="35"/>
    </row>
    <row r="339" spans="1:2" s="33" customFormat="1" ht="12">
      <c r="A339" s="43"/>
      <c r="B339" s="35"/>
    </row>
    <row r="340" spans="1:2" s="33" customFormat="1" ht="12">
      <c r="A340" s="43"/>
      <c r="B340" s="35"/>
    </row>
    <row r="341" spans="1:2" s="33" customFormat="1" ht="12">
      <c r="A341" s="43"/>
      <c r="B341" s="35"/>
    </row>
    <row r="342" spans="1:2" s="33" customFormat="1" ht="12">
      <c r="A342" s="43"/>
      <c r="B342" s="35"/>
    </row>
    <row r="343" spans="1:2" s="33" customFormat="1" ht="12">
      <c r="A343" s="43"/>
      <c r="B343" s="35"/>
    </row>
    <row r="344" spans="1:2" s="33" customFormat="1" ht="12">
      <c r="A344" s="43"/>
      <c r="B344" s="35"/>
    </row>
    <row r="345" spans="1:2" s="33" customFormat="1" ht="12">
      <c r="A345" s="43"/>
      <c r="B345" s="35"/>
    </row>
    <row r="346" spans="1:2" s="33" customFormat="1" ht="12">
      <c r="A346" s="43"/>
      <c r="B346" s="35"/>
    </row>
    <row r="347" spans="1:2" s="33" customFormat="1" ht="12">
      <c r="A347" s="43"/>
      <c r="B347" s="35"/>
    </row>
    <row r="348" spans="1:2" s="33" customFormat="1" ht="12">
      <c r="A348" s="43"/>
      <c r="B348" s="35"/>
    </row>
    <row r="349" spans="1:2" s="33" customFormat="1" ht="12">
      <c r="A349" s="43"/>
      <c r="B349" s="35"/>
    </row>
    <row r="350" spans="1:2" s="33" customFormat="1" ht="12">
      <c r="A350" s="43"/>
      <c r="B350" s="35"/>
    </row>
    <row r="351" spans="1:2" s="33" customFormat="1" ht="12">
      <c r="A351" s="43"/>
      <c r="B351" s="35"/>
    </row>
    <row r="352" spans="1:2" s="33" customFormat="1" ht="12">
      <c r="A352" s="43"/>
      <c r="B352" s="35"/>
    </row>
    <row r="353" spans="1:2" s="33" customFormat="1" ht="12">
      <c r="A353" s="43"/>
      <c r="B353" s="35"/>
    </row>
    <row r="354" spans="1:2" s="33" customFormat="1" ht="12">
      <c r="A354" s="43"/>
      <c r="B354" s="35"/>
    </row>
    <row r="355" spans="1:2" s="33" customFormat="1" ht="12">
      <c r="A355" s="43"/>
      <c r="B355" s="35"/>
    </row>
    <row r="356" spans="1:2" s="33" customFormat="1" ht="12">
      <c r="A356" s="43"/>
      <c r="B356" s="35"/>
    </row>
    <row r="357" spans="1:2" s="33" customFormat="1" ht="12">
      <c r="A357" s="43"/>
      <c r="B357" s="35"/>
    </row>
    <row r="358" spans="1:2" s="33" customFormat="1" ht="12">
      <c r="A358" s="43"/>
      <c r="B358" s="35"/>
    </row>
    <row r="359" spans="1:2" s="33" customFormat="1" ht="12">
      <c r="A359" s="43"/>
      <c r="B359" s="35"/>
    </row>
    <row r="360" spans="1:2" s="33" customFormat="1" ht="12">
      <c r="A360" s="43"/>
      <c r="B360" s="35"/>
    </row>
    <row r="361" spans="1:2" s="33" customFormat="1" ht="12">
      <c r="A361" s="43"/>
      <c r="B361" s="35"/>
    </row>
    <row r="362" spans="1:2" s="33" customFormat="1" ht="12">
      <c r="A362" s="43"/>
      <c r="B362" s="35"/>
    </row>
    <row r="363" spans="1:2" s="33" customFormat="1" ht="12">
      <c r="A363" s="43"/>
      <c r="B363" s="35"/>
    </row>
    <row r="364" spans="1:2" s="33" customFormat="1" ht="12">
      <c r="A364" s="43"/>
      <c r="B364" s="35"/>
    </row>
    <row r="365" spans="1:2" s="33" customFormat="1" ht="12">
      <c r="A365" s="43"/>
      <c r="B365" s="35"/>
    </row>
    <row r="366" spans="1:2" s="33" customFormat="1" ht="12">
      <c r="A366" s="43"/>
      <c r="B366" s="35"/>
    </row>
    <row r="367" spans="1:2" s="33" customFormat="1" ht="12">
      <c r="A367" s="43"/>
      <c r="B367" s="35"/>
    </row>
    <row r="368" spans="1:2" s="33" customFormat="1" ht="12">
      <c r="A368" s="43"/>
      <c r="B368" s="35"/>
    </row>
    <row r="369" spans="1:2" s="33" customFormat="1" ht="12">
      <c r="A369" s="43"/>
      <c r="B369" s="35"/>
    </row>
    <row r="370" spans="1:2" s="33" customFormat="1" ht="12">
      <c r="A370" s="43"/>
      <c r="B370" s="35"/>
    </row>
    <row r="371" spans="1:2" s="33" customFormat="1" ht="12">
      <c r="A371" s="43"/>
      <c r="B371" s="35"/>
    </row>
    <row r="372" spans="1:2" s="33" customFormat="1" ht="12">
      <c r="A372" s="43"/>
      <c r="B372" s="35"/>
    </row>
    <row r="373" spans="1:2" s="33" customFormat="1" ht="12">
      <c r="A373" s="43"/>
      <c r="B373" s="35"/>
    </row>
    <row r="374" spans="1:2" s="33" customFormat="1" ht="12">
      <c r="A374" s="43"/>
      <c r="B374" s="35"/>
    </row>
    <row r="375" spans="1:2" s="33" customFormat="1" ht="12">
      <c r="A375" s="43"/>
      <c r="B375" s="35"/>
    </row>
    <row r="376" spans="1:2" s="33" customFormat="1" ht="12">
      <c r="A376" s="43"/>
      <c r="B376" s="35"/>
    </row>
    <row r="377" spans="1:2" s="33" customFormat="1" ht="12">
      <c r="A377" s="43"/>
      <c r="B377" s="35"/>
    </row>
    <row r="378" spans="1:2" s="33" customFormat="1" ht="12">
      <c r="A378" s="43"/>
      <c r="B378" s="35"/>
    </row>
    <row r="379" spans="1:2" s="33" customFormat="1" ht="12">
      <c r="A379" s="43"/>
      <c r="B379" s="35"/>
    </row>
    <row r="380" spans="1:2" s="33" customFormat="1" ht="12">
      <c r="A380" s="43"/>
      <c r="B380" s="35"/>
    </row>
    <row r="381" spans="1:2" s="33" customFormat="1" ht="12">
      <c r="A381" s="43"/>
      <c r="B381" s="35"/>
    </row>
    <row r="382" spans="1:2" s="33" customFormat="1" ht="12">
      <c r="A382" s="43"/>
      <c r="B382" s="35"/>
    </row>
    <row r="383" spans="1:2" s="33" customFormat="1" ht="12">
      <c r="A383" s="43"/>
      <c r="B383" s="35"/>
    </row>
    <row r="384" spans="1:2" s="33" customFormat="1" ht="12">
      <c r="A384" s="43"/>
      <c r="B384" s="35"/>
    </row>
    <row r="385" spans="1:2" s="33" customFormat="1" ht="12">
      <c r="A385" s="43"/>
      <c r="B385" s="35"/>
    </row>
    <row r="386" spans="1:2" s="33" customFormat="1" ht="12">
      <c r="A386" s="43"/>
      <c r="B386" s="35"/>
    </row>
    <row r="387" spans="1:2" s="33" customFormat="1" ht="12">
      <c r="A387" s="43"/>
      <c r="B387" s="35"/>
    </row>
    <row r="388" spans="1:2" s="33" customFormat="1" ht="12">
      <c r="A388" s="43"/>
      <c r="B388" s="35"/>
    </row>
    <row r="389" spans="1:2" s="33" customFormat="1" ht="12">
      <c r="A389" s="43"/>
      <c r="B389" s="35"/>
    </row>
    <row r="390" spans="1:2" s="33" customFormat="1" ht="12">
      <c r="A390" s="43"/>
      <c r="B390" s="35"/>
    </row>
    <row r="391" spans="1:2" s="33" customFormat="1" ht="12">
      <c r="A391" s="43"/>
      <c r="B391" s="35"/>
    </row>
    <row r="392" spans="1:2" s="33" customFormat="1" ht="12">
      <c r="A392" s="43"/>
      <c r="B392" s="35"/>
    </row>
    <row r="393" spans="1:2" s="33" customFormat="1" ht="12">
      <c r="A393" s="43"/>
      <c r="B393" s="35"/>
    </row>
    <row r="394" spans="1:2" s="33" customFormat="1" ht="12">
      <c r="A394" s="43"/>
      <c r="B394" s="35"/>
    </row>
    <row r="395" spans="1:2" s="33" customFormat="1" ht="12">
      <c r="A395" s="43"/>
      <c r="B395" s="35"/>
    </row>
    <row r="396" spans="1:2" s="33" customFormat="1" ht="12">
      <c r="A396" s="43"/>
      <c r="B396" s="35"/>
    </row>
    <row r="397" spans="1:2" s="33" customFormat="1" ht="12">
      <c r="A397" s="43"/>
      <c r="B397" s="35"/>
    </row>
    <row r="398" spans="1:2" s="33" customFormat="1" ht="12">
      <c r="A398" s="43"/>
      <c r="B398" s="35"/>
    </row>
    <row r="399" spans="1:2" s="33" customFormat="1" ht="12">
      <c r="A399" s="43"/>
      <c r="B399" s="35"/>
    </row>
    <row r="400" spans="1:2" s="33" customFormat="1" ht="12">
      <c r="A400" s="43"/>
      <c r="B400" s="35"/>
    </row>
    <row r="401" spans="1:2" s="33" customFormat="1" ht="12">
      <c r="A401" s="43"/>
      <c r="B401" s="35"/>
    </row>
    <row r="402" spans="1:2" s="33" customFormat="1" ht="12">
      <c r="A402" s="43"/>
      <c r="B402" s="35"/>
    </row>
    <row r="403" spans="1:2" s="33" customFormat="1" ht="12">
      <c r="A403" s="43"/>
      <c r="B403" s="35"/>
    </row>
    <row r="404" spans="1:2" s="33" customFormat="1" ht="12">
      <c r="A404" s="43"/>
      <c r="B404" s="35"/>
    </row>
    <row r="405" spans="1:2" s="33" customFormat="1" ht="12">
      <c r="A405" s="43"/>
      <c r="B405" s="35"/>
    </row>
    <row r="406" spans="1:2" s="33" customFormat="1" ht="12">
      <c r="A406" s="43"/>
      <c r="B406" s="35"/>
    </row>
    <row r="407" spans="1:2" s="33" customFormat="1" ht="12">
      <c r="A407" s="43"/>
      <c r="B407" s="35"/>
    </row>
    <row r="408" spans="1:2" s="33" customFormat="1" ht="12">
      <c r="A408" s="43"/>
      <c r="B408" s="35"/>
    </row>
    <row r="409" spans="1:2" s="33" customFormat="1" ht="12">
      <c r="A409" s="43"/>
      <c r="B409" s="35"/>
    </row>
    <row r="410" spans="1:2" s="33" customFormat="1" ht="12">
      <c r="A410" s="43"/>
      <c r="B410" s="35"/>
    </row>
    <row r="411" spans="1:2" s="33" customFormat="1" ht="12">
      <c r="A411" s="43"/>
      <c r="B411" s="35"/>
    </row>
    <row r="412" spans="1:2" s="33" customFormat="1" ht="12">
      <c r="A412" s="43"/>
      <c r="B412" s="35"/>
    </row>
    <row r="413" spans="1:2" s="33" customFormat="1" ht="12">
      <c r="A413" s="43"/>
      <c r="B413" s="35"/>
    </row>
    <row r="414" spans="1:2" s="33" customFormat="1" ht="12">
      <c r="A414" s="43"/>
      <c r="B414" s="35"/>
    </row>
    <row r="415" spans="1:2" s="33" customFormat="1" ht="12">
      <c r="A415" s="43"/>
      <c r="B415" s="35"/>
    </row>
    <row r="416" spans="1:2" s="33" customFormat="1" ht="12">
      <c r="A416" s="43"/>
      <c r="B416" s="35"/>
    </row>
    <row r="417" spans="1:2" s="33" customFormat="1" ht="12">
      <c r="A417" s="43"/>
      <c r="B417" s="35"/>
    </row>
    <row r="418" spans="1:2" s="33" customFormat="1" ht="12">
      <c r="A418" s="43"/>
      <c r="B418" s="35"/>
    </row>
    <row r="419" spans="1:2" s="33" customFormat="1" ht="12">
      <c r="A419" s="43"/>
      <c r="B419" s="35"/>
    </row>
    <row r="420" spans="1:2" s="33" customFormat="1" ht="12">
      <c r="A420" s="43"/>
      <c r="B420" s="35"/>
    </row>
    <row r="421" spans="1:2" s="33" customFormat="1" ht="12">
      <c r="A421" s="43"/>
      <c r="B421" s="35"/>
    </row>
    <row r="422" spans="1:2" s="33" customFormat="1" ht="12">
      <c r="A422" s="43"/>
      <c r="B422" s="35"/>
    </row>
    <row r="423" spans="1:2" s="33" customFormat="1" ht="12">
      <c r="A423" s="43"/>
      <c r="B423" s="35"/>
    </row>
    <row r="424" spans="1:2" s="33" customFormat="1" ht="12">
      <c r="A424" s="43"/>
      <c r="B424" s="35"/>
    </row>
    <row r="425" spans="1:2" s="33" customFormat="1" ht="12">
      <c r="A425" s="43"/>
      <c r="B425" s="35"/>
    </row>
    <row r="426" spans="1:2" s="33" customFormat="1" ht="12">
      <c r="A426" s="43"/>
      <c r="B426" s="35"/>
    </row>
    <row r="427" spans="1:2" s="33" customFormat="1" ht="12">
      <c r="A427" s="43"/>
      <c r="B427" s="35"/>
    </row>
    <row r="428" spans="1:2" s="33" customFormat="1" ht="12">
      <c r="A428" s="43"/>
      <c r="B428" s="35"/>
    </row>
    <row r="429" spans="1:2" s="33" customFormat="1" ht="12">
      <c r="A429" s="43"/>
      <c r="B429" s="35"/>
    </row>
    <row r="430" spans="1:2" s="33" customFormat="1" ht="12">
      <c r="A430" s="43"/>
      <c r="B430" s="35"/>
    </row>
    <row r="431" spans="1:2" s="33" customFormat="1" ht="12">
      <c r="A431" s="43"/>
      <c r="B431" s="35"/>
    </row>
    <row r="432" spans="1:2" s="33" customFormat="1" ht="12">
      <c r="A432" s="43"/>
      <c r="B432" s="35"/>
    </row>
    <row r="433" spans="1:2" s="33" customFormat="1" ht="12">
      <c r="A433" s="43"/>
      <c r="B433" s="35"/>
    </row>
    <row r="434" spans="1:2" s="33" customFormat="1" ht="12">
      <c r="A434" s="43"/>
      <c r="B434" s="35"/>
    </row>
    <row r="435" spans="1:2" s="33" customFormat="1" ht="12">
      <c r="A435" s="43"/>
      <c r="B435" s="35"/>
    </row>
    <row r="436" spans="1:2" s="33" customFormat="1" ht="12">
      <c r="A436" s="43"/>
      <c r="B436" s="35"/>
    </row>
    <row r="437" spans="1:2" s="33" customFormat="1" ht="12">
      <c r="A437" s="43"/>
      <c r="B437" s="35"/>
    </row>
    <row r="438" spans="1:2" s="33" customFormat="1" ht="12">
      <c r="A438" s="43"/>
      <c r="B438" s="35"/>
    </row>
    <row r="439" spans="1:2" s="33" customFormat="1" ht="12">
      <c r="A439" s="43"/>
      <c r="B439" s="35"/>
    </row>
    <row r="440" spans="1:2" s="33" customFormat="1" ht="12">
      <c r="A440" s="43"/>
      <c r="B440" s="35"/>
    </row>
    <row r="441" spans="1:2" s="33" customFormat="1" ht="12">
      <c r="A441" s="43"/>
      <c r="B441" s="35"/>
    </row>
    <row r="442" spans="1:2" s="33" customFormat="1" ht="12">
      <c r="A442" s="43"/>
      <c r="B442" s="35"/>
    </row>
    <row r="443" spans="1:2" s="33" customFormat="1" ht="12">
      <c r="A443" s="43"/>
      <c r="B443" s="35"/>
    </row>
    <row r="444" spans="1:2" s="33" customFormat="1" ht="12">
      <c r="A444" s="43"/>
      <c r="B444" s="35"/>
    </row>
    <row r="445" spans="1:2" s="33" customFormat="1" ht="12">
      <c r="A445" s="43"/>
      <c r="B445" s="35"/>
    </row>
    <row r="446" spans="1:2" s="33" customFormat="1" ht="12">
      <c r="A446" s="43"/>
      <c r="B446" s="35"/>
    </row>
    <row r="447" spans="1:2" s="33" customFormat="1" ht="12">
      <c r="A447" s="43"/>
      <c r="B447" s="35"/>
    </row>
    <row r="448" spans="1:2" s="33" customFormat="1" ht="12">
      <c r="A448" s="43"/>
      <c r="B448" s="35"/>
    </row>
    <row r="449" spans="1:2" s="33" customFormat="1" ht="12">
      <c r="A449" s="43"/>
      <c r="B449" s="35"/>
    </row>
    <row r="450" spans="1:2" s="33" customFormat="1" ht="12">
      <c r="A450" s="43"/>
      <c r="B450" s="35"/>
    </row>
    <row r="451" spans="1:2" s="33" customFormat="1" ht="12">
      <c r="A451" s="43"/>
      <c r="B451" s="35"/>
    </row>
    <row r="452" spans="1:2" s="33" customFormat="1" ht="12">
      <c r="A452" s="43"/>
      <c r="B452" s="35"/>
    </row>
    <row r="453" spans="1:2" s="33" customFormat="1" ht="12">
      <c r="A453" s="43"/>
      <c r="B453" s="35"/>
    </row>
    <row r="454" spans="1:2" s="33" customFormat="1" ht="12">
      <c r="A454" s="43"/>
      <c r="B454" s="35"/>
    </row>
    <row r="455" spans="1:2" s="33" customFormat="1" ht="12">
      <c r="A455" s="43"/>
      <c r="B455" s="35"/>
    </row>
    <row r="456" spans="1:2" s="33" customFormat="1" ht="12">
      <c r="A456" s="43"/>
      <c r="B456" s="35"/>
    </row>
    <row r="457" spans="1:2" s="33" customFormat="1" ht="12">
      <c r="A457" s="43"/>
      <c r="B457" s="35"/>
    </row>
    <row r="458" spans="1:2" s="33" customFormat="1" ht="12">
      <c r="A458" s="43"/>
      <c r="B458" s="35"/>
    </row>
    <row r="459" spans="1:2" s="33" customFormat="1" ht="12">
      <c r="A459" s="43"/>
      <c r="B459" s="35"/>
    </row>
    <row r="460" spans="1:2" s="33" customFormat="1" ht="12">
      <c r="A460" s="43"/>
      <c r="B460" s="35"/>
    </row>
    <row r="461" spans="1:2" s="33" customFormat="1" ht="12">
      <c r="A461" s="43"/>
      <c r="B461" s="35"/>
    </row>
    <row r="462" spans="1:2" s="33" customFormat="1" ht="12">
      <c r="A462" s="43"/>
      <c r="B462" s="35"/>
    </row>
    <row r="463" spans="1:2" s="33" customFormat="1" ht="12">
      <c r="A463" s="43"/>
      <c r="B463" s="35"/>
    </row>
    <row r="464" spans="1:2" s="33" customFormat="1" ht="12">
      <c r="A464" s="43"/>
      <c r="B464" s="35"/>
    </row>
    <row r="465" spans="1:2" s="33" customFormat="1" ht="12">
      <c r="A465" s="43"/>
      <c r="B465" s="35"/>
    </row>
    <row r="466" spans="1:2" s="33" customFormat="1" ht="12">
      <c r="A466" s="43"/>
      <c r="B466" s="35"/>
    </row>
    <row r="467" spans="1:2" s="33" customFormat="1" ht="12">
      <c r="A467" s="43"/>
      <c r="B467" s="35"/>
    </row>
    <row r="468" spans="1:2" s="33" customFormat="1" ht="12">
      <c r="A468" s="43"/>
      <c r="B468" s="35"/>
    </row>
    <row r="469" spans="1:2" s="33" customFormat="1" ht="12">
      <c r="A469" s="43"/>
      <c r="B469" s="35"/>
    </row>
    <row r="470" spans="1:2" s="33" customFormat="1" ht="12">
      <c r="A470" s="43"/>
      <c r="B470" s="35"/>
    </row>
    <row r="471" spans="1:2" s="33" customFormat="1" ht="12">
      <c r="A471" s="43"/>
      <c r="B471" s="35"/>
    </row>
    <row r="472" spans="1:2" s="33" customFormat="1" ht="12">
      <c r="A472" s="43"/>
      <c r="B472" s="35"/>
    </row>
  </sheetData>
  <sheetProtection formatCells="0" formatColumns="0" formatRows="0" insertColumns="0" insertRows="0" insertHyperlinks="0" deleteColumns="0" deleteRows="0" sort="0" autoFilter="0" pivotTables="0"/>
  <mergeCells count="439">
    <mergeCell ref="A128:A130"/>
    <mergeCell ref="C128:C130"/>
    <mergeCell ref="D128:D130"/>
    <mergeCell ref="E128:E130"/>
    <mergeCell ref="A137:A139"/>
    <mergeCell ref="D137:D139"/>
    <mergeCell ref="E137:E139"/>
    <mergeCell ref="C137:C139"/>
    <mergeCell ref="E119:E121"/>
    <mergeCell ref="D161:D163"/>
    <mergeCell ref="D119:D121"/>
    <mergeCell ref="D134:D136"/>
    <mergeCell ref="C131:C133"/>
    <mergeCell ref="D131:D133"/>
    <mergeCell ref="E134:E136"/>
    <mergeCell ref="E143:E145"/>
    <mergeCell ref="C140:C142"/>
    <mergeCell ref="D140:D142"/>
    <mergeCell ref="E110:E112"/>
    <mergeCell ref="E98:E100"/>
    <mergeCell ref="C101:C103"/>
    <mergeCell ref="E101:E103"/>
    <mergeCell ref="D107:D109"/>
    <mergeCell ref="E107:E109"/>
    <mergeCell ref="D98:D100"/>
    <mergeCell ref="D104:D106"/>
    <mergeCell ref="D86:D88"/>
    <mergeCell ref="E86:E88"/>
    <mergeCell ref="E131:E133"/>
    <mergeCell ref="A122:A124"/>
    <mergeCell ref="C122:C124"/>
    <mergeCell ref="D122:D124"/>
    <mergeCell ref="E122:E124"/>
    <mergeCell ref="C89:C91"/>
    <mergeCell ref="D89:D91"/>
    <mergeCell ref="E89:E91"/>
    <mergeCell ref="A158:A160"/>
    <mergeCell ref="C158:C160"/>
    <mergeCell ref="A164:A166"/>
    <mergeCell ref="E155:E157"/>
    <mergeCell ref="A161:A163"/>
    <mergeCell ref="C161:C163"/>
    <mergeCell ref="A155:A157"/>
    <mergeCell ref="C155:C157"/>
    <mergeCell ref="E158:E160"/>
    <mergeCell ref="D164:D166"/>
    <mergeCell ref="E62:E64"/>
    <mergeCell ref="E83:E85"/>
    <mergeCell ref="D65:D67"/>
    <mergeCell ref="E65:E67"/>
    <mergeCell ref="E68:E70"/>
    <mergeCell ref="E71:E73"/>
    <mergeCell ref="D74:D76"/>
    <mergeCell ref="E74:E76"/>
    <mergeCell ref="D71:D73"/>
    <mergeCell ref="E50:E52"/>
    <mergeCell ref="E77:E79"/>
    <mergeCell ref="A107:A109"/>
    <mergeCell ref="C107:C109"/>
    <mergeCell ref="A101:A103"/>
    <mergeCell ref="C62:C64"/>
    <mergeCell ref="D62:D64"/>
    <mergeCell ref="A89:A91"/>
    <mergeCell ref="C95:C97"/>
    <mergeCell ref="D95:D97"/>
    <mergeCell ref="A170:A172"/>
    <mergeCell ref="C170:C172"/>
    <mergeCell ref="D170:D172"/>
    <mergeCell ref="E170:E172"/>
    <mergeCell ref="A125:A127"/>
    <mergeCell ref="C125:C127"/>
    <mergeCell ref="D125:D127"/>
    <mergeCell ref="A143:A145"/>
    <mergeCell ref="C143:C145"/>
    <mergeCell ref="E164:E166"/>
    <mergeCell ref="E17:E19"/>
    <mergeCell ref="E92:E94"/>
    <mergeCell ref="A50:A52"/>
    <mergeCell ref="C50:C52"/>
    <mergeCell ref="D50:D52"/>
    <mergeCell ref="A83:A85"/>
    <mergeCell ref="C83:C85"/>
    <mergeCell ref="C17:C19"/>
    <mergeCell ref="D17:D19"/>
    <mergeCell ref="C38:C40"/>
    <mergeCell ref="E152:E154"/>
    <mergeCell ref="D155:D157"/>
    <mergeCell ref="D149:D151"/>
    <mergeCell ref="E149:E151"/>
    <mergeCell ref="E161:E163"/>
    <mergeCell ref="D158:D160"/>
    <mergeCell ref="D143:D145"/>
    <mergeCell ref="E140:E142"/>
    <mergeCell ref="A134:A136"/>
    <mergeCell ref="C134:C136"/>
    <mergeCell ref="D41:D43"/>
    <mergeCell ref="A26:A28"/>
    <mergeCell ref="C26:C28"/>
    <mergeCell ref="D26:D28"/>
    <mergeCell ref="A80:A82"/>
    <mergeCell ref="C80:C82"/>
    <mergeCell ref="D116:D118"/>
    <mergeCell ref="A38:A40"/>
    <mergeCell ref="E116:E118"/>
    <mergeCell ref="E35:E37"/>
    <mergeCell ref="D35:D37"/>
    <mergeCell ref="E41:E43"/>
    <mergeCell ref="E95:E97"/>
    <mergeCell ref="E104:E106"/>
    <mergeCell ref="D92:D94"/>
    <mergeCell ref="D101:D103"/>
    <mergeCell ref="D38:D40"/>
    <mergeCell ref="D80:D82"/>
    <mergeCell ref="A62:A64"/>
    <mergeCell ref="D77:D79"/>
    <mergeCell ref="A53:A55"/>
    <mergeCell ref="B54:E54"/>
    <mergeCell ref="B55:E55"/>
    <mergeCell ref="E80:E82"/>
    <mergeCell ref="A71:A73"/>
    <mergeCell ref="C71:C73"/>
    <mergeCell ref="A77:A79"/>
    <mergeCell ref="A56:A58"/>
    <mergeCell ref="A86:A88"/>
    <mergeCell ref="C86:C88"/>
    <mergeCell ref="A35:A37"/>
    <mergeCell ref="C35:C37"/>
    <mergeCell ref="C41:C43"/>
    <mergeCell ref="B53:E53"/>
    <mergeCell ref="D83:D85"/>
    <mergeCell ref="C65:C67"/>
    <mergeCell ref="C77:C79"/>
    <mergeCell ref="E26:E28"/>
    <mergeCell ref="Y2:Y3"/>
    <mergeCell ref="A2:A3"/>
    <mergeCell ref="B2:B3"/>
    <mergeCell ref="C2:C3"/>
    <mergeCell ref="D2:E2"/>
    <mergeCell ref="H2:M2"/>
    <mergeCell ref="N2:X2"/>
    <mergeCell ref="B10:E10"/>
    <mergeCell ref="A8:A10"/>
    <mergeCell ref="B11:E11"/>
    <mergeCell ref="A11:A13"/>
    <mergeCell ref="B13:E13"/>
    <mergeCell ref="F2:F3"/>
    <mergeCell ref="B6:E6"/>
    <mergeCell ref="B7:E7"/>
    <mergeCell ref="A5:A7"/>
    <mergeCell ref="B8:E8"/>
    <mergeCell ref="B5:E5"/>
    <mergeCell ref="B9:E9"/>
    <mergeCell ref="A65:A67"/>
    <mergeCell ref="A74:A76"/>
    <mergeCell ref="C74:C76"/>
    <mergeCell ref="A167:A169"/>
    <mergeCell ref="A98:A100"/>
    <mergeCell ref="C98:C100"/>
    <mergeCell ref="A104:A106"/>
    <mergeCell ref="C104:C106"/>
    <mergeCell ref="C164:C166"/>
    <mergeCell ref="E182:E184"/>
    <mergeCell ref="E146:E148"/>
    <mergeCell ref="A92:A94"/>
    <mergeCell ref="C92:C94"/>
    <mergeCell ref="A95:A97"/>
    <mergeCell ref="C182:C184"/>
    <mergeCell ref="A131:A133"/>
    <mergeCell ref="A140:A142"/>
    <mergeCell ref="A119:A121"/>
    <mergeCell ref="C119:C121"/>
    <mergeCell ref="A146:A148"/>
    <mergeCell ref="C146:C148"/>
    <mergeCell ref="D146:D148"/>
    <mergeCell ref="A176:A178"/>
    <mergeCell ref="B176:E176"/>
    <mergeCell ref="B177:E177"/>
    <mergeCell ref="B178:E178"/>
    <mergeCell ref="A149:A151"/>
    <mergeCell ref="C149:C151"/>
    <mergeCell ref="A173:A175"/>
    <mergeCell ref="D182:D184"/>
    <mergeCell ref="D203:D205"/>
    <mergeCell ref="A194:A196"/>
    <mergeCell ref="C194:C196"/>
    <mergeCell ref="D194:D196"/>
    <mergeCell ref="A200:A202"/>
    <mergeCell ref="C200:C202"/>
    <mergeCell ref="E203:E205"/>
    <mergeCell ref="D215:D217"/>
    <mergeCell ref="E215:E217"/>
    <mergeCell ref="E206:E208"/>
    <mergeCell ref="E197:E199"/>
    <mergeCell ref="A197:A199"/>
    <mergeCell ref="A203:A205"/>
    <mergeCell ref="C203:C205"/>
    <mergeCell ref="A239:A241"/>
    <mergeCell ref="C239:C241"/>
    <mergeCell ref="E218:E220"/>
    <mergeCell ref="D209:D211"/>
    <mergeCell ref="E209:E211"/>
    <mergeCell ref="A182:A184"/>
    <mergeCell ref="A188:A190"/>
    <mergeCell ref="C188:C190"/>
    <mergeCell ref="D188:D190"/>
    <mergeCell ref="E212:E214"/>
    <mergeCell ref="E188:E190"/>
    <mergeCell ref="A191:A193"/>
    <mergeCell ref="E191:E193"/>
    <mergeCell ref="E236:E238"/>
    <mergeCell ref="C191:C193"/>
    <mergeCell ref="A236:A238"/>
    <mergeCell ref="C236:C238"/>
    <mergeCell ref="E200:E202"/>
    <mergeCell ref="E194:E196"/>
    <mergeCell ref="D191:D193"/>
    <mergeCell ref="E260:E262"/>
    <mergeCell ref="E254:E256"/>
    <mergeCell ref="D257:D259"/>
    <mergeCell ref="E257:E259"/>
    <mergeCell ref="C251:C253"/>
    <mergeCell ref="D242:D244"/>
    <mergeCell ref="C248:C250"/>
    <mergeCell ref="D248:D250"/>
    <mergeCell ref="E248:E250"/>
    <mergeCell ref="C242:C244"/>
    <mergeCell ref="C278:C280"/>
    <mergeCell ref="C266:C268"/>
    <mergeCell ref="C263:C265"/>
    <mergeCell ref="D278:D280"/>
    <mergeCell ref="D239:D241"/>
    <mergeCell ref="E239:E241"/>
    <mergeCell ref="E242:E244"/>
    <mergeCell ref="C254:C256"/>
    <mergeCell ref="C260:C262"/>
    <mergeCell ref="D260:D262"/>
    <mergeCell ref="D236:D238"/>
    <mergeCell ref="A318:H318"/>
    <mergeCell ref="C245:C247"/>
    <mergeCell ref="D245:D247"/>
    <mergeCell ref="E245:E247"/>
    <mergeCell ref="A317:M317"/>
    <mergeCell ref="A254:A256"/>
    <mergeCell ref="A295:A296"/>
    <mergeCell ref="C295:C296"/>
    <mergeCell ref="D295:D296"/>
    <mergeCell ref="A152:A154"/>
    <mergeCell ref="C152:C154"/>
    <mergeCell ref="D152:D154"/>
    <mergeCell ref="C218:C220"/>
    <mergeCell ref="A218:A220"/>
    <mergeCell ref="A215:A217"/>
    <mergeCell ref="A206:A208"/>
    <mergeCell ref="A209:A211"/>
    <mergeCell ref="A212:A214"/>
    <mergeCell ref="D200:D202"/>
    <mergeCell ref="E221:E223"/>
    <mergeCell ref="E47:E49"/>
    <mergeCell ref="A1:B1"/>
    <mergeCell ref="A68:A70"/>
    <mergeCell ref="C68:C70"/>
    <mergeCell ref="D68:D70"/>
    <mergeCell ref="B59:E59"/>
    <mergeCell ref="B60:E60"/>
    <mergeCell ref="B61:E61"/>
    <mergeCell ref="E56:E58"/>
    <mergeCell ref="B12:E12"/>
    <mergeCell ref="A47:A49"/>
    <mergeCell ref="C47:C49"/>
    <mergeCell ref="D47:D49"/>
    <mergeCell ref="A14:A16"/>
    <mergeCell ref="C14:C16"/>
    <mergeCell ref="D14:D16"/>
    <mergeCell ref="E14:E16"/>
    <mergeCell ref="A32:A34"/>
    <mergeCell ref="C32:C34"/>
    <mergeCell ref="D221:D223"/>
    <mergeCell ref="C56:C58"/>
    <mergeCell ref="D56:D58"/>
    <mergeCell ref="C212:C214"/>
    <mergeCell ref="D212:D214"/>
    <mergeCell ref="D206:D208"/>
    <mergeCell ref="D218:D220"/>
    <mergeCell ref="C197:C199"/>
    <mergeCell ref="C209:C211"/>
    <mergeCell ref="D197:D199"/>
    <mergeCell ref="C227:C229"/>
    <mergeCell ref="D227:D229"/>
    <mergeCell ref="E227:E229"/>
    <mergeCell ref="D233:D235"/>
    <mergeCell ref="E233:E235"/>
    <mergeCell ref="D230:D232"/>
    <mergeCell ref="E230:E232"/>
    <mergeCell ref="C233:C235"/>
    <mergeCell ref="E295:E296"/>
    <mergeCell ref="A284:A286"/>
    <mergeCell ref="D284:D286"/>
    <mergeCell ref="E284:E286"/>
    <mergeCell ref="E291:E292"/>
    <mergeCell ref="C293:C294"/>
    <mergeCell ref="D293:D294"/>
    <mergeCell ref="E293:E294"/>
    <mergeCell ref="A316:M316"/>
    <mergeCell ref="E289:E290"/>
    <mergeCell ref="E278:E280"/>
    <mergeCell ref="D263:D265"/>
    <mergeCell ref="E263:E265"/>
    <mergeCell ref="D266:D268"/>
    <mergeCell ref="E266:E268"/>
    <mergeCell ref="A289:A290"/>
    <mergeCell ref="C289:C290"/>
    <mergeCell ref="D289:D290"/>
    <mergeCell ref="A307:A308"/>
    <mergeCell ref="C307:C308"/>
    <mergeCell ref="D307:D308"/>
    <mergeCell ref="E307:E308"/>
    <mergeCell ref="A313:M313"/>
    <mergeCell ref="A314:M314"/>
    <mergeCell ref="A315:M315"/>
    <mergeCell ref="A309:A310"/>
    <mergeCell ref="C309:C310"/>
    <mergeCell ref="D309:D310"/>
    <mergeCell ref="E309:E310"/>
    <mergeCell ref="A311:M311"/>
    <mergeCell ref="A312:M312"/>
    <mergeCell ref="C303:C304"/>
    <mergeCell ref="D303:D304"/>
    <mergeCell ref="A301:A302"/>
    <mergeCell ref="E303:E304"/>
    <mergeCell ref="C301:C302"/>
    <mergeCell ref="D301:D302"/>
    <mergeCell ref="A281:A283"/>
    <mergeCell ref="E305:E306"/>
    <mergeCell ref="E301:E302"/>
    <mergeCell ref="A299:A300"/>
    <mergeCell ref="C299:C300"/>
    <mergeCell ref="D299:D300"/>
    <mergeCell ref="E299:E300"/>
    <mergeCell ref="A303:A304"/>
    <mergeCell ref="D305:D306"/>
    <mergeCell ref="D291:D292"/>
    <mergeCell ref="A221:A223"/>
    <mergeCell ref="C221:C223"/>
    <mergeCell ref="A224:A226"/>
    <mergeCell ref="A305:A306"/>
    <mergeCell ref="C305:C306"/>
    <mergeCell ref="A266:A268"/>
    <mergeCell ref="A291:A292"/>
    <mergeCell ref="C291:C292"/>
    <mergeCell ref="A230:A232"/>
    <mergeCell ref="C230:C232"/>
    <mergeCell ref="E224:E226"/>
    <mergeCell ref="A227:A229"/>
    <mergeCell ref="A278:A280"/>
    <mergeCell ref="D29:D31"/>
    <mergeCell ref="C257:C259"/>
    <mergeCell ref="D254:D256"/>
    <mergeCell ref="C224:C226"/>
    <mergeCell ref="D224:D226"/>
    <mergeCell ref="C215:C217"/>
    <mergeCell ref="C206:C208"/>
    <mergeCell ref="A297:A298"/>
    <mergeCell ref="C297:C298"/>
    <mergeCell ref="D297:D298"/>
    <mergeCell ref="C281:C283"/>
    <mergeCell ref="D281:D283"/>
    <mergeCell ref="C284:C286"/>
    <mergeCell ref="B288:E288"/>
    <mergeCell ref="A287:A288"/>
    <mergeCell ref="B287:E287"/>
    <mergeCell ref="A293:A294"/>
    <mergeCell ref="E297:E298"/>
    <mergeCell ref="E281:E283"/>
    <mergeCell ref="A269:A271"/>
    <mergeCell ref="C269:C271"/>
    <mergeCell ref="D269:D271"/>
    <mergeCell ref="E269:E271"/>
    <mergeCell ref="D275:D277"/>
    <mergeCell ref="E275:E277"/>
    <mergeCell ref="D272:D274"/>
    <mergeCell ref="E272:E274"/>
    <mergeCell ref="A275:A277"/>
    <mergeCell ref="C275:C277"/>
    <mergeCell ref="A272:A274"/>
    <mergeCell ref="C272:C274"/>
    <mergeCell ref="A257:A259"/>
    <mergeCell ref="A245:A247"/>
    <mergeCell ref="A263:A265"/>
    <mergeCell ref="A248:A250"/>
    <mergeCell ref="A260:A262"/>
    <mergeCell ref="D32:D34"/>
    <mergeCell ref="E32:E34"/>
    <mergeCell ref="E29:E31"/>
    <mergeCell ref="A17:A19"/>
    <mergeCell ref="A20:A22"/>
    <mergeCell ref="C20:C22"/>
    <mergeCell ref="D20:D22"/>
    <mergeCell ref="E20:E22"/>
    <mergeCell ref="A29:A31"/>
    <mergeCell ref="C29:C31"/>
    <mergeCell ref="E125:E127"/>
    <mergeCell ref="A110:A112"/>
    <mergeCell ref="C110:C112"/>
    <mergeCell ref="D110:D112"/>
    <mergeCell ref="A113:A115"/>
    <mergeCell ref="C113:C115"/>
    <mergeCell ref="D113:D115"/>
    <mergeCell ref="E113:E115"/>
    <mergeCell ref="A116:A118"/>
    <mergeCell ref="C116:C118"/>
    <mergeCell ref="A44:A46"/>
    <mergeCell ref="C44:C46"/>
    <mergeCell ref="D44:D46"/>
    <mergeCell ref="E44:E46"/>
    <mergeCell ref="A23:A25"/>
    <mergeCell ref="C23:C25"/>
    <mergeCell ref="D23:D25"/>
    <mergeCell ref="E23:E25"/>
    <mergeCell ref="E38:E40"/>
    <mergeCell ref="A41:A43"/>
    <mergeCell ref="A179:A181"/>
    <mergeCell ref="D251:D253"/>
    <mergeCell ref="E251:E253"/>
    <mergeCell ref="A185:A187"/>
    <mergeCell ref="C185:C187"/>
    <mergeCell ref="D185:D187"/>
    <mergeCell ref="E185:E187"/>
    <mergeCell ref="A233:A235"/>
    <mergeCell ref="A251:A253"/>
    <mergeCell ref="A242:A244"/>
    <mergeCell ref="E167:E169"/>
    <mergeCell ref="C179:C181"/>
    <mergeCell ref="D179:D181"/>
    <mergeCell ref="E179:E181"/>
    <mergeCell ref="C173:C175"/>
    <mergeCell ref="C167:C169"/>
    <mergeCell ref="D167:D169"/>
    <mergeCell ref="D173:D175"/>
    <mergeCell ref="E173:E175"/>
  </mergeCells>
  <printOptions horizontalCentered="1"/>
  <pageMargins left="0.1968503937007874" right="0.1968503937007874" top="0.984251968503937" bottom="0.7874015748031497" header="0.5118110236220472" footer="0.5118110236220472"/>
  <pageSetup fitToHeight="10" fitToWidth="2" horizontalDpi="600" verticalDpi="600" orientation="landscape" pageOrder="overThenDown" paperSize="9" r:id="rId1"/>
  <rowBreaks count="1" manualBreakCount="1">
    <brk id="10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igorecka</dc:creator>
  <cp:keywords/>
  <dc:description/>
  <cp:lastModifiedBy>mkondratenko</cp:lastModifiedBy>
  <cp:lastPrinted>2011-12-27T08:38:27Z</cp:lastPrinted>
  <dcterms:created xsi:type="dcterms:W3CDTF">2010-08-25T09:27:19Z</dcterms:created>
  <dcterms:modified xsi:type="dcterms:W3CDTF">2011-12-27T13:24:02Z</dcterms:modified>
  <cp:category/>
  <cp:version/>
  <cp:contentType/>
  <cp:contentStatus/>
</cp:coreProperties>
</file>