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376" activeTab="0"/>
  </bookViews>
  <sheets>
    <sheet name="WPF" sheetId="1" r:id="rId1"/>
    <sheet name="PRZEDSIEWZIECIA" sheetId="2" r:id="rId2"/>
  </sheets>
  <definedNames>
    <definedName name="_xlnm.Print_Area" localSheetId="1">'PRZEDSIEWZIECIA'!$A$1:$Y$336</definedName>
    <definedName name="_xlnm.Print_Area" localSheetId="0">'WPF'!$A$1:$T$67</definedName>
    <definedName name="_xlnm.Print_Titles" localSheetId="1">'PRZEDSIEWZIECIA'!$2:$4</definedName>
  </definedNames>
  <calcPr fullCalcOnLoad="1"/>
</workbook>
</file>

<file path=xl/sharedStrings.xml><?xml version="1.0" encoding="utf-8"?>
<sst xmlns="http://schemas.openxmlformats.org/spreadsheetml/2006/main" count="710" uniqueCount="380">
  <si>
    <t>Nazwa i cel</t>
  </si>
  <si>
    <t>Łączne nakłady finansowe</t>
  </si>
  <si>
    <t>Lp.</t>
  </si>
  <si>
    <t>Wyszczególnienie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</si>
  <si>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</si>
  <si>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</si>
  <si>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</si>
  <si>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</si>
  <si>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</si>
  <si>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</si>
  <si>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</si>
  <si>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</si>
  <si>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</si>
  <si>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</si>
  <si>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</si>
  <si>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</si>
  <si>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1.</t>
  </si>
  <si>
    <t>a)</t>
  </si>
  <si>
    <t>dochody bieżące</t>
  </si>
  <si>
    <t>b)</t>
  </si>
  <si>
    <t>dochody majątkowe, w tym:</t>
  </si>
  <si>
    <t>- ze sprzedaży majątku</t>
  </si>
  <si>
    <t>2.</t>
  </si>
  <si>
    <t xml:space="preserve">a) </t>
  </si>
  <si>
    <t xml:space="preserve">b) </t>
  </si>
  <si>
    <t>c)</t>
  </si>
  <si>
    <t>z tytułu gwarancji i poręczeń, w tym:</t>
  </si>
  <si>
    <t>d)</t>
  </si>
  <si>
    <t>3.</t>
  </si>
  <si>
    <t>Wynik budżetu po wykonaniu wydatków bieżących (bez obsługi długu) (1-2)</t>
  </si>
  <si>
    <t>4.</t>
  </si>
  <si>
    <t>Nadwyżka budżetowa z lat ubiegłych plus wolne środki, zgodne z art. 217 ufp, w tym:</t>
  </si>
  <si>
    <t>5.</t>
  </si>
  <si>
    <t>6.</t>
  </si>
  <si>
    <t>Środki do dyspozycji (3+4+5) na (7+8+9)</t>
  </si>
  <si>
    <t>7.</t>
  </si>
  <si>
    <t>Spłata i obsługa długu, z tego:</t>
  </si>
  <si>
    <t>rozchody z tytułu spłaty rat kapitałowych oraz wykupu papierów wartościowych</t>
  </si>
  <si>
    <t>wydatki bieżące na obsługę długu</t>
  </si>
  <si>
    <t>8.</t>
  </si>
  <si>
    <t>Inne rozchody (bez spłaty długu, np. udzielone pożyczki)</t>
  </si>
  <si>
    <t>9.</t>
  </si>
  <si>
    <t>Środki do dyspozycji na wydatki majątkowe (6-7-8)</t>
  </si>
  <si>
    <t>10.</t>
  </si>
  <si>
    <t>11.</t>
  </si>
  <si>
    <t>12.</t>
  </si>
  <si>
    <t>wydatki majątkowe objęte limitem art. 226 ust.4 ufp</t>
  </si>
  <si>
    <t>13.</t>
  </si>
  <si>
    <t>łączna kwota wyłączeń z art. 243 ust. 3 pkt 1ufp oraz z art. 170 ust.3 sufp przypadająca na dany rok budżetowy</t>
  </si>
  <si>
    <t>14.</t>
  </si>
  <si>
    <t>15.</t>
  </si>
  <si>
    <t>16.</t>
  </si>
  <si>
    <t>17.</t>
  </si>
  <si>
    <t>18.</t>
  </si>
  <si>
    <t>19.</t>
  </si>
  <si>
    <t>Wydatki bieżące razem (2+7b)</t>
  </si>
  <si>
    <t>20.</t>
  </si>
  <si>
    <t>Wydatki ogółem (10+19)</t>
  </si>
  <si>
    <t>21.</t>
  </si>
  <si>
    <t>Wynik budżetu (1-20)</t>
  </si>
  <si>
    <t>22.</t>
  </si>
  <si>
    <t>Przychody budżetu</t>
  </si>
  <si>
    <t>23.</t>
  </si>
  <si>
    <t>Rozchody budżetu (7a+8)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</si>
  <si>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</si>
  <si>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</si>
  <si>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</si>
  <si>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</si>
  <si>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</si>
  <si>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</si>
  <si>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</si>
  <si>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</si>
  <si>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</si>
  <si>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</si>
  <si>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</si>
  <si>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</si>
  <si>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</si>
  <si>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</si>
  <si>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</si>
  <si>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</si>
  <si>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</si>
  <si>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</si>
  <si>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*</t>
  </si>
  <si>
    <t>**</t>
  </si>
  <si>
    <t xml:space="preserve">Wartości przyjęte w wieloletniej prognozie finansowej i budżecie jednostki samorządu terytorialnego powinny być zgodne co najmniej w zakresie wyniku budżetu i związanych z nimi kwot przychodów i rozchodów oraz długu jednostki samorządu terytorialnego. </t>
  </si>
  <si>
    <t>Ponadto uchwała budżetowa określa wydatki na realizowane przedsięwzięcia w wysokości umożliwiającej ich terminowe zakończenie.</t>
  </si>
  <si>
    <t>Poz. 1 jest sumą pozycji 1a+1b.</t>
  </si>
  <si>
    <t>Poz. 2 nie musi być sumą pozycji. Pozycja powinna zawierać też spłatę zobowiązań wymagalnych z lat ubiegłych stanowiących wydatki bieżące, o ile takie powstały.</t>
  </si>
  <si>
    <t>W tej pozycji należy wykazać wynagrodzenie ze wszystkich tytułów, a nie tylko wynagrodzenia ze stosunku o pracę.</t>
  </si>
  <si>
    <t>Kwota wykazana w tej pozycji musi być zgodna z kwotą wykazaną w załączniku przedsięwzięć.</t>
  </si>
  <si>
    <t>Pozycja powinna zawierać też spłatę zobowiązań wymagalnych z lat ubiegłych stanowiących wydatki majątkowe, o ile takie powstały.</t>
  </si>
  <si>
    <r>
      <t>Dochody ogółem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>, z tego:</t>
    </r>
  </si>
  <si>
    <r>
      <t>na wynagrodzenia i składki od nich naliczane</t>
    </r>
    <r>
      <rPr>
        <vertAlign val="superscript"/>
        <sz val="9"/>
        <rFont val="Arial"/>
        <family val="2"/>
      </rPr>
      <t>4)</t>
    </r>
  </si>
  <si>
    <r>
      <t>związane z funkcjonowaniem organów JST</t>
    </r>
    <r>
      <rPr>
        <vertAlign val="superscript"/>
        <sz val="9"/>
        <rFont val="Arial"/>
        <family val="2"/>
      </rPr>
      <t>5)</t>
    </r>
  </si>
  <si>
    <r>
      <t>wydatki bieżące objęte limitem art. 226 ust. 4 ufp</t>
    </r>
    <r>
      <rPr>
        <vertAlign val="superscript"/>
        <sz val="9"/>
        <rFont val="Arial"/>
        <family val="2"/>
      </rPr>
      <t>6)</t>
    </r>
  </si>
  <si>
    <r>
      <t>Inne przychody niezwiązane z zaciągnięciem długu</t>
    </r>
    <r>
      <rPr>
        <b/>
        <vertAlign val="superscript"/>
        <sz val="9"/>
        <rFont val="Arial"/>
        <family val="2"/>
      </rPr>
      <t>7)</t>
    </r>
  </si>
  <si>
    <r>
      <t>Wydatki majątkowe</t>
    </r>
    <r>
      <rPr>
        <b/>
        <vertAlign val="superscript"/>
        <sz val="9"/>
        <rFont val="Arial"/>
        <family val="2"/>
      </rPr>
      <t>8)</t>
    </r>
    <r>
      <rPr>
        <b/>
        <sz val="9"/>
        <rFont val="Arial"/>
        <family val="2"/>
      </rPr>
      <t>, w tym:</t>
    </r>
  </si>
  <si>
    <r>
      <t>Przychody (kredyty, pożyczki, emisje obligacji)</t>
    </r>
    <r>
      <rPr>
        <b/>
        <vertAlign val="superscript"/>
        <sz val="9"/>
        <rFont val="Arial"/>
        <family val="2"/>
      </rPr>
      <t>9)</t>
    </r>
  </si>
  <si>
    <r>
      <t>Wynik finansowy budżetu (9-10+11)</t>
    </r>
    <r>
      <rPr>
        <b/>
        <vertAlign val="superscript"/>
        <sz val="9"/>
        <rFont val="Arial"/>
        <family val="2"/>
      </rPr>
      <t>10)</t>
    </r>
  </si>
  <si>
    <r>
      <t>Kwota długu</t>
    </r>
    <r>
      <rPr>
        <b/>
        <vertAlign val="superscript"/>
        <sz val="9"/>
        <rFont val="Arial"/>
        <family val="2"/>
      </rPr>
      <t>11)</t>
    </r>
    <r>
      <rPr>
        <b/>
        <sz val="9"/>
        <rFont val="Arial"/>
        <family val="2"/>
      </rPr>
      <t>, w tym</t>
    </r>
  </si>
  <si>
    <r>
      <t>łączna kwota wyłączeń z art. 243 ust. 3 pkt 1ufp oraz z art. 170 ust.3 sufp</t>
    </r>
    <r>
      <rPr>
        <vertAlign val="superscript"/>
        <sz val="9"/>
        <rFont val="Arial"/>
        <family val="2"/>
      </rPr>
      <t>12)</t>
    </r>
  </si>
  <si>
    <r>
      <t>Kwota zobowiązań związku współtworzonego przez jst przypadających do spłaty w danym roku budżetowym podlegające odliczeniu zgodnie z art. 244 ufp</t>
    </r>
    <r>
      <rPr>
        <b/>
        <vertAlign val="superscript"/>
        <sz val="9"/>
        <rFont val="Arial"/>
        <family val="2"/>
      </rPr>
      <t>13)</t>
    </r>
  </si>
  <si>
    <r>
      <t>Planowana łączna kwota spłaty zobowiązań</t>
    </r>
    <r>
      <rPr>
        <b/>
        <vertAlign val="superscript"/>
        <sz val="9"/>
        <rFont val="Arial"/>
        <family val="2"/>
      </rPr>
      <t>14)</t>
    </r>
  </si>
  <si>
    <r>
      <t>Planowana łączna kwota spłaty zobowiązań/dochody ogółem - max 15% z art. 169 sufp</t>
    </r>
    <r>
      <rPr>
        <b/>
        <vertAlign val="superscript"/>
        <sz val="9"/>
        <rFont val="Arial"/>
        <family val="2"/>
      </rPr>
      <t>17)</t>
    </r>
  </si>
  <si>
    <r>
      <t>Zadłużenie/dochody ogółem (13-13a):1)-max60% z art. 170 sufp</t>
    </r>
    <r>
      <rPr>
        <b/>
        <vertAlign val="superscript"/>
        <sz val="9"/>
        <rFont val="Arial"/>
        <family val="2"/>
      </rPr>
      <t>18)</t>
    </r>
  </si>
  <si>
    <t>Wynik finansowy budżetu jest odmienna pozycją niż wynik budżetu w tradycyjnym rozumieniu (dochody-wydatki) gdyż do wyniku finansowego budżetu włączono także przychody i rozchody.</t>
  </si>
  <si>
    <t>W pozycji tej należy podać łączną kwotę długu na koniec roku budżetowego z wszystkich tytułów dłużnych i elementów wpływających na dług m.in. zobowiązania wymagalne, umorzenia pożyczek, zmiany kursowe.</t>
  </si>
  <si>
    <t>Skrót sufp oznacza ustawę z dnia 30 czerwca 2005 r. o finansach publicznych (Dz. U. Nr 249, poz. 2104, z późn. zm.).</t>
  </si>
  <si>
    <t>W pozycji podaje się kwotę, o której mowa w art. 244 ufp.</t>
  </si>
  <si>
    <t>W pozycji tej pokazuje się wartość wynikającą z obliczeń przeprowadzonych dla lewej strony wzoru, określonego w art. 243 ufp.</t>
  </si>
  <si>
    <t>Poz. 17-18 są wypełniane tylko do roku 2013 włącznie.</t>
  </si>
  <si>
    <t>W pozycjach 17 i 18 nie uwzględnia się zobowiązań związku współtworzonego przez jednostkę samorządu terytorialnego.</t>
  </si>
  <si>
    <t>kwoty w poz.: 1, 1a, 1c, 2, 2c, 2d, 7, 7a, 7b, 11, 13, 13a, 13b, 14, 15 oraz 16-18 należy wykazać w całym okresie, na który zaciągnięto oraz planuje się zaciągnąć zobowiązania.</t>
  </si>
  <si>
    <t>powinna zostać spełniona zależność odnośnie lewej strony wzoru po uwzględnieniu poz. 14 w stosunku do prawej strony wzoru - niewłaściwe skreślić</t>
  </si>
  <si>
    <r>
      <t>Wydatki bieżące</t>
    </r>
    <r>
      <rPr>
        <b/>
        <vertAlign val="superscript"/>
        <sz val="9"/>
        <rFont val="Arial"/>
        <family val="2"/>
      </rPr>
      <t xml:space="preserve">3) </t>
    </r>
    <r>
      <rPr>
        <b/>
        <sz val="9"/>
        <rFont val="Arial"/>
        <family val="2"/>
      </rPr>
      <t>(bez odsetek i prowizji od kredytów i pożyczek oraz wyemitowanych papierów wartościowych), w tym:</t>
    </r>
  </si>
  <si>
    <t>- gwarancje i poręczenia podlegające wyłączeniu z limitów spłaty zobowiązań z art. 243 ufp/169sufp</t>
  </si>
  <si>
    <t>- nadwyżka budżetowa z lat ubiegłych plus wolne środki, zgodne z art. 217 ufp, angażowane na pokrycie deficytu budżetu roku bieżącego</t>
  </si>
  <si>
    <r>
      <t>Spełnienie wskaźnika spłaty z art. 243 ufp po uwzględnieniu art. 244ufp</t>
    </r>
    <r>
      <rPr>
        <b/>
        <vertAlign val="superscript"/>
        <sz val="9"/>
        <rFont val="Arial"/>
        <family val="2"/>
      </rPr>
      <t>16)</t>
    </r>
  </si>
  <si>
    <t>Za wydatki związane z funkcjonowaniem organów JST proponuje się uznać wydatki klasyfikowane w rozdziałach 75017-75020, 75022-75023.</t>
  </si>
  <si>
    <t>Inne przychody w tej pozycji to: prywatyzacja, zwrot do budżetu od innych podmiotów udzielonych pożyczek</t>
  </si>
  <si>
    <t>W pozycji 16 należy wyliczyć lewą stronę wzoru z uwzględnieniem pozycji 14 i porównać z prawą stroną wzoru wyliczoną w poz. 15, co pozwoli określić czy został spełniony warunek art. 243 ufp.</t>
  </si>
  <si>
    <t>Wszystkie kredyty i pożyczki oraz emitowane papiery wartościowe, z wyjątkiem art. 89 ust. 1 pkt 1 i 3 ufp.</t>
  </si>
  <si>
    <r>
      <t xml:space="preserve">Zgodny z art. 243/
</t>
    </r>
    <r>
      <rPr>
        <strike/>
        <sz val="7"/>
        <rFont val="Arial"/>
        <family val="2"/>
      </rPr>
      <t>Niezgodny z art.243**</t>
    </r>
  </si>
  <si>
    <t>W pozycji tej pokazuje się wartość wynikającą z obliczeń przeprowadzonych dla prawej strony wzoru, określonego w art. 243 ufp.</t>
  </si>
  <si>
    <t>24.</t>
  </si>
  <si>
    <t>Potencjalna spłata kwot wynikających z udzielonych poręczeń i gwarancji</t>
  </si>
  <si>
    <t>Jednostka odpowiedzialna lub koordynująca</t>
  </si>
  <si>
    <t>Okres realizacji 
(w wierszu program/umowa)</t>
  </si>
  <si>
    <t>Limit wydatków w poszczególnych latach
(wszystkie lata)</t>
  </si>
  <si>
    <t>Limit zobowiązań*)</t>
  </si>
  <si>
    <t>- wydatki bieżące</t>
  </si>
  <si>
    <t>- wydatki majątkowe</t>
  </si>
  <si>
    <t>Przedsięwzięcia ogółem:</t>
  </si>
  <si>
    <t>od</t>
  </si>
  <si>
    <t>do</t>
  </si>
  <si>
    <t>Programy, projekty lub zadania (razem)</t>
  </si>
  <si>
    <t>programy, projekty lub zadania związane z programami realizowanymi z udziałem środków, o których mowa w art. 5 ust. 1 pkt 2 i 3, (razem)</t>
  </si>
  <si>
    <t>Program…</t>
  </si>
  <si>
    <t>programy, projekty lub zadania związane z umowami partnerstwa publiczno-prywatnego (razem)</t>
  </si>
  <si>
    <t>programy, projekty lub zadania pozostałe inne niż wymienione w lit. a i b (razem)</t>
  </si>
  <si>
    <t>Umowy, których realizacja w roku bieżącym i w latach następnych jest niezbędna dla zapewnienia ciągłości działania jednostki i których płatności przypadają w okresie dłuższym niż rok**)</t>
  </si>
  <si>
    <t>Umowa…</t>
  </si>
  <si>
    <t>Gwarancje i poręczenia udzielane przez jednostkę samorządu terytorialnego (razem)</t>
  </si>
  <si>
    <r>
      <t>Zagospodarowanie Basenu Północnego w Świnoujściu na port jachtowy</t>
    </r>
    <r>
      <rPr>
        <sz val="9"/>
        <rFont val="Arial"/>
        <family val="2"/>
      </rPr>
      <t xml:space="preserve"> (63095)</t>
    </r>
  </si>
  <si>
    <r>
      <t xml:space="preserve">Budowa mostu nad Starą Świną łączącego wyspy Karsibór i Wolin </t>
    </r>
    <r>
      <rPr>
        <sz val="9"/>
        <rFont val="Arial"/>
        <family val="2"/>
      </rPr>
      <t>(60015)</t>
    </r>
  </si>
  <si>
    <r>
      <t>Budowa systemu parkingowego w mieście</t>
    </r>
    <r>
      <rPr>
        <sz val="9"/>
        <rFont val="Arial"/>
        <family val="2"/>
      </rPr>
      <t xml:space="preserve"> (60015)</t>
    </r>
  </si>
  <si>
    <r>
      <t xml:space="preserve">Przebudowa chodników i jezdni w drogach gminnych </t>
    </r>
    <r>
      <rPr>
        <sz val="9"/>
        <rFont val="Arial"/>
        <family val="2"/>
      </rPr>
      <t>(60016)</t>
    </r>
  </si>
  <si>
    <r>
      <t xml:space="preserve">Budowa Zespołu Opieki Długoterminowej </t>
    </r>
    <r>
      <rPr>
        <sz val="9"/>
        <rFont val="Arial"/>
        <family val="2"/>
      </rPr>
      <t>(85117)</t>
    </r>
  </si>
  <si>
    <r>
      <t>Budowa budynków mieszkalnych komunalnych przy ul. Grunwaldzkiej w Świnoujściu</t>
    </r>
    <r>
      <rPr>
        <sz val="9"/>
        <rFont val="Arial"/>
        <family val="2"/>
      </rPr>
      <t xml:space="preserve"> (70095)</t>
    </r>
  </si>
  <si>
    <r>
      <t xml:space="preserve">Edukacyjny plac zabaw na terenie Parku Zdrojowego w Świnoujściu w ramach projektu "Morze Bałtyckie - łączące wyspy, kraje kultury i regiony przyrodnicze - wspólny polsko-niemiecki projekt w zakresie edukacji ekologicznej" </t>
    </r>
    <r>
      <rPr>
        <sz val="9"/>
        <rFont val="Arial"/>
        <family val="2"/>
      </rPr>
      <t>(90004)</t>
    </r>
  </si>
  <si>
    <r>
      <t xml:space="preserve">Odwodnienie i zagospodarowanie działki Nr 643 obr. 6 przy ul. Monte Cassino </t>
    </r>
    <r>
      <rPr>
        <sz val="9"/>
        <rFont val="Arial"/>
        <family val="2"/>
      </rPr>
      <t>(90095)</t>
    </r>
  </si>
  <si>
    <r>
      <t>Rozbudowa i modernizacja sieci deszczowych</t>
    </r>
    <r>
      <rPr>
        <sz val="9"/>
        <rFont val="Arial"/>
        <family val="2"/>
      </rPr>
      <t xml:space="preserve"> (90095)</t>
    </r>
  </si>
  <si>
    <t>Urząd Miasta (WIM)</t>
  </si>
  <si>
    <t>Urząd Miasta (WGK)</t>
  </si>
  <si>
    <r>
      <t>Ochrona targowiska miejskiego przy ul. Grunwaldzkiej</t>
    </r>
    <r>
      <rPr>
        <sz val="9"/>
        <rFont val="Arial"/>
        <family val="2"/>
      </rPr>
      <t xml:space="preserve"> (50095)</t>
    </r>
  </si>
  <si>
    <r>
      <t>Sprzątanie targowiska miejskiego przy ul. Grunwaldzkiej</t>
    </r>
    <r>
      <rPr>
        <sz val="9"/>
        <rFont val="Arial"/>
        <family val="2"/>
      </rPr>
      <t xml:space="preserve"> (50095)</t>
    </r>
  </si>
  <si>
    <r>
      <t>Utrzymanie schroniska dla bezdomnych zwierząt</t>
    </r>
    <r>
      <rPr>
        <sz val="9"/>
        <rFont val="Arial"/>
        <family val="2"/>
      </rPr>
      <t xml:space="preserve"> (90013)</t>
    </r>
  </si>
  <si>
    <r>
      <t>Ochrona Bazy Rybackiej</t>
    </r>
    <r>
      <rPr>
        <sz val="9"/>
        <rFont val="Arial"/>
        <family val="2"/>
      </rPr>
      <t xml:space="preserve"> (60041)</t>
    </r>
  </si>
  <si>
    <r>
      <t>Utrzymanie i zarządzanie cmentarzami komunalnymi</t>
    </r>
    <r>
      <rPr>
        <sz val="9"/>
        <rFont val="Arial"/>
        <family val="2"/>
      </rPr>
      <t xml:space="preserve"> (71035)</t>
    </r>
  </si>
  <si>
    <r>
      <t xml:space="preserve">Elektroniczne znakowanie psów </t>
    </r>
    <r>
      <rPr>
        <sz val="9"/>
        <rFont val="Arial"/>
        <family val="2"/>
      </rPr>
      <t>(90095)</t>
    </r>
  </si>
  <si>
    <r>
      <t xml:space="preserve">Odkomarzanie miasta </t>
    </r>
    <r>
      <rPr>
        <sz val="9"/>
        <rFont val="Arial"/>
        <family val="2"/>
      </rPr>
      <t>(90095)</t>
    </r>
  </si>
  <si>
    <r>
      <t xml:space="preserve">Wycinka i pielęgnacja roślin </t>
    </r>
    <r>
      <rPr>
        <sz val="9"/>
        <rFont val="Arial"/>
        <family val="2"/>
      </rPr>
      <t>(70005)</t>
    </r>
  </si>
  <si>
    <t>Urząd Miasta (WO/DG)</t>
  </si>
  <si>
    <r>
      <t>Nadzór eksploatacyjny kotłowni</t>
    </r>
    <r>
      <rPr>
        <sz val="9"/>
        <rFont val="Arial"/>
        <family val="2"/>
      </rPr>
      <t xml:space="preserve"> (75023)</t>
    </r>
  </si>
  <si>
    <r>
      <t xml:space="preserve">Wywóz nieczystości  </t>
    </r>
    <r>
      <rPr>
        <sz val="9"/>
        <rFont val="Arial"/>
        <family val="2"/>
      </rPr>
      <t>(75023)</t>
    </r>
  </si>
  <si>
    <r>
      <t>Usługi telekomunikacyjne</t>
    </r>
    <r>
      <rPr>
        <sz val="9"/>
        <rFont val="Arial"/>
        <family val="2"/>
      </rPr>
      <t xml:space="preserve">  (75023)</t>
    </r>
  </si>
  <si>
    <r>
      <t>Świadczenie usług serwisu wirtualnych panoram</t>
    </r>
    <r>
      <rPr>
        <sz val="9"/>
        <rFont val="Arial"/>
        <family val="2"/>
      </rPr>
      <t xml:space="preserve"> (75075)</t>
    </r>
  </si>
  <si>
    <r>
      <t xml:space="preserve">Wykonanie planów zagospodarowania przestrzennego </t>
    </r>
    <r>
      <rPr>
        <sz val="9"/>
        <rFont val="Arial"/>
        <family val="2"/>
      </rPr>
      <t>(71004)</t>
    </r>
  </si>
  <si>
    <t>Urząd Miasta (WK)</t>
  </si>
  <si>
    <r>
      <t xml:space="preserve">Obsługa długu - pożyczka w NFOŚiGW </t>
    </r>
    <r>
      <rPr>
        <sz val="9"/>
        <rFont val="Arial"/>
        <family val="2"/>
      </rPr>
      <t>(75702)</t>
    </r>
  </si>
  <si>
    <r>
      <t xml:space="preserve">Obsługa długu - obligacje 2005-2006  serie: I, J, P, R, S, T, U </t>
    </r>
    <r>
      <rPr>
        <sz val="9"/>
        <rFont val="Arial"/>
        <family val="2"/>
      </rPr>
      <t>(75702)</t>
    </r>
  </si>
  <si>
    <r>
      <t xml:space="preserve">Obsługa długu - obligacje 2009 serie: W1-W10 </t>
    </r>
    <r>
      <rPr>
        <sz val="9"/>
        <rFont val="Arial"/>
        <family val="2"/>
      </rPr>
      <t>(75702)</t>
    </r>
  </si>
  <si>
    <r>
      <t>Ubezpieczenie majątku Żeglugi Świnoujskiejj</t>
    </r>
    <r>
      <rPr>
        <sz val="9"/>
        <rFont val="Arial"/>
        <family val="2"/>
      </rPr>
      <t xml:space="preserve"> (60015)</t>
    </r>
  </si>
  <si>
    <t>Żegluga Świnoujska</t>
  </si>
  <si>
    <t>-</t>
  </si>
  <si>
    <t>2a).1</t>
  </si>
  <si>
    <t>2a).2</t>
  </si>
  <si>
    <t>2a).3</t>
  </si>
  <si>
    <t>2a).4</t>
  </si>
  <si>
    <t>2a).5</t>
  </si>
  <si>
    <t>2a).6</t>
  </si>
  <si>
    <t>2a).7</t>
  </si>
  <si>
    <t>2c).1</t>
  </si>
  <si>
    <t>2c).2</t>
  </si>
  <si>
    <t>2c).3</t>
  </si>
  <si>
    <t>2c).4</t>
  </si>
  <si>
    <t>2c).5</t>
  </si>
  <si>
    <t>2c).6</t>
  </si>
  <si>
    <t>2c).7</t>
  </si>
  <si>
    <t>2c).8</t>
  </si>
  <si>
    <t>2c).9</t>
  </si>
  <si>
    <t>2c).10</t>
  </si>
  <si>
    <t>2c).11</t>
  </si>
  <si>
    <t>2c).12</t>
  </si>
  <si>
    <t>2c).13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</si>
  <si>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</si>
  <si>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</si>
  <si>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</si>
  <si>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</si>
  <si>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</si>
  <si>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</si>
  <si>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</si>
  <si>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</si>
  <si>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</si>
  <si>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</si>
  <si>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</si>
  <si>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</si>
  <si>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</si>
  <si>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</si>
  <si>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</si>
  <si>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</si>
  <si>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</si>
  <si>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</si>
  <si>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</si>
  <si>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</si>
  <si>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</si>
  <si>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</si>
  <si>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</si>
  <si>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</si>
  <si>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</si>
  <si>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</si>
  <si>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</si>
  <si>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</si>
  <si>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</si>
  <si>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</si>
  <si>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</si>
  <si>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</si>
  <si>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</si>
  <si>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</si>
  <si>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</si>
  <si>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</si>
  <si>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4.1</t>
  </si>
  <si>
    <t xml:space="preserve">*) Limit zobowiązań wynika z uprawnienia organu wykonawczego do zaciągania zobowiązań niezbędnych do realizacji przedsięwzięcia. Stopień wykorzystania limitu zobowiązań nie musi pokrywać się z wykorzystaniem limitu wydatków. </t>
  </si>
  <si>
    <t xml:space="preserve">Kwota, na którą będzie można zaciągnąć zobowiązania, będzie ulegała pomniejszeniu o kwotę zobowiązań zaciągniętych w ramach ustalonego limitu dla przedsięwzięcia. </t>
  </si>
  <si>
    <t>Natomiast limit wydatków będzie ulegał zmniejszeniu stosownie do stopnia realizacji wydatków.</t>
  </si>
  <si>
    <t xml:space="preserve">**) W tej części załącznika wykazuje się te umowy, dla których można określić elementy wymagalne w art. 226 ust.3. Z praktycznego punktu widzenia celowe jest odpowiednie grupowanie umów (w programy, projekty lub zadania), co do których istnieje konieczność określania </t>
  </si>
  <si>
    <t>parametrów określonych w art. 226 ust. 3. Jednym z kryteriów potencjalnego grupowania umów może być kryterium mjednostki organizacyjnej odpowiedzialnej za realizację lub koordynującej wykonanie przedsięwzięcia.</t>
  </si>
  <si>
    <t xml:space="preserve">Warto jenocześnie zaznaczyć, że z grupowaniem umów wiąże się kwestia upoważnień do zaciągania umów. W tym kontekście należy zwrócić uwagę na art. 228 ust.1 pkt 2 ufp, który odrębnie definiuje możliwość przekazywania upoważnień do zaciągania zobowiązań w związku z realizacją przedsięwzięć (art. 228 ust. 1 pkt.1 ufp). </t>
  </si>
  <si>
    <t>Umów na czas nieokreślony lub takich, dla których nie jest możliwe określenie łącznych nakładów (np. Umowy na dostawę wody, energii elektrycznej), nie wykazuje się podobnie, jak umów o pracę ani innych umów o podobnym charakterze.  Do takich umów zastosowanie znajdzie art. 258 ust. 1 pkt 3 ufp.</t>
  </si>
  <si>
    <t>Marszałek Województwa
Urząd Miasta (WIM)</t>
  </si>
  <si>
    <t>2c).14</t>
  </si>
  <si>
    <t>2c).15</t>
  </si>
  <si>
    <t>2c).16</t>
  </si>
  <si>
    <t>2c).17</t>
  </si>
  <si>
    <t>2c).18</t>
  </si>
  <si>
    <t>2c).19</t>
  </si>
  <si>
    <t xml:space="preserve">
Urząd Miasta (WIM)</t>
  </si>
  <si>
    <r>
      <t xml:space="preserve">Prowadzenie Dziennego Domu Pomocy </t>
    </r>
    <r>
      <rPr>
        <sz val="9"/>
        <rFont val="Arial"/>
        <family val="2"/>
      </rPr>
      <t>(85395)</t>
    </r>
  </si>
  <si>
    <r>
      <t xml:space="preserve">Prowadzenie Dziennego Domu Pobytu </t>
    </r>
    <r>
      <rPr>
        <sz val="9"/>
        <rFont val="Arial"/>
        <family val="2"/>
      </rPr>
      <t>(85395)</t>
    </r>
  </si>
  <si>
    <r>
      <t xml:space="preserve">Prowadzenie świetlicy środowiskowej </t>
    </r>
    <r>
      <rPr>
        <sz val="9"/>
        <rFont val="Arial"/>
        <family val="2"/>
      </rPr>
      <t>(85154)</t>
    </r>
  </si>
  <si>
    <r>
      <t>Prowadzenie Środowiskowego Ogniska Wychowawczego Nr 1 i Nr 2</t>
    </r>
    <r>
      <rPr>
        <sz val="9"/>
        <rFont val="Arial"/>
        <family val="2"/>
      </rPr>
      <t xml:space="preserve"> (85154)   </t>
    </r>
  </si>
  <si>
    <r>
      <t xml:space="preserve">Prowadzenie Środowiskowego Ogniska Wychowawczego Nr 3 </t>
    </r>
    <r>
      <rPr>
        <sz val="9"/>
        <rFont val="Arial"/>
        <family val="2"/>
      </rPr>
      <t xml:space="preserve">(85154) </t>
    </r>
    <r>
      <rPr>
        <b/>
        <sz val="9"/>
        <rFont val="Arial"/>
        <family val="2"/>
      </rPr>
      <t xml:space="preserve"> </t>
    </r>
  </si>
  <si>
    <r>
      <t xml:space="preserve">Prowadzenie schroniska dla bezdomnych </t>
    </r>
    <r>
      <rPr>
        <sz val="9"/>
        <rFont val="Arial"/>
        <family val="2"/>
      </rPr>
      <t>(85395)</t>
    </r>
  </si>
  <si>
    <r>
      <t>Prowadzenie poradnictwa, pomocy psychologicznej, działań edukacyjno-informacyjnych dla osób niepełnosprawnych po chorobie raka piersi i ich rodzin</t>
    </r>
    <r>
      <rPr>
        <sz val="9"/>
        <rFont val="Arial"/>
        <family val="2"/>
      </rPr>
      <t xml:space="preserve"> (85395)</t>
    </r>
  </si>
  <si>
    <r>
      <t xml:space="preserve">Prowadzenie poradnictwa, pomocy psychologicznej, działań edukacyjno-informacyjnych dla osób niepełnosprawnych i ich rodzin </t>
    </r>
    <r>
      <rPr>
        <sz val="9"/>
        <rFont val="Arial"/>
        <family val="2"/>
      </rPr>
      <t>(85395)</t>
    </r>
  </si>
  <si>
    <r>
      <t xml:space="preserve">Prowadzenie poradnictwa, pomocy psychologicznej, działań edukacyjno-informacyjnych dla osób niepełnosprawnych z wadą wzroku i ich rodzin </t>
    </r>
    <r>
      <rPr>
        <sz val="9"/>
        <rFont val="Arial"/>
        <family val="2"/>
      </rPr>
      <t>(85395)</t>
    </r>
  </si>
  <si>
    <r>
      <t xml:space="preserve">Prowadzenie punktu Konsultacyjno-Logopedycznego dla dzieci z wadą słuchu i mowy </t>
    </r>
    <r>
      <rPr>
        <sz val="9"/>
        <rFont val="Arial"/>
        <family val="2"/>
      </rPr>
      <t>(85395)</t>
    </r>
  </si>
  <si>
    <r>
      <t xml:space="preserve">Prowadzenie Centrum Pomocy i Wsparcia w Zakresie Uzależnień </t>
    </r>
    <r>
      <rPr>
        <sz val="9"/>
        <rFont val="Arial"/>
        <family val="2"/>
      </rPr>
      <t>(85154)</t>
    </r>
  </si>
  <si>
    <r>
      <t xml:space="preserve">Sub-projekt Integracja Społeczna - prowadzenie spotkań integracyjnych </t>
    </r>
    <r>
      <rPr>
        <sz val="9"/>
        <rFont val="Arial"/>
        <family val="2"/>
      </rPr>
      <t>(85154)</t>
    </r>
  </si>
  <si>
    <r>
      <t xml:space="preserve">Prowadzenie Środowiskowego Domu Samopomocy </t>
    </r>
    <r>
      <rPr>
        <sz val="9"/>
        <rFont val="Arial"/>
        <family val="2"/>
      </rPr>
      <t>(85395)</t>
    </r>
  </si>
  <si>
    <t>2023 r.</t>
  </si>
  <si>
    <t>2024 r.</t>
  </si>
  <si>
    <t>2025 r.</t>
  </si>
  <si>
    <t>2026 r.</t>
  </si>
  <si>
    <t>2027 r.</t>
  </si>
  <si>
    <t>2028 r.</t>
  </si>
  <si>
    <r>
      <t>Wieloletnia prognoza finansowa</t>
    </r>
    <r>
      <rPr>
        <b/>
        <vertAlign val="superscript"/>
        <sz val="12"/>
        <rFont val="Arial"/>
        <family val="2"/>
      </rPr>
      <t>1)</t>
    </r>
    <r>
      <rPr>
        <b/>
        <sz val="12"/>
        <rFont val="Arial"/>
        <family val="2"/>
      </rPr>
      <t xml:space="preserve"> miasta Świnoujście na lata 2011-2019</t>
    </r>
  </si>
  <si>
    <r>
      <t xml:space="preserve">Pełnienie nadzoru inwestorskiego na zadaniach inwestycyjnych Gminy/Miasta Świnoujście w latach 2010-2012 </t>
    </r>
    <r>
      <rPr>
        <sz val="9"/>
        <rFont val="Arial"/>
        <family val="2"/>
      </rPr>
      <t>(60015, 60016)</t>
    </r>
  </si>
  <si>
    <r>
      <t>Wykonanie prac elektroenergetycznych oraz konserwacji i utrzymania bieżącego oświetlenia ulicznego</t>
    </r>
    <r>
      <rPr>
        <sz val="9"/>
        <rFont val="Arial"/>
        <family val="2"/>
      </rPr>
      <t xml:space="preserve"> (90015)</t>
    </r>
  </si>
  <si>
    <t>2c).20</t>
  </si>
  <si>
    <r>
      <t xml:space="preserve">Świadczenie publicznych usług przewozowych w zbiorowej komunikacji autobusowej na terenie miasta Świnoujście </t>
    </r>
    <r>
      <rPr>
        <sz val="9"/>
        <rFont val="Arial"/>
        <family val="2"/>
      </rPr>
      <t>(60004)</t>
    </r>
  </si>
  <si>
    <t>2a).8</t>
  </si>
  <si>
    <t>2c).22</t>
  </si>
  <si>
    <t>2c).23</t>
  </si>
  <si>
    <t>2c).24</t>
  </si>
  <si>
    <t>2c).25</t>
  </si>
  <si>
    <t>2c).21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</si>
  <si>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</si>
  <si>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</si>
  <si>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</si>
  <si>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</si>
  <si>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</si>
  <si>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</si>
  <si>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</si>
  <si>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</si>
  <si>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</si>
  <si>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</si>
  <si>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</si>
  <si>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</si>
  <si>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</si>
  <si>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</si>
  <si>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r>
      <t>Zgodny z art. 243/</t>
    </r>
    <r>
      <rPr>
        <sz val="7"/>
        <rFont val="Arial"/>
        <family val="2"/>
      </rPr>
      <t xml:space="preserve">
Niezgodny z art.243**</t>
    </r>
  </si>
  <si>
    <t>Natomiast w objaśnieniach należałoby wykazać m.in. kwotę umorzeń pożyczek otrzymanych przez JST, zmianę kwot długu na skutek różnic kursowych.</t>
  </si>
  <si>
    <r>
      <t>Projekt zintegrowany "Śródmieście" - Przebudowa ulic: Hołdu Pruskiego, Wyszyńskiego i Monte Cassino</t>
    </r>
    <r>
      <rPr>
        <sz val="9"/>
        <rFont val="Arial"/>
        <family val="2"/>
      </rPr>
      <t xml:space="preserve"> (60016)</t>
    </r>
  </si>
  <si>
    <r>
      <t xml:space="preserve">Renowacja zabytkowego budynku SP1 oraz zagospodarowanie przyległego terenuna ogólnodostępne boisko sportowe i plac zabaw </t>
    </r>
    <r>
      <rPr>
        <sz val="9"/>
        <rFont val="Arial"/>
        <family val="2"/>
      </rPr>
      <t>(80101)</t>
    </r>
  </si>
  <si>
    <r>
      <t xml:space="preserve">Wykonywanie bieżącego utrzymania i drobnych remontów nawierzchni jezdni, chodników, poboczy, wysepek, zatok itd. </t>
    </r>
    <r>
      <rPr>
        <sz val="9"/>
        <rFont val="Arial"/>
        <family val="2"/>
      </rPr>
      <t>(60015, 60016)</t>
    </r>
  </si>
  <si>
    <r>
      <t>Wykonywanie bieżącego utrzymania, konserwacji i drobnych remontów  instalacji i urządzeń odwodnienia dróg publicznych znajdujących się na terenie Miasta Świnoujście</t>
    </r>
    <r>
      <rPr>
        <sz val="9"/>
        <rFont val="Arial"/>
        <family val="2"/>
      </rPr>
      <t xml:space="preserve"> (60015, 60016)</t>
    </r>
  </si>
  <si>
    <r>
      <t>Konserwacja i bieżące utrzymanie sygnalizacji świetlnej</t>
    </r>
    <r>
      <rPr>
        <sz val="9"/>
        <rFont val="Arial"/>
        <family val="2"/>
      </rPr>
      <t xml:space="preserve"> (60015)</t>
    </r>
  </si>
  <si>
    <r>
      <t>Zorganizowanie i zarządzanie Strefą Płatnego Parkowania (SPP) na terenie miasta Świnoujście</t>
    </r>
    <r>
      <rPr>
        <sz val="9"/>
        <rFont val="Arial"/>
        <family val="2"/>
      </rPr>
      <t xml:space="preserve"> (60016)</t>
    </r>
  </si>
  <si>
    <r>
      <t>Dzierżawa łączy światłowodowych wraz z konserwacją - usługa związana z budową i eksploatacją monitoringu w mieście</t>
    </r>
    <r>
      <rPr>
        <sz val="9"/>
        <rFont val="Arial"/>
        <family val="2"/>
      </rPr>
      <t xml:space="preserve"> (75495)</t>
    </r>
  </si>
  <si>
    <r>
      <t>Przebudowa promenady w Dzielnicy Nadmorskiej w Świnoujściu</t>
    </r>
    <r>
      <rPr>
        <sz val="9"/>
        <rFont val="Arial"/>
        <family val="2"/>
      </rPr>
      <t xml:space="preserve"> (60016)</t>
    </r>
  </si>
  <si>
    <r>
      <t>Budowa drogi dojazdowej do Gimnazjum Publicznego nr 1</t>
    </r>
    <r>
      <rPr>
        <sz val="9"/>
        <rFont val="Arial"/>
        <family val="2"/>
      </rPr>
      <t xml:space="preserve"> (60016)</t>
    </r>
  </si>
  <si>
    <r>
      <t xml:space="preserve">Zagospodarowanie terenów rekreacyjno-wypoczynkowych przy ul. Malczewskiego </t>
    </r>
    <r>
      <rPr>
        <sz val="9"/>
        <rFont val="Arial"/>
        <family val="2"/>
      </rPr>
      <t>(90004)</t>
    </r>
  </si>
  <si>
    <r>
      <t>Kompleksowe ubezpieczenie Gminy-Miasto Świnoujście</t>
    </r>
    <r>
      <rPr>
        <sz val="9"/>
        <rFont val="Arial"/>
        <family val="2"/>
      </rPr>
      <t xml:space="preserve"> (75023)</t>
    </r>
  </si>
  <si>
    <r>
      <t>Ochrona obiektów CAM</t>
    </r>
    <r>
      <rPr>
        <sz val="9"/>
        <rFont val="Arial"/>
        <family val="2"/>
      </rPr>
      <t xml:space="preserve"> (75023)</t>
    </r>
  </si>
  <si>
    <r>
      <t>Dostawa materiałów biurowych</t>
    </r>
    <r>
      <rPr>
        <sz val="9"/>
        <rFont val="Arial"/>
        <family val="2"/>
      </rPr>
      <t xml:space="preserve"> (75023)</t>
    </r>
  </si>
  <si>
    <r>
      <t>Dostawa paliw</t>
    </r>
    <r>
      <rPr>
        <sz val="9"/>
        <rFont val="Arial"/>
        <family val="2"/>
      </rPr>
      <t xml:space="preserve"> (75023)</t>
    </r>
  </si>
  <si>
    <r>
      <t>Wysyłka poczty</t>
    </r>
    <r>
      <rPr>
        <sz val="9"/>
        <rFont val="Arial"/>
        <family val="2"/>
      </rPr>
      <t xml:space="preserve"> (75023)</t>
    </r>
  </si>
  <si>
    <r>
      <t>Dostawa artykułów spożywczych</t>
    </r>
    <r>
      <rPr>
        <sz val="9"/>
        <rFont val="Arial"/>
        <family val="2"/>
      </rPr>
      <t xml:space="preserve"> (75023)</t>
    </r>
  </si>
  <si>
    <r>
      <t>Administracja i bezpieczeństwo serwerów LINuX</t>
    </r>
    <r>
      <rPr>
        <sz val="9"/>
        <rFont val="Arial"/>
        <family val="2"/>
      </rPr>
      <t xml:space="preserve"> (75023)</t>
    </r>
  </si>
  <si>
    <r>
      <t>Dostarczenie sygnału Internetu do UM, połączenie z Bazą Rybacką</t>
    </r>
    <r>
      <rPr>
        <sz val="9"/>
        <rFont val="Arial"/>
        <family val="2"/>
      </rPr>
      <t xml:space="preserve"> (75023)</t>
    </r>
  </si>
  <si>
    <r>
      <t>Dostarczenie sygnału Internetu Hot Spot Promenada I</t>
    </r>
    <r>
      <rPr>
        <sz val="9"/>
        <rFont val="Arial"/>
        <family val="2"/>
      </rPr>
      <t xml:space="preserve"> (75023)</t>
    </r>
  </si>
  <si>
    <r>
      <t>Dostarczenie sygnału Internetu Hot Spot Basen Północny</t>
    </r>
    <r>
      <rPr>
        <sz val="9"/>
        <rFont val="Arial"/>
        <family val="2"/>
      </rPr>
      <t xml:space="preserve"> (75023)</t>
    </r>
  </si>
  <si>
    <r>
      <t>Dostarczenie sygnału do Internetu z kamery na plaży</t>
    </r>
    <r>
      <rPr>
        <sz val="9"/>
        <rFont val="Arial"/>
        <family val="2"/>
      </rPr>
      <t xml:space="preserve"> (75023)</t>
    </r>
  </si>
  <si>
    <r>
      <t>Konserwacja oprogramowania i baz SIT</t>
    </r>
    <r>
      <rPr>
        <sz val="9"/>
        <rFont val="Arial"/>
        <family val="2"/>
      </rPr>
      <t xml:space="preserve"> (75023)</t>
    </r>
  </si>
  <si>
    <r>
      <t>Rejestracja domeny www.swinoujscie.pl oraz um.swinoujscie.pl</t>
    </r>
    <r>
      <rPr>
        <sz val="9"/>
        <rFont val="Arial"/>
        <family val="2"/>
      </rPr>
      <t xml:space="preserve"> (75023)</t>
    </r>
  </si>
  <si>
    <t>2a).9</t>
  </si>
  <si>
    <t>2a).10</t>
  </si>
  <si>
    <t>Zakład Gospodarki Mieszkaniowej</t>
  </si>
  <si>
    <r>
      <t>Projekt zintegrowany "Śródmieście" - mieszkam ładnie i bezpiecznie</t>
    </r>
    <r>
      <rPr>
        <sz val="9"/>
        <rFont val="Arial"/>
        <family val="2"/>
      </rPr>
      <t xml:space="preserve"> (70001)</t>
    </r>
  </si>
  <si>
    <r>
      <t>Projekt zintegrowany "Śródmieście" -  Piastowska 61</t>
    </r>
    <r>
      <rPr>
        <sz val="9"/>
        <rFont val="Arial"/>
        <family val="2"/>
      </rPr>
      <t xml:space="preserve"> (70001)</t>
    </r>
  </si>
  <si>
    <t>Urząd Miasta (WOS)</t>
  </si>
  <si>
    <t>Urząd Miasta (WEZ)</t>
  </si>
  <si>
    <t>Urząd Miasta (WSO)</t>
  </si>
  <si>
    <t>Urząd Miasta (WEN)</t>
  </si>
  <si>
    <t>Urząd Miasta (WUA)</t>
  </si>
  <si>
    <t>Urząd Miasta (WKM)</t>
  </si>
  <si>
    <r>
      <t>Wykonanie dokumentów: praw jazdy, dowodów rejestracyjnych, pozwoleń czasowych, nalepek kontrolnych z numerem rejestracyjnym, znaków legalizacyjnych i kart pojazdów</t>
    </r>
    <r>
      <rPr>
        <sz val="9"/>
        <rFont val="Arial"/>
        <family val="2"/>
      </rPr>
      <t xml:space="preserve"> (75020)</t>
    </r>
  </si>
  <si>
    <r>
      <t xml:space="preserve">Wykonanie dokumentów: praw jazdy, dowodów rejestracyjnych, pozwoleń czasowych, nalepek kontrolnych z numerem rejestracyjnym, znaków legalizacyjnych i kart pojazdów </t>
    </r>
    <r>
      <rPr>
        <sz val="9"/>
        <rFont val="Arial"/>
        <family val="2"/>
      </rPr>
      <t>(75020)</t>
    </r>
  </si>
  <si>
    <t>Urząd Miasta (BTI)</t>
  </si>
  <si>
    <t>Urząd Miasta (WZP)</t>
  </si>
  <si>
    <t>3.51</t>
  </si>
  <si>
    <t>Powiatowy Urząd Pracy</t>
  </si>
  <si>
    <r>
      <t xml:space="preserve">Lokalny Program Rewitalizacji miasta 2010-2020 - Aktywizacja społeczna - Przebudowa wraz z wyposażeniem pomieszczeń Dziennego Domu Pobytu przy ul. Piłsudskiego 11 </t>
    </r>
    <r>
      <rPr>
        <sz val="9"/>
        <rFont val="Arial"/>
        <family val="2"/>
      </rPr>
      <t>(85395)</t>
    </r>
  </si>
  <si>
    <t>2a).11</t>
  </si>
  <si>
    <t>2a).12</t>
  </si>
  <si>
    <t>2c).26</t>
  </si>
  <si>
    <t>2c).27</t>
  </si>
  <si>
    <t>2c).28</t>
  </si>
  <si>
    <t>2c).29</t>
  </si>
  <si>
    <t>3.52</t>
  </si>
  <si>
    <t>3.53</t>
  </si>
  <si>
    <t>3.54</t>
  </si>
  <si>
    <t>3.55</t>
  </si>
  <si>
    <t>3.56</t>
  </si>
  <si>
    <t>3.57</t>
  </si>
  <si>
    <t>3.58</t>
  </si>
  <si>
    <t>3.59</t>
  </si>
  <si>
    <r>
      <t>maksymalny dopuszczalny wskaźnik spłaty z art. 243 ufp</t>
    </r>
    <r>
      <rPr>
        <vertAlign val="superscript"/>
        <sz val="9"/>
        <rFont val="Arial"/>
        <family val="2"/>
      </rPr>
      <t>15)</t>
    </r>
  </si>
  <si>
    <r>
      <t>Podniesienie standardu i poprawa bezpieczeństwa transportu w ciągu drogi krajowej nr 93 na wyspie Uznam w Świnoujściu</t>
    </r>
    <r>
      <rPr>
        <i/>
        <sz val="9"/>
        <color indexed="12"/>
        <rFont val="Arial"/>
        <family val="2"/>
      </rPr>
      <t xml:space="preserve"> (60011)</t>
    </r>
  </si>
  <si>
    <r>
      <t>Przebudowa centralnego układu komunikacyjnego śródmieścia w Świnoujściu</t>
    </r>
    <r>
      <rPr>
        <i/>
        <sz val="9"/>
        <rFont val="Arial"/>
        <family val="2"/>
      </rPr>
      <t xml:space="preserve"> (60015)</t>
    </r>
  </si>
  <si>
    <r>
      <t xml:space="preserve">Projekt zintegrowany "Śródmieście" - Przebudowa Parku przy ul. Chopina </t>
    </r>
    <r>
      <rPr>
        <i/>
        <sz val="9"/>
        <rFont val="Arial"/>
        <family val="2"/>
      </rPr>
      <t>(85154)</t>
    </r>
  </si>
  <si>
    <r>
      <t xml:space="preserve">Projekt EFS "Piramida kompetencji" </t>
    </r>
    <r>
      <rPr>
        <i/>
        <sz val="9"/>
        <color indexed="12"/>
        <rFont val="Arial"/>
        <family val="2"/>
      </rPr>
      <t>(85395)</t>
    </r>
  </si>
  <si>
    <r>
      <t xml:space="preserve">Międzynarodowy Bałtycki szlak rowerowy R10 Stralsund- Świnoujście - ul.Uzdrowiskowa, wzdłuż Świny i ul. Barlickiego </t>
    </r>
    <r>
      <rPr>
        <i/>
        <sz val="9"/>
        <rFont val="Arial"/>
        <family val="2"/>
      </rPr>
      <t>(90004)</t>
    </r>
  </si>
  <si>
    <r>
      <t xml:space="preserve">Melioracje terenów zurbanizowanych na obszarze Miasta Świnoujście </t>
    </r>
    <r>
      <rPr>
        <i/>
        <sz val="9"/>
        <rFont val="Arial"/>
        <family val="2"/>
      </rPr>
      <t>(90095)</t>
    </r>
  </si>
  <si>
    <r>
      <t xml:space="preserve">Przebudowa ulicy Wybrzeże Władysława IV w Świnoujściu </t>
    </r>
    <r>
      <rPr>
        <i/>
        <sz val="9"/>
        <rFont val="Arial"/>
        <family val="2"/>
      </rPr>
      <t>(60015)</t>
    </r>
  </si>
  <si>
    <r>
      <t xml:space="preserve">Przebudowa chodników i jezdni w drogach powiatowych </t>
    </r>
    <r>
      <rPr>
        <i/>
        <sz val="9"/>
        <color indexed="12"/>
        <rFont val="Arial"/>
        <family val="2"/>
      </rPr>
      <t>(60015)</t>
    </r>
  </si>
  <si>
    <r>
      <t>Budowa ciągu pieszo-jezdnego na przedłużeniu ul. Trentowskiego</t>
    </r>
    <r>
      <rPr>
        <i/>
        <sz val="9"/>
        <color indexed="12"/>
        <rFont val="Arial"/>
        <family val="2"/>
      </rPr>
      <t xml:space="preserve"> (60016)</t>
    </r>
  </si>
  <si>
    <r>
      <t>Rozbudowa cmentarza komunalnego w Świnoujściu</t>
    </r>
    <r>
      <rPr>
        <i/>
        <sz val="9"/>
        <color indexed="12"/>
        <rFont val="Arial"/>
        <family val="2"/>
      </rPr>
      <t xml:space="preserve"> (71035)</t>
    </r>
  </si>
  <si>
    <r>
      <t xml:space="preserve">Budowa Archiwum Miejskiego w ramach przebudowy budynku przy ul. Monte Cassino 22 </t>
    </r>
    <r>
      <rPr>
        <i/>
        <sz val="9"/>
        <rFont val="Arial"/>
        <family val="2"/>
      </rPr>
      <t>(75095)</t>
    </r>
  </si>
  <si>
    <r>
      <t xml:space="preserve">Modernizacja budynku CAM Nr 5 </t>
    </r>
    <r>
      <rPr>
        <i/>
        <sz val="9"/>
        <rFont val="Arial"/>
        <family val="2"/>
      </rPr>
      <t>(75095)</t>
    </r>
  </si>
  <si>
    <r>
      <t xml:space="preserve">Tworzenie specjalistycznych placówek opiekuńczo-wychowawczych wsparcia dziennego </t>
    </r>
    <r>
      <rPr>
        <i/>
        <sz val="9"/>
        <rFont val="Arial"/>
        <family val="2"/>
      </rPr>
      <t>(85154)</t>
    </r>
  </si>
  <si>
    <r>
      <t xml:space="preserve">Adaptacja budynku przy ul. Mieszka I na laboratorium szpitalne </t>
    </r>
    <r>
      <rPr>
        <i/>
        <sz val="9"/>
        <color indexed="12"/>
        <rFont val="Arial"/>
        <family val="2"/>
      </rPr>
      <t>(85195)</t>
    </r>
  </si>
  <si>
    <r>
      <t xml:space="preserve">Oświetlenie ulic </t>
    </r>
    <r>
      <rPr>
        <i/>
        <sz val="9"/>
        <rFont val="Arial"/>
        <family val="2"/>
      </rPr>
      <t>(90015)</t>
    </r>
  </si>
  <si>
    <r>
      <t>Przebudowa stadionu OSiR Wyspiarz przy ul. Matejki</t>
    </r>
    <r>
      <rPr>
        <i/>
        <sz val="9"/>
        <rFont val="Arial"/>
        <family val="2"/>
      </rPr>
      <t xml:space="preserve"> (92601)</t>
    </r>
  </si>
  <si>
    <r>
      <t>Konserwacja, eksploatacja i utrzymanie w sprawności technicznej urządzeń melioracyjnych w Świnoujściu</t>
    </r>
    <r>
      <rPr>
        <i/>
        <sz val="9"/>
        <color indexed="12"/>
        <rFont val="Arial"/>
        <family val="2"/>
      </rPr>
      <t xml:space="preserve"> (01008)</t>
    </r>
  </si>
  <si>
    <r>
      <t>Pielęgnacja i utrzymanie pasów zieleni przydrożnej na drogach krajowych, powiatowych, gminnych oraz na terenach miejskich</t>
    </r>
    <r>
      <rPr>
        <i/>
        <sz val="9"/>
        <rFont val="Arial"/>
        <family val="2"/>
      </rPr>
      <t xml:space="preserve"> (60015/60016)</t>
    </r>
  </si>
  <si>
    <r>
      <t xml:space="preserve">Ochrona obiektów miasta </t>
    </r>
    <r>
      <rPr>
        <i/>
        <sz val="9"/>
        <color indexed="12"/>
        <rFont val="Arial"/>
        <family val="2"/>
      </rPr>
      <t>(70005)</t>
    </r>
  </si>
  <si>
    <r>
      <t>Dostawa materiałów biurowych</t>
    </r>
    <r>
      <rPr>
        <i/>
        <sz val="9"/>
        <color indexed="12"/>
        <rFont val="Arial"/>
        <family val="2"/>
      </rPr>
      <t xml:space="preserve"> (75023)</t>
    </r>
  </si>
  <si>
    <r>
      <t>Dostarczenie sygnału  Internetu do Biura Informacji Tyrystycznej</t>
    </r>
    <r>
      <rPr>
        <i/>
        <sz val="9"/>
        <color indexed="12"/>
        <rFont val="Arial"/>
        <family val="2"/>
      </rPr>
      <t xml:space="preserve"> (75023)</t>
    </r>
  </si>
  <si>
    <r>
      <t>Dostarczenie sygnału do 3 kamer internetowych (plaża II, promenada, Wybrzeże Władysława IV), zasilanie elektryczne, serwisowanie połączeń</t>
    </r>
    <r>
      <rPr>
        <i/>
        <sz val="9"/>
        <color indexed="12"/>
        <rFont val="Arial"/>
        <family val="2"/>
      </rPr>
      <t xml:space="preserve"> (75023)</t>
    </r>
  </si>
  <si>
    <r>
      <t xml:space="preserve">Obsługa długu - obligacje 2011 </t>
    </r>
    <r>
      <rPr>
        <i/>
        <sz val="9"/>
        <color indexed="12"/>
        <rFont val="Arial"/>
        <family val="2"/>
      </rPr>
      <t>(75702)</t>
    </r>
  </si>
  <si>
    <r>
      <t xml:space="preserve">Bieżące utrzymanie nawierzchni, zieleni parkowej oraz obiektów małej architektury w sektorach nr 2 i 3 Parku Zdrojowego </t>
    </r>
    <r>
      <rPr>
        <i/>
        <sz val="9"/>
        <rFont val="Arial"/>
        <family val="2"/>
      </rPr>
      <t>(90004)</t>
    </r>
  </si>
  <si>
    <r>
      <t>Konserwacja i sprzątanie parku przy ul. Chopina</t>
    </r>
    <r>
      <rPr>
        <i/>
        <sz val="9"/>
        <rFont val="Arial"/>
        <family val="2"/>
      </rPr>
      <t xml:space="preserve"> (90004)</t>
    </r>
  </si>
  <si>
    <r>
      <t>Konserwacja i sprzątanie Parku Zdrojowego (z wyłączeniem powierzchni w sektorach nr 2 i 3) oraz placu zabaw II przy ul. Mieszka I oraz placu na rozdrożach</t>
    </r>
    <r>
      <rPr>
        <i/>
        <sz val="9"/>
        <rFont val="Arial"/>
        <family val="2"/>
      </rPr>
      <t xml:space="preserve"> (90004)</t>
    </r>
  </si>
  <si>
    <r>
      <t>Eksploatacja i konserwacja urządzeń melioracyjnych na terenie Parku Zdrojowego</t>
    </r>
    <r>
      <rPr>
        <i/>
        <sz val="9"/>
        <color indexed="12"/>
        <rFont val="Arial"/>
        <family val="2"/>
      </rPr>
      <t xml:space="preserve"> (90004)</t>
    </r>
  </si>
  <si>
    <r>
      <t>Utrzymanie terenów zieleni miasta Świnoujście REJON I</t>
    </r>
    <r>
      <rPr>
        <i/>
        <sz val="9"/>
        <color indexed="12"/>
        <rFont val="Arial"/>
        <family val="2"/>
      </rPr>
      <t xml:space="preserve"> (90004)</t>
    </r>
  </si>
  <si>
    <r>
      <t>Utrzymanie terenów zieleni miasta Świnoujście REJON II</t>
    </r>
    <r>
      <rPr>
        <i/>
        <sz val="9"/>
        <color indexed="12"/>
        <rFont val="Arial"/>
        <family val="2"/>
      </rPr>
      <t xml:space="preserve"> (90004)</t>
    </r>
  </si>
  <si>
    <r>
      <t>Utrzymanie i konserwacja fontann na terenie miasta Świnoujście</t>
    </r>
    <r>
      <rPr>
        <i/>
        <sz val="9"/>
        <color indexed="12"/>
        <rFont val="Arial"/>
        <family val="2"/>
      </rPr>
      <t xml:space="preserve"> (90004)</t>
    </r>
  </si>
  <si>
    <t>Załącznik Nr 1
do uchwały Nr XVI/119/2011
Rady Miasta Świnoujście
z dnia 27 października 2011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</si>
</sst>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#,##0.0000000"/>
    <numFmt numFmtId="166" formatCode="#,##0.0"/>
  </numFmts>
  <fonts count="5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trike/>
      <sz val="7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vertAlign val="superscript"/>
      <sz val="10"/>
      <name val="Arial"/>
      <family val="2"/>
    </font>
    <font>
      <b/>
      <i/>
      <sz val="9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3" fontId="8" fillId="35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0" fontId="6" fillId="36" borderId="10" xfId="0" applyFont="1" applyFill="1" applyBorder="1" applyAlignment="1">
      <alignment vertical="center" wrapText="1"/>
    </xf>
    <xf numFmtId="3" fontId="6" fillId="36" borderId="10" xfId="0" applyNumberFormat="1" applyFont="1" applyFill="1" applyBorder="1" applyAlignment="1">
      <alignment vertical="center"/>
    </xf>
    <xf numFmtId="0" fontId="6" fillId="36" borderId="0" xfId="0" applyFont="1" applyFill="1" applyAlignment="1">
      <alignment vertical="center"/>
    </xf>
    <xf numFmtId="49" fontId="8" fillId="36" borderId="10" xfId="0" applyNumberFormat="1" applyFont="1" applyFill="1" applyBorder="1" applyAlignment="1">
      <alignment vertical="center" wrapText="1"/>
    </xf>
    <xf numFmtId="3" fontId="8" fillId="36" borderId="10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6" fillId="37" borderId="10" xfId="0" applyNumberFormat="1" applyFont="1" applyFill="1" applyBorder="1" applyAlignment="1">
      <alignment vertical="center" wrapText="1"/>
    </xf>
    <xf numFmtId="3" fontId="6" fillId="37" borderId="10" xfId="0" applyNumberFormat="1" applyFont="1" applyFill="1" applyBorder="1" applyAlignment="1">
      <alignment vertical="center"/>
    </xf>
    <xf numFmtId="49" fontId="8" fillId="37" borderId="10" xfId="0" applyNumberFormat="1" applyFont="1" applyFill="1" applyBorder="1" applyAlignment="1">
      <alignment vertical="center" wrapText="1"/>
    </xf>
    <xf numFmtId="3" fontId="8" fillId="37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8" fillId="37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9" fontId="16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vertical="center" wrapText="1"/>
    </xf>
    <xf numFmtId="3" fontId="17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9" fontId="15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vertical="center"/>
    </xf>
    <xf numFmtId="3" fontId="1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vertical="center"/>
    </xf>
    <xf numFmtId="3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vertical="center" wrapText="1"/>
    </xf>
    <xf numFmtId="164" fontId="1" fillId="35" borderId="10" xfId="0" applyNumberFormat="1" applyFont="1" applyFill="1" applyBorder="1" applyAlignment="1">
      <alignment vertical="center"/>
    </xf>
    <xf numFmtId="3" fontId="1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0" fillId="38" borderId="10" xfId="0" applyFont="1" applyFill="1" applyBorder="1" applyAlignment="1">
      <alignment horizontal="center" vertical="center"/>
    </xf>
    <xf numFmtId="49" fontId="8" fillId="38" borderId="10" xfId="0" applyNumberFormat="1" applyFont="1" applyFill="1" applyBorder="1" applyAlignment="1">
      <alignment vertical="center" wrapText="1"/>
    </xf>
    <xf numFmtId="164" fontId="0" fillId="38" borderId="10" xfId="0" applyNumberFormat="1" applyFont="1" applyFill="1" applyBorder="1" applyAlignment="1">
      <alignment vertical="center"/>
    </xf>
    <xf numFmtId="3" fontId="0" fillId="38" borderId="0" xfId="0" applyNumberFormat="1" applyFont="1" applyFill="1" applyAlignment="1">
      <alignment vertical="center"/>
    </xf>
    <xf numFmtId="0" fontId="0" fillId="38" borderId="0" xfId="0" applyFont="1" applyFill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4" fontId="0" fillId="38" borderId="10" xfId="0" applyNumberFormat="1" applyFont="1" applyFill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18" fillId="35" borderId="10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/>
    </xf>
    <xf numFmtId="49" fontId="8" fillId="33" borderId="12" xfId="0" applyNumberFormat="1" applyFont="1" applyFill="1" applyBorder="1" applyAlignment="1">
      <alignment horizontal="left" vertical="center"/>
    </xf>
    <xf numFmtId="49" fontId="8" fillId="33" borderId="13" xfId="0" applyNumberFormat="1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49" fontId="8" fillId="34" borderId="18" xfId="0" applyNumberFormat="1" applyFont="1" applyFill="1" applyBorder="1" applyAlignment="1">
      <alignment horizontal="left" vertical="center"/>
    </xf>
    <xf numFmtId="49" fontId="8" fillId="34" borderId="12" xfId="0" applyNumberFormat="1" applyFont="1" applyFill="1" applyBorder="1" applyAlignment="1">
      <alignment horizontal="left" vertical="center"/>
    </xf>
    <xf numFmtId="49" fontId="8" fillId="34" borderId="13" xfId="0" applyNumberFormat="1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49" fontId="8" fillId="35" borderId="18" xfId="0" applyNumberFormat="1" applyFont="1" applyFill="1" applyBorder="1" applyAlignment="1">
      <alignment horizontal="left" vertical="center"/>
    </xf>
    <xf numFmtId="49" fontId="8" fillId="35" borderId="12" xfId="0" applyNumberFormat="1" applyFont="1" applyFill="1" applyBorder="1" applyAlignment="1">
      <alignment horizontal="left" vertical="center"/>
    </xf>
    <xf numFmtId="49" fontId="8" fillId="35" borderId="13" xfId="0" applyNumberFormat="1" applyFont="1" applyFill="1" applyBorder="1" applyAlignment="1">
      <alignment horizontal="left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49" fontId="6" fillId="34" borderId="18" xfId="0" applyNumberFormat="1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left" vertical="center" wrapText="1"/>
    </xf>
    <xf numFmtId="49" fontId="6" fillId="34" borderId="13" xfId="0" applyNumberFormat="1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53"/>
  <sheetViews>
    <sheetView tabSelected="1" view="pageBreakPreview" zoomScaleSheetLayoutView="100" zoomScalePageLayoutView="0" workbookViewId="0" topLeftCell="A1">
      <pane ySplit="4" topLeftCell="A27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3.421875" style="66" customWidth="1"/>
    <col min="2" max="2" width="46.57421875" style="8" customWidth="1"/>
    <col min="3" max="11" width="11.28125" style="8" customWidth="1"/>
    <col min="12" max="12" width="9.57421875" style="8" hidden="1" customWidth="1"/>
    <col min="13" max="13" width="8.28125" style="8" hidden="1" customWidth="1"/>
    <col min="14" max="14" width="8.421875" style="8" hidden="1" customWidth="1"/>
    <col min="15" max="20" width="0" style="8" hidden="1" customWidth="1"/>
    <col min="21" max="16384" width="9.140625" style="8" customWidth="1"/>
  </cols>
  <sheetData>
    <row r="1" spans="1:2" s="6" customFormat="1" ht="50.25" customHeight="1">
      <c r="A1" s="116" t="s">
        <v>379</v>
      </c>
      <c r="B1" s="116"/>
    </row>
    <row r="2" spans="1:5" ht="24" customHeight="1">
      <c r="A2" s="10" t="s">
        <v>266</v>
      </c>
      <c r="B2" s="10"/>
      <c r="C2" s="10"/>
      <c r="D2" s="10"/>
      <c r="E2" s="10"/>
    </row>
    <row r="4" spans="1:20" s="3" customFormat="1" ht="19.5" customHeight="1">
      <c r="A4" s="2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260</v>
      </c>
      <c r="P4" s="2" t="s">
        <v>261</v>
      </c>
      <c r="Q4" s="2" t="s">
        <v>262</v>
      </c>
      <c r="R4" s="2" t="s">
        <v>263</v>
      </c>
      <c r="S4" s="2" t="s">
        <v>264</v>
      </c>
      <c r="T4" s="2" t="s">
        <v>265</v>
      </c>
    </row>
    <row r="5" spans="1:22" s="4" customFormat="1" ht="13.5">
      <c r="A5" s="2" t="s">
        <v>16</v>
      </c>
      <c r="B5" s="11" t="s">
        <v>91</v>
      </c>
      <c r="C5" s="94">
        <f>SUM(C6,C7)</f>
        <v>242896814</v>
      </c>
      <c r="D5" s="94">
        <f aca="true" t="shared" si="0" ref="D5:N5">SUM(D6,D7)</f>
        <v>225077734</v>
      </c>
      <c r="E5" s="94">
        <f t="shared" si="0"/>
        <v>214291200</v>
      </c>
      <c r="F5" s="94">
        <f t="shared" si="0"/>
        <v>223334200</v>
      </c>
      <c r="G5" s="94">
        <f t="shared" si="0"/>
        <v>275300350</v>
      </c>
      <c r="H5" s="94">
        <f t="shared" si="0"/>
        <v>278875200</v>
      </c>
      <c r="I5" s="17">
        <f t="shared" si="0"/>
        <v>268410000</v>
      </c>
      <c r="J5" s="17">
        <f t="shared" si="0"/>
        <v>272820000</v>
      </c>
      <c r="K5" s="17">
        <f t="shared" si="0"/>
        <v>272410000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7">
        <f aca="true" t="shared" si="1" ref="O5:T5">SUM(O6,O7)</f>
        <v>0</v>
      </c>
      <c r="P5" s="17">
        <f t="shared" si="1"/>
        <v>0</v>
      </c>
      <c r="Q5" s="17">
        <f t="shared" si="1"/>
        <v>0</v>
      </c>
      <c r="R5" s="17">
        <f t="shared" si="1"/>
        <v>0</v>
      </c>
      <c r="S5" s="17">
        <f t="shared" si="1"/>
        <v>0</v>
      </c>
      <c r="T5" s="17">
        <f t="shared" si="1"/>
        <v>0</v>
      </c>
      <c r="U5" s="18"/>
      <c r="V5" s="18"/>
    </row>
    <row r="6" spans="1:22" ht="12.75">
      <c r="A6" s="7" t="s">
        <v>17</v>
      </c>
      <c r="B6" s="12" t="s">
        <v>18</v>
      </c>
      <c r="C6" s="95">
        <v>176340790</v>
      </c>
      <c r="D6" s="95">
        <v>171591734</v>
      </c>
      <c r="E6" s="95">
        <v>174914200</v>
      </c>
      <c r="F6" s="95">
        <v>179690200</v>
      </c>
      <c r="G6" s="95">
        <v>244183350</v>
      </c>
      <c r="H6" s="95">
        <v>243964200</v>
      </c>
      <c r="I6" s="21">
        <v>244000000</v>
      </c>
      <c r="J6" s="21">
        <f>I6</f>
        <v>244000000</v>
      </c>
      <c r="K6" s="21">
        <f>J6</f>
        <v>244000000</v>
      </c>
      <c r="L6" s="21"/>
      <c r="M6" s="21"/>
      <c r="N6" s="21"/>
      <c r="O6" s="21"/>
      <c r="P6" s="21"/>
      <c r="Q6" s="21"/>
      <c r="R6" s="21"/>
      <c r="S6" s="21"/>
      <c r="T6" s="21"/>
      <c r="U6" s="22"/>
      <c r="V6" s="22"/>
    </row>
    <row r="7" spans="1:22" ht="12.75">
      <c r="A7" s="7" t="s">
        <v>19</v>
      </c>
      <c r="B7" s="12" t="s">
        <v>20</v>
      </c>
      <c r="C7" s="21">
        <v>66556024</v>
      </c>
      <c r="D7" s="21">
        <f>D8+16986000</f>
        <v>53486000</v>
      </c>
      <c r="E7" s="21">
        <f>E8+6927000</f>
        <v>39377000</v>
      </c>
      <c r="F7" s="21">
        <f>F8+8644000</f>
        <v>43644000</v>
      </c>
      <c r="G7" s="21">
        <f>G8+6117000</f>
        <v>31117000</v>
      </c>
      <c r="H7" s="21">
        <f>H8+14911000</f>
        <v>34911000</v>
      </c>
      <c r="I7" s="21">
        <f>I8+6410000</f>
        <v>24410000</v>
      </c>
      <c r="J7" s="21">
        <f>J8+12820000</f>
        <v>28820000</v>
      </c>
      <c r="K7" s="21">
        <f>K8+6410000</f>
        <v>28410000</v>
      </c>
      <c r="L7" s="21"/>
      <c r="M7" s="21"/>
      <c r="N7" s="21"/>
      <c r="O7" s="21"/>
      <c r="P7" s="21"/>
      <c r="Q7" s="21"/>
      <c r="R7" s="21"/>
      <c r="S7" s="21"/>
      <c r="T7" s="21"/>
      <c r="U7" s="22"/>
      <c r="V7" s="22"/>
    </row>
    <row r="8" spans="1:22" s="6" customFormat="1" ht="12.75">
      <c r="A8" s="5"/>
      <c r="B8" s="13" t="s">
        <v>21</v>
      </c>
      <c r="C8" s="19">
        <v>52458980</v>
      </c>
      <c r="D8" s="19">
        <v>36500000</v>
      </c>
      <c r="E8" s="19">
        <v>32450000</v>
      </c>
      <c r="F8" s="19">
        <v>35000000</v>
      </c>
      <c r="G8" s="19">
        <v>25000000</v>
      </c>
      <c r="H8" s="19">
        <v>20000000</v>
      </c>
      <c r="I8" s="19">
        <v>18000000</v>
      </c>
      <c r="J8" s="19">
        <v>16000000</v>
      </c>
      <c r="K8" s="19">
        <f>15000000+7000000</f>
        <v>22000000</v>
      </c>
      <c r="L8" s="19"/>
      <c r="M8" s="19"/>
      <c r="N8" s="19"/>
      <c r="O8" s="19"/>
      <c r="P8" s="19"/>
      <c r="Q8" s="19"/>
      <c r="R8" s="19"/>
      <c r="S8" s="19"/>
      <c r="T8" s="19"/>
      <c r="U8" s="20"/>
      <c r="V8" s="20"/>
    </row>
    <row r="9" spans="1:22" s="4" customFormat="1" ht="37.5">
      <c r="A9" s="2" t="s">
        <v>22</v>
      </c>
      <c r="B9" s="14" t="s">
        <v>114</v>
      </c>
      <c r="C9" s="94">
        <v>175170780</v>
      </c>
      <c r="D9" s="17">
        <v>158500000</v>
      </c>
      <c r="E9" s="17">
        <f>D9</f>
        <v>158500000</v>
      </c>
      <c r="F9" s="17">
        <f>E9</f>
        <v>158500000</v>
      </c>
      <c r="G9" s="17">
        <f>ROUND(F9*105%,0)</f>
        <v>166425000</v>
      </c>
      <c r="H9" s="17">
        <f>ROUND(G9*105%,0)</f>
        <v>174746250</v>
      </c>
      <c r="I9" s="17">
        <f>ROUND(H9*105%,0)</f>
        <v>183483563</v>
      </c>
      <c r="J9" s="17">
        <f aca="true" t="shared" si="2" ref="J9:K11">ROUND(I9*103.5%,0)</f>
        <v>189905488</v>
      </c>
      <c r="K9" s="17">
        <f t="shared" si="2"/>
        <v>196552180</v>
      </c>
      <c r="L9" s="17"/>
      <c r="M9" s="17"/>
      <c r="N9" s="17"/>
      <c r="O9" s="17"/>
      <c r="P9" s="17"/>
      <c r="Q9" s="17"/>
      <c r="R9" s="17"/>
      <c r="S9" s="17"/>
      <c r="T9" s="17"/>
      <c r="U9" s="18"/>
      <c r="V9" s="18"/>
    </row>
    <row r="10" spans="1:22" ht="14.25" customHeight="1">
      <c r="A10" s="7" t="s">
        <v>23</v>
      </c>
      <c r="B10" s="15" t="s">
        <v>92</v>
      </c>
      <c r="C10" s="95">
        <v>75906493</v>
      </c>
      <c r="D10" s="21">
        <v>75130651</v>
      </c>
      <c r="E10" s="21">
        <f>ROUND(D10*102.5%,0)</f>
        <v>77008917</v>
      </c>
      <c r="F10" s="21">
        <f>ROUND(E10*102.5%,0)</f>
        <v>78934140</v>
      </c>
      <c r="G10" s="21">
        <f aca="true" t="shared" si="3" ref="G10:I11">ROUND(F10*103.5%,0)</f>
        <v>81696835</v>
      </c>
      <c r="H10" s="21">
        <f t="shared" si="3"/>
        <v>84556224</v>
      </c>
      <c r="I10" s="21">
        <f t="shared" si="3"/>
        <v>87515692</v>
      </c>
      <c r="J10" s="21">
        <f t="shared" si="2"/>
        <v>90578741</v>
      </c>
      <c r="K10" s="21">
        <f t="shared" si="2"/>
        <v>93748997</v>
      </c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2"/>
    </row>
    <row r="11" spans="1:22" ht="12.75">
      <c r="A11" s="7" t="s">
        <v>24</v>
      </c>
      <c r="B11" s="15" t="s">
        <v>93</v>
      </c>
      <c r="C11" s="21">
        <v>15567397</v>
      </c>
      <c r="D11" s="21">
        <v>15500000</v>
      </c>
      <c r="E11" s="21">
        <v>15500000</v>
      </c>
      <c r="F11" s="21">
        <v>15500000</v>
      </c>
      <c r="G11" s="21">
        <f t="shared" si="3"/>
        <v>16042500</v>
      </c>
      <c r="H11" s="21">
        <f t="shared" si="3"/>
        <v>16603988</v>
      </c>
      <c r="I11" s="21">
        <f t="shared" si="3"/>
        <v>17185128</v>
      </c>
      <c r="J11" s="21">
        <f t="shared" si="2"/>
        <v>17786607</v>
      </c>
      <c r="K11" s="21">
        <f t="shared" si="2"/>
        <v>18409138</v>
      </c>
      <c r="L11" s="21"/>
      <c r="M11" s="21"/>
      <c r="N11" s="21"/>
      <c r="O11" s="21"/>
      <c r="P11" s="21"/>
      <c r="Q11" s="21"/>
      <c r="R11" s="21"/>
      <c r="S11" s="21"/>
      <c r="T11" s="21"/>
      <c r="U11" s="22"/>
      <c r="V11" s="22"/>
    </row>
    <row r="12" spans="1:22" ht="12.75">
      <c r="A12" s="7" t="s">
        <v>25</v>
      </c>
      <c r="B12" s="15" t="s">
        <v>26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2"/>
      <c r="V12" s="22"/>
    </row>
    <row r="13" spans="1:22" s="6" customFormat="1" ht="24" customHeight="1">
      <c r="A13" s="5"/>
      <c r="B13" s="13" t="s">
        <v>115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20"/>
      <c r="V13" s="20"/>
    </row>
    <row r="14" spans="1:22" s="93" customFormat="1" ht="16.5" customHeight="1">
      <c r="A14" s="89" t="s">
        <v>27</v>
      </c>
      <c r="B14" s="90" t="s">
        <v>94</v>
      </c>
      <c r="C14" s="91">
        <f>PRZEDSIEWZIECIA!G6</f>
        <v>15895946</v>
      </c>
      <c r="D14" s="91">
        <f>PRZEDSIEWZIECIA!H6</f>
        <v>17593050</v>
      </c>
      <c r="E14" s="91">
        <f>PRZEDSIEWZIECIA!I6</f>
        <v>14565954</v>
      </c>
      <c r="F14" s="91">
        <f>PRZEDSIEWZIECIA!J6</f>
        <v>10707081</v>
      </c>
      <c r="G14" s="91">
        <f>PRZEDSIEWZIECIA!K6</f>
        <v>6090884</v>
      </c>
      <c r="H14" s="91">
        <f>PRZEDSIEWZIECIA!L6</f>
        <v>5719126</v>
      </c>
      <c r="I14" s="91">
        <f>PRZEDSIEWZIECIA!M6</f>
        <v>5338436</v>
      </c>
      <c r="J14" s="91">
        <f>PRZEDSIEWZIECIA!N6</f>
        <v>4927745</v>
      </c>
      <c r="K14" s="91">
        <f>PRZEDSIEWZIECIA!O6</f>
        <v>4394469</v>
      </c>
      <c r="L14" s="91"/>
      <c r="M14" s="91"/>
      <c r="N14" s="91"/>
      <c r="O14" s="91"/>
      <c r="P14" s="91"/>
      <c r="Q14" s="91"/>
      <c r="R14" s="91"/>
      <c r="S14" s="91"/>
      <c r="T14" s="91"/>
      <c r="U14" s="92"/>
      <c r="V14" s="92"/>
    </row>
    <row r="15" spans="1:22" s="4" customFormat="1" ht="24">
      <c r="A15" s="2" t="s">
        <v>28</v>
      </c>
      <c r="B15" s="14" t="s">
        <v>29</v>
      </c>
      <c r="C15" s="94">
        <f>C5-C9</f>
        <v>67726034</v>
      </c>
      <c r="D15" s="94">
        <f aca="true" t="shared" si="4" ref="D15:N15">D5-D9</f>
        <v>66577734</v>
      </c>
      <c r="E15" s="94">
        <f t="shared" si="4"/>
        <v>55791200</v>
      </c>
      <c r="F15" s="94">
        <f t="shared" si="4"/>
        <v>64834200</v>
      </c>
      <c r="G15" s="94">
        <f t="shared" si="4"/>
        <v>108875350</v>
      </c>
      <c r="H15" s="94">
        <f t="shared" si="4"/>
        <v>104128950</v>
      </c>
      <c r="I15" s="17">
        <f t="shared" si="4"/>
        <v>84926437</v>
      </c>
      <c r="J15" s="17">
        <f t="shared" si="4"/>
        <v>82914512</v>
      </c>
      <c r="K15" s="17">
        <f t="shared" si="4"/>
        <v>75857820</v>
      </c>
      <c r="L15" s="17">
        <f t="shared" si="4"/>
        <v>0</v>
      </c>
      <c r="M15" s="17">
        <f t="shared" si="4"/>
        <v>0</v>
      </c>
      <c r="N15" s="17">
        <f t="shared" si="4"/>
        <v>0</v>
      </c>
      <c r="O15" s="17">
        <f aca="true" t="shared" si="5" ref="O15:T15">O5-O9</f>
        <v>0</v>
      </c>
      <c r="P15" s="17">
        <f t="shared" si="5"/>
        <v>0</v>
      </c>
      <c r="Q15" s="17">
        <f t="shared" si="5"/>
        <v>0</v>
      </c>
      <c r="R15" s="17">
        <f t="shared" si="5"/>
        <v>0</v>
      </c>
      <c r="S15" s="17">
        <f t="shared" si="5"/>
        <v>0</v>
      </c>
      <c r="T15" s="17">
        <f t="shared" si="5"/>
        <v>0</v>
      </c>
      <c r="U15" s="18"/>
      <c r="V15" s="18"/>
    </row>
    <row r="16" spans="1:22" s="4" customFormat="1" ht="24">
      <c r="A16" s="2" t="s">
        <v>30</v>
      </c>
      <c r="B16" s="14" t="s">
        <v>31</v>
      </c>
      <c r="C16" s="17">
        <v>2519353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8"/>
      <c r="V16" s="18"/>
    </row>
    <row r="17" spans="1:22" ht="33.75">
      <c r="A17" s="7"/>
      <c r="B17" s="15" t="s">
        <v>116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2"/>
      <c r="V17" s="22"/>
    </row>
    <row r="18" spans="1:22" s="4" customFormat="1" ht="16.5" customHeight="1">
      <c r="A18" s="2" t="s">
        <v>32</v>
      </c>
      <c r="B18" s="14" t="s">
        <v>95</v>
      </c>
      <c r="C18" s="17">
        <v>0</v>
      </c>
      <c r="D18" s="94">
        <f>7500+35800</f>
        <v>43300</v>
      </c>
      <c r="E18" s="94">
        <v>35800</v>
      </c>
      <c r="F18" s="94">
        <v>35800</v>
      </c>
      <c r="G18" s="94">
        <v>35800</v>
      </c>
      <c r="H18" s="94">
        <v>35800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8"/>
      <c r="V18" s="18"/>
    </row>
    <row r="19" spans="1:22" s="27" customFormat="1" ht="12.75">
      <c r="A19" s="23" t="s">
        <v>33</v>
      </c>
      <c r="B19" s="24" t="s">
        <v>34</v>
      </c>
      <c r="C19" s="106">
        <f>SUM(C15,C16,C18)</f>
        <v>70245387</v>
      </c>
      <c r="D19" s="25">
        <f aca="true" t="shared" si="6" ref="D19:N19">SUM(D15,D16,D18)</f>
        <v>66621034</v>
      </c>
      <c r="E19" s="25">
        <f t="shared" si="6"/>
        <v>55827000</v>
      </c>
      <c r="F19" s="25">
        <f t="shared" si="6"/>
        <v>64870000</v>
      </c>
      <c r="G19" s="25">
        <f t="shared" si="6"/>
        <v>108911150</v>
      </c>
      <c r="H19" s="25">
        <f t="shared" si="6"/>
        <v>104164750</v>
      </c>
      <c r="I19" s="25">
        <f t="shared" si="6"/>
        <v>84926437</v>
      </c>
      <c r="J19" s="25">
        <f t="shared" si="6"/>
        <v>82914512</v>
      </c>
      <c r="K19" s="25">
        <f t="shared" si="6"/>
        <v>75857820</v>
      </c>
      <c r="L19" s="25">
        <f t="shared" si="6"/>
        <v>0</v>
      </c>
      <c r="M19" s="25">
        <f t="shared" si="6"/>
        <v>0</v>
      </c>
      <c r="N19" s="25">
        <f t="shared" si="6"/>
        <v>0</v>
      </c>
      <c r="O19" s="25">
        <f aca="true" t="shared" si="7" ref="O19:T19">SUM(O15,O16,O18)</f>
        <v>0</v>
      </c>
      <c r="P19" s="25">
        <f t="shared" si="7"/>
        <v>0</v>
      </c>
      <c r="Q19" s="25">
        <f t="shared" si="7"/>
        <v>0</v>
      </c>
      <c r="R19" s="25">
        <f t="shared" si="7"/>
        <v>0</v>
      </c>
      <c r="S19" s="25">
        <f t="shared" si="7"/>
        <v>0</v>
      </c>
      <c r="T19" s="25">
        <f t="shared" si="7"/>
        <v>0</v>
      </c>
      <c r="U19" s="26"/>
      <c r="V19" s="26"/>
    </row>
    <row r="20" spans="1:22" s="4" customFormat="1" ht="12.75">
      <c r="A20" s="2" t="s">
        <v>35</v>
      </c>
      <c r="B20" s="14" t="s">
        <v>36</v>
      </c>
      <c r="C20" s="17">
        <f>SUM(C21,C22)</f>
        <v>41768500</v>
      </c>
      <c r="D20" s="17">
        <f aca="true" t="shared" si="8" ref="D20:N20">SUM(D21,D22)</f>
        <v>12260000</v>
      </c>
      <c r="E20" s="17">
        <f t="shared" si="8"/>
        <v>9260000</v>
      </c>
      <c r="F20" s="17">
        <f t="shared" si="8"/>
        <v>8822643</v>
      </c>
      <c r="G20" s="17">
        <f t="shared" si="8"/>
        <v>32590884</v>
      </c>
      <c r="H20" s="17">
        <f t="shared" si="8"/>
        <v>12119126</v>
      </c>
      <c r="I20" s="17">
        <f t="shared" si="8"/>
        <v>11722436</v>
      </c>
      <c r="J20" s="17">
        <f t="shared" si="8"/>
        <v>11027745</v>
      </c>
      <c r="K20" s="17">
        <f t="shared" si="8"/>
        <v>13394469</v>
      </c>
      <c r="L20" s="17">
        <f t="shared" si="8"/>
        <v>0</v>
      </c>
      <c r="M20" s="17">
        <f t="shared" si="8"/>
        <v>0</v>
      </c>
      <c r="N20" s="17">
        <f t="shared" si="8"/>
        <v>0</v>
      </c>
      <c r="O20" s="17">
        <f aca="true" t="shared" si="9" ref="O20:T20">SUM(O21,O22)</f>
        <v>0</v>
      </c>
      <c r="P20" s="17">
        <f t="shared" si="9"/>
        <v>0</v>
      </c>
      <c r="Q20" s="17">
        <f t="shared" si="9"/>
        <v>0</v>
      </c>
      <c r="R20" s="17">
        <f t="shared" si="9"/>
        <v>0</v>
      </c>
      <c r="S20" s="17">
        <f t="shared" si="9"/>
        <v>0</v>
      </c>
      <c r="T20" s="17">
        <f t="shared" si="9"/>
        <v>0</v>
      </c>
      <c r="U20" s="18"/>
      <c r="V20" s="18"/>
    </row>
    <row r="21" spans="1:22" ht="22.5">
      <c r="A21" s="7" t="s">
        <v>17</v>
      </c>
      <c r="B21" s="15" t="s">
        <v>37</v>
      </c>
      <c r="C21" s="21">
        <v>38800000</v>
      </c>
      <c r="D21" s="21">
        <v>8800000</v>
      </c>
      <c r="E21" s="21">
        <v>5800000</v>
      </c>
      <c r="F21" s="21">
        <v>6000000</v>
      </c>
      <c r="G21" s="21">
        <f>6000000+20000000+4000000</f>
        <v>30000000</v>
      </c>
      <c r="H21" s="21">
        <f>6000000+4000000</f>
        <v>10000000</v>
      </c>
      <c r="I21" s="21">
        <f>6084000+4000000</f>
        <v>10084000</v>
      </c>
      <c r="J21" s="21">
        <f>6000000+4000000</f>
        <v>10000000</v>
      </c>
      <c r="K21" s="21">
        <f>6000000+7000000</f>
        <v>13000000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2"/>
      <c r="V21" s="22"/>
    </row>
    <row r="22" spans="1:22" ht="12.75">
      <c r="A22" s="7" t="s">
        <v>19</v>
      </c>
      <c r="B22" s="15" t="s">
        <v>38</v>
      </c>
      <c r="C22" s="21">
        <f>PRZEDSIEWZIECIA!G246+PRZEDSIEWZIECIA!G249+PRZEDSIEWZIECIA!G252+PRZEDSIEWZIECIA!G255</f>
        <v>2968500</v>
      </c>
      <c r="D22" s="21">
        <f>PRZEDSIEWZIECIA!H246+PRZEDSIEWZIECIA!H249+PRZEDSIEWZIECIA!H252+PRZEDSIEWZIECIA!H255</f>
        <v>3460000</v>
      </c>
      <c r="E22" s="21">
        <f>PRZEDSIEWZIECIA!I246+PRZEDSIEWZIECIA!I249+PRZEDSIEWZIECIA!I252+PRZEDSIEWZIECIA!I255</f>
        <v>3460000</v>
      </c>
      <c r="F22" s="21">
        <f>PRZEDSIEWZIECIA!J246+PRZEDSIEWZIECIA!J249+PRZEDSIEWZIECIA!J252+PRZEDSIEWZIECIA!J255</f>
        <v>2822643</v>
      </c>
      <c r="G22" s="21">
        <f>PRZEDSIEWZIECIA!K246+PRZEDSIEWZIECIA!K249+PRZEDSIEWZIECIA!K252+PRZEDSIEWZIECIA!K255</f>
        <v>2590884</v>
      </c>
      <c r="H22" s="21">
        <f>PRZEDSIEWZIECIA!L246+PRZEDSIEWZIECIA!L249+PRZEDSIEWZIECIA!L252+PRZEDSIEWZIECIA!L255</f>
        <v>2119126</v>
      </c>
      <c r="I22" s="21">
        <f>PRZEDSIEWZIECIA!M246+PRZEDSIEWZIECIA!M249+PRZEDSIEWZIECIA!M252+PRZEDSIEWZIECIA!M255</f>
        <v>1638436</v>
      </c>
      <c r="J22" s="21">
        <f>PRZEDSIEWZIECIA!N246+PRZEDSIEWZIECIA!N249+PRZEDSIEWZIECIA!N252+PRZEDSIEWZIECIA!N255</f>
        <v>1027745</v>
      </c>
      <c r="K22" s="21">
        <f>PRZEDSIEWZIECIA!O246+PRZEDSIEWZIECIA!O249+PRZEDSIEWZIECIA!O252+PRZEDSIEWZIECIA!O255</f>
        <v>394469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2"/>
      <c r="V22" s="22"/>
    </row>
    <row r="23" spans="1:22" s="4" customFormat="1" ht="18" customHeight="1">
      <c r="A23" s="2" t="s">
        <v>39</v>
      </c>
      <c r="B23" s="14" t="s">
        <v>40</v>
      </c>
      <c r="C23" s="94">
        <v>186500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8"/>
      <c r="V23" s="18"/>
    </row>
    <row r="24" spans="1:22" s="4" customFormat="1" ht="16.5" customHeight="1">
      <c r="A24" s="2" t="s">
        <v>41</v>
      </c>
      <c r="B24" s="14" t="s">
        <v>42</v>
      </c>
      <c r="C24" s="17">
        <f>SUM(C19-C20-C23)</f>
        <v>28290387</v>
      </c>
      <c r="D24" s="17">
        <f aca="true" t="shared" si="10" ref="D24:N24">SUM(D19-D20-D23)</f>
        <v>54361034</v>
      </c>
      <c r="E24" s="17">
        <f t="shared" si="10"/>
        <v>46567000</v>
      </c>
      <c r="F24" s="17">
        <f t="shared" si="10"/>
        <v>56047357</v>
      </c>
      <c r="G24" s="17">
        <f t="shared" si="10"/>
        <v>76320266</v>
      </c>
      <c r="H24" s="17">
        <f t="shared" si="10"/>
        <v>92045624</v>
      </c>
      <c r="I24" s="17">
        <f t="shared" si="10"/>
        <v>73204001</v>
      </c>
      <c r="J24" s="17">
        <f t="shared" si="10"/>
        <v>71886767</v>
      </c>
      <c r="K24" s="17">
        <f t="shared" si="10"/>
        <v>62463351</v>
      </c>
      <c r="L24" s="17">
        <f t="shared" si="10"/>
        <v>0</v>
      </c>
      <c r="M24" s="17">
        <f t="shared" si="10"/>
        <v>0</v>
      </c>
      <c r="N24" s="17">
        <f t="shared" si="10"/>
        <v>0</v>
      </c>
      <c r="O24" s="17">
        <f aca="true" t="shared" si="11" ref="O24:T24">SUM(O19-O20-O23)</f>
        <v>0</v>
      </c>
      <c r="P24" s="17">
        <f t="shared" si="11"/>
        <v>0</v>
      </c>
      <c r="Q24" s="17">
        <f t="shared" si="11"/>
        <v>0</v>
      </c>
      <c r="R24" s="17">
        <f t="shared" si="11"/>
        <v>0</v>
      </c>
      <c r="S24" s="17">
        <f t="shared" si="11"/>
        <v>0</v>
      </c>
      <c r="T24" s="17">
        <f t="shared" si="11"/>
        <v>0</v>
      </c>
      <c r="U24" s="18"/>
      <c r="V24" s="18"/>
    </row>
    <row r="25" spans="1:22" s="88" customFormat="1" ht="13.5">
      <c r="A25" s="84" t="s">
        <v>43</v>
      </c>
      <c r="B25" s="85" t="s">
        <v>96</v>
      </c>
      <c r="C25" s="86">
        <v>81290387</v>
      </c>
      <c r="D25" s="86">
        <v>64361034</v>
      </c>
      <c r="E25" s="86">
        <v>46567000</v>
      </c>
      <c r="F25" s="86">
        <v>66047357</v>
      </c>
      <c r="G25" s="86">
        <v>76320266</v>
      </c>
      <c r="H25" s="86">
        <v>92045624</v>
      </c>
      <c r="I25" s="86">
        <v>73204001</v>
      </c>
      <c r="J25" s="86">
        <v>71886767</v>
      </c>
      <c r="K25" s="86">
        <f>9615000+52848351</f>
        <v>62463351</v>
      </c>
      <c r="L25" s="86"/>
      <c r="M25" s="86"/>
      <c r="N25" s="86"/>
      <c r="O25" s="86"/>
      <c r="P25" s="86"/>
      <c r="Q25" s="86"/>
      <c r="R25" s="86"/>
      <c r="S25" s="86"/>
      <c r="T25" s="86"/>
      <c r="U25" s="87"/>
      <c r="V25" s="87"/>
    </row>
    <row r="26" spans="1:22" s="93" customFormat="1" ht="15" customHeight="1">
      <c r="A26" s="89" t="s">
        <v>17</v>
      </c>
      <c r="B26" s="90" t="s">
        <v>46</v>
      </c>
      <c r="C26" s="91">
        <f>PRZEDSIEWZIECIA!G7</f>
        <v>51108901</v>
      </c>
      <c r="D26" s="91">
        <f>PRZEDSIEWZIECIA!H7</f>
        <v>64361034</v>
      </c>
      <c r="E26" s="91">
        <f>PRZEDSIEWZIECIA!I7</f>
        <v>39511597</v>
      </c>
      <c r="F26" s="91">
        <f>PRZEDSIEWZIECIA!J7</f>
        <v>32849000</v>
      </c>
      <c r="G26" s="91">
        <f>PRZEDSIEWZIECIA!K7</f>
        <v>27763000</v>
      </c>
      <c r="H26" s="91">
        <f>PRZEDSIEWZIECIA!L7</f>
        <v>9580000</v>
      </c>
      <c r="I26" s="91">
        <f>PRZEDSIEWZIECIA!M7</f>
        <v>0</v>
      </c>
      <c r="J26" s="91">
        <f>PRZEDSIEWZIECIA!N7</f>
        <v>0</v>
      </c>
      <c r="K26" s="91">
        <f>PRZEDSIEWZIECIA!O7</f>
        <v>0</v>
      </c>
      <c r="L26" s="91"/>
      <c r="M26" s="91"/>
      <c r="N26" s="91"/>
      <c r="O26" s="91"/>
      <c r="P26" s="91"/>
      <c r="Q26" s="91"/>
      <c r="R26" s="91"/>
      <c r="S26" s="91"/>
      <c r="T26" s="91"/>
      <c r="U26" s="92"/>
      <c r="V26" s="92"/>
    </row>
    <row r="27" spans="1:22" s="4" customFormat="1" ht="13.5">
      <c r="A27" s="2" t="s">
        <v>44</v>
      </c>
      <c r="B27" s="14" t="s">
        <v>97</v>
      </c>
      <c r="C27" s="17">
        <f>37000000+16000000</f>
        <v>53000000</v>
      </c>
      <c r="D27" s="17">
        <v>10000000</v>
      </c>
      <c r="E27" s="17">
        <v>0</v>
      </c>
      <c r="F27" s="17">
        <v>10000000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/>
      <c r="M27" s="17"/>
      <c r="N27" s="17"/>
      <c r="O27" s="17"/>
      <c r="P27" s="17"/>
      <c r="Q27" s="17"/>
      <c r="R27" s="17"/>
      <c r="S27" s="17"/>
      <c r="T27" s="17"/>
      <c r="U27" s="18"/>
      <c r="V27" s="18"/>
    </row>
    <row r="28" spans="1:22" s="4" customFormat="1" ht="13.5">
      <c r="A28" s="2" t="s">
        <v>45</v>
      </c>
      <c r="B28" s="14" t="s">
        <v>98</v>
      </c>
      <c r="C28" s="17">
        <f>C24-C25+C27</f>
        <v>0</v>
      </c>
      <c r="D28" s="17">
        <f aca="true" t="shared" si="12" ref="D28:N28">D24-D25+D27</f>
        <v>0</v>
      </c>
      <c r="E28" s="17">
        <f t="shared" si="12"/>
        <v>0</v>
      </c>
      <c r="F28" s="17">
        <f t="shared" si="12"/>
        <v>0</v>
      </c>
      <c r="G28" s="17">
        <f>G24-G25+G27</f>
        <v>0</v>
      </c>
      <c r="H28" s="17">
        <f t="shared" si="12"/>
        <v>0</v>
      </c>
      <c r="I28" s="17">
        <f>I24-I25+I27</f>
        <v>0</v>
      </c>
      <c r="J28" s="17">
        <f t="shared" si="12"/>
        <v>0</v>
      </c>
      <c r="K28" s="17">
        <f t="shared" si="12"/>
        <v>0</v>
      </c>
      <c r="L28" s="17">
        <f t="shared" si="12"/>
        <v>0</v>
      </c>
      <c r="M28" s="17">
        <f t="shared" si="12"/>
        <v>0</v>
      </c>
      <c r="N28" s="17">
        <f t="shared" si="12"/>
        <v>0</v>
      </c>
      <c r="O28" s="17">
        <f aca="true" t="shared" si="13" ref="O28:T28">O24-O25+O27</f>
        <v>0</v>
      </c>
      <c r="P28" s="17">
        <f t="shared" si="13"/>
        <v>0</v>
      </c>
      <c r="Q28" s="17">
        <f t="shared" si="13"/>
        <v>0</v>
      </c>
      <c r="R28" s="17">
        <f t="shared" si="13"/>
        <v>0</v>
      </c>
      <c r="S28" s="17">
        <f t="shared" si="13"/>
        <v>0</v>
      </c>
      <c r="T28" s="17">
        <f t="shared" si="13"/>
        <v>0</v>
      </c>
      <c r="U28" s="18"/>
      <c r="V28" s="18"/>
    </row>
    <row r="29" spans="2:22" ht="9.75" customHeight="1">
      <c r="B29" s="16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s="4" customFormat="1" ht="13.5">
      <c r="A30" s="2" t="s">
        <v>47</v>
      </c>
      <c r="B30" s="14" t="s">
        <v>99</v>
      </c>
      <c r="C30" s="17">
        <f>57684000+16000000</f>
        <v>73684000</v>
      </c>
      <c r="D30" s="17">
        <f>C30+D27-D21</f>
        <v>74884000</v>
      </c>
      <c r="E30" s="17">
        <f aca="true" t="shared" si="14" ref="E30:K30">D30+E27-E21</f>
        <v>69084000</v>
      </c>
      <c r="F30" s="17">
        <f t="shared" si="14"/>
        <v>73084000</v>
      </c>
      <c r="G30" s="17">
        <f>F30+G27-G21</f>
        <v>43084000</v>
      </c>
      <c r="H30" s="17">
        <f t="shared" si="14"/>
        <v>33084000</v>
      </c>
      <c r="I30" s="17">
        <f t="shared" si="14"/>
        <v>23000000</v>
      </c>
      <c r="J30" s="17">
        <f t="shared" si="14"/>
        <v>13000000</v>
      </c>
      <c r="K30" s="17">
        <f t="shared" si="14"/>
        <v>0</v>
      </c>
      <c r="L30" s="17">
        <f aca="true" t="shared" si="15" ref="L30:T30">K30+L27-L21</f>
        <v>0</v>
      </c>
      <c r="M30" s="17">
        <f t="shared" si="15"/>
        <v>0</v>
      </c>
      <c r="N30" s="17">
        <f t="shared" si="15"/>
        <v>0</v>
      </c>
      <c r="O30" s="17">
        <f t="shared" si="15"/>
        <v>0</v>
      </c>
      <c r="P30" s="17">
        <f t="shared" si="15"/>
        <v>0</v>
      </c>
      <c r="Q30" s="17">
        <f t="shared" si="15"/>
        <v>0</v>
      </c>
      <c r="R30" s="17">
        <f t="shared" si="15"/>
        <v>0</v>
      </c>
      <c r="S30" s="17">
        <f t="shared" si="15"/>
        <v>0</v>
      </c>
      <c r="T30" s="17">
        <f t="shared" si="15"/>
        <v>0</v>
      </c>
      <c r="U30" s="18"/>
      <c r="V30" s="18"/>
    </row>
    <row r="31" spans="1:22" ht="24">
      <c r="A31" s="7" t="s">
        <v>17</v>
      </c>
      <c r="B31" s="15" t="s">
        <v>100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2"/>
      <c r="V31" s="22"/>
    </row>
    <row r="32" spans="1:22" ht="26.25" customHeight="1">
      <c r="A32" s="7" t="s">
        <v>19</v>
      </c>
      <c r="B32" s="15" t="s">
        <v>48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2"/>
      <c r="V32" s="22"/>
    </row>
    <row r="33" spans="1:22" s="4" customFormat="1" ht="39.75" customHeight="1">
      <c r="A33" s="2" t="s">
        <v>49</v>
      </c>
      <c r="B33" s="14" t="s">
        <v>101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8"/>
      <c r="V33" s="18"/>
    </row>
    <row r="34" spans="1:22" s="100" customFormat="1" ht="13.5">
      <c r="A34" s="96" t="s">
        <v>50</v>
      </c>
      <c r="B34" s="97" t="s">
        <v>102</v>
      </c>
      <c r="C34" s="113">
        <f>(C21+C22+C44)/C5</f>
        <v>0.17932075910225814</v>
      </c>
      <c r="D34" s="113">
        <f aca="true" t="shared" si="16" ref="D34:K34">(D21+D22+D44)/D5</f>
        <v>0.07745484699965924</v>
      </c>
      <c r="E34" s="113">
        <f t="shared" si="16"/>
        <v>0.05422263144730161</v>
      </c>
      <c r="F34" s="113">
        <f t="shared" si="16"/>
        <v>0.050390148754646626</v>
      </c>
      <c r="G34" s="113">
        <f t="shared" si="16"/>
        <v>0.12593916782161735</v>
      </c>
      <c r="H34" s="113">
        <f t="shared" si="16"/>
        <v>0.05026965875775257</v>
      </c>
      <c r="I34" s="113">
        <f t="shared" si="16"/>
        <v>0.05042319041764465</v>
      </c>
      <c r="J34" s="113">
        <f t="shared" si="16"/>
        <v>0.04616932754196906</v>
      </c>
      <c r="K34" s="107">
        <f t="shared" si="16"/>
        <v>0.05397873793179399</v>
      </c>
      <c r="L34" s="98" t="e">
        <f aca="true" t="shared" si="17" ref="L34:T34">(L21+L22)/L5</f>
        <v>#DIV/0!</v>
      </c>
      <c r="M34" s="98" t="e">
        <f t="shared" si="17"/>
        <v>#DIV/0!</v>
      </c>
      <c r="N34" s="98" t="e">
        <f t="shared" si="17"/>
        <v>#DIV/0!</v>
      </c>
      <c r="O34" s="98" t="e">
        <f t="shared" si="17"/>
        <v>#DIV/0!</v>
      </c>
      <c r="P34" s="98" t="e">
        <f t="shared" si="17"/>
        <v>#DIV/0!</v>
      </c>
      <c r="Q34" s="98" t="e">
        <f t="shared" si="17"/>
        <v>#DIV/0!</v>
      </c>
      <c r="R34" s="98" t="e">
        <f t="shared" si="17"/>
        <v>#DIV/0!</v>
      </c>
      <c r="S34" s="98" t="e">
        <f t="shared" si="17"/>
        <v>#DIV/0!</v>
      </c>
      <c r="T34" s="98" t="e">
        <f t="shared" si="17"/>
        <v>#DIV/0!</v>
      </c>
      <c r="U34" s="99"/>
      <c r="V34" s="99"/>
    </row>
    <row r="35" spans="1:22" s="105" customFormat="1" ht="18" customHeight="1">
      <c r="A35" s="101" t="s">
        <v>17</v>
      </c>
      <c r="B35" s="102" t="s">
        <v>348</v>
      </c>
      <c r="C35" s="108">
        <v>0.148163053</v>
      </c>
      <c r="D35" s="108">
        <v>0.151901</v>
      </c>
      <c r="E35" s="108">
        <v>0.193227</v>
      </c>
      <c r="F35" s="108">
        <f>(((E6+E8-E39)/E5)+((D6+D8-D39)/D5)+((C6+C8-C39)/C5))/3</f>
        <v>0.20846930297448962</v>
      </c>
      <c r="G35" s="108">
        <f aca="true" t="shared" si="18" ref="G35:T35">(((F6+F8-F39)/F5)+((E6+E8-E39)/E5)+((D6+D8-D39)/D5))/3</f>
        <v>0.21859941478856318</v>
      </c>
      <c r="H35" s="108">
        <f t="shared" si="18"/>
        <v>0.2715623561551465</v>
      </c>
      <c r="I35" s="108">
        <f t="shared" si="18"/>
        <v>0.30504269869651235</v>
      </c>
      <c r="J35" s="108">
        <f t="shared" si="18"/>
        <v>0.32086328190941327</v>
      </c>
      <c r="K35" s="108">
        <f t="shared" si="18"/>
        <v>0.2839668804297166</v>
      </c>
      <c r="L35" s="103">
        <f t="shared" si="18"/>
        <v>0.26435642848208474</v>
      </c>
      <c r="M35" s="103" t="e">
        <f t="shared" si="18"/>
        <v>#DIV/0!</v>
      </c>
      <c r="N35" s="103" t="e">
        <f t="shared" si="18"/>
        <v>#DIV/0!</v>
      </c>
      <c r="O35" s="103" t="e">
        <f t="shared" si="18"/>
        <v>#DIV/0!</v>
      </c>
      <c r="P35" s="103" t="e">
        <f t="shared" si="18"/>
        <v>#DIV/0!</v>
      </c>
      <c r="Q35" s="103" t="e">
        <f t="shared" si="18"/>
        <v>#DIV/0!</v>
      </c>
      <c r="R35" s="103" t="e">
        <f t="shared" si="18"/>
        <v>#DIV/0!</v>
      </c>
      <c r="S35" s="103" t="e">
        <f t="shared" si="18"/>
        <v>#DIV/0!</v>
      </c>
      <c r="T35" s="103" t="e">
        <f t="shared" si="18"/>
        <v>#DIV/0!</v>
      </c>
      <c r="U35" s="104"/>
      <c r="V35" s="104"/>
    </row>
    <row r="36" spans="1:20" s="4" customFormat="1" ht="36.75" customHeight="1">
      <c r="A36" s="2" t="s">
        <v>51</v>
      </c>
      <c r="B36" s="14" t="s">
        <v>117</v>
      </c>
      <c r="C36" s="64" t="s">
        <v>291</v>
      </c>
      <c r="D36" s="9" t="s">
        <v>122</v>
      </c>
      <c r="E36" s="9" t="s">
        <v>122</v>
      </c>
      <c r="F36" s="9" t="s">
        <v>122</v>
      </c>
      <c r="G36" s="9" t="s">
        <v>122</v>
      </c>
      <c r="H36" s="9" t="s">
        <v>122</v>
      </c>
      <c r="I36" s="9" t="s">
        <v>122</v>
      </c>
      <c r="J36" s="9" t="s">
        <v>122</v>
      </c>
      <c r="K36" s="9" t="s">
        <v>122</v>
      </c>
      <c r="L36" s="9" t="s">
        <v>122</v>
      </c>
      <c r="M36" s="9" t="s">
        <v>122</v>
      </c>
      <c r="N36" s="9" t="s">
        <v>122</v>
      </c>
      <c r="O36" s="9" t="s">
        <v>122</v>
      </c>
      <c r="P36" s="9" t="s">
        <v>122</v>
      </c>
      <c r="Q36" s="9" t="s">
        <v>122</v>
      </c>
      <c r="R36" s="9" t="s">
        <v>122</v>
      </c>
      <c r="S36" s="9" t="s">
        <v>122</v>
      </c>
      <c r="T36" s="9" t="s">
        <v>122</v>
      </c>
    </row>
    <row r="37" spans="1:58" s="4" customFormat="1" ht="26.25" customHeight="1">
      <c r="A37" s="2" t="s">
        <v>52</v>
      </c>
      <c r="B37" s="14" t="s">
        <v>103</v>
      </c>
      <c r="C37" s="109">
        <f>(C20+C44)/C5*100</f>
        <v>17.932075910225816</v>
      </c>
      <c r="D37" s="109">
        <f>(D20+D44)/D5*100</f>
        <v>7.745484699965924</v>
      </c>
      <c r="E37" s="109">
        <f>(E20+E44)/E5*100</f>
        <v>5.422263144730161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</row>
    <row r="38" spans="1:58" s="4" customFormat="1" ht="25.5">
      <c r="A38" s="2" t="s">
        <v>53</v>
      </c>
      <c r="B38" s="14" t="s">
        <v>104</v>
      </c>
      <c r="C38" s="110">
        <f>(C30-C31)/C5*100</f>
        <v>30.335515228289488</v>
      </c>
      <c r="D38" s="109">
        <f>(D30-D31)/D5*100</f>
        <v>33.27028341239654</v>
      </c>
      <c r="E38" s="109">
        <f>(E30-E31)/E5*100</f>
        <v>32.23837469760774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</row>
    <row r="39" spans="1:58" s="4" customFormat="1" ht="12.75">
      <c r="A39" s="2" t="s">
        <v>54</v>
      </c>
      <c r="B39" s="14" t="s">
        <v>55</v>
      </c>
      <c r="C39" s="94">
        <f>SUM(C9+C22)</f>
        <v>178139280</v>
      </c>
      <c r="D39" s="17">
        <f aca="true" t="shared" si="19" ref="D39:N39">SUM(D9+D22)</f>
        <v>161960000</v>
      </c>
      <c r="E39" s="17">
        <f t="shared" si="19"/>
        <v>161960000</v>
      </c>
      <c r="F39" s="17">
        <f t="shared" si="19"/>
        <v>161322643</v>
      </c>
      <c r="G39" s="17">
        <f t="shared" si="19"/>
        <v>169015884</v>
      </c>
      <c r="H39" s="17">
        <f t="shared" si="19"/>
        <v>176865376</v>
      </c>
      <c r="I39" s="17">
        <f t="shared" si="19"/>
        <v>185121999</v>
      </c>
      <c r="J39" s="17">
        <f t="shared" si="19"/>
        <v>190933233</v>
      </c>
      <c r="K39" s="17">
        <f t="shared" si="19"/>
        <v>196946649</v>
      </c>
      <c r="L39" s="17">
        <f t="shared" si="19"/>
        <v>0</v>
      </c>
      <c r="M39" s="17">
        <f t="shared" si="19"/>
        <v>0</v>
      </c>
      <c r="N39" s="17">
        <f t="shared" si="19"/>
        <v>0</v>
      </c>
      <c r="O39" s="17">
        <f aca="true" t="shared" si="20" ref="O39:T39">SUM(O9+O22)</f>
        <v>0</v>
      </c>
      <c r="P39" s="17">
        <f t="shared" si="20"/>
        <v>0</v>
      </c>
      <c r="Q39" s="17">
        <f t="shared" si="20"/>
        <v>0</v>
      </c>
      <c r="R39" s="17">
        <f t="shared" si="20"/>
        <v>0</v>
      </c>
      <c r="S39" s="17">
        <f t="shared" si="20"/>
        <v>0</v>
      </c>
      <c r="T39" s="17">
        <f t="shared" si="20"/>
        <v>0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</row>
    <row r="40" spans="1:58" s="4" customFormat="1" ht="12.75">
      <c r="A40" s="2" t="s">
        <v>56</v>
      </c>
      <c r="B40" s="14" t="s">
        <v>57</v>
      </c>
      <c r="C40" s="94">
        <f>SUM(C25+C39)</f>
        <v>259429667</v>
      </c>
      <c r="D40" s="17">
        <f aca="true" t="shared" si="21" ref="D40:N40">SUM(D25+D39)</f>
        <v>226321034</v>
      </c>
      <c r="E40" s="17">
        <f t="shared" si="21"/>
        <v>208527000</v>
      </c>
      <c r="F40" s="17">
        <f t="shared" si="21"/>
        <v>227370000</v>
      </c>
      <c r="G40" s="17">
        <f t="shared" si="21"/>
        <v>245336150</v>
      </c>
      <c r="H40" s="17">
        <f t="shared" si="21"/>
        <v>268911000</v>
      </c>
      <c r="I40" s="17">
        <f t="shared" si="21"/>
        <v>258326000</v>
      </c>
      <c r="J40" s="17">
        <f t="shared" si="21"/>
        <v>262820000</v>
      </c>
      <c r="K40" s="17">
        <f t="shared" si="21"/>
        <v>259410000</v>
      </c>
      <c r="L40" s="17">
        <f t="shared" si="21"/>
        <v>0</v>
      </c>
      <c r="M40" s="17">
        <f t="shared" si="21"/>
        <v>0</v>
      </c>
      <c r="N40" s="17">
        <f t="shared" si="21"/>
        <v>0</v>
      </c>
      <c r="O40" s="17">
        <f aca="true" t="shared" si="22" ref="O40:T40">SUM(O25+O39)</f>
        <v>0</v>
      </c>
      <c r="P40" s="17">
        <f t="shared" si="22"/>
        <v>0</v>
      </c>
      <c r="Q40" s="17">
        <f t="shared" si="22"/>
        <v>0</v>
      </c>
      <c r="R40" s="17">
        <f t="shared" si="22"/>
        <v>0</v>
      </c>
      <c r="S40" s="17">
        <f t="shared" si="22"/>
        <v>0</v>
      </c>
      <c r="T40" s="17">
        <f t="shared" si="22"/>
        <v>0</v>
      </c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</row>
    <row r="41" spans="1:58" s="4" customFormat="1" ht="12.75">
      <c r="A41" s="2" t="s">
        <v>58</v>
      </c>
      <c r="B41" s="14" t="s">
        <v>59</v>
      </c>
      <c r="C41" s="94">
        <f>C5-C40</f>
        <v>-16532853</v>
      </c>
      <c r="D41" s="94">
        <f aca="true" t="shared" si="23" ref="D41:N41">D5-D40</f>
        <v>-1243300</v>
      </c>
      <c r="E41" s="94">
        <f t="shared" si="23"/>
        <v>5764200</v>
      </c>
      <c r="F41" s="94">
        <f>F5-F40</f>
        <v>-4035800</v>
      </c>
      <c r="G41" s="94">
        <f t="shared" si="23"/>
        <v>29964200</v>
      </c>
      <c r="H41" s="94">
        <f t="shared" si="23"/>
        <v>9964200</v>
      </c>
      <c r="I41" s="17">
        <f t="shared" si="23"/>
        <v>10084000</v>
      </c>
      <c r="J41" s="17">
        <f t="shared" si="23"/>
        <v>10000000</v>
      </c>
      <c r="K41" s="17">
        <f t="shared" si="23"/>
        <v>13000000</v>
      </c>
      <c r="L41" s="17">
        <f t="shared" si="23"/>
        <v>0</v>
      </c>
      <c r="M41" s="17">
        <f t="shared" si="23"/>
        <v>0</v>
      </c>
      <c r="N41" s="17">
        <f t="shared" si="23"/>
        <v>0</v>
      </c>
      <c r="O41" s="17">
        <f aca="true" t="shared" si="24" ref="O41:T41">O5-O40</f>
        <v>0</v>
      </c>
      <c r="P41" s="17">
        <f t="shared" si="24"/>
        <v>0</v>
      </c>
      <c r="Q41" s="17">
        <f t="shared" si="24"/>
        <v>0</v>
      </c>
      <c r="R41" s="17">
        <f t="shared" si="24"/>
        <v>0</v>
      </c>
      <c r="S41" s="17">
        <f t="shared" si="24"/>
        <v>0</v>
      </c>
      <c r="T41" s="17">
        <f t="shared" si="24"/>
        <v>0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</row>
    <row r="42" spans="1:58" s="4" customFormat="1" ht="12.75">
      <c r="A42" s="2" t="s">
        <v>60</v>
      </c>
      <c r="B42" s="14" t="s">
        <v>61</v>
      </c>
      <c r="C42" s="17">
        <f>SUM(C27,C18,C16)</f>
        <v>55519353</v>
      </c>
      <c r="D42" s="94">
        <f aca="true" t="shared" si="25" ref="D42:T42">SUM(D27,D18,D16)</f>
        <v>10043300</v>
      </c>
      <c r="E42" s="94">
        <f t="shared" si="25"/>
        <v>35800</v>
      </c>
      <c r="F42" s="94">
        <f t="shared" si="25"/>
        <v>10035800</v>
      </c>
      <c r="G42" s="94">
        <f t="shared" si="25"/>
        <v>35800</v>
      </c>
      <c r="H42" s="94">
        <f t="shared" si="25"/>
        <v>35800</v>
      </c>
      <c r="I42" s="17">
        <f t="shared" si="25"/>
        <v>0</v>
      </c>
      <c r="J42" s="17">
        <f t="shared" si="25"/>
        <v>0</v>
      </c>
      <c r="K42" s="17">
        <f t="shared" si="25"/>
        <v>0</v>
      </c>
      <c r="L42" s="17">
        <f t="shared" si="25"/>
        <v>0</v>
      </c>
      <c r="M42" s="17">
        <f t="shared" si="25"/>
        <v>0</v>
      </c>
      <c r="N42" s="17">
        <f t="shared" si="25"/>
        <v>0</v>
      </c>
      <c r="O42" s="17">
        <f t="shared" si="25"/>
        <v>0</v>
      </c>
      <c r="P42" s="17">
        <f t="shared" si="25"/>
        <v>0</v>
      </c>
      <c r="Q42" s="17">
        <f t="shared" si="25"/>
        <v>0</v>
      </c>
      <c r="R42" s="17">
        <f t="shared" si="25"/>
        <v>0</v>
      </c>
      <c r="S42" s="17">
        <f t="shared" si="25"/>
        <v>0</v>
      </c>
      <c r="T42" s="17">
        <f t="shared" si="25"/>
        <v>0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</row>
    <row r="43" spans="1:58" s="4" customFormat="1" ht="12.75">
      <c r="A43" s="2" t="s">
        <v>62</v>
      </c>
      <c r="B43" s="14" t="s">
        <v>63</v>
      </c>
      <c r="C43" s="94">
        <f>SUM(C21+C23)</f>
        <v>38986500</v>
      </c>
      <c r="D43" s="17">
        <f aca="true" t="shared" si="26" ref="D43:N43">SUM(D21+D23)</f>
        <v>8800000</v>
      </c>
      <c r="E43" s="17">
        <f t="shared" si="26"/>
        <v>5800000</v>
      </c>
      <c r="F43" s="17">
        <f t="shared" si="26"/>
        <v>6000000</v>
      </c>
      <c r="G43" s="17">
        <f t="shared" si="26"/>
        <v>30000000</v>
      </c>
      <c r="H43" s="17">
        <f t="shared" si="26"/>
        <v>10000000</v>
      </c>
      <c r="I43" s="17">
        <f t="shared" si="26"/>
        <v>10084000</v>
      </c>
      <c r="J43" s="17">
        <f t="shared" si="26"/>
        <v>10000000</v>
      </c>
      <c r="K43" s="17">
        <f t="shared" si="26"/>
        <v>13000000</v>
      </c>
      <c r="L43" s="17">
        <f t="shared" si="26"/>
        <v>0</v>
      </c>
      <c r="M43" s="17">
        <f t="shared" si="26"/>
        <v>0</v>
      </c>
      <c r="N43" s="17">
        <f t="shared" si="26"/>
        <v>0</v>
      </c>
      <c r="O43" s="17">
        <f aca="true" t="shared" si="27" ref="O43:T43">SUM(O21+O23)</f>
        <v>0</v>
      </c>
      <c r="P43" s="17">
        <f t="shared" si="27"/>
        <v>0</v>
      </c>
      <c r="Q43" s="17">
        <f t="shared" si="27"/>
        <v>0</v>
      </c>
      <c r="R43" s="17">
        <f t="shared" si="27"/>
        <v>0</v>
      </c>
      <c r="S43" s="17">
        <f t="shared" si="27"/>
        <v>0</v>
      </c>
      <c r="T43" s="17">
        <f t="shared" si="27"/>
        <v>0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</row>
    <row r="44" spans="1:11" ht="23.25" customHeight="1">
      <c r="A44" s="2" t="s">
        <v>124</v>
      </c>
      <c r="B44" s="14" t="s">
        <v>125</v>
      </c>
      <c r="C44" s="17">
        <v>1787941.07</v>
      </c>
      <c r="D44" s="17">
        <v>5173361.45</v>
      </c>
      <c r="E44" s="17">
        <v>2359432.76</v>
      </c>
      <c r="F44" s="17">
        <v>2431200.56</v>
      </c>
      <c r="G44" s="17">
        <v>2080212.98</v>
      </c>
      <c r="H44" s="17">
        <v>1899835.14</v>
      </c>
      <c r="I44" s="17">
        <v>1811652.54</v>
      </c>
      <c r="J44" s="17">
        <v>1568170.94</v>
      </c>
      <c r="K44" s="17">
        <v>1309879</v>
      </c>
    </row>
    <row r="45" ht="8.25" customHeight="1">
      <c r="B45" s="67"/>
    </row>
    <row r="46" spans="1:11" ht="21.75" customHeight="1">
      <c r="A46" s="68" t="s">
        <v>64</v>
      </c>
      <c r="B46" s="114" t="s">
        <v>84</v>
      </c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 customHeight="1">
      <c r="A47" s="68"/>
      <c r="B47" s="117" t="s">
        <v>85</v>
      </c>
      <c r="C47" s="117"/>
      <c r="D47" s="117"/>
      <c r="E47" s="117"/>
      <c r="F47" s="117"/>
      <c r="G47" s="117"/>
      <c r="H47" s="117"/>
      <c r="I47" s="117"/>
      <c r="J47" s="117"/>
      <c r="K47" s="117"/>
    </row>
    <row r="48" spans="1:11" ht="12.75" customHeight="1">
      <c r="A48" s="68" t="s">
        <v>65</v>
      </c>
      <c r="B48" s="114" t="s">
        <v>86</v>
      </c>
      <c r="C48" s="114"/>
      <c r="D48" s="114"/>
      <c r="E48" s="114"/>
      <c r="F48" s="69"/>
      <c r="G48" s="69"/>
      <c r="H48" s="69"/>
      <c r="I48" s="69"/>
      <c r="J48" s="69"/>
      <c r="K48" s="69"/>
    </row>
    <row r="49" spans="1:11" ht="12.75" customHeight="1">
      <c r="A49" s="68" t="s">
        <v>66</v>
      </c>
      <c r="B49" s="114" t="s">
        <v>87</v>
      </c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12.75" customHeight="1">
      <c r="A50" s="68" t="s">
        <v>67</v>
      </c>
      <c r="B50" s="114" t="s">
        <v>88</v>
      </c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2.75" customHeight="1">
      <c r="A51" s="68" t="s">
        <v>68</v>
      </c>
      <c r="B51" s="114" t="s">
        <v>118</v>
      </c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 customHeight="1">
      <c r="A52" s="68" t="s">
        <v>69</v>
      </c>
      <c r="B52" s="114" t="s">
        <v>89</v>
      </c>
      <c r="C52" s="114"/>
      <c r="D52" s="114"/>
      <c r="E52" s="114"/>
      <c r="F52" s="114"/>
      <c r="G52" s="114"/>
      <c r="H52" s="114"/>
      <c r="I52" s="114"/>
      <c r="J52" s="114"/>
      <c r="K52" s="114"/>
    </row>
    <row r="53" spans="1:11" ht="12.75" customHeight="1">
      <c r="A53" s="68" t="s">
        <v>70</v>
      </c>
      <c r="B53" s="114" t="s">
        <v>119</v>
      </c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 customHeight="1">
      <c r="A54" s="68" t="s">
        <v>71</v>
      </c>
      <c r="B54" s="114" t="s">
        <v>90</v>
      </c>
      <c r="C54" s="114"/>
      <c r="D54" s="114"/>
      <c r="E54" s="114"/>
      <c r="F54" s="114"/>
      <c r="G54" s="114"/>
      <c r="H54" s="114"/>
      <c r="I54" s="114"/>
      <c r="J54" s="114"/>
      <c r="K54" s="114"/>
    </row>
    <row r="55" spans="1:11" ht="12.75" customHeight="1">
      <c r="A55" s="68" t="s">
        <v>72</v>
      </c>
      <c r="B55" s="114" t="s">
        <v>121</v>
      </c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ht="12.75" customHeight="1">
      <c r="A56" s="68" t="s">
        <v>73</v>
      </c>
      <c r="B56" s="114" t="s">
        <v>105</v>
      </c>
      <c r="C56" s="114"/>
      <c r="D56" s="114"/>
      <c r="E56" s="114"/>
      <c r="F56" s="114"/>
      <c r="G56" s="114"/>
      <c r="H56" s="114"/>
      <c r="I56" s="114"/>
      <c r="J56" s="114"/>
      <c r="K56" s="114"/>
    </row>
    <row r="57" spans="1:11" ht="12.75" customHeight="1">
      <c r="A57" s="68" t="s">
        <v>74</v>
      </c>
      <c r="B57" s="114" t="s">
        <v>106</v>
      </c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12.75" customHeight="1">
      <c r="A58" s="68"/>
      <c r="B58" s="114" t="s">
        <v>292</v>
      </c>
      <c r="C58" s="114"/>
      <c r="D58" s="114"/>
      <c r="E58" s="114"/>
      <c r="F58" s="114"/>
      <c r="G58" s="114"/>
      <c r="H58" s="114"/>
      <c r="I58" s="114"/>
      <c r="J58" s="114"/>
      <c r="K58" s="114"/>
    </row>
    <row r="59" spans="1:11" ht="12.75" customHeight="1">
      <c r="A59" s="68" t="s">
        <v>75</v>
      </c>
      <c r="B59" s="114" t="s">
        <v>107</v>
      </c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2.75" customHeight="1">
      <c r="A60" s="68" t="s">
        <v>76</v>
      </c>
      <c r="B60" s="114" t="s">
        <v>108</v>
      </c>
      <c r="C60" s="114"/>
      <c r="D60" s="114"/>
      <c r="E60" s="114"/>
      <c r="F60" s="69"/>
      <c r="G60" s="69"/>
      <c r="H60" s="69"/>
      <c r="I60" s="69"/>
      <c r="J60" s="69"/>
      <c r="K60" s="69"/>
    </row>
    <row r="61" spans="1:11" s="112" customFormat="1" ht="12.75" customHeight="1">
      <c r="A61" s="111" t="s">
        <v>77</v>
      </c>
      <c r="B61" s="115" t="s">
        <v>109</v>
      </c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 ht="12.75" customHeight="1">
      <c r="A62" s="68" t="s">
        <v>78</v>
      </c>
      <c r="B62" s="114" t="s">
        <v>123</v>
      </c>
      <c r="C62" s="114"/>
      <c r="D62" s="114"/>
      <c r="E62" s="114"/>
      <c r="F62" s="114"/>
      <c r="G62" s="114"/>
      <c r="H62" s="114"/>
      <c r="I62" s="114"/>
      <c r="J62" s="114"/>
      <c r="K62" s="114"/>
    </row>
    <row r="63" spans="1:11" ht="12.75" customHeight="1">
      <c r="A63" s="68" t="s">
        <v>79</v>
      </c>
      <c r="B63" s="114" t="s">
        <v>120</v>
      </c>
      <c r="C63" s="114"/>
      <c r="D63" s="114"/>
      <c r="E63" s="114"/>
      <c r="F63" s="114"/>
      <c r="G63" s="114"/>
      <c r="H63" s="114"/>
      <c r="I63" s="114"/>
      <c r="J63" s="114"/>
      <c r="K63" s="114"/>
    </row>
    <row r="64" spans="1:11" ht="12.75" customHeight="1">
      <c r="A64" s="68" t="s">
        <v>80</v>
      </c>
      <c r="B64" s="114" t="s">
        <v>110</v>
      </c>
      <c r="C64" s="114"/>
      <c r="D64" s="114"/>
      <c r="E64" s="114"/>
      <c r="F64" s="69"/>
      <c r="G64" s="69"/>
      <c r="H64" s="69"/>
      <c r="I64" s="69"/>
      <c r="J64" s="69"/>
      <c r="K64" s="69"/>
    </row>
    <row r="65" spans="1:11" ht="12.75" customHeight="1">
      <c r="A65" s="68" t="s">
        <v>81</v>
      </c>
      <c r="B65" s="114" t="s">
        <v>111</v>
      </c>
      <c r="C65" s="114"/>
      <c r="D65" s="114"/>
      <c r="E65" s="114"/>
      <c r="F65" s="114"/>
      <c r="G65" s="114"/>
      <c r="H65" s="114"/>
      <c r="I65" s="114"/>
      <c r="J65" s="114"/>
      <c r="K65" s="114"/>
    </row>
    <row r="66" spans="1:11" ht="12.75" customHeight="1">
      <c r="A66" s="66" t="s">
        <v>82</v>
      </c>
      <c r="B66" s="114" t="s">
        <v>112</v>
      </c>
      <c r="C66" s="114"/>
      <c r="D66" s="114"/>
      <c r="E66" s="114"/>
      <c r="F66" s="114"/>
      <c r="G66" s="114"/>
      <c r="H66" s="114"/>
      <c r="I66" s="114"/>
      <c r="J66" s="114"/>
      <c r="K66" s="114"/>
    </row>
    <row r="67" spans="1:11" ht="12.75" customHeight="1">
      <c r="A67" s="66" t="s">
        <v>83</v>
      </c>
      <c r="B67" s="114" t="s">
        <v>113</v>
      </c>
      <c r="C67" s="114"/>
      <c r="D67" s="114"/>
      <c r="E67" s="114"/>
      <c r="F67" s="114"/>
      <c r="G67" s="114"/>
      <c r="H67" s="114"/>
      <c r="I67" s="114"/>
      <c r="J67" s="114"/>
      <c r="K67" s="114"/>
    </row>
    <row r="68" ht="12.75">
      <c r="B68" s="67"/>
    </row>
    <row r="69" ht="12.75">
      <c r="B69" s="67"/>
    </row>
    <row r="70" ht="12.75">
      <c r="B70" s="67"/>
    </row>
    <row r="71" ht="12.75">
      <c r="B71" s="67"/>
    </row>
    <row r="72" ht="12.75">
      <c r="B72" s="67"/>
    </row>
    <row r="73" ht="12.75">
      <c r="B73" s="67"/>
    </row>
    <row r="74" ht="12.75">
      <c r="B74" s="67"/>
    </row>
    <row r="75" ht="12.75">
      <c r="B75" s="67"/>
    </row>
    <row r="76" ht="12.75">
      <c r="B76" s="67"/>
    </row>
    <row r="77" ht="12.75">
      <c r="B77" s="67"/>
    </row>
    <row r="78" ht="12.75">
      <c r="B78" s="67"/>
    </row>
    <row r="79" ht="12.75">
      <c r="B79" s="67"/>
    </row>
    <row r="80" ht="12.75">
      <c r="B80" s="67"/>
    </row>
    <row r="81" ht="12.75">
      <c r="B81" s="67"/>
    </row>
    <row r="82" ht="12.75">
      <c r="B82" s="67"/>
    </row>
    <row r="83" ht="12.75">
      <c r="B83" s="67"/>
    </row>
    <row r="84" ht="12.75">
      <c r="B84" s="67"/>
    </row>
    <row r="85" ht="12.75">
      <c r="B85" s="67"/>
    </row>
    <row r="86" ht="12.75">
      <c r="B86" s="67"/>
    </row>
    <row r="87" ht="12.75">
      <c r="B87" s="67"/>
    </row>
    <row r="88" ht="12.75">
      <c r="B88" s="67"/>
    </row>
    <row r="89" ht="12.75">
      <c r="B89" s="67"/>
    </row>
    <row r="90" ht="12.75">
      <c r="B90" s="67"/>
    </row>
    <row r="91" ht="12.75">
      <c r="B91" s="67"/>
    </row>
    <row r="92" ht="12.75">
      <c r="B92" s="67"/>
    </row>
    <row r="93" ht="12.75">
      <c r="B93" s="67"/>
    </row>
    <row r="94" ht="12.75">
      <c r="B94" s="67"/>
    </row>
    <row r="95" ht="12.75">
      <c r="B95" s="67"/>
    </row>
    <row r="96" ht="12.75">
      <c r="B96" s="67"/>
    </row>
    <row r="97" ht="12.75">
      <c r="B97" s="67"/>
    </row>
    <row r="98" ht="12.75">
      <c r="B98" s="67"/>
    </row>
    <row r="99" ht="12.75">
      <c r="B99" s="67"/>
    </row>
    <row r="100" ht="12.75">
      <c r="B100" s="67"/>
    </row>
    <row r="101" ht="12.75">
      <c r="B101" s="67"/>
    </row>
    <row r="102" ht="12.75">
      <c r="B102" s="67"/>
    </row>
    <row r="103" ht="12.75">
      <c r="B103" s="67"/>
    </row>
    <row r="104" ht="12.75">
      <c r="B104" s="67"/>
    </row>
    <row r="105" ht="12.75">
      <c r="B105" s="67"/>
    </row>
    <row r="106" ht="12.75">
      <c r="B106" s="67"/>
    </row>
    <row r="107" ht="12.75">
      <c r="B107" s="67"/>
    </row>
    <row r="108" ht="12.75">
      <c r="B108" s="67"/>
    </row>
    <row r="109" ht="12.75">
      <c r="B109" s="67"/>
    </row>
    <row r="110" ht="12.75">
      <c r="B110" s="67"/>
    </row>
    <row r="111" ht="12.75">
      <c r="B111" s="67"/>
    </row>
    <row r="112" ht="12.75">
      <c r="B112" s="67"/>
    </row>
    <row r="113" ht="12.75">
      <c r="B113" s="67"/>
    </row>
    <row r="114" ht="12.75">
      <c r="B114" s="67"/>
    </row>
    <row r="115" ht="12.75">
      <c r="B115" s="67"/>
    </row>
    <row r="116" ht="12.75">
      <c r="B116" s="67"/>
    </row>
    <row r="117" ht="12.75">
      <c r="B117" s="67"/>
    </row>
    <row r="118" ht="12.75">
      <c r="B118" s="67"/>
    </row>
    <row r="119" ht="12.75">
      <c r="B119" s="67"/>
    </row>
    <row r="120" ht="12.75">
      <c r="B120" s="67"/>
    </row>
    <row r="121" ht="12.75">
      <c r="B121" s="67"/>
    </row>
    <row r="122" ht="12.75">
      <c r="B122" s="67"/>
    </row>
    <row r="123" ht="12.75">
      <c r="B123" s="67"/>
    </row>
    <row r="124" ht="12.75">
      <c r="B124" s="67"/>
    </row>
    <row r="125" ht="12.75">
      <c r="B125" s="67"/>
    </row>
    <row r="126" ht="12.75">
      <c r="B126" s="67"/>
    </row>
    <row r="127" ht="12.75">
      <c r="B127" s="67"/>
    </row>
    <row r="128" ht="12.75">
      <c r="B128" s="67"/>
    </row>
    <row r="129" ht="12.75">
      <c r="B129" s="67"/>
    </row>
    <row r="130" ht="12.75">
      <c r="B130" s="67"/>
    </row>
    <row r="131" ht="12.75">
      <c r="B131" s="67"/>
    </row>
    <row r="132" ht="12.75">
      <c r="B132" s="67"/>
    </row>
    <row r="133" ht="12.75">
      <c r="B133" s="67"/>
    </row>
    <row r="134" ht="12.75">
      <c r="B134" s="67"/>
    </row>
    <row r="135" ht="12.75">
      <c r="B135" s="67"/>
    </row>
    <row r="136" ht="12.75">
      <c r="B136" s="67"/>
    </row>
    <row r="137" ht="12.75">
      <c r="B137" s="67"/>
    </row>
    <row r="138" ht="12.75">
      <c r="B138" s="67"/>
    </row>
    <row r="139" ht="12.75">
      <c r="B139" s="67"/>
    </row>
    <row r="140" ht="12.75">
      <c r="B140" s="67"/>
    </row>
    <row r="141" ht="12.75">
      <c r="B141" s="67"/>
    </row>
    <row r="142" ht="12.75">
      <c r="B142" s="67"/>
    </row>
    <row r="143" ht="12.75">
      <c r="B143" s="67"/>
    </row>
    <row r="144" ht="12.75">
      <c r="B144" s="67"/>
    </row>
    <row r="145" ht="12.75">
      <c r="B145" s="67"/>
    </row>
    <row r="146" ht="12.75">
      <c r="B146" s="67"/>
    </row>
    <row r="147" ht="12.75">
      <c r="B147" s="67"/>
    </row>
    <row r="148" ht="12.75">
      <c r="B148" s="67"/>
    </row>
    <row r="149" ht="12.75">
      <c r="B149" s="67"/>
    </row>
    <row r="150" ht="12.75">
      <c r="B150" s="67"/>
    </row>
    <row r="151" ht="12.75">
      <c r="B151" s="67"/>
    </row>
    <row r="152" ht="12.75">
      <c r="B152" s="67"/>
    </row>
    <row r="153" ht="12.75">
      <c r="B153" s="67"/>
    </row>
    <row r="154" ht="12.75">
      <c r="B154" s="67"/>
    </row>
    <row r="155" ht="12.75">
      <c r="B155" s="67"/>
    </row>
    <row r="156" ht="12.75">
      <c r="B156" s="67"/>
    </row>
    <row r="157" ht="12.75">
      <c r="B157" s="67"/>
    </row>
    <row r="158" ht="12.75">
      <c r="B158" s="67"/>
    </row>
    <row r="159" ht="12.75">
      <c r="B159" s="67"/>
    </row>
    <row r="160" ht="12.75">
      <c r="B160" s="67"/>
    </row>
    <row r="161" ht="12.75">
      <c r="B161" s="67"/>
    </row>
    <row r="162" ht="12.75">
      <c r="B162" s="67"/>
    </row>
    <row r="163" ht="12.75">
      <c r="B163" s="67"/>
    </row>
    <row r="164" ht="12.75">
      <c r="B164" s="67"/>
    </row>
    <row r="165" ht="12.75">
      <c r="B165" s="67"/>
    </row>
    <row r="166" ht="12.75">
      <c r="B166" s="67"/>
    </row>
    <row r="167" ht="12.75">
      <c r="B167" s="67"/>
    </row>
    <row r="168" ht="12.75">
      <c r="B168" s="67"/>
    </row>
    <row r="169" ht="12.75">
      <c r="B169" s="67"/>
    </row>
    <row r="170" ht="12.75">
      <c r="B170" s="67"/>
    </row>
    <row r="171" ht="12.75">
      <c r="B171" s="67"/>
    </row>
    <row r="172" ht="12.75">
      <c r="B172" s="67"/>
    </row>
    <row r="173" ht="12.75">
      <c r="B173" s="67"/>
    </row>
    <row r="174" ht="12.75">
      <c r="B174" s="67"/>
    </row>
    <row r="175" ht="12.75">
      <c r="B175" s="67"/>
    </row>
    <row r="176" ht="12.75">
      <c r="B176" s="67"/>
    </row>
    <row r="177" ht="12.75">
      <c r="B177" s="67"/>
    </row>
    <row r="178" ht="12.75">
      <c r="B178" s="67"/>
    </row>
    <row r="179" ht="12.75">
      <c r="B179" s="67"/>
    </row>
    <row r="180" ht="12.75">
      <c r="B180" s="67"/>
    </row>
    <row r="181" ht="12.75">
      <c r="B181" s="67"/>
    </row>
    <row r="182" ht="12.75">
      <c r="B182" s="67"/>
    </row>
    <row r="183" ht="12.75">
      <c r="B183" s="67"/>
    </row>
    <row r="184" ht="12.75">
      <c r="B184" s="67"/>
    </row>
    <row r="185" ht="12.75">
      <c r="B185" s="67"/>
    </row>
    <row r="186" ht="12.75">
      <c r="B186" s="67"/>
    </row>
    <row r="187" ht="12.75">
      <c r="B187" s="67"/>
    </row>
    <row r="188" ht="12.75">
      <c r="B188" s="67"/>
    </row>
    <row r="189" ht="12.75">
      <c r="B189" s="67"/>
    </row>
    <row r="190" ht="12.75">
      <c r="B190" s="67"/>
    </row>
    <row r="191" ht="12.75">
      <c r="B191" s="67"/>
    </row>
    <row r="192" ht="12.75">
      <c r="B192" s="67"/>
    </row>
    <row r="193" ht="12.75">
      <c r="B193" s="67"/>
    </row>
    <row r="194" ht="12.75">
      <c r="B194" s="67"/>
    </row>
    <row r="195" ht="12.75">
      <c r="B195" s="67"/>
    </row>
    <row r="196" ht="12.75">
      <c r="B196" s="67"/>
    </row>
    <row r="197" ht="12.75">
      <c r="B197" s="67"/>
    </row>
    <row r="198" ht="12.75">
      <c r="B198" s="67"/>
    </row>
    <row r="199" ht="12.75">
      <c r="B199" s="67"/>
    </row>
    <row r="200" ht="12.75">
      <c r="B200" s="67"/>
    </row>
    <row r="201" ht="12.75">
      <c r="B201" s="67"/>
    </row>
    <row r="202" ht="12.75">
      <c r="B202" s="67"/>
    </row>
    <row r="203" ht="12.75">
      <c r="B203" s="67"/>
    </row>
    <row r="204" ht="12.75">
      <c r="B204" s="67"/>
    </row>
    <row r="205" ht="12.75">
      <c r="B205" s="67"/>
    </row>
    <row r="206" ht="12.75">
      <c r="B206" s="67"/>
    </row>
    <row r="207" ht="12.75">
      <c r="B207" s="67"/>
    </row>
    <row r="208" ht="12.75">
      <c r="B208" s="67"/>
    </row>
    <row r="209" ht="12.75">
      <c r="B209" s="67"/>
    </row>
    <row r="210" ht="12.75">
      <c r="B210" s="67"/>
    </row>
    <row r="211" ht="12.75">
      <c r="B211" s="67"/>
    </row>
    <row r="212" ht="12.75">
      <c r="B212" s="67"/>
    </row>
    <row r="213" ht="12.75">
      <c r="B213" s="67"/>
    </row>
    <row r="214" ht="12.75">
      <c r="B214" s="67"/>
    </row>
    <row r="215" ht="12.75">
      <c r="B215" s="67"/>
    </row>
    <row r="216" ht="12.75">
      <c r="B216" s="67"/>
    </row>
    <row r="217" ht="12.75">
      <c r="B217" s="67"/>
    </row>
    <row r="218" ht="12.75">
      <c r="B218" s="67"/>
    </row>
    <row r="219" ht="12.75">
      <c r="B219" s="67"/>
    </row>
    <row r="220" ht="12.75">
      <c r="B220" s="67"/>
    </row>
    <row r="221" ht="12.75">
      <c r="B221" s="67"/>
    </row>
    <row r="222" ht="12.75">
      <c r="B222" s="67"/>
    </row>
    <row r="223" ht="12.75">
      <c r="B223" s="67"/>
    </row>
    <row r="224" ht="12.75">
      <c r="B224" s="67"/>
    </row>
    <row r="225" ht="12.75">
      <c r="B225" s="67"/>
    </row>
    <row r="226" ht="12.75">
      <c r="B226" s="67"/>
    </row>
    <row r="227" ht="12.75">
      <c r="B227" s="67"/>
    </row>
    <row r="228" ht="12.75">
      <c r="B228" s="67"/>
    </row>
    <row r="229" ht="12.75">
      <c r="B229" s="67"/>
    </row>
    <row r="230" ht="12.75">
      <c r="B230" s="67"/>
    </row>
    <row r="231" ht="12.75">
      <c r="B231" s="67"/>
    </row>
    <row r="232" ht="12.75">
      <c r="B232" s="67"/>
    </row>
    <row r="233" ht="12.75">
      <c r="B233" s="67"/>
    </row>
    <row r="234" ht="12.75">
      <c r="B234" s="67"/>
    </row>
    <row r="235" ht="12.75">
      <c r="B235" s="67"/>
    </row>
    <row r="236" ht="12.75">
      <c r="B236" s="67"/>
    </row>
    <row r="237" ht="12.75">
      <c r="B237" s="67"/>
    </row>
    <row r="238" ht="12.75">
      <c r="B238" s="67"/>
    </row>
    <row r="239" ht="12.75">
      <c r="B239" s="67"/>
    </row>
    <row r="240" ht="12.75">
      <c r="B240" s="67"/>
    </row>
    <row r="241" ht="12.75">
      <c r="B241" s="67"/>
    </row>
    <row r="242" ht="12.75">
      <c r="B242" s="67"/>
    </row>
    <row r="243" ht="12.75">
      <c r="B243" s="67"/>
    </row>
    <row r="244" ht="12.75">
      <c r="B244" s="67"/>
    </row>
    <row r="245" ht="12.75">
      <c r="B245" s="67"/>
    </row>
    <row r="246" ht="12.75">
      <c r="B246" s="67"/>
    </row>
    <row r="247" ht="12.75">
      <c r="B247" s="67"/>
    </row>
    <row r="248" ht="12.75">
      <c r="B248" s="67"/>
    </row>
    <row r="249" ht="12.75">
      <c r="B249" s="67"/>
    </row>
    <row r="250" ht="12.75">
      <c r="B250" s="67"/>
    </row>
    <row r="251" ht="12.75">
      <c r="B251" s="67"/>
    </row>
    <row r="252" ht="12.75">
      <c r="B252" s="67"/>
    </row>
    <row r="253" ht="12.75">
      <c r="B253" s="67"/>
    </row>
    <row r="254" ht="12.75">
      <c r="B254" s="67"/>
    </row>
    <row r="255" ht="12.75">
      <c r="B255" s="67"/>
    </row>
    <row r="256" ht="12.75">
      <c r="B256" s="67"/>
    </row>
    <row r="257" ht="12.75">
      <c r="B257" s="70"/>
    </row>
    <row r="258" ht="12.75">
      <c r="B258" s="70"/>
    </row>
    <row r="259" ht="12.75">
      <c r="B259" s="70"/>
    </row>
    <row r="260" ht="12.75">
      <c r="B260" s="70"/>
    </row>
    <row r="261" ht="12.75">
      <c r="B261" s="70"/>
    </row>
    <row r="262" ht="12.75">
      <c r="B262" s="70"/>
    </row>
    <row r="263" ht="12.75">
      <c r="B263" s="70"/>
    </row>
    <row r="264" ht="12.75">
      <c r="B264" s="70"/>
    </row>
    <row r="265" ht="12.75">
      <c r="B265" s="70"/>
    </row>
    <row r="266" ht="12.75">
      <c r="B266" s="70"/>
    </row>
    <row r="267" ht="12.75">
      <c r="B267" s="70"/>
    </row>
    <row r="268" ht="12.75">
      <c r="B268" s="70"/>
    </row>
    <row r="269" ht="12.75">
      <c r="B269" s="70"/>
    </row>
    <row r="270" ht="12.75">
      <c r="B270" s="70"/>
    </row>
    <row r="271" ht="12.75">
      <c r="B271" s="70"/>
    </row>
    <row r="272" ht="12.75">
      <c r="B272" s="70"/>
    </row>
    <row r="273" ht="12.75">
      <c r="B273" s="70"/>
    </row>
    <row r="274" ht="12.75">
      <c r="B274" s="70"/>
    </row>
    <row r="275" ht="12.75">
      <c r="B275" s="70"/>
    </row>
    <row r="276" ht="12.75">
      <c r="B276" s="70"/>
    </row>
    <row r="277" ht="12.75">
      <c r="B277" s="70"/>
    </row>
    <row r="278" ht="12.75">
      <c r="B278" s="70"/>
    </row>
    <row r="279" ht="12.75">
      <c r="B279" s="70"/>
    </row>
    <row r="280" ht="12.75">
      <c r="B280" s="70"/>
    </row>
    <row r="281" ht="12.75">
      <c r="B281" s="70"/>
    </row>
    <row r="282" ht="12.75">
      <c r="B282" s="70"/>
    </row>
    <row r="283" ht="12.75">
      <c r="B283" s="70"/>
    </row>
    <row r="284" ht="12.75">
      <c r="B284" s="70"/>
    </row>
    <row r="285" ht="12.75">
      <c r="B285" s="70"/>
    </row>
    <row r="286" ht="12.75">
      <c r="B286" s="70"/>
    </row>
    <row r="287" ht="12.75">
      <c r="B287" s="70"/>
    </row>
    <row r="288" ht="12.75">
      <c r="B288" s="70"/>
    </row>
    <row r="289" ht="12.75">
      <c r="B289" s="70"/>
    </row>
    <row r="290" ht="12.75">
      <c r="B290" s="70"/>
    </row>
    <row r="291" ht="12.75">
      <c r="B291" s="70"/>
    </row>
    <row r="292" ht="12.75">
      <c r="B292" s="70"/>
    </row>
    <row r="293" ht="12.75">
      <c r="B293" s="70"/>
    </row>
    <row r="294" ht="12.75">
      <c r="B294" s="70"/>
    </row>
    <row r="295" ht="12.75">
      <c r="B295" s="70"/>
    </row>
    <row r="296" ht="12.75">
      <c r="B296" s="70"/>
    </row>
    <row r="297" ht="12.75">
      <c r="B297" s="70"/>
    </row>
    <row r="298" ht="12.75">
      <c r="B298" s="70"/>
    </row>
    <row r="299" ht="12.75">
      <c r="B299" s="70"/>
    </row>
    <row r="300" ht="12.75">
      <c r="B300" s="70"/>
    </row>
    <row r="301" ht="12.75">
      <c r="B301" s="70"/>
    </row>
    <row r="302" ht="12.75">
      <c r="B302" s="70"/>
    </row>
    <row r="303" ht="12.75">
      <c r="B303" s="70"/>
    </row>
    <row r="304" ht="12.75">
      <c r="B304" s="70"/>
    </row>
    <row r="305" ht="12.75">
      <c r="B305" s="70"/>
    </row>
    <row r="306" ht="12.75">
      <c r="B306" s="70"/>
    </row>
    <row r="307" ht="12.75">
      <c r="B307" s="70"/>
    </row>
    <row r="308" ht="12.75">
      <c r="B308" s="70"/>
    </row>
    <row r="309" ht="12.75">
      <c r="B309" s="70"/>
    </row>
    <row r="310" ht="12.75">
      <c r="B310" s="70"/>
    </row>
    <row r="311" ht="12.75">
      <c r="B311" s="70"/>
    </row>
    <row r="312" ht="12.75">
      <c r="B312" s="70"/>
    </row>
    <row r="313" ht="12.75">
      <c r="B313" s="70"/>
    </row>
    <row r="314" ht="12.75">
      <c r="B314" s="70"/>
    </row>
    <row r="315" ht="12.75">
      <c r="B315" s="70"/>
    </row>
    <row r="316" ht="12.75">
      <c r="B316" s="70"/>
    </row>
    <row r="317" ht="12.75">
      <c r="B317" s="70"/>
    </row>
    <row r="318" ht="12.75">
      <c r="B318" s="70"/>
    </row>
    <row r="319" ht="12.75">
      <c r="B319" s="70"/>
    </row>
    <row r="320" ht="12.75">
      <c r="B320" s="70"/>
    </row>
    <row r="321" ht="12.75">
      <c r="B321" s="70"/>
    </row>
    <row r="322" ht="12.75">
      <c r="B322" s="70"/>
    </row>
    <row r="323" ht="12.75">
      <c r="B323" s="70"/>
    </row>
    <row r="324" ht="12.75">
      <c r="B324" s="70"/>
    </row>
    <row r="325" ht="12.75">
      <c r="B325" s="70"/>
    </row>
    <row r="326" ht="12.75">
      <c r="B326" s="70"/>
    </row>
    <row r="327" ht="12.75">
      <c r="B327" s="70"/>
    </row>
    <row r="328" ht="12.75">
      <c r="B328" s="70"/>
    </row>
    <row r="329" ht="12.75">
      <c r="B329" s="70"/>
    </row>
    <row r="330" ht="12.75">
      <c r="B330" s="70"/>
    </row>
    <row r="331" ht="12.75">
      <c r="B331" s="70"/>
    </row>
    <row r="332" ht="12.75">
      <c r="B332" s="70"/>
    </row>
    <row r="333" ht="12.75">
      <c r="B333" s="70"/>
    </row>
    <row r="334" ht="12.75">
      <c r="B334" s="70"/>
    </row>
    <row r="335" ht="12.75">
      <c r="B335" s="70"/>
    </row>
    <row r="336" ht="12.75">
      <c r="B336" s="70"/>
    </row>
    <row r="337" ht="12.75">
      <c r="B337" s="70"/>
    </row>
    <row r="338" ht="12.75">
      <c r="B338" s="70"/>
    </row>
    <row r="339" ht="12.75">
      <c r="B339" s="70"/>
    </row>
    <row r="340" ht="12.75">
      <c r="B340" s="70"/>
    </row>
    <row r="341" ht="12.75">
      <c r="B341" s="70"/>
    </row>
    <row r="342" ht="12.75">
      <c r="B342" s="70"/>
    </row>
    <row r="343" ht="12.75">
      <c r="B343" s="70"/>
    </row>
    <row r="344" ht="12.75">
      <c r="B344" s="70"/>
    </row>
    <row r="345" ht="12.75">
      <c r="B345" s="70"/>
    </row>
    <row r="346" ht="12.75">
      <c r="B346" s="70"/>
    </row>
    <row r="347" ht="12.75">
      <c r="B347" s="70"/>
    </row>
    <row r="348" ht="12.75">
      <c r="B348" s="70"/>
    </row>
    <row r="349" ht="12.75">
      <c r="B349" s="70"/>
    </row>
    <row r="350" ht="12.75">
      <c r="B350" s="70"/>
    </row>
    <row r="351" ht="12.75">
      <c r="B351" s="70"/>
    </row>
    <row r="352" ht="12.75">
      <c r="B352" s="70"/>
    </row>
    <row r="353" ht="12.75">
      <c r="B353" s="70"/>
    </row>
    <row r="354" ht="12.75">
      <c r="B354" s="70"/>
    </row>
    <row r="355" ht="12.75">
      <c r="B355" s="70"/>
    </row>
    <row r="356" ht="12.75">
      <c r="B356" s="70"/>
    </row>
    <row r="357" ht="12.75">
      <c r="B357" s="70"/>
    </row>
    <row r="358" ht="12.75">
      <c r="B358" s="70"/>
    </row>
    <row r="359" ht="12.75">
      <c r="B359" s="70"/>
    </row>
    <row r="360" ht="12.75">
      <c r="B360" s="70"/>
    </row>
    <row r="361" ht="12.75">
      <c r="B361" s="70"/>
    </row>
    <row r="362" ht="12.75">
      <c r="B362" s="70"/>
    </row>
    <row r="363" ht="12.75">
      <c r="B363" s="70"/>
    </row>
    <row r="364" ht="12.75">
      <c r="B364" s="70"/>
    </row>
    <row r="365" ht="12.75">
      <c r="B365" s="70"/>
    </row>
    <row r="366" ht="12.75">
      <c r="B366" s="70"/>
    </row>
    <row r="367" ht="12.75">
      <c r="B367" s="70"/>
    </row>
    <row r="368" ht="12.75">
      <c r="B368" s="70"/>
    </row>
    <row r="369" ht="12.75">
      <c r="B369" s="70"/>
    </row>
    <row r="370" ht="12.75">
      <c r="B370" s="70"/>
    </row>
    <row r="371" ht="12.75">
      <c r="B371" s="70"/>
    </row>
    <row r="372" ht="12.75">
      <c r="B372" s="70"/>
    </row>
    <row r="373" ht="12.75">
      <c r="B373" s="70"/>
    </row>
    <row r="374" ht="12.75">
      <c r="B374" s="70"/>
    </row>
    <row r="375" ht="12.75">
      <c r="B375" s="70"/>
    </row>
    <row r="376" ht="12.75">
      <c r="B376" s="70"/>
    </row>
    <row r="377" ht="12.75">
      <c r="B377" s="70"/>
    </row>
    <row r="378" ht="12.75">
      <c r="B378" s="70"/>
    </row>
    <row r="379" ht="12.75">
      <c r="B379" s="70"/>
    </row>
    <row r="380" ht="12.75">
      <c r="B380" s="70"/>
    </row>
    <row r="381" ht="12.75">
      <c r="B381" s="70"/>
    </row>
    <row r="382" ht="12.75">
      <c r="B382" s="70"/>
    </row>
    <row r="383" ht="12.75">
      <c r="B383" s="70"/>
    </row>
    <row r="384" ht="12.75">
      <c r="B384" s="70"/>
    </row>
    <row r="385" ht="12.75">
      <c r="B385" s="70"/>
    </row>
    <row r="386" ht="12.75">
      <c r="B386" s="70"/>
    </row>
    <row r="387" ht="12.75">
      <c r="B387" s="70"/>
    </row>
    <row r="388" ht="12.75">
      <c r="B388" s="70"/>
    </row>
    <row r="389" ht="12.75">
      <c r="B389" s="70"/>
    </row>
    <row r="390" ht="12.75">
      <c r="B390" s="70"/>
    </row>
    <row r="391" ht="12.75">
      <c r="B391" s="70"/>
    </row>
    <row r="392" ht="12.75">
      <c r="B392" s="70"/>
    </row>
    <row r="393" ht="12.75">
      <c r="B393" s="70"/>
    </row>
    <row r="394" ht="12.75">
      <c r="B394" s="70"/>
    </row>
    <row r="395" ht="12.75">
      <c r="B395" s="70"/>
    </row>
    <row r="396" ht="12.75">
      <c r="B396" s="70"/>
    </row>
    <row r="397" ht="12.75">
      <c r="B397" s="70"/>
    </row>
    <row r="398" ht="12.75">
      <c r="B398" s="70"/>
    </row>
    <row r="399" ht="12.75">
      <c r="B399" s="70"/>
    </row>
    <row r="400" ht="12.75">
      <c r="B400" s="70"/>
    </row>
    <row r="401" ht="12.75">
      <c r="B401" s="70"/>
    </row>
    <row r="402" ht="12.75">
      <c r="B402" s="70"/>
    </row>
    <row r="403" ht="12.75">
      <c r="B403" s="70"/>
    </row>
    <row r="404" ht="12.75">
      <c r="B404" s="70"/>
    </row>
    <row r="405" ht="12.75">
      <c r="B405" s="70"/>
    </row>
    <row r="406" ht="12.75">
      <c r="B406" s="70"/>
    </row>
    <row r="407" ht="12.75">
      <c r="B407" s="70"/>
    </row>
    <row r="408" ht="12.75">
      <c r="B408" s="70"/>
    </row>
    <row r="409" ht="12.75">
      <c r="B409" s="70"/>
    </row>
    <row r="410" ht="12.75">
      <c r="B410" s="70"/>
    </row>
    <row r="411" ht="12.75">
      <c r="B411" s="70"/>
    </row>
    <row r="412" ht="12.75">
      <c r="B412" s="70"/>
    </row>
    <row r="413" ht="12.75">
      <c r="B413" s="70"/>
    </row>
    <row r="414" ht="12.75">
      <c r="B414" s="70"/>
    </row>
    <row r="415" ht="12.75">
      <c r="B415" s="70"/>
    </row>
    <row r="416" ht="12.75">
      <c r="B416" s="70"/>
    </row>
    <row r="417" ht="12.75">
      <c r="B417" s="70"/>
    </row>
    <row r="418" ht="12.75">
      <c r="B418" s="70"/>
    </row>
    <row r="419" ht="12.75">
      <c r="B419" s="70"/>
    </row>
    <row r="420" ht="12.75">
      <c r="B420" s="70"/>
    </row>
    <row r="421" ht="12.75">
      <c r="B421" s="70"/>
    </row>
    <row r="422" ht="12.75">
      <c r="B422" s="70"/>
    </row>
    <row r="423" ht="12.75">
      <c r="B423" s="70"/>
    </row>
    <row r="424" ht="12.75">
      <c r="B424" s="70"/>
    </row>
    <row r="425" ht="12.75">
      <c r="B425" s="70"/>
    </row>
    <row r="426" ht="12.75">
      <c r="B426" s="70"/>
    </row>
    <row r="427" ht="12.75">
      <c r="B427" s="70"/>
    </row>
    <row r="428" ht="12.75">
      <c r="B428" s="70"/>
    </row>
    <row r="429" ht="12.75">
      <c r="B429" s="70"/>
    </row>
    <row r="430" ht="12.75">
      <c r="B430" s="70"/>
    </row>
    <row r="431" ht="12.75">
      <c r="B431" s="70"/>
    </row>
    <row r="432" ht="12.75">
      <c r="B432" s="70"/>
    </row>
    <row r="433" ht="12.75">
      <c r="B433" s="70"/>
    </row>
    <row r="434" ht="12.75">
      <c r="B434" s="70"/>
    </row>
    <row r="435" ht="12.75">
      <c r="B435" s="70"/>
    </row>
    <row r="436" ht="12.75">
      <c r="B436" s="70"/>
    </row>
    <row r="437" ht="12.75">
      <c r="B437" s="70"/>
    </row>
    <row r="438" ht="12.75">
      <c r="B438" s="70"/>
    </row>
    <row r="439" ht="12.75">
      <c r="B439" s="70"/>
    </row>
    <row r="440" ht="12.75">
      <c r="B440" s="70"/>
    </row>
    <row r="441" ht="12.75">
      <c r="B441" s="70"/>
    </row>
    <row r="442" ht="12.75">
      <c r="B442" s="70"/>
    </row>
    <row r="443" ht="12.75">
      <c r="B443" s="70"/>
    </row>
    <row r="444" ht="12.75">
      <c r="B444" s="70"/>
    </row>
    <row r="445" ht="12.75">
      <c r="B445" s="70"/>
    </row>
    <row r="446" ht="12.75">
      <c r="B446" s="70"/>
    </row>
    <row r="447" ht="12.75">
      <c r="B447" s="70"/>
    </row>
    <row r="448" ht="12.75">
      <c r="B448" s="70"/>
    </row>
    <row r="449" ht="12.75">
      <c r="B449" s="70"/>
    </row>
    <row r="450" ht="12.75">
      <c r="B450" s="70"/>
    </row>
    <row r="451" ht="12.75">
      <c r="B451" s="70"/>
    </row>
    <row r="452" ht="12.75">
      <c r="B452" s="70"/>
    </row>
    <row r="453" ht="12.75">
      <c r="B453" s="70"/>
    </row>
    <row r="454" ht="12.75">
      <c r="B454" s="70"/>
    </row>
    <row r="455" ht="12.75">
      <c r="B455" s="70"/>
    </row>
    <row r="456" ht="12.75">
      <c r="B456" s="70"/>
    </row>
    <row r="457" ht="12.75">
      <c r="B457" s="70"/>
    </row>
    <row r="458" ht="12.75">
      <c r="B458" s="70"/>
    </row>
    <row r="459" ht="12.75">
      <c r="B459" s="70"/>
    </row>
    <row r="460" ht="12.75">
      <c r="B460" s="70"/>
    </row>
    <row r="461" ht="12.75">
      <c r="B461" s="70"/>
    </row>
    <row r="462" ht="12.75">
      <c r="B462" s="70"/>
    </row>
    <row r="463" ht="12.75">
      <c r="B463" s="70"/>
    </row>
    <row r="464" ht="12.75">
      <c r="B464" s="70"/>
    </row>
    <row r="465" ht="12.75">
      <c r="B465" s="70"/>
    </row>
    <row r="466" ht="12.75">
      <c r="B466" s="70"/>
    </row>
    <row r="467" ht="12.75">
      <c r="B467" s="70"/>
    </row>
    <row r="468" ht="12.75">
      <c r="B468" s="70"/>
    </row>
    <row r="469" ht="12.75">
      <c r="B469" s="70"/>
    </row>
    <row r="470" ht="12.75">
      <c r="B470" s="70"/>
    </row>
    <row r="471" ht="12.75">
      <c r="B471" s="70"/>
    </row>
    <row r="472" ht="12.75">
      <c r="B472" s="70"/>
    </row>
    <row r="473" ht="12.75">
      <c r="B473" s="70"/>
    </row>
    <row r="474" ht="12.75">
      <c r="B474" s="70"/>
    </row>
    <row r="475" ht="12.75">
      <c r="B475" s="70"/>
    </row>
    <row r="476" ht="12.75">
      <c r="B476" s="70"/>
    </row>
    <row r="477" ht="12.75">
      <c r="B477" s="70"/>
    </row>
    <row r="478" ht="12.75">
      <c r="B478" s="70"/>
    </row>
    <row r="479" ht="12.75">
      <c r="B479" s="70"/>
    </row>
    <row r="480" ht="12.75">
      <c r="B480" s="70"/>
    </row>
    <row r="481" ht="12.75">
      <c r="B481" s="70"/>
    </row>
    <row r="482" ht="12.75">
      <c r="B482" s="70"/>
    </row>
    <row r="483" ht="12.75">
      <c r="B483" s="70"/>
    </row>
    <row r="484" ht="12.75">
      <c r="B484" s="70"/>
    </row>
    <row r="485" ht="12.75">
      <c r="B485" s="70"/>
    </row>
    <row r="486" ht="12.75">
      <c r="B486" s="70"/>
    </row>
    <row r="487" ht="12.75">
      <c r="B487" s="70"/>
    </row>
    <row r="488" ht="12.75">
      <c r="B488" s="70"/>
    </row>
    <row r="489" ht="12.75">
      <c r="B489" s="70"/>
    </row>
    <row r="490" ht="12.75">
      <c r="B490" s="70"/>
    </row>
    <row r="491" ht="12.75">
      <c r="B491" s="70"/>
    </row>
    <row r="492" ht="12.75">
      <c r="B492" s="70"/>
    </row>
    <row r="493" ht="12.75">
      <c r="B493" s="70"/>
    </row>
    <row r="494" ht="12.75">
      <c r="B494" s="70"/>
    </row>
    <row r="495" ht="12.75">
      <c r="B495" s="70"/>
    </row>
    <row r="496" ht="12.75">
      <c r="B496" s="70"/>
    </row>
    <row r="497" ht="12.75">
      <c r="B497" s="70"/>
    </row>
    <row r="498" ht="12.75">
      <c r="B498" s="70"/>
    </row>
    <row r="499" ht="12.75">
      <c r="B499" s="70"/>
    </row>
    <row r="500" ht="12.75">
      <c r="B500" s="70"/>
    </row>
    <row r="501" ht="12.75">
      <c r="B501" s="70"/>
    </row>
    <row r="502" ht="12.75">
      <c r="B502" s="70"/>
    </row>
    <row r="503" ht="12.75">
      <c r="B503" s="70"/>
    </row>
    <row r="504" ht="12.75">
      <c r="B504" s="70"/>
    </row>
    <row r="505" ht="12.75">
      <c r="B505" s="70"/>
    </row>
    <row r="506" ht="12.75">
      <c r="B506" s="70"/>
    </row>
    <row r="507" ht="12.75">
      <c r="B507" s="70"/>
    </row>
    <row r="508" ht="12.75">
      <c r="B508" s="70"/>
    </row>
    <row r="509" ht="12.75">
      <c r="B509" s="70"/>
    </row>
    <row r="510" ht="12.75">
      <c r="B510" s="70"/>
    </row>
    <row r="511" ht="12.75">
      <c r="B511" s="70"/>
    </row>
    <row r="512" ht="12.75">
      <c r="B512" s="70"/>
    </row>
    <row r="513" ht="12.75">
      <c r="B513" s="70"/>
    </row>
    <row r="514" ht="12.75">
      <c r="B514" s="70"/>
    </row>
    <row r="515" ht="12.75">
      <c r="B515" s="70"/>
    </row>
    <row r="516" ht="12.75">
      <c r="B516" s="70"/>
    </row>
    <row r="517" ht="12.75">
      <c r="B517" s="70"/>
    </row>
    <row r="518" ht="12.75">
      <c r="B518" s="70"/>
    </row>
    <row r="519" ht="12.75">
      <c r="B519" s="70"/>
    </row>
    <row r="520" ht="12.75">
      <c r="B520" s="70"/>
    </row>
    <row r="521" ht="12.75">
      <c r="B521" s="70"/>
    </row>
    <row r="522" ht="12.75">
      <c r="B522" s="70"/>
    </row>
    <row r="523" ht="12.75">
      <c r="B523" s="70"/>
    </row>
    <row r="524" ht="12.75">
      <c r="B524" s="70"/>
    </row>
    <row r="525" ht="12.75">
      <c r="B525" s="70"/>
    </row>
    <row r="526" ht="12.75">
      <c r="B526" s="70"/>
    </row>
    <row r="527" ht="12.75">
      <c r="B527" s="70"/>
    </row>
    <row r="528" ht="12.75">
      <c r="B528" s="70"/>
    </row>
    <row r="529" ht="12.75">
      <c r="B529" s="70"/>
    </row>
    <row r="530" ht="12.75">
      <c r="B530" s="70"/>
    </row>
    <row r="531" ht="12.75">
      <c r="B531" s="70"/>
    </row>
    <row r="532" ht="12.75">
      <c r="B532" s="70"/>
    </row>
    <row r="533" ht="12.75">
      <c r="B533" s="70"/>
    </row>
    <row r="534" ht="12.75">
      <c r="B534" s="70"/>
    </row>
    <row r="535" ht="12.75">
      <c r="B535" s="70"/>
    </row>
    <row r="536" ht="12.75">
      <c r="B536" s="70"/>
    </row>
    <row r="537" ht="12.75">
      <c r="B537" s="70"/>
    </row>
    <row r="538" ht="12.75">
      <c r="B538" s="70"/>
    </row>
    <row r="539" ht="12.75">
      <c r="B539" s="70"/>
    </row>
    <row r="540" ht="12.75">
      <c r="B540" s="70"/>
    </row>
    <row r="541" ht="12.75">
      <c r="B541" s="70"/>
    </row>
    <row r="542" ht="12.75">
      <c r="B542" s="70"/>
    </row>
    <row r="543" ht="12.75">
      <c r="B543" s="70"/>
    </row>
    <row r="544" ht="12.75">
      <c r="B544" s="70"/>
    </row>
    <row r="545" ht="12.75">
      <c r="B545" s="70"/>
    </row>
    <row r="546" ht="12.75">
      <c r="B546" s="70"/>
    </row>
    <row r="547" ht="12.75">
      <c r="B547" s="70"/>
    </row>
    <row r="548" ht="12.75">
      <c r="B548" s="70"/>
    </row>
    <row r="549" ht="12.75">
      <c r="B549" s="70"/>
    </row>
    <row r="550" ht="12.75">
      <c r="B550" s="70"/>
    </row>
    <row r="551" ht="12.75">
      <c r="B551" s="70"/>
    </row>
    <row r="552" ht="12.75">
      <c r="B552" s="70"/>
    </row>
    <row r="553" ht="12.75">
      <c r="B553" s="70"/>
    </row>
    <row r="554" ht="12.75">
      <c r="B554" s="70"/>
    </row>
    <row r="555" ht="12.75">
      <c r="B555" s="70"/>
    </row>
    <row r="556" ht="12.75">
      <c r="B556" s="70"/>
    </row>
    <row r="557" ht="12.75">
      <c r="B557" s="70"/>
    </row>
    <row r="558" ht="12.75">
      <c r="B558" s="70"/>
    </row>
    <row r="559" ht="12.75">
      <c r="B559" s="70"/>
    </row>
    <row r="560" ht="12.75">
      <c r="B560" s="70"/>
    </row>
    <row r="561" ht="12.75">
      <c r="B561" s="70"/>
    </row>
    <row r="562" ht="12.75">
      <c r="B562" s="70"/>
    </row>
    <row r="563" ht="12.75">
      <c r="B563" s="70"/>
    </row>
    <row r="564" ht="12.75">
      <c r="B564" s="70"/>
    </row>
    <row r="565" ht="12.75">
      <c r="B565" s="70"/>
    </row>
    <row r="566" ht="12.75">
      <c r="B566" s="70"/>
    </row>
    <row r="567" ht="12.75">
      <c r="B567" s="70"/>
    </row>
    <row r="568" ht="12.75">
      <c r="B568" s="70"/>
    </row>
    <row r="569" ht="12.75">
      <c r="B569" s="70"/>
    </row>
    <row r="570" ht="12.75">
      <c r="B570" s="70"/>
    </row>
    <row r="571" ht="12.75">
      <c r="B571" s="70"/>
    </row>
    <row r="572" ht="12.75">
      <c r="B572" s="70"/>
    </row>
    <row r="573" ht="12.75">
      <c r="B573" s="70"/>
    </row>
    <row r="574" ht="12.75">
      <c r="B574" s="70"/>
    </row>
    <row r="575" ht="12.75">
      <c r="B575" s="70"/>
    </row>
    <row r="576" ht="12.75">
      <c r="B576" s="70"/>
    </row>
    <row r="577" ht="12.75">
      <c r="B577" s="70"/>
    </row>
    <row r="578" ht="12.75">
      <c r="B578" s="70"/>
    </row>
    <row r="579" ht="12.75">
      <c r="B579" s="70"/>
    </row>
    <row r="580" ht="12.75">
      <c r="B580" s="70"/>
    </row>
    <row r="581" ht="12.75">
      <c r="B581" s="70"/>
    </row>
    <row r="582" ht="12.75">
      <c r="B582" s="70"/>
    </row>
    <row r="583" ht="12.75">
      <c r="B583" s="70"/>
    </row>
    <row r="584" ht="12.75">
      <c r="B584" s="70"/>
    </row>
    <row r="585" ht="12.75">
      <c r="B585" s="70"/>
    </row>
    <row r="586" ht="12.75">
      <c r="B586" s="70"/>
    </row>
    <row r="587" ht="12.75">
      <c r="B587" s="70"/>
    </row>
    <row r="588" ht="12.75">
      <c r="B588" s="70"/>
    </row>
    <row r="589" ht="12.75">
      <c r="B589" s="70"/>
    </row>
    <row r="590" ht="12.75">
      <c r="B590" s="70"/>
    </row>
    <row r="591" ht="12.75">
      <c r="B591" s="70"/>
    </row>
    <row r="592" ht="12.75">
      <c r="B592" s="70"/>
    </row>
    <row r="593" ht="12.75">
      <c r="B593" s="70"/>
    </row>
    <row r="594" ht="12.75">
      <c r="B594" s="70"/>
    </row>
    <row r="595" ht="12.75">
      <c r="B595" s="70"/>
    </row>
    <row r="596" ht="12.75">
      <c r="B596" s="70"/>
    </row>
    <row r="597" ht="12.75">
      <c r="B597" s="70"/>
    </row>
    <row r="598" ht="12.75">
      <c r="B598" s="70"/>
    </row>
    <row r="599" ht="12.75">
      <c r="B599" s="70"/>
    </row>
    <row r="600" ht="12.75">
      <c r="B600" s="70"/>
    </row>
    <row r="601" ht="12.75">
      <c r="B601" s="70"/>
    </row>
    <row r="602" ht="12.75">
      <c r="B602" s="70"/>
    </row>
    <row r="603" ht="12.75">
      <c r="B603" s="70"/>
    </row>
    <row r="604" ht="12.75">
      <c r="B604" s="70"/>
    </row>
    <row r="605" ht="12.75">
      <c r="B605" s="70"/>
    </row>
    <row r="606" ht="12.75">
      <c r="B606" s="70"/>
    </row>
    <row r="607" ht="12.75">
      <c r="B607" s="70"/>
    </row>
    <row r="608" ht="12.75">
      <c r="B608" s="70"/>
    </row>
    <row r="609" ht="12.75">
      <c r="B609" s="70"/>
    </row>
    <row r="610" ht="12.75">
      <c r="B610" s="70"/>
    </row>
    <row r="611" ht="12.75">
      <c r="B611" s="70"/>
    </row>
    <row r="612" ht="12.75">
      <c r="B612" s="70"/>
    </row>
    <row r="613" ht="12.75">
      <c r="B613" s="70"/>
    </row>
    <row r="614" ht="12.75">
      <c r="B614" s="70"/>
    </row>
    <row r="615" ht="12.75">
      <c r="B615" s="70"/>
    </row>
    <row r="616" ht="12.75">
      <c r="B616" s="70"/>
    </row>
    <row r="617" ht="12.75">
      <c r="B617" s="70"/>
    </row>
    <row r="618" ht="12.75">
      <c r="B618" s="70"/>
    </row>
    <row r="619" ht="12.75">
      <c r="B619" s="70"/>
    </row>
    <row r="620" ht="12.75">
      <c r="B620" s="70"/>
    </row>
    <row r="621" ht="12.75">
      <c r="B621" s="70"/>
    </row>
    <row r="622" ht="12.75">
      <c r="B622" s="70"/>
    </row>
    <row r="623" ht="12.75">
      <c r="B623" s="70"/>
    </row>
    <row r="624" ht="12.75">
      <c r="B624" s="70"/>
    </row>
    <row r="625" ht="12.75">
      <c r="B625" s="70"/>
    </row>
    <row r="626" ht="12.75">
      <c r="B626" s="70"/>
    </row>
    <row r="627" ht="12.75">
      <c r="B627" s="70"/>
    </row>
    <row r="628" ht="12.75">
      <c r="B628" s="70"/>
    </row>
    <row r="629" ht="12.75">
      <c r="B629" s="70"/>
    </row>
    <row r="630" ht="12.75">
      <c r="B630" s="70"/>
    </row>
    <row r="631" ht="12.75">
      <c r="B631" s="70"/>
    </row>
    <row r="632" ht="12.75">
      <c r="B632" s="70"/>
    </row>
    <row r="633" ht="12.75">
      <c r="B633" s="70"/>
    </row>
    <row r="634" ht="12.75">
      <c r="B634" s="70"/>
    </row>
    <row r="635" ht="12.75">
      <c r="B635" s="70"/>
    </row>
    <row r="636" ht="12.75">
      <c r="B636" s="70"/>
    </row>
    <row r="637" ht="12.75">
      <c r="B637" s="70"/>
    </row>
    <row r="638" ht="12.75">
      <c r="B638" s="70"/>
    </row>
    <row r="639" ht="12.75">
      <c r="B639" s="70"/>
    </row>
    <row r="640" ht="12.75">
      <c r="B640" s="70"/>
    </row>
    <row r="641" ht="12.75">
      <c r="B641" s="70"/>
    </row>
    <row r="642" ht="12.75">
      <c r="B642" s="70"/>
    </row>
    <row r="643" ht="12.75">
      <c r="B643" s="70"/>
    </row>
    <row r="644" ht="12.75">
      <c r="B644" s="70"/>
    </row>
    <row r="645" ht="12.75">
      <c r="B645" s="70"/>
    </row>
    <row r="646" ht="12.75">
      <c r="B646" s="70"/>
    </row>
    <row r="647" ht="12.75">
      <c r="B647" s="70"/>
    </row>
    <row r="648" ht="12.75">
      <c r="B648" s="70"/>
    </row>
    <row r="649" ht="12.75">
      <c r="B649" s="70"/>
    </row>
    <row r="650" ht="12.75">
      <c r="B650" s="70"/>
    </row>
    <row r="651" ht="12.75">
      <c r="B651" s="70"/>
    </row>
    <row r="652" ht="12.75">
      <c r="B652" s="70"/>
    </row>
    <row r="653" ht="12.75">
      <c r="B653" s="70"/>
    </row>
    <row r="654" ht="12.75">
      <c r="B654" s="70"/>
    </row>
    <row r="655" ht="12.75">
      <c r="B655" s="70"/>
    </row>
    <row r="656" ht="12.75">
      <c r="B656" s="70"/>
    </row>
    <row r="657" ht="12.75">
      <c r="B657" s="70"/>
    </row>
    <row r="658" ht="12.75">
      <c r="B658" s="70"/>
    </row>
    <row r="659" ht="12.75">
      <c r="B659" s="70"/>
    </row>
    <row r="660" ht="12.75">
      <c r="B660" s="70"/>
    </row>
    <row r="661" ht="12.75">
      <c r="B661" s="70"/>
    </row>
    <row r="662" ht="12.75">
      <c r="B662" s="70"/>
    </row>
    <row r="663" ht="12.75">
      <c r="B663" s="70"/>
    </row>
    <row r="664" ht="12.75">
      <c r="B664" s="70"/>
    </row>
    <row r="665" ht="12.75">
      <c r="B665" s="70"/>
    </row>
    <row r="666" ht="12.75">
      <c r="B666" s="70"/>
    </row>
    <row r="667" ht="12.75">
      <c r="B667" s="70"/>
    </row>
    <row r="668" ht="12.75">
      <c r="B668" s="70"/>
    </row>
    <row r="669" ht="12.75">
      <c r="B669" s="70"/>
    </row>
    <row r="670" ht="12.75">
      <c r="B670" s="70"/>
    </row>
    <row r="671" ht="12.75">
      <c r="B671" s="70"/>
    </row>
    <row r="672" ht="12.75">
      <c r="B672" s="70"/>
    </row>
    <row r="673" ht="12.75">
      <c r="B673" s="70"/>
    </row>
    <row r="674" ht="12.75">
      <c r="B674" s="70"/>
    </row>
    <row r="675" ht="12.75">
      <c r="B675" s="70"/>
    </row>
    <row r="676" ht="12.75">
      <c r="B676" s="70"/>
    </row>
    <row r="677" ht="12.75">
      <c r="B677" s="70"/>
    </row>
    <row r="678" ht="12.75">
      <c r="B678" s="70"/>
    </row>
    <row r="679" ht="12.75">
      <c r="B679" s="70"/>
    </row>
    <row r="680" ht="12.75">
      <c r="B680" s="70"/>
    </row>
    <row r="681" ht="12.75">
      <c r="B681" s="70"/>
    </row>
    <row r="682" ht="12.75">
      <c r="B682" s="70"/>
    </row>
    <row r="683" ht="12.75">
      <c r="B683" s="70"/>
    </row>
    <row r="684" ht="12.75">
      <c r="B684" s="70"/>
    </row>
    <row r="685" ht="12.75">
      <c r="B685" s="70"/>
    </row>
    <row r="686" ht="12.75">
      <c r="B686" s="70"/>
    </row>
    <row r="687" ht="12.75">
      <c r="B687" s="70"/>
    </row>
    <row r="688" ht="12.75">
      <c r="B688" s="70"/>
    </row>
    <row r="689" ht="12.75">
      <c r="B689" s="70"/>
    </row>
    <row r="690" ht="12.75">
      <c r="B690" s="70"/>
    </row>
    <row r="691" ht="12.75">
      <c r="B691" s="70"/>
    </row>
    <row r="692" ht="12.75">
      <c r="B692" s="70"/>
    </row>
    <row r="693" ht="12.75">
      <c r="B693" s="70"/>
    </row>
    <row r="694" ht="12.75">
      <c r="B694" s="70"/>
    </row>
    <row r="695" ht="12.75">
      <c r="B695" s="70"/>
    </row>
    <row r="696" ht="12.75">
      <c r="B696" s="70"/>
    </row>
    <row r="697" ht="12.75">
      <c r="B697" s="70"/>
    </row>
    <row r="698" ht="12.75">
      <c r="B698" s="70"/>
    </row>
    <row r="699" ht="12.75">
      <c r="B699" s="70"/>
    </row>
    <row r="700" ht="12.75">
      <c r="B700" s="70"/>
    </row>
    <row r="701" ht="12.75">
      <c r="B701" s="70"/>
    </row>
    <row r="702" ht="12.75">
      <c r="B702" s="70"/>
    </row>
    <row r="703" ht="12.75">
      <c r="B703" s="70"/>
    </row>
    <row r="704" ht="12.75">
      <c r="B704" s="70"/>
    </row>
    <row r="705" ht="12.75">
      <c r="B705" s="70"/>
    </row>
    <row r="706" ht="12.75">
      <c r="B706" s="70"/>
    </row>
    <row r="707" ht="12.75">
      <c r="B707" s="70"/>
    </row>
    <row r="708" ht="12.75">
      <c r="B708" s="70"/>
    </row>
    <row r="709" ht="12.75">
      <c r="B709" s="70"/>
    </row>
    <row r="710" ht="12.75">
      <c r="B710" s="70"/>
    </row>
    <row r="711" ht="12.75">
      <c r="B711" s="70"/>
    </row>
    <row r="712" ht="12.75">
      <c r="B712" s="70"/>
    </row>
    <row r="713" ht="12.75">
      <c r="B713" s="70"/>
    </row>
    <row r="714" ht="12.75">
      <c r="B714" s="70"/>
    </row>
    <row r="715" ht="12.75">
      <c r="B715" s="70"/>
    </row>
    <row r="716" ht="12.75">
      <c r="B716" s="70"/>
    </row>
    <row r="717" ht="12.75">
      <c r="B717" s="70"/>
    </row>
    <row r="718" ht="12.75">
      <c r="B718" s="70"/>
    </row>
    <row r="719" ht="12.75">
      <c r="B719" s="70"/>
    </row>
    <row r="720" ht="12.75">
      <c r="B720" s="70"/>
    </row>
    <row r="721" ht="12.75">
      <c r="B721" s="70"/>
    </row>
    <row r="722" ht="12.75">
      <c r="B722" s="70"/>
    </row>
    <row r="723" ht="12.75">
      <c r="B723" s="70"/>
    </row>
    <row r="724" ht="12.75">
      <c r="B724" s="70"/>
    </row>
    <row r="725" ht="12.75">
      <c r="B725" s="70"/>
    </row>
    <row r="726" ht="12.75">
      <c r="B726" s="70"/>
    </row>
    <row r="727" ht="12.75">
      <c r="B727" s="70"/>
    </row>
    <row r="728" ht="12.75">
      <c r="B728" s="70"/>
    </row>
    <row r="729" ht="12.75">
      <c r="B729" s="70"/>
    </row>
    <row r="730" ht="12.75">
      <c r="B730" s="70"/>
    </row>
    <row r="731" ht="12.75">
      <c r="B731" s="70"/>
    </row>
    <row r="732" ht="12.75">
      <c r="B732" s="70"/>
    </row>
    <row r="733" ht="12.75">
      <c r="B733" s="70"/>
    </row>
    <row r="734" ht="12.75">
      <c r="B734" s="70"/>
    </row>
    <row r="735" ht="12.75">
      <c r="B735" s="70"/>
    </row>
    <row r="736" ht="12.75">
      <c r="B736" s="70"/>
    </row>
    <row r="737" ht="12.75">
      <c r="B737" s="70"/>
    </row>
    <row r="738" ht="12.75">
      <c r="B738" s="70"/>
    </row>
    <row r="739" ht="12.75">
      <c r="B739" s="70"/>
    </row>
    <row r="740" ht="12.75">
      <c r="B740" s="70"/>
    </row>
    <row r="741" ht="12.75">
      <c r="B741" s="70"/>
    </row>
    <row r="742" ht="12.75">
      <c r="B742" s="70"/>
    </row>
    <row r="743" ht="12.75">
      <c r="B743" s="70"/>
    </row>
    <row r="744" ht="12.75">
      <c r="B744" s="70"/>
    </row>
    <row r="745" ht="12.75">
      <c r="B745" s="70"/>
    </row>
    <row r="746" ht="12.75">
      <c r="B746" s="70"/>
    </row>
    <row r="747" ht="12.75">
      <c r="B747" s="70"/>
    </row>
    <row r="748" ht="12.75">
      <c r="B748" s="70"/>
    </row>
    <row r="749" ht="12.75">
      <c r="B749" s="70"/>
    </row>
    <row r="750" ht="12.75">
      <c r="B750" s="70"/>
    </row>
    <row r="751" ht="12.75">
      <c r="B751" s="70"/>
    </row>
    <row r="752" ht="12.75">
      <c r="B752" s="70"/>
    </row>
    <row r="753" ht="12.75">
      <c r="B753" s="70"/>
    </row>
    <row r="754" ht="12.75">
      <c r="B754" s="70"/>
    </row>
    <row r="755" ht="12.75">
      <c r="B755" s="70"/>
    </row>
    <row r="756" ht="12.75">
      <c r="B756" s="70"/>
    </row>
    <row r="757" ht="12.75">
      <c r="B757" s="70"/>
    </row>
    <row r="758" ht="12.75">
      <c r="B758" s="70"/>
    </row>
    <row r="759" ht="12.75">
      <c r="B759" s="70"/>
    </row>
    <row r="760" ht="12.75">
      <c r="B760" s="70"/>
    </row>
    <row r="761" ht="12.75">
      <c r="B761" s="70"/>
    </row>
    <row r="762" ht="12.75">
      <c r="B762" s="70"/>
    </row>
    <row r="763" ht="12.75">
      <c r="B763" s="70"/>
    </row>
    <row r="764" ht="12.75">
      <c r="B764" s="70"/>
    </row>
    <row r="765" ht="12.75">
      <c r="B765" s="70"/>
    </row>
    <row r="766" ht="12.75">
      <c r="B766" s="70"/>
    </row>
    <row r="767" ht="12.75">
      <c r="B767" s="70"/>
    </row>
    <row r="768" ht="12.75">
      <c r="B768" s="70"/>
    </row>
    <row r="769" ht="12.75">
      <c r="B769" s="70"/>
    </row>
    <row r="770" ht="12.75">
      <c r="B770" s="70"/>
    </row>
    <row r="771" ht="12.75">
      <c r="B771" s="70"/>
    </row>
    <row r="772" ht="12.75">
      <c r="B772" s="70"/>
    </row>
    <row r="773" ht="12.75">
      <c r="B773" s="70"/>
    </row>
    <row r="774" ht="12.75">
      <c r="B774" s="70"/>
    </row>
    <row r="775" ht="12.75">
      <c r="B775" s="70"/>
    </row>
    <row r="776" ht="12.75">
      <c r="B776" s="70"/>
    </row>
    <row r="777" ht="12.75">
      <c r="B777" s="70"/>
    </row>
    <row r="778" ht="12.75">
      <c r="B778" s="70"/>
    </row>
    <row r="779" ht="12.75">
      <c r="B779" s="70"/>
    </row>
    <row r="780" ht="12.75">
      <c r="B780" s="70"/>
    </row>
    <row r="781" ht="12.75">
      <c r="B781" s="70"/>
    </row>
    <row r="782" ht="12.75">
      <c r="B782" s="70"/>
    </row>
    <row r="783" ht="12.75">
      <c r="B783" s="70"/>
    </row>
    <row r="784" ht="12.75">
      <c r="B784" s="70"/>
    </row>
    <row r="785" ht="12.75">
      <c r="B785" s="70"/>
    </row>
    <row r="786" ht="12.75">
      <c r="B786" s="70"/>
    </row>
    <row r="787" ht="12.75">
      <c r="B787" s="70"/>
    </row>
    <row r="788" ht="12.75">
      <c r="B788" s="70"/>
    </row>
    <row r="789" ht="12.75">
      <c r="B789" s="70"/>
    </row>
    <row r="790" ht="12.75">
      <c r="B790" s="70"/>
    </row>
    <row r="791" ht="12.75">
      <c r="B791" s="70"/>
    </row>
    <row r="792" ht="12.75">
      <c r="B792" s="70"/>
    </row>
    <row r="793" ht="12.75">
      <c r="B793" s="70"/>
    </row>
    <row r="794" ht="12.75">
      <c r="B794" s="70"/>
    </row>
    <row r="795" ht="12.75">
      <c r="B795" s="70"/>
    </row>
    <row r="796" ht="12.75">
      <c r="B796" s="70"/>
    </row>
    <row r="797" ht="12.75">
      <c r="B797" s="70"/>
    </row>
    <row r="798" ht="12.75">
      <c r="B798" s="70"/>
    </row>
    <row r="799" ht="12.75">
      <c r="B799" s="70"/>
    </row>
    <row r="800" ht="12.75">
      <c r="B800" s="70"/>
    </row>
    <row r="801" ht="12.75">
      <c r="B801" s="70"/>
    </row>
    <row r="802" ht="12.75">
      <c r="B802" s="70"/>
    </row>
    <row r="803" ht="12.75">
      <c r="B803" s="70"/>
    </row>
    <row r="804" ht="12.75">
      <c r="B804" s="70"/>
    </row>
    <row r="805" ht="12.75">
      <c r="B805" s="70"/>
    </row>
    <row r="806" ht="12.75">
      <c r="B806" s="70"/>
    </row>
    <row r="807" ht="12.75">
      <c r="B807" s="70"/>
    </row>
    <row r="808" ht="12.75">
      <c r="B808" s="70"/>
    </row>
    <row r="809" ht="12.75">
      <c r="B809" s="70"/>
    </row>
    <row r="810" ht="12.75">
      <c r="B810" s="70"/>
    </row>
    <row r="811" ht="12.75">
      <c r="B811" s="70"/>
    </row>
    <row r="812" ht="12.75">
      <c r="B812" s="70"/>
    </row>
    <row r="813" ht="12.75">
      <c r="B813" s="70"/>
    </row>
    <row r="814" ht="12.75">
      <c r="B814" s="70"/>
    </row>
    <row r="815" ht="12.75">
      <c r="B815" s="70"/>
    </row>
    <row r="816" ht="12.75">
      <c r="B816" s="70"/>
    </row>
    <row r="817" ht="12.75">
      <c r="B817" s="70"/>
    </row>
    <row r="818" ht="12.75">
      <c r="B818" s="70"/>
    </row>
    <row r="819" ht="12.75">
      <c r="B819" s="70"/>
    </row>
    <row r="820" ht="12.75">
      <c r="B820" s="70"/>
    </row>
    <row r="821" ht="12.75">
      <c r="B821" s="70"/>
    </row>
    <row r="822" ht="12.75">
      <c r="B822" s="70"/>
    </row>
    <row r="823" ht="12.75">
      <c r="B823" s="70"/>
    </row>
    <row r="824" ht="12.75">
      <c r="B824" s="70"/>
    </row>
    <row r="825" ht="12.75">
      <c r="B825" s="70"/>
    </row>
    <row r="826" ht="12.75">
      <c r="B826" s="70"/>
    </row>
    <row r="827" ht="12.75">
      <c r="B827" s="70"/>
    </row>
    <row r="828" ht="12.75">
      <c r="B828" s="70"/>
    </row>
    <row r="829" ht="12.75">
      <c r="B829" s="70"/>
    </row>
    <row r="830" ht="12.75">
      <c r="B830" s="70"/>
    </row>
    <row r="831" ht="12.75">
      <c r="B831" s="70"/>
    </row>
    <row r="832" ht="12.75">
      <c r="B832" s="70"/>
    </row>
    <row r="833" ht="12.75">
      <c r="B833" s="70"/>
    </row>
    <row r="834" ht="12.75">
      <c r="B834" s="70"/>
    </row>
    <row r="835" ht="12.75">
      <c r="B835" s="70"/>
    </row>
    <row r="836" ht="12.75">
      <c r="B836" s="70"/>
    </row>
    <row r="837" ht="12.75">
      <c r="B837" s="70"/>
    </row>
    <row r="838" ht="12.75">
      <c r="B838" s="70"/>
    </row>
    <row r="839" ht="12.75">
      <c r="B839" s="70"/>
    </row>
    <row r="840" ht="12.75">
      <c r="B840" s="70"/>
    </row>
    <row r="841" ht="12.75">
      <c r="B841" s="70"/>
    </row>
    <row r="842" ht="12.75">
      <c r="B842" s="70"/>
    </row>
    <row r="843" ht="12.75">
      <c r="B843" s="70"/>
    </row>
    <row r="844" ht="12.75">
      <c r="B844" s="70"/>
    </row>
    <row r="845" ht="12.75">
      <c r="B845" s="70"/>
    </row>
    <row r="846" ht="12.75">
      <c r="B846" s="70"/>
    </row>
    <row r="847" ht="12.75">
      <c r="B847" s="70"/>
    </row>
    <row r="848" ht="12.75">
      <c r="B848" s="70"/>
    </row>
    <row r="849" ht="12.75">
      <c r="B849" s="70"/>
    </row>
    <row r="850" ht="12.75">
      <c r="B850" s="70"/>
    </row>
    <row r="851" ht="12.75">
      <c r="B851" s="70"/>
    </row>
    <row r="852" ht="12.75">
      <c r="B852" s="70"/>
    </row>
    <row r="853" ht="12.75">
      <c r="B853" s="70"/>
    </row>
    <row r="854" ht="12.75">
      <c r="B854" s="70"/>
    </row>
    <row r="855" ht="12.75">
      <c r="B855" s="70"/>
    </row>
    <row r="856" ht="12.75">
      <c r="B856" s="70"/>
    </row>
    <row r="857" ht="12.75">
      <c r="B857" s="70"/>
    </row>
    <row r="858" ht="12.75">
      <c r="B858" s="70"/>
    </row>
    <row r="859" ht="12.75">
      <c r="B859" s="70"/>
    </row>
    <row r="860" ht="12.75">
      <c r="B860" s="70"/>
    </row>
    <row r="861" ht="12.75">
      <c r="B861" s="70"/>
    </row>
    <row r="862" ht="12.75">
      <c r="B862" s="70"/>
    </row>
    <row r="863" ht="12.75">
      <c r="B863" s="70"/>
    </row>
    <row r="864" ht="12.75">
      <c r="B864" s="70"/>
    </row>
    <row r="865" ht="12.75">
      <c r="B865" s="70"/>
    </row>
    <row r="866" ht="12.75">
      <c r="B866" s="70"/>
    </row>
    <row r="867" ht="12.75">
      <c r="B867" s="70"/>
    </row>
    <row r="868" ht="12.75">
      <c r="B868" s="70"/>
    </row>
    <row r="869" ht="12.75">
      <c r="B869" s="70"/>
    </row>
    <row r="870" ht="12.75">
      <c r="B870" s="70"/>
    </row>
    <row r="871" ht="12.75">
      <c r="B871" s="70"/>
    </row>
    <row r="872" ht="12.75">
      <c r="B872" s="70"/>
    </row>
    <row r="873" ht="12.75">
      <c r="B873" s="70"/>
    </row>
    <row r="874" ht="12.75">
      <c r="B874" s="70"/>
    </row>
    <row r="875" ht="12.75">
      <c r="B875" s="70"/>
    </row>
    <row r="876" ht="12.75">
      <c r="B876" s="70"/>
    </row>
    <row r="877" ht="12.75">
      <c r="B877" s="70"/>
    </row>
    <row r="878" ht="12.75">
      <c r="B878" s="70"/>
    </row>
    <row r="879" ht="12.75">
      <c r="B879" s="70"/>
    </row>
    <row r="880" ht="12.75">
      <c r="B880" s="70"/>
    </row>
    <row r="881" ht="12.75">
      <c r="B881" s="70"/>
    </row>
    <row r="882" ht="12.75">
      <c r="B882" s="70"/>
    </row>
    <row r="883" ht="12.75">
      <c r="B883" s="70"/>
    </row>
    <row r="884" ht="12.75">
      <c r="B884" s="70"/>
    </row>
    <row r="885" ht="12.75">
      <c r="B885" s="70"/>
    </row>
    <row r="886" ht="12.75">
      <c r="B886" s="70"/>
    </row>
    <row r="887" ht="12.75">
      <c r="B887" s="70"/>
    </row>
    <row r="888" ht="12.75">
      <c r="B888" s="70"/>
    </row>
    <row r="889" ht="12.75">
      <c r="B889" s="70"/>
    </row>
    <row r="890" ht="12.75">
      <c r="B890" s="70"/>
    </row>
    <row r="891" ht="12.75">
      <c r="B891" s="70"/>
    </row>
    <row r="892" ht="12.75">
      <c r="B892" s="70"/>
    </row>
    <row r="893" ht="12.75">
      <c r="B893" s="70"/>
    </row>
    <row r="894" ht="12.75">
      <c r="B894" s="70"/>
    </row>
    <row r="895" ht="12.75">
      <c r="B895" s="70"/>
    </row>
    <row r="896" ht="12.75">
      <c r="B896" s="70"/>
    </row>
    <row r="897" ht="12.75">
      <c r="B897" s="70"/>
    </row>
    <row r="898" ht="12.75">
      <c r="B898" s="70"/>
    </row>
    <row r="899" ht="12.75">
      <c r="B899" s="70"/>
    </row>
    <row r="900" ht="12.75">
      <c r="B900" s="70"/>
    </row>
    <row r="901" ht="12.75">
      <c r="B901" s="70"/>
    </row>
    <row r="902" ht="12.75">
      <c r="B902" s="70"/>
    </row>
    <row r="903" ht="12.75">
      <c r="B903" s="70"/>
    </row>
    <row r="904" ht="12.75">
      <c r="B904" s="70"/>
    </row>
    <row r="905" ht="12.75">
      <c r="B905" s="70"/>
    </row>
    <row r="906" ht="12.75">
      <c r="B906" s="70"/>
    </row>
    <row r="907" ht="12.75">
      <c r="B907" s="70"/>
    </row>
    <row r="908" ht="12.75">
      <c r="B908" s="70"/>
    </row>
    <row r="909" ht="12.75">
      <c r="B909" s="70"/>
    </row>
    <row r="910" ht="12.75">
      <c r="B910" s="70"/>
    </row>
    <row r="911" ht="12.75">
      <c r="B911" s="70"/>
    </row>
    <row r="912" ht="12.75">
      <c r="B912" s="70"/>
    </row>
    <row r="913" ht="12.75">
      <c r="B913" s="70"/>
    </row>
    <row r="914" ht="12.75">
      <c r="B914" s="70"/>
    </row>
    <row r="915" ht="12.75">
      <c r="B915" s="70"/>
    </row>
    <row r="916" ht="12.75">
      <c r="B916" s="70"/>
    </row>
    <row r="917" ht="12.75">
      <c r="B917" s="70"/>
    </row>
    <row r="918" ht="12.75">
      <c r="B918" s="70"/>
    </row>
    <row r="919" ht="12.75">
      <c r="B919" s="70"/>
    </row>
    <row r="920" ht="12.75">
      <c r="B920" s="70"/>
    </row>
    <row r="921" ht="12.75">
      <c r="B921" s="70"/>
    </row>
    <row r="922" ht="12.75">
      <c r="B922" s="70"/>
    </row>
    <row r="923" ht="12.75">
      <c r="B923" s="70"/>
    </row>
    <row r="924" ht="12.75">
      <c r="B924" s="70"/>
    </row>
    <row r="925" ht="12.75">
      <c r="B925" s="70"/>
    </row>
    <row r="926" ht="12.75">
      <c r="B926" s="70"/>
    </row>
    <row r="927" ht="12.75">
      <c r="B927" s="70"/>
    </row>
    <row r="928" ht="12.75">
      <c r="B928" s="70"/>
    </row>
    <row r="929" ht="12.75">
      <c r="B929" s="70"/>
    </row>
    <row r="930" ht="12.75">
      <c r="B930" s="70"/>
    </row>
    <row r="931" ht="12.75">
      <c r="B931" s="70"/>
    </row>
    <row r="932" ht="12.75">
      <c r="B932" s="70"/>
    </row>
    <row r="933" ht="12.75">
      <c r="B933" s="70"/>
    </row>
    <row r="934" ht="12.75">
      <c r="B934" s="70"/>
    </row>
    <row r="935" ht="12.75">
      <c r="B935" s="70"/>
    </row>
    <row r="936" ht="12.75">
      <c r="B936" s="70"/>
    </row>
    <row r="937" ht="12.75">
      <c r="B937" s="70"/>
    </row>
    <row r="938" ht="12.75">
      <c r="B938" s="70"/>
    </row>
    <row r="939" ht="12.75">
      <c r="B939" s="70"/>
    </row>
    <row r="940" ht="12.75">
      <c r="B940" s="70"/>
    </row>
    <row r="941" ht="12.75">
      <c r="B941" s="70"/>
    </row>
    <row r="942" ht="12.75">
      <c r="B942" s="70"/>
    </row>
    <row r="943" ht="12.75">
      <c r="B943" s="70"/>
    </row>
    <row r="944" ht="12.75">
      <c r="B944" s="70"/>
    </row>
    <row r="945" ht="12.75">
      <c r="B945" s="70"/>
    </row>
    <row r="946" ht="12.75">
      <c r="B946" s="70"/>
    </row>
    <row r="947" ht="12.75">
      <c r="B947" s="70"/>
    </row>
    <row r="948" ht="12.75">
      <c r="B948" s="70"/>
    </row>
    <row r="949" ht="12.75">
      <c r="B949" s="70"/>
    </row>
    <row r="950" ht="12.75">
      <c r="B950" s="70"/>
    </row>
    <row r="951" ht="12.75">
      <c r="B951" s="70"/>
    </row>
    <row r="952" ht="12.75">
      <c r="B952" s="70"/>
    </row>
    <row r="953" ht="12.75">
      <c r="B953" s="70"/>
    </row>
  </sheetData>
  <sheetProtection formatCells="0" formatColumns="0" formatRows="0" insertColumns="0" insertRows="0" insertHyperlinks="0" deleteColumns="0" deleteRows="0" sort="0" autoFilter="0" pivotTables="0"/>
  <mergeCells count="23">
    <mergeCell ref="B49:K49"/>
    <mergeCell ref="A1:B1"/>
    <mergeCell ref="B48:E48"/>
    <mergeCell ref="B46:K46"/>
    <mergeCell ref="B47:K47"/>
    <mergeCell ref="B58:K58"/>
    <mergeCell ref="B50:K50"/>
    <mergeCell ref="B51:K51"/>
    <mergeCell ref="B52:K52"/>
    <mergeCell ref="B53:K53"/>
    <mergeCell ref="B54:K54"/>
    <mergeCell ref="B55:K55"/>
    <mergeCell ref="B56:K56"/>
    <mergeCell ref="B57:K57"/>
    <mergeCell ref="B65:K65"/>
    <mergeCell ref="B66:K66"/>
    <mergeCell ref="B67:K67"/>
    <mergeCell ref="B59:K59"/>
    <mergeCell ref="B61:K61"/>
    <mergeCell ref="B62:K62"/>
    <mergeCell ref="B63:K63"/>
    <mergeCell ref="B64:E64"/>
    <mergeCell ref="B60:E60"/>
  </mergeCells>
  <printOptions/>
  <pageMargins left="0.1968503937007874" right="0.1968503937007874" top="0.5905511811023623" bottom="0.7874015748031497" header="0.5118110236220472" footer="0.5118110236220472"/>
  <pageSetup fitToWidth="2" fitToHeight="1" horizontalDpi="600" verticalDpi="600" orientation="portrait" pageOrder="overThenDown" paperSize="9" scale="68" r:id="rId1"/>
  <headerFooter alignWithMargins="0">
    <oddFooter>&amp;LZałącznik nr 1&amp;CStrona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91"/>
  <sheetViews>
    <sheetView view="pageBreakPreview" zoomScaleSheetLayoutView="100" zoomScalePageLayoutView="0" workbookViewId="0" topLeftCell="A1">
      <selection activeCell="G20" sqref="G20"/>
    </sheetView>
  </sheetViews>
  <sheetFormatPr defaultColWidth="9.140625" defaultRowHeight="12.75"/>
  <cols>
    <col min="1" max="1" width="5.57421875" style="3" customWidth="1"/>
    <col min="2" max="2" width="35.140625" style="63" customWidth="1"/>
    <col min="3" max="3" width="13.28125" style="8" customWidth="1"/>
    <col min="4" max="4" width="7.421875" style="8" customWidth="1"/>
    <col min="5" max="5" width="7.57421875" style="8" customWidth="1"/>
    <col min="6" max="6" width="11.140625" style="8" customWidth="1"/>
    <col min="7" max="15" width="10.7109375" style="8" customWidth="1"/>
    <col min="16" max="24" width="10.7109375" style="8" hidden="1" customWidth="1"/>
    <col min="25" max="25" width="11.7109375" style="8" customWidth="1"/>
    <col min="26" max="16384" width="9.140625" style="8" customWidth="1"/>
  </cols>
  <sheetData>
    <row r="1" spans="1:2" s="4" customFormat="1" ht="67.5" customHeight="1">
      <c r="A1" s="116"/>
      <c r="B1" s="116"/>
    </row>
    <row r="2" spans="1:25" s="29" customFormat="1" ht="37.5" customHeight="1">
      <c r="A2" s="133" t="s">
        <v>2</v>
      </c>
      <c r="B2" s="148" t="s">
        <v>0</v>
      </c>
      <c r="C2" s="148" t="s">
        <v>126</v>
      </c>
      <c r="D2" s="150" t="s">
        <v>127</v>
      </c>
      <c r="E2" s="151"/>
      <c r="F2" s="148" t="s">
        <v>1</v>
      </c>
      <c r="G2" s="150" t="s">
        <v>128</v>
      </c>
      <c r="H2" s="152"/>
      <c r="I2" s="152"/>
      <c r="J2" s="152"/>
      <c r="K2" s="152"/>
      <c r="L2" s="152"/>
      <c r="M2" s="152"/>
      <c r="N2" s="152"/>
      <c r="O2" s="152"/>
      <c r="P2" s="57"/>
      <c r="Q2" s="58"/>
      <c r="R2" s="150" t="s">
        <v>128</v>
      </c>
      <c r="S2" s="152"/>
      <c r="T2" s="152"/>
      <c r="U2" s="152"/>
      <c r="V2" s="152"/>
      <c r="W2" s="152"/>
      <c r="X2" s="151"/>
      <c r="Y2" s="148" t="s">
        <v>129</v>
      </c>
    </row>
    <row r="3" spans="1:25" s="29" customFormat="1" ht="25.5" customHeight="1">
      <c r="A3" s="135"/>
      <c r="B3" s="149"/>
      <c r="C3" s="149"/>
      <c r="D3" s="30" t="s">
        <v>133</v>
      </c>
      <c r="E3" s="30" t="s">
        <v>134</v>
      </c>
      <c r="F3" s="149"/>
      <c r="G3" s="30">
        <v>2011</v>
      </c>
      <c r="H3" s="30">
        <v>2012</v>
      </c>
      <c r="I3" s="30">
        <v>2013</v>
      </c>
      <c r="J3" s="30">
        <v>2014</v>
      </c>
      <c r="K3" s="30">
        <v>2015</v>
      </c>
      <c r="L3" s="30">
        <v>2016</v>
      </c>
      <c r="M3" s="30">
        <v>2017</v>
      </c>
      <c r="N3" s="30">
        <v>2018</v>
      </c>
      <c r="O3" s="30">
        <v>2019</v>
      </c>
      <c r="P3" s="30">
        <v>2020</v>
      </c>
      <c r="Q3" s="30">
        <v>2021</v>
      </c>
      <c r="R3" s="30">
        <v>2022</v>
      </c>
      <c r="S3" s="30">
        <v>2023</v>
      </c>
      <c r="T3" s="30">
        <v>2024</v>
      </c>
      <c r="U3" s="30">
        <v>2025</v>
      </c>
      <c r="V3" s="30">
        <v>2026</v>
      </c>
      <c r="W3" s="30">
        <v>2027</v>
      </c>
      <c r="X3" s="30">
        <v>2028</v>
      </c>
      <c r="Y3" s="149"/>
    </row>
    <row r="4" spans="1:25" s="29" customFormat="1" ht="12" customHeight="1">
      <c r="A4" s="30">
        <v>1</v>
      </c>
      <c r="B4" s="56">
        <v>2</v>
      </c>
      <c r="C4" s="56">
        <v>3</v>
      </c>
      <c r="D4" s="30">
        <v>4</v>
      </c>
      <c r="E4" s="30">
        <v>5</v>
      </c>
      <c r="F4" s="56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0">
        <v>15</v>
      </c>
      <c r="P4" s="30">
        <v>16</v>
      </c>
      <c r="Q4" s="30">
        <v>17</v>
      </c>
      <c r="R4" s="30">
        <v>18</v>
      </c>
      <c r="S4" s="30">
        <v>19</v>
      </c>
      <c r="T4" s="30">
        <v>20</v>
      </c>
      <c r="U4" s="30">
        <v>21</v>
      </c>
      <c r="V4" s="30">
        <v>22</v>
      </c>
      <c r="W4" s="30">
        <v>23</v>
      </c>
      <c r="X4" s="30">
        <v>24</v>
      </c>
      <c r="Y4" s="56">
        <v>16</v>
      </c>
    </row>
    <row r="5" spans="1:25" s="38" customFormat="1" ht="12">
      <c r="A5" s="156" t="s">
        <v>16</v>
      </c>
      <c r="B5" s="162" t="s">
        <v>132</v>
      </c>
      <c r="C5" s="163"/>
      <c r="D5" s="163"/>
      <c r="E5" s="164"/>
      <c r="F5" s="37">
        <f aca="true" t="shared" si="0" ref="F5:Y5">SUM(F6:F7)</f>
        <v>381351702</v>
      </c>
      <c r="G5" s="37">
        <f t="shared" si="0"/>
        <v>67004847</v>
      </c>
      <c r="H5" s="37">
        <f t="shared" si="0"/>
        <v>81954084</v>
      </c>
      <c r="I5" s="37">
        <f t="shared" si="0"/>
        <v>54077551</v>
      </c>
      <c r="J5" s="37">
        <f t="shared" si="0"/>
        <v>43556081</v>
      </c>
      <c r="K5" s="37">
        <f t="shared" si="0"/>
        <v>33853884</v>
      </c>
      <c r="L5" s="37">
        <f t="shared" si="0"/>
        <v>15299126</v>
      </c>
      <c r="M5" s="37">
        <f t="shared" si="0"/>
        <v>5338436</v>
      </c>
      <c r="N5" s="37">
        <f t="shared" si="0"/>
        <v>4927745</v>
      </c>
      <c r="O5" s="37">
        <f t="shared" si="0"/>
        <v>4394469</v>
      </c>
      <c r="P5" s="37">
        <f>SUM(P6:P7)</f>
        <v>0</v>
      </c>
      <c r="Q5" s="37">
        <f>SUM(Q6:Q7)</f>
        <v>0</v>
      </c>
      <c r="R5" s="37">
        <f>SUM(R6:R7)</f>
        <v>0</v>
      </c>
      <c r="S5" s="37">
        <f aca="true" t="shared" si="1" ref="S5:X5">SUM(S6:S7)</f>
        <v>0</v>
      </c>
      <c r="T5" s="37">
        <f t="shared" si="1"/>
        <v>0</v>
      </c>
      <c r="U5" s="37">
        <f t="shared" si="1"/>
        <v>0</v>
      </c>
      <c r="V5" s="37">
        <f t="shared" si="1"/>
        <v>0</v>
      </c>
      <c r="W5" s="37">
        <f t="shared" si="1"/>
        <v>0</v>
      </c>
      <c r="X5" s="37">
        <f t="shared" si="1"/>
        <v>0</v>
      </c>
      <c r="Y5" s="37">
        <f t="shared" si="0"/>
        <v>310406223</v>
      </c>
    </row>
    <row r="6" spans="1:25" s="40" customFormat="1" ht="11.25">
      <c r="A6" s="157"/>
      <c r="B6" s="153" t="s">
        <v>130</v>
      </c>
      <c r="C6" s="154"/>
      <c r="D6" s="154"/>
      <c r="E6" s="155"/>
      <c r="F6" s="39">
        <f aca="true" t="shared" si="2" ref="F6:X6">SUM(F9,F147,F327)</f>
        <v>127634107</v>
      </c>
      <c r="G6" s="39">
        <f t="shared" si="2"/>
        <v>15895946</v>
      </c>
      <c r="H6" s="39">
        <f t="shared" si="2"/>
        <v>17593050</v>
      </c>
      <c r="I6" s="39">
        <f t="shared" si="2"/>
        <v>14565954</v>
      </c>
      <c r="J6" s="39">
        <f t="shared" si="2"/>
        <v>10707081</v>
      </c>
      <c r="K6" s="39">
        <f t="shared" si="2"/>
        <v>6090884</v>
      </c>
      <c r="L6" s="39">
        <f t="shared" si="2"/>
        <v>5719126</v>
      </c>
      <c r="M6" s="39">
        <f t="shared" si="2"/>
        <v>5338436</v>
      </c>
      <c r="N6" s="39">
        <f t="shared" si="2"/>
        <v>4927745</v>
      </c>
      <c r="O6" s="39">
        <f t="shared" si="2"/>
        <v>4394469</v>
      </c>
      <c r="P6" s="39">
        <f t="shared" si="2"/>
        <v>0</v>
      </c>
      <c r="Q6" s="39">
        <f t="shared" si="2"/>
        <v>0</v>
      </c>
      <c r="R6" s="39">
        <f t="shared" si="2"/>
        <v>0</v>
      </c>
      <c r="S6" s="39">
        <f t="shared" si="2"/>
        <v>0</v>
      </c>
      <c r="T6" s="39">
        <f t="shared" si="2"/>
        <v>0</v>
      </c>
      <c r="U6" s="39">
        <f t="shared" si="2"/>
        <v>0</v>
      </c>
      <c r="V6" s="39">
        <f t="shared" si="2"/>
        <v>0</v>
      </c>
      <c r="W6" s="39">
        <f t="shared" si="2"/>
        <v>0</v>
      </c>
      <c r="X6" s="39">
        <f t="shared" si="2"/>
        <v>0</v>
      </c>
      <c r="Y6" s="39">
        <f>SUM(G6:X6)</f>
        <v>85232691</v>
      </c>
    </row>
    <row r="7" spans="1:25" s="40" customFormat="1" ht="11.25">
      <c r="A7" s="158"/>
      <c r="B7" s="153" t="s">
        <v>131</v>
      </c>
      <c r="C7" s="154"/>
      <c r="D7" s="154"/>
      <c r="E7" s="155"/>
      <c r="F7" s="39">
        <f aca="true" t="shared" si="3" ref="F7:X7">SUM(F10,F148)</f>
        <v>253717595</v>
      </c>
      <c r="G7" s="39">
        <f t="shared" si="3"/>
        <v>51108901</v>
      </c>
      <c r="H7" s="39">
        <f t="shared" si="3"/>
        <v>64361034</v>
      </c>
      <c r="I7" s="39">
        <f t="shared" si="3"/>
        <v>39511597</v>
      </c>
      <c r="J7" s="39">
        <f t="shared" si="3"/>
        <v>32849000</v>
      </c>
      <c r="K7" s="39">
        <f t="shared" si="3"/>
        <v>27763000</v>
      </c>
      <c r="L7" s="39">
        <f t="shared" si="3"/>
        <v>9580000</v>
      </c>
      <c r="M7" s="39">
        <f t="shared" si="3"/>
        <v>0</v>
      </c>
      <c r="N7" s="39">
        <f t="shared" si="3"/>
        <v>0</v>
      </c>
      <c r="O7" s="39">
        <f t="shared" si="3"/>
        <v>0</v>
      </c>
      <c r="P7" s="39">
        <f t="shared" si="3"/>
        <v>0</v>
      </c>
      <c r="Q7" s="39">
        <f t="shared" si="3"/>
        <v>0</v>
      </c>
      <c r="R7" s="39">
        <f t="shared" si="3"/>
        <v>0</v>
      </c>
      <c r="S7" s="39">
        <f t="shared" si="3"/>
        <v>0</v>
      </c>
      <c r="T7" s="39">
        <f t="shared" si="3"/>
        <v>0</v>
      </c>
      <c r="U7" s="39">
        <f t="shared" si="3"/>
        <v>0</v>
      </c>
      <c r="V7" s="39">
        <f t="shared" si="3"/>
        <v>0</v>
      </c>
      <c r="W7" s="39">
        <f t="shared" si="3"/>
        <v>0</v>
      </c>
      <c r="X7" s="39">
        <f t="shared" si="3"/>
        <v>0</v>
      </c>
      <c r="Y7" s="39">
        <f>SUM(G7:O7)</f>
        <v>225173532</v>
      </c>
    </row>
    <row r="8" spans="1:25" s="42" customFormat="1" ht="12">
      <c r="A8" s="168" t="s">
        <v>22</v>
      </c>
      <c r="B8" s="159" t="s">
        <v>135</v>
      </c>
      <c r="C8" s="160"/>
      <c r="D8" s="160"/>
      <c r="E8" s="161"/>
      <c r="F8" s="41">
        <f aca="true" t="shared" si="4" ref="F8:Y8">SUM(F9:F10)</f>
        <v>308145224</v>
      </c>
      <c r="G8" s="41">
        <f t="shared" si="4"/>
        <v>58988860</v>
      </c>
      <c r="H8" s="41">
        <f t="shared" si="4"/>
        <v>70147698</v>
      </c>
      <c r="I8" s="41">
        <f t="shared" si="4"/>
        <v>44148533</v>
      </c>
      <c r="J8" s="41">
        <f t="shared" si="4"/>
        <v>36249000</v>
      </c>
      <c r="K8" s="41">
        <f t="shared" si="4"/>
        <v>31263000</v>
      </c>
      <c r="L8" s="41">
        <f t="shared" si="4"/>
        <v>13180000</v>
      </c>
      <c r="M8" s="41">
        <f t="shared" si="4"/>
        <v>3700000</v>
      </c>
      <c r="N8" s="41">
        <f t="shared" si="4"/>
        <v>3900000</v>
      </c>
      <c r="O8" s="41">
        <f t="shared" si="4"/>
        <v>4000000</v>
      </c>
      <c r="P8" s="41">
        <f>SUM(P9:P10)</f>
        <v>0</v>
      </c>
      <c r="Q8" s="41">
        <f>SUM(Q9:Q10)</f>
        <v>0</v>
      </c>
      <c r="R8" s="41">
        <f>SUM(R9:R10)</f>
        <v>0</v>
      </c>
      <c r="S8" s="41">
        <f aca="true" t="shared" si="5" ref="S8:X8">SUM(S9:S10)</f>
        <v>0</v>
      </c>
      <c r="T8" s="41">
        <f t="shared" si="5"/>
        <v>0</v>
      </c>
      <c r="U8" s="41">
        <f t="shared" si="5"/>
        <v>0</v>
      </c>
      <c r="V8" s="41">
        <f t="shared" si="5"/>
        <v>0</v>
      </c>
      <c r="W8" s="41">
        <f t="shared" si="5"/>
        <v>0</v>
      </c>
      <c r="X8" s="41">
        <f t="shared" si="5"/>
        <v>0</v>
      </c>
      <c r="Y8" s="41">
        <f t="shared" si="4"/>
        <v>265577091</v>
      </c>
    </row>
    <row r="9" spans="1:25" s="44" customFormat="1" ht="11.25">
      <c r="A9" s="169"/>
      <c r="B9" s="165" t="s">
        <v>130</v>
      </c>
      <c r="C9" s="166"/>
      <c r="D9" s="166"/>
      <c r="E9" s="167"/>
      <c r="F9" s="43">
        <f aca="true" t="shared" si="6" ref="F9:O9">SUM(F12,F51,F57)</f>
        <v>54427629</v>
      </c>
      <c r="G9" s="43">
        <f t="shared" si="6"/>
        <v>7879959</v>
      </c>
      <c r="H9" s="43">
        <f t="shared" si="6"/>
        <v>5786664</v>
      </c>
      <c r="I9" s="43">
        <f t="shared" si="6"/>
        <v>4636936</v>
      </c>
      <c r="J9" s="43">
        <f t="shared" si="6"/>
        <v>3400000</v>
      </c>
      <c r="K9" s="43">
        <f t="shared" si="6"/>
        <v>3500000</v>
      </c>
      <c r="L9" s="43">
        <f t="shared" si="6"/>
        <v>3600000</v>
      </c>
      <c r="M9" s="43">
        <f t="shared" si="6"/>
        <v>3700000</v>
      </c>
      <c r="N9" s="43">
        <f t="shared" si="6"/>
        <v>3900000</v>
      </c>
      <c r="O9" s="43">
        <f t="shared" si="6"/>
        <v>4000000</v>
      </c>
      <c r="P9" s="43">
        <f aca="true" t="shared" si="7" ref="P9:R10">SUM(P12,P51,P57)</f>
        <v>0</v>
      </c>
      <c r="Q9" s="43">
        <f t="shared" si="7"/>
        <v>0</v>
      </c>
      <c r="R9" s="43">
        <f t="shared" si="7"/>
        <v>0</v>
      </c>
      <c r="S9" s="43">
        <f aca="true" t="shared" si="8" ref="S9:X9">SUM(S12,S51,S57)</f>
        <v>0</v>
      </c>
      <c r="T9" s="43">
        <f t="shared" si="8"/>
        <v>0</v>
      </c>
      <c r="U9" s="43">
        <f t="shared" si="8"/>
        <v>0</v>
      </c>
      <c r="V9" s="43">
        <f t="shared" si="8"/>
        <v>0</v>
      </c>
      <c r="W9" s="43">
        <f t="shared" si="8"/>
        <v>0</v>
      </c>
      <c r="X9" s="43">
        <f t="shared" si="8"/>
        <v>0</v>
      </c>
      <c r="Y9" s="43">
        <f>SUM(G9:O9)</f>
        <v>40403559</v>
      </c>
    </row>
    <row r="10" spans="1:25" s="44" customFormat="1" ht="11.25">
      <c r="A10" s="170"/>
      <c r="B10" s="165" t="s">
        <v>131</v>
      </c>
      <c r="C10" s="166"/>
      <c r="D10" s="166"/>
      <c r="E10" s="167"/>
      <c r="F10" s="43">
        <f aca="true" t="shared" si="9" ref="F10:O10">SUM(F13,F52,F58)</f>
        <v>253717595</v>
      </c>
      <c r="G10" s="43">
        <f t="shared" si="9"/>
        <v>51108901</v>
      </c>
      <c r="H10" s="43">
        <f t="shared" si="9"/>
        <v>64361034</v>
      </c>
      <c r="I10" s="43">
        <f t="shared" si="9"/>
        <v>39511597</v>
      </c>
      <c r="J10" s="43">
        <f t="shared" si="9"/>
        <v>32849000</v>
      </c>
      <c r="K10" s="43">
        <f t="shared" si="9"/>
        <v>27763000</v>
      </c>
      <c r="L10" s="43">
        <f t="shared" si="9"/>
        <v>9580000</v>
      </c>
      <c r="M10" s="43">
        <f t="shared" si="9"/>
        <v>0</v>
      </c>
      <c r="N10" s="43">
        <f t="shared" si="9"/>
        <v>0</v>
      </c>
      <c r="O10" s="43">
        <f t="shared" si="9"/>
        <v>0</v>
      </c>
      <c r="P10" s="43">
        <f t="shared" si="7"/>
        <v>0</v>
      </c>
      <c r="Q10" s="43">
        <f t="shared" si="7"/>
        <v>0</v>
      </c>
      <c r="R10" s="43">
        <f t="shared" si="7"/>
        <v>0</v>
      </c>
      <c r="S10" s="43">
        <f aca="true" t="shared" si="10" ref="S10:X10">SUM(S13,S52,S58)</f>
        <v>0</v>
      </c>
      <c r="T10" s="43">
        <f t="shared" si="10"/>
        <v>0</v>
      </c>
      <c r="U10" s="43">
        <f t="shared" si="10"/>
        <v>0</v>
      </c>
      <c r="V10" s="43">
        <f t="shared" si="10"/>
        <v>0</v>
      </c>
      <c r="W10" s="43">
        <f t="shared" si="10"/>
        <v>0</v>
      </c>
      <c r="X10" s="43">
        <f t="shared" si="10"/>
        <v>0</v>
      </c>
      <c r="Y10" s="43">
        <f>SUM(G10:O10)</f>
        <v>225173532</v>
      </c>
    </row>
    <row r="11" spans="1:25" s="47" customFormat="1" ht="23.25" customHeight="1">
      <c r="A11" s="174" t="s">
        <v>17</v>
      </c>
      <c r="B11" s="171" t="s">
        <v>136</v>
      </c>
      <c r="C11" s="172"/>
      <c r="D11" s="172"/>
      <c r="E11" s="173"/>
      <c r="F11" s="46">
        <f aca="true" t="shared" si="11" ref="F11:Y11">SUM(F12:F13)</f>
        <v>101344081</v>
      </c>
      <c r="G11" s="46">
        <f t="shared" si="11"/>
        <v>22258438</v>
      </c>
      <c r="H11" s="46">
        <f t="shared" si="11"/>
        <v>28829803</v>
      </c>
      <c r="I11" s="46">
        <f t="shared" si="11"/>
        <v>13901597</v>
      </c>
      <c r="J11" s="46">
        <f t="shared" si="11"/>
        <v>19844000</v>
      </c>
      <c r="K11" s="46">
        <f t="shared" si="11"/>
        <v>8189000</v>
      </c>
      <c r="L11" s="46">
        <f t="shared" si="11"/>
        <v>0</v>
      </c>
      <c r="M11" s="46">
        <f t="shared" si="11"/>
        <v>0</v>
      </c>
      <c r="N11" s="46">
        <f t="shared" si="11"/>
        <v>0</v>
      </c>
      <c r="O11" s="46">
        <f t="shared" si="11"/>
        <v>0</v>
      </c>
      <c r="P11" s="46">
        <f>SUM(P12:P13)</f>
        <v>0</v>
      </c>
      <c r="Q11" s="46">
        <f>SUM(Q12:Q13)</f>
        <v>0</v>
      </c>
      <c r="R11" s="46">
        <f>SUM(R12:R13)</f>
        <v>0</v>
      </c>
      <c r="S11" s="46">
        <f aca="true" t="shared" si="12" ref="S11:X11">SUM(S12:S13)</f>
        <v>0</v>
      </c>
      <c r="T11" s="46">
        <f t="shared" si="12"/>
        <v>0</v>
      </c>
      <c r="U11" s="46">
        <f t="shared" si="12"/>
        <v>0</v>
      </c>
      <c r="V11" s="46">
        <f t="shared" si="12"/>
        <v>0</v>
      </c>
      <c r="W11" s="46">
        <f t="shared" si="12"/>
        <v>0</v>
      </c>
      <c r="X11" s="46">
        <f t="shared" si="12"/>
        <v>0</v>
      </c>
      <c r="Y11" s="46">
        <f t="shared" si="11"/>
        <v>65822838</v>
      </c>
    </row>
    <row r="12" spans="1:25" s="49" customFormat="1" ht="11.25">
      <c r="A12" s="175"/>
      <c r="B12" s="177" t="s">
        <v>130</v>
      </c>
      <c r="C12" s="178"/>
      <c r="D12" s="178"/>
      <c r="E12" s="179"/>
      <c r="F12" s="48">
        <f>SUM(F15,F18,F21,F24,F27,F30,F33,F36,F39,F42,F45,F48)</f>
        <v>174876</v>
      </c>
      <c r="G12" s="48">
        <f aca="true" t="shared" si="13" ref="G12:O12">SUM(G15,G18,G21,G24,G27,G30,G33,G36,G39,G42,G45,G48)</f>
        <v>87438</v>
      </c>
      <c r="H12" s="48">
        <f t="shared" si="13"/>
        <v>87438</v>
      </c>
      <c r="I12" s="48">
        <f t="shared" si="13"/>
        <v>0</v>
      </c>
      <c r="J12" s="48">
        <f t="shared" si="13"/>
        <v>0</v>
      </c>
      <c r="K12" s="48">
        <f t="shared" si="13"/>
        <v>0</v>
      </c>
      <c r="L12" s="48">
        <f t="shared" si="13"/>
        <v>0</v>
      </c>
      <c r="M12" s="48">
        <f t="shared" si="13"/>
        <v>0</v>
      </c>
      <c r="N12" s="48">
        <f t="shared" si="13"/>
        <v>0</v>
      </c>
      <c r="O12" s="48">
        <f t="shared" si="13"/>
        <v>0</v>
      </c>
      <c r="P12" s="48">
        <f aca="true" t="shared" si="14" ref="P12:Y12">SUM(P18,P21,P24,P27,P30,P33,P36,P39,P42,P45,P48)</f>
        <v>0</v>
      </c>
      <c r="Q12" s="48">
        <f t="shared" si="14"/>
        <v>0</v>
      </c>
      <c r="R12" s="48">
        <f t="shared" si="14"/>
        <v>0</v>
      </c>
      <c r="S12" s="48">
        <f t="shared" si="14"/>
        <v>0</v>
      </c>
      <c r="T12" s="48">
        <f t="shared" si="14"/>
        <v>0</v>
      </c>
      <c r="U12" s="48">
        <f t="shared" si="14"/>
        <v>0</v>
      </c>
      <c r="V12" s="48">
        <f t="shared" si="14"/>
        <v>0</v>
      </c>
      <c r="W12" s="48">
        <f t="shared" si="14"/>
        <v>0</v>
      </c>
      <c r="X12" s="48">
        <f t="shared" si="14"/>
        <v>0</v>
      </c>
      <c r="Y12" s="48">
        <f t="shared" si="14"/>
        <v>174876</v>
      </c>
    </row>
    <row r="13" spans="1:25" s="49" customFormat="1" ht="11.25">
      <c r="A13" s="176"/>
      <c r="B13" s="177" t="s">
        <v>131</v>
      </c>
      <c r="C13" s="178"/>
      <c r="D13" s="178"/>
      <c r="E13" s="179"/>
      <c r="F13" s="48">
        <f>SUM(F16,F19,F22,F25,F28,F31,F34,F37,F40,F43,F46,F49)</f>
        <v>101169205</v>
      </c>
      <c r="G13" s="48">
        <f aca="true" t="shared" si="15" ref="G13:O13">SUM(G16,G19,G22,G25,G28,G31,G34,G37,G40,G43,G46,G49)</f>
        <v>22171000</v>
      </c>
      <c r="H13" s="48">
        <f t="shared" si="15"/>
        <v>28742365</v>
      </c>
      <c r="I13" s="48">
        <f t="shared" si="15"/>
        <v>13901597</v>
      </c>
      <c r="J13" s="48">
        <f t="shared" si="15"/>
        <v>19844000</v>
      </c>
      <c r="K13" s="48">
        <f t="shared" si="15"/>
        <v>8189000</v>
      </c>
      <c r="L13" s="48">
        <f t="shared" si="15"/>
        <v>0</v>
      </c>
      <c r="M13" s="48">
        <f t="shared" si="15"/>
        <v>0</v>
      </c>
      <c r="N13" s="48">
        <f t="shared" si="15"/>
        <v>0</v>
      </c>
      <c r="O13" s="48">
        <f t="shared" si="15"/>
        <v>0</v>
      </c>
      <c r="P13" s="48">
        <f aca="true" t="shared" si="16" ref="P13:Y13">SUM(P19,P22,P25,P28,P31,P34,P37,P40,P43,P46,P49)</f>
        <v>0</v>
      </c>
      <c r="Q13" s="48">
        <f t="shared" si="16"/>
        <v>0</v>
      </c>
      <c r="R13" s="48">
        <f t="shared" si="16"/>
        <v>0</v>
      </c>
      <c r="S13" s="48">
        <f t="shared" si="16"/>
        <v>0</v>
      </c>
      <c r="T13" s="48">
        <f t="shared" si="16"/>
        <v>0</v>
      </c>
      <c r="U13" s="48">
        <f t="shared" si="16"/>
        <v>0</v>
      </c>
      <c r="V13" s="48">
        <f t="shared" si="16"/>
        <v>0</v>
      </c>
      <c r="W13" s="48">
        <f t="shared" si="16"/>
        <v>0</v>
      </c>
      <c r="X13" s="48">
        <f t="shared" si="16"/>
        <v>0</v>
      </c>
      <c r="Y13" s="48">
        <f t="shared" si="16"/>
        <v>65647962</v>
      </c>
    </row>
    <row r="14" spans="1:25" s="73" customFormat="1" ht="45">
      <c r="A14" s="142" t="s">
        <v>175</v>
      </c>
      <c r="B14" s="71" t="s">
        <v>349</v>
      </c>
      <c r="C14" s="145" t="s">
        <v>239</v>
      </c>
      <c r="D14" s="139">
        <v>2011</v>
      </c>
      <c r="E14" s="139">
        <v>2015</v>
      </c>
      <c r="F14" s="72">
        <f aca="true" t="shared" si="17" ref="F14:O14">SUM(F15:F16)</f>
        <v>27200000</v>
      </c>
      <c r="G14" s="72">
        <f t="shared" si="17"/>
        <v>20000</v>
      </c>
      <c r="H14" s="72">
        <f t="shared" si="17"/>
        <v>680000</v>
      </c>
      <c r="I14" s="72">
        <f t="shared" si="17"/>
        <v>6500000</v>
      </c>
      <c r="J14" s="72">
        <f t="shared" si="17"/>
        <v>13000000</v>
      </c>
      <c r="K14" s="72">
        <f t="shared" si="17"/>
        <v>7000000</v>
      </c>
      <c r="L14" s="72">
        <f t="shared" si="17"/>
        <v>0</v>
      </c>
      <c r="M14" s="72">
        <f t="shared" si="17"/>
        <v>0</v>
      </c>
      <c r="N14" s="72">
        <f t="shared" si="17"/>
        <v>0</v>
      </c>
      <c r="O14" s="72">
        <f t="shared" si="17"/>
        <v>0</v>
      </c>
      <c r="P14" s="72">
        <f>SUM(P15:P16)</f>
        <v>0</v>
      </c>
      <c r="Q14" s="72">
        <f>SUM(Q15:Q16)</f>
        <v>0</v>
      </c>
      <c r="R14" s="72">
        <f>SUM(R15:R16)</f>
        <v>0</v>
      </c>
      <c r="S14" s="72">
        <f aca="true" t="shared" si="18" ref="S14:Y14">SUM(S15:S16)</f>
        <v>0</v>
      </c>
      <c r="T14" s="72">
        <f t="shared" si="18"/>
        <v>0</v>
      </c>
      <c r="U14" s="72">
        <f t="shared" si="18"/>
        <v>0</v>
      </c>
      <c r="V14" s="72">
        <f t="shared" si="18"/>
        <v>0</v>
      </c>
      <c r="W14" s="72">
        <f t="shared" si="18"/>
        <v>0</v>
      </c>
      <c r="X14" s="72">
        <f t="shared" si="18"/>
        <v>0</v>
      </c>
      <c r="Y14" s="72">
        <f t="shared" si="18"/>
        <v>27200000</v>
      </c>
    </row>
    <row r="15" spans="1:25" s="76" customFormat="1" ht="11.25">
      <c r="A15" s="143"/>
      <c r="B15" s="74" t="s">
        <v>130</v>
      </c>
      <c r="C15" s="146"/>
      <c r="D15" s="140"/>
      <c r="E15" s="140"/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f>SUM(G15:O15)</f>
        <v>0</v>
      </c>
    </row>
    <row r="16" spans="1:25" s="76" customFormat="1" ht="11.25">
      <c r="A16" s="144"/>
      <c r="B16" s="74" t="s">
        <v>131</v>
      </c>
      <c r="C16" s="147"/>
      <c r="D16" s="141"/>
      <c r="E16" s="141"/>
      <c r="F16" s="75">
        <v>27200000</v>
      </c>
      <c r="G16" s="75">
        <v>20000</v>
      </c>
      <c r="H16" s="75">
        <v>680000</v>
      </c>
      <c r="I16" s="75">
        <v>6500000</v>
      </c>
      <c r="J16" s="75">
        <v>13000000</v>
      </c>
      <c r="K16" s="75">
        <v>7000000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f>SUM(G16:O16)</f>
        <v>27200000</v>
      </c>
    </row>
    <row r="17" spans="1:25" s="79" customFormat="1" ht="33.75">
      <c r="A17" s="121" t="s">
        <v>176</v>
      </c>
      <c r="B17" s="77" t="s">
        <v>350</v>
      </c>
      <c r="C17" s="124" t="s">
        <v>239</v>
      </c>
      <c r="D17" s="127">
        <v>2009</v>
      </c>
      <c r="E17" s="127">
        <v>2012</v>
      </c>
      <c r="F17" s="72">
        <f aca="true" t="shared" si="19" ref="F17:Y17">SUM(F18:F19)</f>
        <v>25138000</v>
      </c>
      <c r="G17" s="72">
        <f t="shared" si="19"/>
        <v>8384000</v>
      </c>
      <c r="H17" s="72">
        <f t="shared" si="19"/>
        <v>16134000</v>
      </c>
      <c r="I17" s="78">
        <f t="shared" si="19"/>
        <v>0</v>
      </c>
      <c r="J17" s="78">
        <f t="shared" si="19"/>
        <v>0</v>
      </c>
      <c r="K17" s="78">
        <f t="shared" si="19"/>
        <v>0</v>
      </c>
      <c r="L17" s="78">
        <f t="shared" si="19"/>
        <v>0</v>
      </c>
      <c r="M17" s="78">
        <f t="shared" si="19"/>
        <v>0</v>
      </c>
      <c r="N17" s="78">
        <f t="shared" si="19"/>
        <v>0</v>
      </c>
      <c r="O17" s="78">
        <f t="shared" si="19"/>
        <v>0</v>
      </c>
      <c r="P17" s="78">
        <f>SUM(P18:P19)</f>
        <v>0</v>
      </c>
      <c r="Q17" s="78">
        <f>SUM(Q18:Q19)</f>
        <v>0</v>
      </c>
      <c r="R17" s="78">
        <f>SUM(R18:R19)</f>
        <v>0</v>
      </c>
      <c r="S17" s="78">
        <f aca="true" t="shared" si="20" ref="S17:X17">SUM(S18:S19)</f>
        <v>0</v>
      </c>
      <c r="T17" s="78">
        <f t="shared" si="20"/>
        <v>0</v>
      </c>
      <c r="U17" s="78">
        <f t="shared" si="20"/>
        <v>0</v>
      </c>
      <c r="V17" s="78">
        <f t="shared" si="20"/>
        <v>0</v>
      </c>
      <c r="W17" s="78">
        <f t="shared" si="20"/>
        <v>0</v>
      </c>
      <c r="X17" s="78">
        <f t="shared" si="20"/>
        <v>0</v>
      </c>
      <c r="Y17" s="78">
        <f t="shared" si="19"/>
        <v>24518000</v>
      </c>
    </row>
    <row r="18" spans="1:25" s="81" customFormat="1" ht="11.25">
      <c r="A18" s="122"/>
      <c r="B18" s="13" t="s">
        <v>130</v>
      </c>
      <c r="C18" s="125"/>
      <c r="D18" s="128"/>
      <c r="E18" s="128"/>
      <c r="F18" s="75">
        <v>0</v>
      </c>
      <c r="G18" s="75">
        <v>0</v>
      </c>
      <c r="H18" s="75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f>SUM(G18:O18)</f>
        <v>0</v>
      </c>
    </row>
    <row r="19" spans="1:25" s="81" customFormat="1" ht="11.25">
      <c r="A19" s="123"/>
      <c r="B19" s="13" t="s">
        <v>131</v>
      </c>
      <c r="C19" s="126"/>
      <c r="D19" s="129"/>
      <c r="E19" s="129"/>
      <c r="F19" s="75">
        <v>25138000</v>
      </c>
      <c r="G19" s="75">
        <v>8384000</v>
      </c>
      <c r="H19" s="75">
        <v>16134000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f>SUM(G19:O19)</f>
        <v>24518000</v>
      </c>
    </row>
    <row r="20" spans="1:25" s="29" customFormat="1" ht="36">
      <c r="A20" s="133" t="s">
        <v>177</v>
      </c>
      <c r="B20" s="11" t="s">
        <v>293</v>
      </c>
      <c r="C20" s="136" t="s">
        <v>246</v>
      </c>
      <c r="D20" s="130">
        <v>2010</v>
      </c>
      <c r="E20" s="130">
        <v>2014</v>
      </c>
      <c r="F20" s="35">
        <f aca="true" t="shared" si="21" ref="F20:Y20">SUM(F21:F22)</f>
        <v>5152000</v>
      </c>
      <c r="G20" s="35">
        <f t="shared" si="21"/>
        <v>245000</v>
      </c>
      <c r="H20" s="35">
        <f t="shared" si="21"/>
        <v>414000</v>
      </c>
      <c r="I20" s="35">
        <f t="shared" si="21"/>
        <v>993000</v>
      </c>
      <c r="J20" s="35">
        <f t="shared" si="21"/>
        <v>3500000</v>
      </c>
      <c r="K20" s="35">
        <f t="shared" si="21"/>
        <v>0</v>
      </c>
      <c r="L20" s="35">
        <f t="shared" si="21"/>
        <v>0</v>
      </c>
      <c r="M20" s="35">
        <f t="shared" si="21"/>
        <v>0</v>
      </c>
      <c r="N20" s="35">
        <f t="shared" si="21"/>
        <v>0</v>
      </c>
      <c r="O20" s="35">
        <f t="shared" si="21"/>
        <v>0</v>
      </c>
      <c r="P20" s="35">
        <f>SUM(P21:P22)</f>
        <v>0</v>
      </c>
      <c r="Q20" s="35">
        <f>SUM(Q21:Q22)</f>
        <v>0</v>
      </c>
      <c r="R20" s="35">
        <f>SUM(R21:R22)</f>
        <v>0</v>
      </c>
      <c r="S20" s="35">
        <f aca="true" t="shared" si="22" ref="S20:X20">SUM(S21:S22)</f>
        <v>0</v>
      </c>
      <c r="T20" s="35">
        <f t="shared" si="22"/>
        <v>0</v>
      </c>
      <c r="U20" s="35">
        <f t="shared" si="22"/>
        <v>0</v>
      </c>
      <c r="V20" s="35">
        <f t="shared" si="22"/>
        <v>0</v>
      </c>
      <c r="W20" s="35">
        <f t="shared" si="22"/>
        <v>0</v>
      </c>
      <c r="X20" s="35">
        <f t="shared" si="22"/>
        <v>0</v>
      </c>
      <c r="Y20" s="35">
        <f t="shared" si="21"/>
        <v>5152000</v>
      </c>
    </row>
    <row r="21" spans="1:25" s="31" customFormat="1" ht="11.25">
      <c r="A21" s="134"/>
      <c r="B21" s="15" t="s">
        <v>130</v>
      </c>
      <c r="C21" s="137"/>
      <c r="D21" s="131"/>
      <c r="E21" s="131"/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f>SUM(G21:O21)</f>
        <v>0</v>
      </c>
    </row>
    <row r="22" spans="1:25" s="31" customFormat="1" ht="11.25">
      <c r="A22" s="135"/>
      <c r="B22" s="15" t="s">
        <v>131</v>
      </c>
      <c r="C22" s="138"/>
      <c r="D22" s="132"/>
      <c r="E22" s="132"/>
      <c r="F22" s="36">
        <v>5152000</v>
      </c>
      <c r="G22" s="36">
        <v>245000</v>
      </c>
      <c r="H22" s="36">
        <v>414000</v>
      </c>
      <c r="I22" s="36">
        <v>993000</v>
      </c>
      <c r="J22" s="36">
        <v>3500000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f>SUM(G22:O22)</f>
        <v>5152000</v>
      </c>
    </row>
    <row r="23" spans="1:25" s="29" customFormat="1" ht="24">
      <c r="A23" s="133" t="s">
        <v>178</v>
      </c>
      <c r="B23" s="11" t="s">
        <v>143</v>
      </c>
      <c r="C23" s="136" t="s">
        <v>239</v>
      </c>
      <c r="D23" s="130">
        <v>2010</v>
      </c>
      <c r="E23" s="130">
        <v>2012</v>
      </c>
      <c r="F23" s="35">
        <f aca="true" t="shared" si="23" ref="F23:Y23">SUM(F24:F25)</f>
        <v>16623000</v>
      </c>
      <c r="G23" s="35">
        <f t="shared" si="23"/>
        <v>7710000</v>
      </c>
      <c r="H23" s="35">
        <f t="shared" si="23"/>
        <v>3344000</v>
      </c>
      <c r="I23" s="35">
        <f t="shared" si="23"/>
        <v>0</v>
      </c>
      <c r="J23" s="35">
        <f t="shared" si="23"/>
        <v>0</v>
      </c>
      <c r="K23" s="35">
        <f t="shared" si="23"/>
        <v>0</v>
      </c>
      <c r="L23" s="35">
        <f t="shared" si="23"/>
        <v>0</v>
      </c>
      <c r="M23" s="35">
        <f t="shared" si="23"/>
        <v>0</v>
      </c>
      <c r="N23" s="35">
        <f t="shared" si="23"/>
        <v>0</v>
      </c>
      <c r="O23" s="35">
        <f t="shared" si="23"/>
        <v>0</v>
      </c>
      <c r="P23" s="35">
        <f>SUM(P24:P25)</f>
        <v>0</v>
      </c>
      <c r="Q23" s="35">
        <f>SUM(Q24:Q25)</f>
        <v>0</v>
      </c>
      <c r="R23" s="35">
        <f>SUM(R24:R25)</f>
        <v>0</v>
      </c>
      <c r="S23" s="35">
        <f aca="true" t="shared" si="24" ref="S23:X23">SUM(S24:S25)</f>
        <v>0</v>
      </c>
      <c r="T23" s="35">
        <f t="shared" si="24"/>
        <v>0</v>
      </c>
      <c r="U23" s="35">
        <f t="shared" si="24"/>
        <v>0</v>
      </c>
      <c r="V23" s="35">
        <f t="shared" si="24"/>
        <v>0</v>
      </c>
      <c r="W23" s="35">
        <f t="shared" si="24"/>
        <v>0</v>
      </c>
      <c r="X23" s="35">
        <f t="shared" si="24"/>
        <v>0</v>
      </c>
      <c r="Y23" s="35">
        <f t="shared" si="23"/>
        <v>11054000</v>
      </c>
    </row>
    <row r="24" spans="1:25" s="31" customFormat="1" ht="11.25">
      <c r="A24" s="134"/>
      <c r="B24" s="15" t="s">
        <v>130</v>
      </c>
      <c r="C24" s="137"/>
      <c r="D24" s="131"/>
      <c r="E24" s="131"/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f>SUM(G24:O24)</f>
        <v>0</v>
      </c>
    </row>
    <row r="25" spans="1:25" s="31" customFormat="1" ht="11.25">
      <c r="A25" s="135"/>
      <c r="B25" s="15" t="s">
        <v>131</v>
      </c>
      <c r="C25" s="138"/>
      <c r="D25" s="132"/>
      <c r="E25" s="132"/>
      <c r="F25" s="36">
        <v>16623000</v>
      </c>
      <c r="G25" s="36">
        <v>7710000</v>
      </c>
      <c r="H25" s="36">
        <v>3344000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f>SUM(G25:O25)</f>
        <v>11054000</v>
      </c>
    </row>
    <row r="26" spans="1:25" s="29" customFormat="1" ht="24">
      <c r="A26" s="133" t="s">
        <v>179</v>
      </c>
      <c r="B26" s="11" t="s">
        <v>319</v>
      </c>
      <c r="C26" s="136" t="s">
        <v>318</v>
      </c>
      <c r="D26" s="130">
        <v>2010</v>
      </c>
      <c r="E26" s="130">
        <v>2013</v>
      </c>
      <c r="F26" s="35">
        <f aca="true" t="shared" si="25" ref="F26:O26">SUM(F27:F28)</f>
        <v>1408598</v>
      </c>
      <c r="G26" s="35">
        <f t="shared" si="25"/>
        <v>0</v>
      </c>
      <c r="H26" s="35">
        <f t="shared" si="25"/>
        <v>432517</v>
      </c>
      <c r="I26" s="35">
        <f t="shared" si="25"/>
        <v>385597</v>
      </c>
      <c r="J26" s="35">
        <f t="shared" si="25"/>
        <v>0</v>
      </c>
      <c r="K26" s="35">
        <f t="shared" si="25"/>
        <v>0</v>
      </c>
      <c r="L26" s="35">
        <f t="shared" si="25"/>
        <v>0</v>
      </c>
      <c r="M26" s="35">
        <f t="shared" si="25"/>
        <v>0</v>
      </c>
      <c r="N26" s="35">
        <f t="shared" si="25"/>
        <v>0</v>
      </c>
      <c r="O26" s="35">
        <f t="shared" si="25"/>
        <v>0</v>
      </c>
      <c r="P26" s="35">
        <f>SUM(P27:P28)</f>
        <v>0</v>
      </c>
      <c r="Q26" s="35">
        <f>SUM(Q27:Q28)</f>
        <v>0</v>
      </c>
      <c r="R26" s="35">
        <f>SUM(R27:R28)</f>
        <v>0</v>
      </c>
      <c r="S26" s="35">
        <f aca="true" t="shared" si="26" ref="S26:Y26">SUM(S27:S28)</f>
        <v>0</v>
      </c>
      <c r="T26" s="35">
        <f t="shared" si="26"/>
        <v>0</v>
      </c>
      <c r="U26" s="35">
        <f t="shared" si="26"/>
        <v>0</v>
      </c>
      <c r="V26" s="35">
        <f t="shared" si="26"/>
        <v>0</v>
      </c>
      <c r="W26" s="35">
        <f t="shared" si="26"/>
        <v>0</v>
      </c>
      <c r="X26" s="35">
        <f t="shared" si="26"/>
        <v>0</v>
      </c>
      <c r="Y26" s="35">
        <f t="shared" si="26"/>
        <v>818114</v>
      </c>
    </row>
    <row r="27" spans="1:25" s="31" customFormat="1" ht="11.25">
      <c r="A27" s="134"/>
      <c r="B27" s="15" t="s">
        <v>130</v>
      </c>
      <c r="C27" s="137"/>
      <c r="D27" s="131"/>
      <c r="E27" s="131"/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f>SUM(G27:O27)</f>
        <v>0</v>
      </c>
    </row>
    <row r="28" spans="1:25" s="31" customFormat="1" ht="11.25">
      <c r="A28" s="135"/>
      <c r="B28" s="15" t="s">
        <v>131</v>
      </c>
      <c r="C28" s="138"/>
      <c r="D28" s="132"/>
      <c r="E28" s="132"/>
      <c r="F28" s="36">
        <v>1408598</v>
      </c>
      <c r="G28" s="36">
        <v>0</v>
      </c>
      <c r="H28" s="36">
        <v>432517</v>
      </c>
      <c r="I28" s="36">
        <v>385597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f>SUM(G28:O28)</f>
        <v>818114</v>
      </c>
    </row>
    <row r="29" spans="1:25" s="29" customFormat="1" ht="24">
      <c r="A29" s="133" t="s">
        <v>180</v>
      </c>
      <c r="B29" s="11" t="s">
        <v>320</v>
      </c>
      <c r="C29" s="136" t="s">
        <v>318</v>
      </c>
      <c r="D29" s="130">
        <v>2010</v>
      </c>
      <c r="E29" s="130">
        <v>2012</v>
      </c>
      <c r="F29" s="35">
        <f aca="true" t="shared" si="27" ref="F29:O29">SUM(F30:F31)</f>
        <v>228607</v>
      </c>
      <c r="G29" s="35">
        <f t="shared" si="27"/>
        <v>0</v>
      </c>
      <c r="H29" s="35">
        <f t="shared" si="27"/>
        <v>128848</v>
      </c>
      <c r="I29" s="35">
        <f t="shared" si="27"/>
        <v>0</v>
      </c>
      <c r="J29" s="35">
        <f t="shared" si="27"/>
        <v>0</v>
      </c>
      <c r="K29" s="35">
        <f t="shared" si="27"/>
        <v>0</v>
      </c>
      <c r="L29" s="35">
        <f t="shared" si="27"/>
        <v>0</v>
      </c>
      <c r="M29" s="35">
        <f t="shared" si="27"/>
        <v>0</v>
      </c>
      <c r="N29" s="35">
        <f t="shared" si="27"/>
        <v>0</v>
      </c>
      <c r="O29" s="35">
        <f t="shared" si="27"/>
        <v>0</v>
      </c>
      <c r="P29" s="35">
        <f>SUM(P30:P31)</f>
        <v>0</v>
      </c>
      <c r="Q29" s="35">
        <f>SUM(Q30:Q31)</f>
        <v>0</v>
      </c>
      <c r="R29" s="35">
        <f>SUM(R30:R31)</f>
        <v>0</v>
      </c>
      <c r="S29" s="35">
        <f aca="true" t="shared" si="28" ref="S29:Y29">SUM(S30:S31)</f>
        <v>0</v>
      </c>
      <c r="T29" s="35">
        <f t="shared" si="28"/>
        <v>0</v>
      </c>
      <c r="U29" s="35">
        <f t="shared" si="28"/>
        <v>0</v>
      </c>
      <c r="V29" s="35">
        <f t="shared" si="28"/>
        <v>0</v>
      </c>
      <c r="W29" s="35">
        <f t="shared" si="28"/>
        <v>0</v>
      </c>
      <c r="X29" s="35">
        <f t="shared" si="28"/>
        <v>0</v>
      </c>
      <c r="Y29" s="35">
        <f t="shared" si="28"/>
        <v>128848</v>
      </c>
    </row>
    <row r="30" spans="1:25" s="31" customFormat="1" ht="11.25">
      <c r="A30" s="134"/>
      <c r="B30" s="15" t="s">
        <v>130</v>
      </c>
      <c r="C30" s="137"/>
      <c r="D30" s="131"/>
      <c r="E30" s="131"/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f>SUM(G30:O30)</f>
        <v>0</v>
      </c>
    </row>
    <row r="31" spans="1:25" s="31" customFormat="1" ht="11.25">
      <c r="A31" s="135"/>
      <c r="B31" s="15" t="s">
        <v>131</v>
      </c>
      <c r="C31" s="138"/>
      <c r="D31" s="132"/>
      <c r="E31" s="132"/>
      <c r="F31" s="36">
        <v>228607</v>
      </c>
      <c r="G31" s="36">
        <v>0</v>
      </c>
      <c r="H31" s="36">
        <v>128848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f>SUM(G31:O31)</f>
        <v>128848</v>
      </c>
    </row>
    <row r="32" spans="1:25" s="29" customFormat="1" ht="48">
      <c r="A32" s="133" t="s">
        <v>181</v>
      </c>
      <c r="B32" s="11" t="s">
        <v>294</v>
      </c>
      <c r="C32" s="136" t="s">
        <v>152</v>
      </c>
      <c r="D32" s="130">
        <v>2011</v>
      </c>
      <c r="E32" s="130">
        <v>2012</v>
      </c>
      <c r="F32" s="35">
        <f>SUM(F33,F34)</f>
        <v>1530000</v>
      </c>
      <c r="G32" s="35">
        <f aca="true" t="shared" si="29" ref="G32:Y32">SUM(G33:G34)</f>
        <v>536000</v>
      </c>
      <c r="H32" s="35">
        <f t="shared" si="29"/>
        <v>994000</v>
      </c>
      <c r="I32" s="35">
        <f t="shared" si="29"/>
        <v>0</v>
      </c>
      <c r="J32" s="35">
        <f t="shared" si="29"/>
        <v>0</v>
      </c>
      <c r="K32" s="35">
        <f t="shared" si="29"/>
        <v>0</v>
      </c>
      <c r="L32" s="35">
        <f t="shared" si="29"/>
        <v>0</v>
      </c>
      <c r="M32" s="35">
        <f t="shared" si="29"/>
        <v>0</v>
      </c>
      <c r="N32" s="35">
        <f t="shared" si="29"/>
        <v>0</v>
      </c>
      <c r="O32" s="35">
        <f t="shared" si="29"/>
        <v>0</v>
      </c>
      <c r="P32" s="35">
        <f>SUM(P33:P34)</f>
        <v>0</v>
      </c>
      <c r="Q32" s="35">
        <f>SUM(Q33:Q34)</f>
        <v>0</v>
      </c>
      <c r="R32" s="35">
        <f>SUM(R33:R34)</f>
        <v>0</v>
      </c>
      <c r="S32" s="35">
        <f aca="true" t="shared" si="30" ref="S32:X32">SUM(S33:S34)</f>
        <v>0</v>
      </c>
      <c r="T32" s="35">
        <f t="shared" si="30"/>
        <v>0</v>
      </c>
      <c r="U32" s="35">
        <f t="shared" si="30"/>
        <v>0</v>
      </c>
      <c r="V32" s="35">
        <f t="shared" si="30"/>
        <v>0</v>
      </c>
      <c r="W32" s="35">
        <f t="shared" si="30"/>
        <v>0</v>
      </c>
      <c r="X32" s="35">
        <f t="shared" si="30"/>
        <v>0</v>
      </c>
      <c r="Y32" s="35">
        <f t="shared" si="29"/>
        <v>1530000</v>
      </c>
    </row>
    <row r="33" spans="1:25" s="31" customFormat="1" ht="11.25">
      <c r="A33" s="134"/>
      <c r="B33" s="15" t="s">
        <v>130</v>
      </c>
      <c r="C33" s="137"/>
      <c r="D33" s="131"/>
      <c r="E33" s="131"/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f>SUM(G33:O33)</f>
        <v>0</v>
      </c>
    </row>
    <row r="34" spans="1:25" s="31" customFormat="1" ht="11.25">
      <c r="A34" s="135"/>
      <c r="B34" s="15" t="s">
        <v>131</v>
      </c>
      <c r="C34" s="138"/>
      <c r="D34" s="132"/>
      <c r="E34" s="132"/>
      <c r="F34" s="36">
        <v>1530000</v>
      </c>
      <c r="G34" s="36">
        <v>536000</v>
      </c>
      <c r="H34" s="36">
        <v>994000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f>SUM(G34:O34)</f>
        <v>1530000</v>
      </c>
    </row>
    <row r="35" spans="1:25" s="79" customFormat="1" ht="33.75">
      <c r="A35" s="121" t="s">
        <v>271</v>
      </c>
      <c r="B35" s="77" t="s">
        <v>351</v>
      </c>
      <c r="C35" s="124" t="s">
        <v>152</v>
      </c>
      <c r="D35" s="127">
        <v>2010</v>
      </c>
      <c r="E35" s="139">
        <v>2013</v>
      </c>
      <c r="F35" s="72">
        <f aca="true" t="shared" si="31" ref="F35:Y35">SUM(F36:F37)</f>
        <v>4222000</v>
      </c>
      <c r="G35" s="72">
        <f t="shared" si="31"/>
        <v>222000</v>
      </c>
      <c r="H35" s="72">
        <f t="shared" si="31"/>
        <v>1793000</v>
      </c>
      <c r="I35" s="72">
        <f t="shared" si="31"/>
        <v>2207000</v>
      </c>
      <c r="J35" s="78">
        <f t="shared" si="31"/>
        <v>0</v>
      </c>
      <c r="K35" s="78">
        <f t="shared" si="31"/>
        <v>0</v>
      </c>
      <c r="L35" s="78">
        <f t="shared" si="31"/>
        <v>0</v>
      </c>
      <c r="M35" s="78">
        <f t="shared" si="31"/>
        <v>0</v>
      </c>
      <c r="N35" s="78">
        <f t="shared" si="31"/>
        <v>0</v>
      </c>
      <c r="O35" s="78">
        <f t="shared" si="31"/>
        <v>0</v>
      </c>
      <c r="P35" s="78">
        <f>SUM(P36:P37)</f>
        <v>0</v>
      </c>
      <c r="Q35" s="78">
        <f>SUM(Q36:Q37)</f>
        <v>0</v>
      </c>
      <c r="R35" s="78">
        <f>SUM(R36:R37)</f>
        <v>0</v>
      </c>
      <c r="S35" s="78">
        <f aca="true" t="shared" si="32" ref="S35:X35">SUM(S36:S37)</f>
        <v>0</v>
      </c>
      <c r="T35" s="78">
        <f t="shared" si="32"/>
        <v>0</v>
      </c>
      <c r="U35" s="78">
        <f t="shared" si="32"/>
        <v>0</v>
      </c>
      <c r="V35" s="78">
        <f t="shared" si="32"/>
        <v>0</v>
      </c>
      <c r="W35" s="78">
        <f t="shared" si="32"/>
        <v>0</v>
      </c>
      <c r="X35" s="78">
        <f t="shared" si="32"/>
        <v>0</v>
      </c>
      <c r="Y35" s="78">
        <f t="shared" si="31"/>
        <v>4222000</v>
      </c>
    </row>
    <row r="36" spans="1:25" s="81" customFormat="1" ht="11.25">
      <c r="A36" s="122"/>
      <c r="B36" s="13" t="s">
        <v>130</v>
      </c>
      <c r="C36" s="125"/>
      <c r="D36" s="128"/>
      <c r="E36" s="140"/>
      <c r="F36" s="75">
        <v>0</v>
      </c>
      <c r="G36" s="75">
        <v>0</v>
      </c>
      <c r="H36" s="75">
        <v>0</v>
      </c>
      <c r="I36" s="75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f>SUM(G36:O36)</f>
        <v>0</v>
      </c>
    </row>
    <row r="37" spans="1:25" s="81" customFormat="1" ht="11.25">
      <c r="A37" s="123"/>
      <c r="B37" s="13" t="s">
        <v>131</v>
      </c>
      <c r="C37" s="126"/>
      <c r="D37" s="129"/>
      <c r="E37" s="141"/>
      <c r="F37" s="75">
        <v>4222000</v>
      </c>
      <c r="G37" s="75">
        <v>222000</v>
      </c>
      <c r="H37" s="75">
        <v>1793000</v>
      </c>
      <c r="I37" s="75">
        <v>2207000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f>SUM(G37:O37)</f>
        <v>4222000</v>
      </c>
    </row>
    <row r="38" spans="1:25" s="73" customFormat="1" ht="22.5">
      <c r="A38" s="142" t="s">
        <v>316</v>
      </c>
      <c r="B38" s="71" t="s">
        <v>352</v>
      </c>
      <c r="C38" s="145" t="s">
        <v>332</v>
      </c>
      <c r="D38" s="139">
        <v>2011</v>
      </c>
      <c r="E38" s="139">
        <v>2012</v>
      </c>
      <c r="F38" s="72">
        <f aca="true" t="shared" si="33" ref="F38:O38">SUM(F39:F40)</f>
        <v>174876</v>
      </c>
      <c r="G38" s="72">
        <f t="shared" si="33"/>
        <v>87438</v>
      </c>
      <c r="H38" s="72">
        <f t="shared" si="33"/>
        <v>87438</v>
      </c>
      <c r="I38" s="72">
        <f t="shared" si="33"/>
        <v>0</v>
      </c>
      <c r="J38" s="72">
        <f t="shared" si="33"/>
        <v>0</v>
      </c>
      <c r="K38" s="72">
        <f t="shared" si="33"/>
        <v>0</v>
      </c>
      <c r="L38" s="72">
        <f t="shared" si="33"/>
        <v>0</v>
      </c>
      <c r="M38" s="72">
        <f t="shared" si="33"/>
        <v>0</v>
      </c>
      <c r="N38" s="72">
        <f t="shared" si="33"/>
        <v>0</v>
      </c>
      <c r="O38" s="72">
        <f t="shared" si="33"/>
        <v>0</v>
      </c>
      <c r="P38" s="72">
        <f>SUM(P39:P40)</f>
        <v>0</v>
      </c>
      <c r="Q38" s="72">
        <f>SUM(Q39:Q40)</f>
        <v>0</v>
      </c>
      <c r="R38" s="72">
        <f>SUM(R39:R40)</f>
        <v>0</v>
      </c>
      <c r="S38" s="72">
        <f aca="true" t="shared" si="34" ref="S38:Y38">SUM(S39:S40)</f>
        <v>0</v>
      </c>
      <c r="T38" s="72">
        <f t="shared" si="34"/>
        <v>0</v>
      </c>
      <c r="U38" s="72">
        <f t="shared" si="34"/>
        <v>0</v>
      </c>
      <c r="V38" s="72">
        <f t="shared" si="34"/>
        <v>0</v>
      </c>
      <c r="W38" s="72">
        <f t="shared" si="34"/>
        <v>0</v>
      </c>
      <c r="X38" s="72">
        <f t="shared" si="34"/>
        <v>0</v>
      </c>
      <c r="Y38" s="72">
        <f t="shared" si="34"/>
        <v>174876</v>
      </c>
    </row>
    <row r="39" spans="1:25" s="76" customFormat="1" ht="11.25">
      <c r="A39" s="143"/>
      <c r="B39" s="74" t="s">
        <v>130</v>
      </c>
      <c r="C39" s="146"/>
      <c r="D39" s="140"/>
      <c r="E39" s="140"/>
      <c r="F39" s="75">
        <v>174876</v>
      </c>
      <c r="G39" s="75">
        <v>87438</v>
      </c>
      <c r="H39" s="75">
        <v>87438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75">
        <v>0</v>
      </c>
      <c r="X39" s="75">
        <v>0</v>
      </c>
      <c r="Y39" s="75">
        <f>SUM(G39:O39)</f>
        <v>174876</v>
      </c>
    </row>
    <row r="40" spans="1:25" s="76" customFormat="1" ht="11.25">
      <c r="A40" s="144"/>
      <c r="B40" s="74" t="s">
        <v>131</v>
      </c>
      <c r="C40" s="147"/>
      <c r="D40" s="141"/>
      <c r="E40" s="141"/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v>0</v>
      </c>
      <c r="W40" s="75">
        <v>0</v>
      </c>
      <c r="X40" s="75">
        <v>0</v>
      </c>
      <c r="Y40" s="75">
        <f>SUM(G40:O40)</f>
        <v>0</v>
      </c>
    </row>
    <row r="41" spans="1:25" s="29" customFormat="1" ht="75" customHeight="1">
      <c r="A41" s="133" t="s">
        <v>317</v>
      </c>
      <c r="B41" s="11" t="s">
        <v>149</v>
      </c>
      <c r="C41" s="136" t="s">
        <v>152</v>
      </c>
      <c r="D41" s="130">
        <v>2009</v>
      </c>
      <c r="E41" s="130">
        <v>2012</v>
      </c>
      <c r="F41" s="35">
        <f aca="true" t="shared" si="35" ref="F41:Y41">SUM(F42:F43)</f>
        <v>2296000</v>
      </c>
      <c r="G41" s="35">
        <f t="shared" si="35"/>
        <v>960000</v>
      </c>
      <c r="H41" s="35">
        <f t="shared" si="35"/>
        <v>1322000</v>
      </c>
      <c r="I41" s="35">
        <f t="shared" si="35"/>
        <v>0</v>
      </c>
      <c r="J41" s="35">
        <f t="shared" si="35"/>
        <v>0</v>
      </c>
      <c r="K41" s="35">
        <f t="shared" si="35"/>
        <v>0</v>
      </c>
      <c r="L41" s="35">
        <f t="shared" si="35"/>
        <v>0</v>
      </c>
      <c r="M41" s="35">
        <f t="shared" si="35"/>
        <v>0</v>
      </c>
      <c r="N41" s="35">
        <f t="shared" si="35"/>
        <v>0</v>
      </c>
      <c r="O41" s="35">
        <f t="shared" si="35"/>
        <v>0</v>
      </c>
      <c r="P41" s="35">
        <f>SUM(P42:P43)</f>
        <v>0</v>
      </c>
      <c r="Q41" s="35">
        <f>SUM(Q42:Q43)</f>
        <v>0</v>
      </c>
      <c r="R41" s="35">
        <f>SUM(R42:R43)</f>
        <v>0</v>
      </c>
      <c r="S41" s="35">
        <f aca="true" t="shared" si="36" ref="S41:X41">SUM(S42:S43)</f>
        <v>0</v>
      </c>
      <c r="T41" s="35">
        <f t="shared" si="36"/>
        <v>0</v>
      </c>
      <c r="U41" s="35">
        <f t="shared" si="36"/>
        <v>0</v>
      </c>
      <c r="V41" s="35">
        <f t="shared" si="36"/>
        <v>0</v>
      </c>
      <c r="W41" s="35">
        <f t="shared" si="36"/>
        <v>0</v>
      </c>
      <c r="X41" s="35">
        <f t="shared" si="36"/>
        <v>0</v>
      </c>
      <c r="Y41" s="35">
        <f t="shared" si="35"/>
        <v>2282000</v>
      </c>
    </row>
    <row r="42" spans="1:25" s="31" customFormat="1" ht="11.25">
      <c r="A42" s="134"/>
      <c r="B42" s="15" t="s">
        <v>130</v>
      </c>
      <c r="C42" s="137"/>
      <c r="D42" s="131"/>
      <c r="E42" s="131"/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f>SUM(G42:O42)</f>
        <v>0</v>
      </c>
    </row>
    <row r="43" spans="1:25" s="31" customFormat="1" ht="11.25">
      <c r="A43" s="135"/>
      <c r="B43" s="15" t="s">
        <v>131</v>
      </c>
      <c r="C43" s="138"/>
      <c r="D43" s="132"/>
      <c r="E43" s="132"/>
      <c r="F43" s="36">
        <v>2296000</v>
      </c>
      <c r="G43" s="36">
        <v>960000</v>
      </c>
      <c r="H43" s="36">
        <v>1322000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f>SUM(G43:O43)</f>
        <v>2282000</v>
      </c>
    </row>
    <row r="44" spans="1:25" s="79" customFormat="1" ht="52.5" customHeight="1">
      <c r="A44" s="121" t="s">
        <v>334</v>
      </c>
      <c r="B44" s="77" t="s">
        <v>353</v>
      </c>
      <c r="C44" s="124" t="s">
        <v>152</v>
      </c>
      <c r="D44" s="127">
        <v>2009</v>
      </c>
      <c r="E44" s="139">
        <v>2014</v>
      </c>
      <c r="F44" s="78">
        <f aca="true" t="shared" si="37" ref="F44:O44">SUM(F45:F46)</f>
        <v>3739000</v>
      </c>
      <c r="G44" s="72">
        <f t="shared" si="37"/>
        <v>310000</v>
      </c>
      <c r="H44" s="72">
        <f t="shared" si="37"/>
        <v>0</v>
      </c>
      <c r="I44" s="78">
        <f t="shared" si="37"/>
        <v>2907000</v>
      </c>
      <c r="J44" s="72">
        <f t="shared" si="37"/>
        <v>237000</v>
      </c>
      <c r="K44" s="78">
        <f t="shared" si="37"/>
        <v>0</v>
      </c>
      <c r="L44" s="78">
        <f t="shared" si="37"/>
        <v>0</v>
      </c>
      <c r="M44" s="78">
        <f t="shared" si="37"/>
        <v>0</v>
      </c>
      <c r="N44" s="78">
        <f t="shared" si="37"/>
        <v>0</v>
      </c>
      <c r="O44" s="78">
        <f t="shared" si="37"/>
        <v>0</v>
      </c>
      <c r="P44" s="78">
        <f>SUM(P45:P46)</f>
        <v>0</v>
      </c>
      <c r="Q44" s="78">
        <f>SUM(Q45:Q46)</f>
        <v>0</v>
      </c>
      <c r="R44" s="78">
        <f>SUM(R45:R46)</f>
        <v>0</v>
      </c>
      <c r="S44" s="78">
        <f aca="true" t="shared" si="38" ref="S44:Y44">SUM(S45:S46)</f>
        <v>0</v>
      </c>
      <c r="T44" s="78">
        <f t="shared" si="38"/>
        <v>0</v>
      </c>
      <c r="U44" s="78">
        <f t="shared" si="38"/>
        <v>0</v>
      </c>
      <c r="V44" s="78">
        <f t="shared" si="38"/>
        <v>0</v>
      </c>
      <c r="W44" s="78">
        <f t="shared" si="38"/>
        <v>0</v>
      </c>
      <c r="X44" s="78">
        <f t="shared" si="38"/>
        <v>0</v>
      </c>
      <c r="Y44" s="78">
        <f t="shared" si="38"/>
        <v>3454000</v>
      </c>
    </row>
    <row r="45" spans="1:25" s="81" customFormat="1" ht="11.25">
      <c r="A45" s="122"/>
      <c r="B45" s="13" t="s">
        <v>130</v>
      </c>
      <c r="C45" s="125"/>
      <c r="D45" s="128"/>
      <c r="E45" s="140"/>
      <c r="F45" s="80">
        <v>0</v>
      </c>
      <c r="G45" s="75">
        <v>0</v>
      </c>
      <c r="H45" s="75">
        <v>0</v>
      </c>
      <c r="I45" s="80">
        <v>0</v>
      </c>
      <c r="J45" s="75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f>SUM(G45:O45)</f>
        <v>0</v>
      </c>
    </row>
    <row r="46" spans="1:25" s="81" customFormat="1" ht="11.25">
      <c r="A46" s="123"/>
      <c r="B46" s="13" t="s">
        <v>131</v>
      </c>
      <c r="C46" s="126"/>
      <c r="D46" s="129"/>
      <c r="E46" s="141"/>
      <c r="F46" s="80">
        <v>3739000</v>
      </c>
      <c r="G46" s="75">
        <v>310000</v>
      </c>
      <c r="H46" s="75">
        <v>0</v>
      </c>
      <c r="I46" s="80">
        <v>2907000</v>
      </c>
      <c r="J46" s="75">
        <v>237000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f>SUM(G46:O46)</f>
        <v>3454000</v>
      </c>
    </row>
    <row r="47" spans="1:25" s="79" customFormat="1" ht="27.75" customHeight="1">
      <c r="A47" s="121" t="s">
        <v>335</v>
      </c>
      <c r="B47" s="77" t="s">
        <v>354</v>
      </c>
      <c r="C47" s="124" t="s">
        <v>152</v>
      </c>
      <c r="D47" s="127">
        <v>2010</v>
      </c>
      <c r="E47" s="127">
        <v>2015</v>
      </c>
      <c r="F47" s="78">
        <f aca="true" t="shared" si="39" ref="F47:Y47">SUM(F48:F49)</f>
        <v>13632000</v>
      </c>
      <c r="G47" s="72">
        <f t="shared" si="39"/>
        <v>3784000</v>
      </c>
      <c r="H47" s="78">
        <f t="shared" si="39"/>
        <v>3500000</v>
      </c>
      <c r="I47" s="72">
        <f t="shared" si="39"/>
        <v>909000</v>
      </c>
      <c r="J47" s="78">
        <f t="shared" si="39"/>
        <v>3107000</v>
      </c>
      <c r="K47" s="78">
        <f t="shared" si="39"/>
        <v>1189000</v>
      </c>
      <c r="L47" s="78">
        <f t="shared" si="39"/>
        <v>0</v>
      </c>
      <c r="M47" s="78">
        <f t="shared" si="39"/>
        <v>0</v>
      </c>
      <c r="N47" s="78">
        <f t="shared" si="39"/>
        <v>0</v>
      </c>
      <c r="O47" s="78">
        <f t="shared" si="39"/>
        <v>0</v>
      </c>
      <c r="P47" s="78">
        <f>SUM(P48:P49)</f>
        <v>0</v>
      </c>
      <c r="Q47" s="78">
        <f>SUM(Q48:Q49)</f>
        <v>0</v>
      </c>
      <c r="R47" s="78">
        <f>SUM(R48:R49)</f>
        <v>0</v>
      </c>
      <c r="S47" s="78">
        <f aca="true" t="shared" si="40" ref="S47:X47">SUM(S48:S49)</f>
        <v>0</v>
      </c>
      <c r="T47" s="78">
        <f t="shared" si="40"/>
        <v>0</v>
      </c>
      <c r="U47" s="78">
        <f t="shared" si="40"/>
        <v>0</v>
      </c>
      <c r="V47" s="78">
        <f t="shared" si="40"/>
        <v>0</v>
      </c>
      <c r="W47" s="78">
        <f t="shared" si="40"/>
        <v>0</v>
      </c>
      <c r="X47" s="78">
        <f t="shared" si="40"/>
        <v>0</v>
      </c>
      <c r="Y47" s="78">
        <f t="shared" si="39"/>
        <v>12489000</v>
      </c>
    </row>
    <row r="48" spans="1:25" s="79" customFormat="1" ht="11.25">
      <c r="A48" s="122"/>
      <c r="B48" s="13" t="s">
        <v>130</v>
      </c>
      <c r="C48" s="125"/>
      <c r="D48" s="128"/>
      <c r="E48" s="128"/>
      <c r="F48" s="80">
        <v>0</v>
      </c>
      <c r="G48" s="75">
        <v>0</v>
      </c>
      <c r="H48" s="80">
        <v>0</v>
      </c>
      <c r="I48" s="75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f>SUM(G48:O48)</f>
        <v>0</v>
      </c>
    </row>
    <row r="49" spans="1:25" s="79" customFormat="1" ht="11.25">
      <c r="A49" s="123"/>
      <c r="B49" s="13" t="s">
        <v>131</v>
      </c>
      <c r="C49" s="126"/>
      <c r="D49" s="129"/>
      <c r="E49" s="129"/>
      <c r="F49" s="80">
        <v>13632000</v>
      </c>
      <c r="G49" s="75">
        <v>3784000</v>
      </c>
      <c r="H49" s="80">
        <v>3500000</v>
      </c>
      <c r="I49" s="75">
        <v>909000</v>
      </c>
      <c r="J49" s="80">
        <v>3107000</v>
      </c>
      <c r="K49" s="80">
        <v>1189000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f>SUM(G49:O49)</f>
        <v>12489000</v>
      </c>
    </row>
    <row r="50" spans="1:25" s="47" customFormat="1" ht="24.75" customHeight="1">
      <c r="A50" s="174" t="s">
        <v>19</v>
      </c>
      <c r="B50" s="171" t="s">
        <v>138</v>
      </c>
      <c r="C50" s="172"/>
      <c r="D50" s="172"/>
      <c r="E50" s="173"/>
      <c r="F50" s="46">
        <f aca="true" t="shared" si="41" ref="F50:Y50">SUM(F51:F52)</f>
        <v>0</v>
      </c>
      <c r="G50" s="46">
        <f t="shared" si="41"/>
        <v>0</v>
      </c>
      <c r="H50" s="46">
        <f t="shared" si="41"/>
        <v>0</v>
      </c>
      <c r="I50" s="46">
        <f t="shared" si="41"/>
        <v>0</v>
      </c>
      <c r="J50" s="46">
        <f t="shared" si="41"/>
        <v>0</v>
      </c>
      <c r="K50" s="46">
        <f t="shared" si="41"/>
        <v>0</v>
      </c>
      <c r="L50" s="46">
        <f t="shared" si="41"/>
        <v>0</v>
      </c>
      <c r="M50" s="46">
        <f t="shared" si="41"/>
        <v>0</v>
      </c>
      <c r="N50" s="46">
        <f t="shared" si="41"/>
        <v>0</v>
      </c>
      <c r="O50" s="46">
        <f t="shared" si="41"/>
        <v>0</v>
      </c>
      <c r="P50" s="46">
        <f>SUM(P51:P52)</f>
        <v>0</v>
      </c>
      <c r="Q50" s="46">
        <f>SUM(Q51:Q52)</f>
        <v>0</v>
      </c>
      <c r="R50" s="46">
        <f>SUM(R51:R52)</f>
        <v>0</v>
      </c>
      <c r="S50" s="46">
        <f aca="true" t="shared" si="42" ref="S50:X50">SUM(S51:S52)</f>
        <v>0</v>
      </c>
      <c r="T50" s="46">
        <f t="shared" si="42"/>
        <v>0</v>
      </c>
      <c r="U50" s="46">
        <f t="shared" si="42"/>
        <v>0</v>
      </c>
      <c r="V50" s="46">
        <f t="shared" si="42"/>
        <v>0</v>
      </c>
      <c r="W50" s="46">
        <f t="shared" si="42"/>
        <v>0</v>
      </c>
      <c r="X50" s="46">
        <f t="shared" si="42"/>
        <v>0</v>
      </c>
      <c r="Y50" s="46">
        <f t="shared" si="41"/>
        <v>0</v>
      </c>
    </row>
    <row r="51" spans="1:25" s="49" customFormat="1" ht="11.25">
      <c r="A51" s="175"/>
      <c r="B51" s="177" t="s">
        <v>130</v>
      </c>
      <c r="C51" s="178"/>
      <c r="D51" s="178"/>
      <c r="E51" s="179"/>
      <c r="F51" s="48">
        <f>SUM(F54)</f>
        <v>0</v>
      </c>
      <c r="G51" s="48">
        <f aca="true" t="shared" si="43" ref="G51:O51">SUM(G54)</f>
        <v>0</v>
      </c>
      <c r="H51" s="48">
        <f t="shared" si="43"/>
        <v>0</v>
      </c>
      <c r="I51" s="48">
        <f t="shared" si="43"/>
        <v>0</v>
      </c>
      <c r="J51" s="48">
        <f t="shared" si="43"/>
        <v>0</v>
      </c>
      <c r="K51" s="48">
        <f t="shared" si="43"/>
        <v>0</v>
      </c>
      <c r="L51" s="48">
        <f t="shared" si="43"/>
        <v>0</v>
      </c>
      <c r="M51" s="48">
        <f t="shared" si="43"/>
        <v>0</v>
      </c>
      <c r="N51" s="48">
        <f t="shared" si="43"/>
        <v>0</v>
      </c>
      <c r="O51" s="48">
        <f t="shared" si="43"/>
        <v>0</v>
      </c>
      <c r="P51" s="48">
        <f aca="true" t="shared" si="44" ref="P51:R52">SUM(P54)</f>
        <v>0</v>
      </c>
      <c r="Q51" s="48">
        <f t="shared" si="44"/>
        <v>0</v>
      </c>
      <c r="R51" s="48">
        <f t="shared" si="44"/>
        <v>0</v>
      </c>
      <c r="S51" s="48">
        <f aca="true" t="shared" si="45" ref="S51:X51">SUM(S54)</f>
        <v>0</v>
      </c>
      <c r="T51" s="48">
        <f t="shared" si="45"/>
        <v>0</v>
      </c>
      <c r="U51" s="48">
        <f t="shared" si="45"/>
        <v>0</v>
      </c>
      <c r="V51" s="48">
        <f t="shared" si="45"/>
        <v>0</v>
      </c>
      <c r="W51" s="48">
        <f t="shared" si="45"/>
        <v>0</v>
      </c>
      <c r="X51" s="48">
        <f t="shared" si="45"/>
        <v>0</v>
      </c>
      <c r="Y51" s="48">
        <f>SUM(G51:O51)</f>
        <v>0</v>
      </c>
    </row>
    <row r="52" spans="1:25" s="49" customFormat="1" ht="11.25">
      <c r="A52" s="176"/>
      <c r="B52" s="177" t="s">
        <v>131</v>
      </c>
      <c r="C52" s="178"/>
      <c r="D52" s="178"/>
      <c r="E52" s="179"/>
      <c r="F52" s="48">
        <f>SUM(F55)</f>
        <v>0</v>
      </c>
      <c r="G52" s="48">
        <f aca="true" t="shared" si="46" ref="G52:O52">SUM(G55)</f>
        <v>0</v>
      </c>
      <c r="H52" s="48">
        <f t="shared" si="46"/>
        <v>0</v>
      </c>
      <c r="I52" s="48">
        <f t="shared" si="46"/>
        <v>0</v>
      </c>
      <c r="J52" s="48">
        <f t="shared" si="46"/>
        <v>0</v>
      </c>
      <c r="K52" s="48">
        <f t="shared" si="46"/>
        <v>0</v>
      </c>
      <c r="L52" s="48">
        <f t="shared" si="46"/>
        <v>0</v>
      </c>
      <c r="M52" s="48">
        <f t="shared" si="46"/>
        <v>0</v>
      </c>
      <c r="N52" s="48">
        <f t="shared" si="46"/>
        <v>0</v>
      </c>
      <c r="O52" s="48">
        <f t="shared" si="46"/>
        <v>0</v>
      </c>
      <c r="P52" s="48">
        <f t="shared" si="44"/>
        <v>0</v>
      </c>
      <c r="Q52" s="48">
        <f t="shared" si="44"/>
        <v>0</v>
      </c>
      <c r="R52" s="48">
        <f t="shared" si="44"/>
        <v>0</v>
      </c>
      <c r="S52" s="48">
        <f aca="true" t="shared" si="47" ref="S52:X52">SUM(S55)</f>
        <v>0</v>
      </c>
      <c r="T52" s="48">
        <f t="shared" si="47"/>
        <v>0</v>
      </c>
      <c r="U52" s="48">
        <f t="shared" si="47"/>
        <v>0</v>
      </c>
      <c r="V52" s="48">
        <f t="shared" si="47"/>
        <v>0</v>
      </c>
      <c r="W52" s="48">
        <f t="shared" si="47"/>
        <v>0</v>
      </c>
      <c r="X52" s="48">
        <f t="shared" si="47"/>
        <v>0</v>
      </c>
      <c r="Y52" s="48">
        <f>SUM(G52:O52)</f>
        <v>0</v>
      </c>
    </row>
    <row r="53" spans="1:25" s="52" customFormat="1" ht="12">
      <c r="A53" s="180"/>
      <c r="B53" s="50" t="s">
        <v>137</v>
      </c>
      <c r="C53" s="180" t="s">
        <v>174</v>
      </c>
      <c r="D53" s="180" t="s">
        <v>174</v>
      </c>
      <c r="E53" s="180" t="s">
        <v>174</v>
      </c>
      <c r="F53" s="51">
        <f aca="true" t="shared" si="48" ref="F53:Y53">SUM(F54:F55)</f>
        <v>0</v>
      </c>
      <c r="G53" s="51">
        <f t="shared" si="48"/>
        <v>0</v>
      </c>
      <c r="H53" s="51">
        <f t="shared" si="48"/>
        <v>0</v>
      </c>
      <c r="I53" s="51">
        <f t="shared" si="48"/>
        <v>0</v>
      </c>
      <c r="J53" s="51">
        <f t="shared" si="48"/>
        <v>0</v>
      </c>
      <c r="K53" s="51">
        <f t="shared" si="48"/>
        <v>0</v>
      </c>
      <c r="L53" s="51">
        <f t="shared" si="48"/>
        <v>0</v>
      </c>
      <c r="M53" s="51">
        <f t="shared" si="48"/>
        <v>0</v>
      </c>
      <c r="N53" s="51">
        <f t="shared" si="48"/>
        <v>0</v>
      </c>
      <c r="O53" s="51">
        <f t="shared" si="48"/>
        <v>0</v>
      </c>
      <c r="P53" s="51">
        <f>SUM(P54:P55)</f>
        <v>0</v>
      </c>
      <c r="Q53" s="51">
        <f>SUM(Q54:Q55)</f>
        <v>0</v>
      </c>
      <c r="R53" s="51">
        <f>SUM(R54:R55)</f>
        <v>0</v>
      </c>
      <c r="S53" s="51">
        <f aca="true" t="shared" si="49" ref="S53:X53">SUM(S54:S55)</f>
        <v>0</v>
      </c>
      <c r="T53" s="51">
        <f t="shared" si="49"/>
        <v>0</v>
      </c>
      <c r="U53" s="51">
        <f t="shared" si="49"/>
        <v>0</v>
      </c>
      <c r="V53" s="51">
        <f t="shared" si="49"/>
        <v>0</v>
      </c>
      <c r="W53" s="51">
        <f t="shared" si="49"/>
        <v>0</v>
      </c>
      <c r="X53" s="51">
        <f t="shared" si="49"/>
        <v>0</v>
      </c>
      <c r="Y53" s="51">
        <f t="shared" si="48"/>
        <v>0</v>
      </c>
    </row>
    <row r="54" spans="1:25" s="55" customFormat="1" ht="11.25">
      <c r="A54" s="181"/>
      <c r="B54" s="53" t="s">
        <v>130</v>
      </c>
      <c r="C54" s="181"/>
      <c r="D54" s="181"/>
      <c r="E54" s="181"/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f>SUM(G54:O54)</f>
        <v>0</v>
      </c>
    </row>
    <row r="55" spans="1:25" s="55" customFormat="1" ht="11.25">
      <c r="A55" s="182"/>
      <c r="B55" s="53" t="s">
        <v>131</v>
      </c>
      <c r="C55" s="182"/>
      <c r="D55" s="182"/>
      <c r="E55" s="182"/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f>SUM(G55:O55)</f>
        <v>0</v>
      </c>
    </row>
    <row r="56" spans="1:25" s="47" customFormat="1" ht="22.5" customHeight="1">
      <c r="A56" s="45" t="s">
        <v>25</v>
      </c>
      <c r="B56" s="171" t="s">
        <v>139</v>
      </c>
      <c r="C56" s="172"/>
      <c r="D56" s="172"/>
      <c r="E56" s="173"/>
      <c r="F56" s="46">
        <f aca="true" t="shared" si="50" ref="F56:Y56">SUM(F57:F58)</f>
        <v>206801143</v>
      </c>
      <c r="G56" s="46">
        <f t="shared" si="50"/>
        <v>36730422</v>
      </c>
      <c r="H56" s="46">
        <f t="shared" si="50"/>
        <v>41317895</v>
      </c>
      <c r="I56" s="46">
        <f t="shared" si="50"/>
        <v>30246936</v>
      </c>
      <c r="J56" s="46">
        <f t="shared" si="50"/>
        <v>16405000</v>
      </c>
      <c r="K56" s="46">
        <f t="shared" si="50"/>
        <v>23074000</v>
      </c>
      <c r="L56" s="46">
        <f t="shared" si="50"/>
        <v>13180000</v>
      </c>
      <c r="M56" s="46">
        <f t="shared" si="50"/>
        <v>3700000</v>
      </c>
      <c r="N56" s="46">
        <f t="shared" si="50"/>
        <v>3900000</v>
      </c>
      <c r="O56" s="46">
        <f t="shared" si="50"/>
        <v>4000000</v>
      </c>
      <c r="P56" s="46">
        <f>SUM(P57:P58)</f>
        <v>0</v>
      </c>
      <c r="Q56" s="46">
        <f>SUM(Q57:Q58)</f>
        <v>0</v>
      </c>
      <c r="R56" s="46">
        <f>SUM(R57:R58)</f>
        <v>0</v>
      </c>
      <c r="S56" s="46">
        <f aca="true" t="shared" si="51" ref="S56:X56">SUM(S57:S58)</f>
        <v>0</v>
      </c>
      <c r="T56" s="46">
        <f t="shared" si="51"/>
        <v>0</v>
      </c>
      <c r="U56" s="46">
        <f t="shared" si="51"/>
        <v>0</v>
      </c>
      <c r="V56" s="46">
        <f t="shared" si="51"/>
        <v>0</v>
      </c>
      <c r="W56" s="46">
        <f t="shared" si="51"/>
        <v>0</v>
      </c>
      <c r="X56" s="46">
        <f t="shared" si="51"/>
        <v>0</v>
      </c>
      <c r="Y56" s="46">
        <f t="shared" si="50"/>
        <v>172554253</v>
      </c>
    </row>
    <row r="57" spans="1:25" s="49" customFormat="1" ht="12">
      <c r="A57" s="45"/>
      <c r="B57" s="177" t="s">
        <v>130</v>
      </c>
      <c r="C57" s="178"/>
      <c r="D57" s="178"/>
      <c r="E57" s="179"/>
      <c r="F57" s="48">
        <f aca="true" t="shared" si="52" ref="F57:O57">SUM(F60,F63,F66,F69,F72,F87,F114,F132,F75,F78,F81,F84,F90,F93,F96,F99,F102,F105,F108,F111,F117,F120,F123,F126,F129,F135,F138,F141,F144)</f>
        <v>54252753</v>
      </c>
      <c r="G57" s="48">
        <f t="shared" si="52"/>
        <v>7792521</v>
      </c>
      <c r="H57" s="48">
        <f t="shared" si="52"/>
        <v>5699226</v>
      </c>
      <c r="I57" s="48">
        <f t="shared" si="52"/>
        <v>4636936</v>
      </c>
      <c r="J57" s="48">
        <f t="shared" si="52"/>
        <v>3400000</v>
      </c>
      <c r="K57" s="48">
        <f t="shared" si="52"/>
        <v>3500000</v>
      </c>
      <c r="L57" s="48">
        <f t="shared" si="52"/>
        <v>3600000</v>
      </c>
      <c r="M57" s="48">
        <f t="shared" si="52"/>
        <v>3700000</v>
      </c>
      <c r="N57" s="48">
        <f t="shared" si="52"/>
        <v>3900000</v>
      </c>
      <c r="O57" s="48">
        <f t="shared" si="52"/>
        <v>4000000</v>
      </c>
      <c r="P57" s="48">
        <f aca="true" t="shared" si="53" ref="P57:X57">SUM(P60,P63,P66,P69,P72,P114,P132,P75,P78,P81,P90,P93,P102,P108,P111,P117,P135,P138,P141,P144)</f>
        <v>0</v>
      </c>
      <c r="Q57" s="48">
        <f t="shared" si="53"/>
        <v>0</v>
      </c>
      <c r="R57" s="48">
        <f t="shared" si="53"/>
        <v>0</v>
      </c>
      <c r="S57" s="48">
        <f t="shared" si="53"/>
        <v>0</v>
      </c>
      <c r="T57" s="48">
        <f t="shared" si="53"/>
        <v>0</v>
      </c>
      <c r="U57" s="48">
        <f t="shared" si="53"/>
        <v>0</v>
      </c>
      <c r="V57" s="48">
        <f t="shared" si="53"/>
        <v>0</v>
      </c>
      <c r="W57" s="48">
        <f t="shared" si="53"/>
        <v>0</v>
      </c>
      <c r="X57" s="48">
        <f t="shared" si="53"/>
        <v>0</v>
      </c>
      <c r="Y57" s="48">
        <f>SUM(G57:O57)</f>
        <v>40228683</v>
      </c>
    </row>
    <row r="58" spans="1:25" s="49" customFormat="1" ht="12">
      <c r="A58" s="45"/>
      <c r="B58" s="177" t="s">
        <v>131</v>
      </c>
      <c r="C58" s="178"/>
      <c r="D58" s="178"/>
      <c r="E58" s="179"/>
      <c r="F58" s="48">
        <f aca="true" t="shared" si="54" ref="F58:O58">SUM(F61,F64,F67,F70,F73,F88,F115,F133,F76,F79,F82,F85,F91,F94,F97,F100,F103,F106,F109,F112,F118,F121,F124,F127,F130,F136,F139,F142,F145)</f>
        <v>152548390</v>
      </c>
      <c r="G58" s="48">
        <f t="shared" si="54"/>
        <v>28937901</v>
      </c>
      <c r="H58" s="48">
        <f t="shared" si="54"/>
        <v>35618669</v>
      </c>
      <c r="I58" s="48">
        <f t="shared" si="54"/>
        <v>25610000</v>
      </c>
      <c r="J58" s="48">
        <f t="shared" si="54"/>
        <v>13005000</v>
      </c>
      <c r="K58" s="48">
        <f t="shared" si="54"/>
        <v>19574000</v>
      </c>
      <c r="L58" s="48">
        <f t="shared" si="54"/>
        <v>9580000</v>
      </c>
      <c r="M58" s="48">
        <f t="shared" si="54"/>
        <v>0</v>
      </c>
      <c r="N58" s="48">
        <f t="shared" si="54"/>
        <v>0</v>
      </c>
      <c r="O58" s="48">
        <f t="shared" si="54"/>
        <v>0</v>
      </c>
      <c r="P58" s="48">
        <f aca="true" t="shared" si="55" ref="P58:X58">SUM(P61,P64,P67,P70,P73,P115,P133,P76,P79,P82,P91,P94,P103,P109,P112,P118,P136,P139,P142,P145)</f>
        <v>0</v>
      </c>
      <c r="Q58" s="48">
        <f t="shared" si="55"/>
        <v>0</v>
      </c>
      <c r="R58" s="48">
        <f t="shared" si="55"/>
        <v>0</v>
      </c>
      <c r="S58" s="48">
        <f t="shared" si="55"/>
        <v>0</v>
      </c>
      <c r="T58" s="48">
        <f t="shared" si="55"/>
        <v>0</v>
      </c>
      <c r="U58" s="48">
        <f t="shared" si="55"/>
        <v>0</v>
      </c>
      <c r="V58" s="48">
        <f t="shared" si="55"/>
        <v>0</v>
      </c>
      <c r="W58" s="48">
        <f t="shared" si="55"/>
        <v>0</v>
      </c>
      <c r="X58" s="48">
        <f t="shared" si="55"/>
        <v>0</v>
      </c>
      <c r="Y58" s="48">
        <f>SUM(G58:O58)</f>
        <v>132325570</v>
      </c>
    </row>
    <row r="59" spans="1:25" s="29" customFormat="1" ht="46.5" customHeight="1">
      <c r="A59" s="133" t="s">
        <v>182</v>
      </c>
      <c r="B59" s="11" t="s">
        <v>270</v>
      </c>
      <c r="C59" s="136" t="s">
        <v>153</v>
      </c>
      <c r="D59" s="130">
        <v>2010</v>
      </c>
      <c r="E59" s="130">
        <v>2019</v>
      </c>
      <c r="F59" s="35">
        <f aca="true" t="shared" si="56" ref="F59:O59">SUM(F60:F61)</f>
        <v>34700000</v>
      </c>
      <c r="G59" s="35">
        <f t="shared" si="56"/>
        <v>3200000</v>
      </c>
      <c r="H59" s="35">
        <f t="shared" si="56"/>
        <v>3200000</v>
      </c>
      <c r="I59" s="35">
        <f t="shared" si="56"/>
        <v>3300000</v>
      </c>
      <c r="J59" s="35">
        <f t="shared" si="56"/>
        <v>3400000</v>
      </c>
      <c r="K59" s="35">
        <f t="shared" si="56"/>
        <v>3500000</v>
      </c>
      <c r="L59" s="35">
        <f t="shared" si="56"/>
        <v>3600000</v>
      </c>
      <c r="M59" s="35">
        <f t="shared" si="56"/>
        <v>3700000</v>
      </c>
      <c r="N59" s="35">
        <f t="shared" si="56"/>
        <v>3900000</v>
      </c>
      <c r="O59" s="35">
        <f t="shared" si="56"/>
        <v>4000000</v>
      </c>
      <c r="P59" s="35">
        <f>SUM(P60:P61)</f>
        <v>0</v>
      </c>
      <c r="Q59" s="35">
        <f>SUM(Q60:Q61)</f>
        <v>0</v>
      </c>
      <c r="R59" s="35">
        <f>SUM(R60:R61)</f>
        <v>0</v>
      </c>
      <c r="S59" s="35">
        <f aca="true" t="shared" si="57" ref="S59:Y59">SUM(S60:S61)</f>
        <v>0</v>
      </c>
      <c r="T59" s="35">
        <f t="shared" si="57"/>
        <v>0</v>
      </c>
      <c r="U59" s="35">
        <f t="shared" si="57"/>
        <v>0</v>
      </c>
      <c r="V59" s="35">
        <f t="shared" si="57"/>
        <v>0</v>
      </c>
      <c r="W59" s="35">
        <f t="shared" si="57"/>
        <v>0</v>
      </c>
      <c r="X59" s="35">
        <f t="shared" si="57"/>
        <v>0</v>
      </c>
      <c r="Y59" s="35">
        <f t="shared" si="57"/>
        <v>31800000</v>
      </c>
    </row>
    <row r="60" spans="1:25" s="31" customFormat="1" ht="11.25">
      <c r="A60" s="134"/>
      <c r="B60" s="15" t="s">
        <v>130</v>
      </c>
      <c r="C60" s="137"/>
      <c r="D60" s="131"/>
      <c r="E60" s="131"/>
      <c r="F60" s="36">
        <v>34700000</v>
      </c>
      <c r="G60" s="36">
        <v>3200000</v>
      </c>
      <c r="H60" s="36">
        <v>3200000</v>
      </c>
      <c r="I60" s="36">
        <v>3300000</v>
      </c>
      <c r="J60" s="36">
        <v>3400000</v>
      </c>
      <c r="K60" s="36">
        <v>3500000</v>
      </c>
      <c r="L60" s="36">
        <v>3600000</v>
      </c>
      <c r="M60" s="36">
        <v>3700000</v>
      </c>
      <c r="N60" s="36">
        <v>3900000</v>
      </c>
      <c r="O60" s="36">
        <v>4000000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f>SUM(G60:O60)</f>
        <v>31800000</v>
      </c>
    </row>
    <row r="61" spans="1:25" s="31" customFormat="1" ht="11.25">
      <c r="A61" s="135"/>
      <c r="B61" s="15" t="s">
        <v>131</v>
      </c>
      <c r="C61" s="138"/>
      <c r="D61" s="132"/>
      <c r="E61" s="132"/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f>SUM(G61:O61)</f>
        <v>0</v>
      </c>
    </row>
    <row r="62" spans="1:25" s="29" customFormat="1" ht="46.5" customHeight="1">
      <c r="A62" s="133" t="s">
        <v>183</v>
      </c>
      <c r="B62" s="11" t="s">
        <v>267</v>
      </c>
      <c r="C62" s="136" t="s">
        <v>152</v>
      </c>
      <c r="D62" s="130">
        <v>2010</v>
      </c>
      <c r="E62" s="130">
        <v>2012</v>
      </c>
      <c r="F62" s="35">
        <f aca="true" t="shared" si="58" ref="F62:Y62">SUM(F63:F64)</f>
        <v>451390</v>
      </c>
      <c r="G62" s="35">
        <f t="shared" si="58"/>
        <v>164984</v>
      </c>
      <c r="H62" s="35">
        <f t="shared" si="58"/>
        <v>102186</v>
      </c>
      <c r="I62" s="35">
        <f t="shared" si="58"/>
        <v>0</v>
      </c>
      <c r="J62" s="35">
        <f t="shared" si="58"/>
        <v>0</v>
      </c>
      <c r="K62" s="35">
        <f t="shared" si="58"/>
        <v>0</v>
      </c>
      <c r="L62" s="35">
        <f t="shared" si="58"/>
        <v>0</v>
      </c>
      <c r="M62" s="35">
        <f t="shared" si="58"/>
        <v>0</v>
      </c>
      <c r="N62" s="35">
        <f t="shared" si="58"/>
        <v>0</v>
      </c>
      <c r="O62" s="35">
        <f t="shared" si="58"/>
        <v>0</v>
      </c>
      <c r="P62" s="35">
        <f>SUM(P63:P64)</f>
        <v>0</v>
      </c>
      <c r="Q62" s="35">
        <f>SUM(Q63:Q64)</f>
        <v>0</v>
      </c>
      <c r="R62" s="35">
        <f>SUM(R63:R64)</f>
        <v>0</v>
      </c>
      <c r="S62" s="35">
        <f aca="true" t="shared" si="59" ref="S62:X62">SUM(S63:S64)</f>
        <v>0</v>
      </c>
      <c r="T62" s="35">
        <f t="shared" si="59"/>
        <v>0</v>
      </c>
      <c r="U62" s="35">
        <f t="shared" si="59"/>
        <v>0</v>
      </c>
      <c r="V62" s="35">
        <f t="shared" si="59"/>
        <v>0</v>
      </c>
      <c r="W62" s="35">
        <f t="shared" si="59"/>
        <v>0</v>
      </c>
      <c r="X62" s="35">
        <f t="shared" si="59"/>
        <v>0</v>
      </c>
      <c r="Y62" s="35">
        <f t="shared" si="58"/>
        <v>267170</v>
      </c>
    </row>
    <row r="63" spans="1:25" s="31" customFormat="1" ht="11.25">
      <c r="A63" s="134"/>
      <c r="B63" s="15" t="s">
        <v>130</v>
      </c>
      <c r="C63" s="137"/>
      <c r="D63" s="131"/>
      <c r="E63" s="131"/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f>SUM(G63:O63)</f>
        <v>0</v>
      </c>
    </row>
    <row r="64" spans="1:25" s="31" customFormat="1" ht="11.25">
      <c r="A64" s="135"/>
      <c r="B64" s="15" t="s">
        <v>131</v>
      </c>
      <c r="C64" s="138"/>
      <c r="D64" s="132"/>
      <c r="E64" s="132"/>
      <c r="F64" s="36">
        <v>451390</v>
      </c>
      <c r="G64" s="36">
        <v>164984</v>
      </c>
      <c r="H64" s="36">
        <v>102186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f>SUM(G64:O64)</f>
        <v>267170</v>
      </c>
    </row>
    <row r="65" spans="1:25" s="29" customFormat="1" ht="48" customHeight="1">
      <c r="A65" s="133" t="s">
        <v>184</v>
      </c>
      <c r="B65" s="11" t="s">
        <v>295</v>
      </c>
      <c r="C65" s="136" t="s">
        <v>152</v>
      </c>
      <c r="D65" s="130">
        <v>2008</v>
      </c>
      <c r="E65" s="130">
        <v>2012</v>
      </c>
      <c r="F65" s="35">
        <f aca="true" t="shared" si="60" ref="F65:Y65">SUM(F66:F67)</f>
        <v>9060027</v>
      </c>
      <c r="G65" s="35">
        <f t="shared" si="60"/>
        <v>1821305</v>
      </c>
      <c r="H65" s="35">
        <f t="shared" si="60"/>
        <v>243000</v>
      </c>
      <c r="I65" s="35">
        <f t="shared" si="60"/>
        <v>0</v>
      </c>
      <c r="J65" s="35">
        <f t="shared" si="60"/>
        <v>0</v>
      </c>
      <c r="K65" s="35">
        <f t="shared" si="60"/>
        <v>0</v>
      </c>
      <c r="L65" s="35">
        <f t="shared" si="60"/>
        <v>0</v>
      </c>
      <c r="M65" s="35">
        <f t="shared" si="60"/>
        <v>0</v>
      </c>
      <c r="N65" s="35">
        <f t="shared" si="60"/>
        <v>0</v>
      </c>
      <c r="O65" s="35">
        <f t="shared" si="60"/>
        <v>0</v>
      </c>
      <c r="P65" s="35">
        <f>SUM(P66:P67)</f>
        <v>0</v>
      </c>
      <c r="Q65" s="35">
        <f>SUM(Q66:Q67)</f>
        <v>0</v>
      </c>
      <c r="R65" s="35">
        <f>SUM(R66:R67)</f>
        <v>0</v>
      </c>
      <c r="S65" s="35">
        <f aca="true" t="shared" si="61" ref="S65:X65">SUM(S66:S67)</f>
        <v>0</v>
      </c>
      <c r="T65" s="35">
        <f t="shared" si="61"/>
        <v>0</v>
      </c>
      <c r="U65" s="35">
        <f t="shared" si="61"/>
        <v>0</v>
      </c>
      <c r="V65" s="35">
        <f t="shared" si="61"/>
        <v>0</v>
      </c>
      <c r="W65" s="35">
        <f t="shared" si="61"/>
        <v>0</v>
      </c>
      <c r="X65" s="35">
        <f t="shared" si="61"/>
        <v>0</v>
      </c>
      <c r="Y65" s="35">
        <f t="shared" si="60"/>
        <v>2064305</v>
      </c>
    </row>
    <row r="66" spans="1:25" s="31" customFormat="1" ht="11.25">
      <c r="A66" s="134"/>
      <c r="B66" s="15" t="s">
        <v>130</v>
      </c>
      <c r="C66" s="137"/>
      <c r="D66" s="131"/>
      <c r="E66" s="131"/>
      <c r="F66" s="36">
        <v>9060027</v>
      </c>
      <c r="G66" s="36">
        <v>1821305</v>
      </c>
      <c r="H66" s="36">
        <v>243000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f>SUM(G66:O66)</f>
        <v>2064305</v>
      </c>
    </row>
    <row r="67" spans="1:25" s="31" customFormat="1" ht="11.25">
      <c r="A67" s="135"/>
      <c r="B67" s="15" t="s">
        <v>131</v>
      </c>
      <c r="C67" s="138"/>
      <c r="D67" s="132"/>
      <c r="E67" s="132"/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f>SUM(G67:O67)</f>
        <v>0</v>
      </c>
    </row>
    <row r="68" spans="1:25" s="29" customFormat="1" ht="60" customHeight="1">
      <c r="A68" s="133" t="s">
        <v>185</v>
      </c>
      <c r="B68" s="11" t="s">
        <v>296</v>
      </c>
      <c r="C68" s="136" t="s">
        <v>152</v>
      </c>
      <c r="D68" s="130">
        <v>2008</v>
      </c>
      <c r="E68" s="130">
        <v>2012</v>
      </c>
      <c r="F68" s="35">
        <f aca="true" t="shared" si="62" ref="F68:Y68">SUM(F69:F70)</f>
        <v>3331710</v>
      </c>
      <c r="G68" s="35">
        <f t="shared" si="62"/>
        <v>900000</v>
      </c>
      <c r="H68" s="35">
        <f t="shared" si="62"/>
        <v>391710</v>
      </c>
      <c r="I68" s="35">
        <f t="shared" si="62"/>
        <v>0</v>
      </c>
      <c r="J68" s="35">
        <f t="shared" si="62"/>
        <v>0</v>
      </c>
      <c r="K68" s="35">
        <f t="shared" si="62"/>
        <v>0</v>
      </c>
      <c r="L68" s="35">
        <f t="shared" si="62"/>
        <v>0</v>
      </c>
      <c r="M68" s="35">
        <f t="shared" si="62"/>
        <v>0</v>
      </c>
      <c r="N68" s="35">
        <f t="shared" si="62"/>
        <v>0</v>
      </c>
      <c r="O68" s="35">
        <f t="shared" si="62"/>
        <v>0</v>
      </c>
      <c r="P68" s="35">
        <f>SUM(P69:P70)</f>
        <v>0</v>
      </c>
      <c r="Q68" s="35">
        <f>SUM(Q69:Q70)</f>
        <v>0</v>
      </c>
      <c r="R68" s="35">
        <f>SUM(R69:R70)</f>
        <v>0</v>
      </c>
      <c r="S68" s="35">
        <f aca="true" t="shared" si="63" ref="S68:X68">SUM(S69:S70)</f>
        <v>0</v>
      </c>
      <c r="T68" s="35">
        <f t="shared" si="63"/>
        <v>0</v>
      </c>
      <c r="U68" s="35">
        <f t="shared" si="63"/>
        <v>0</v>
      </c>
      <c r="V68" s="35">
        <f t="shared" si="63"/>
        <v>0</v>
      </c>
      <c r="W68" s="35">
        <f t="shared" si="63"/>
        <v>0</v>
      </c>
      <c r="X68" s="35">
        <f t="shared" si="63"/>
        <v>0</v>
      </c>
      <c r="Y68" s="35">
        <f t="shared" si="62"/>
        <v>1291710</v>
      </c>
    </row>
    <row r="69" spans="1:25" s="31" customFormat="1" ht="11.25">
      <c r="A69" s="134"/>
      <c r="B69" s="15" t="s">
        <v>130</v>
      </c>
      <c r="C69" s="137"/>
      <c r="D69" s="131"/>
      <c r="E69" s="131"/>
      <c r="F69" s="36">
        <v>3331710</v>
      </c>
      <c r="G69" s="36">
        <v>900000</v>
      </c>
      <c r="H69" s="36">
        <v>391710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f>SUM(G69:O69)</f>
        <v>1291710</v>
      </c>
    </row>
    <row r="70" spans="1:25" s="31" customFormat="1" ht="11.25">
      <c r="A70" s="135"/>
      <c r="B70" s="15" t="s">
        <v>131</v>
      </c>
      <c r="C70" s="138"/>
      <c r="D70" s="132"/>
      <c r="E70" s="132"/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f>SUM(G70:O70)</f>
        <v>0</v>
      </c>
    </row>
    <row r="71" spans="1:25" s="29" customFormat="1" ht="28.5" customHeight="1">
      <c r="A71" s="133" t="s">
        <v>186</v>
      </c>
      <c r="B71" s="11" t="s">
        <v>297</v>
      </c>
      <c r="C71" s="136" t="s">
        <v>152</v>
      </c>
      <c r="D71" s="130">
        <v>2008</v>
      </c>
      <c r="E71" s="130">
        <v>2013</v>
      </c>
      <c r="F71" s="35">
        <f aca="true" t="shared" si="64" ref="F71:Y71">SUM(F72:F73)</f>
        <v>849349</v>
      </c>
      <c r="G71" s="35">
        <f t="shared" si="64"/>
        <v>283116</v>
      </c>
      <c r="H71" s="35">
        <f t="shared" si="64"/>
        <v>293116</v>
      </c>
      <c r="I71" s="35">
        <f t="shared" si="64"/>
        <v>141558</v>
      </c>
      <c r="J71" s="35">
        <f t="shared" si="64"/>
        <v>0</v>
      </c>
      <c r="K71" s="35">
        <f t="shared" si="64"/>
        <v>0</v>
      </c>
      <c r="L71" s="35">
        <f t="shared" si="64"/>
        <v>0</v>
      </c>
      <c r="M71" s="35">
        <f t="shared" si="64"/>
        <v>0</v>
      </c>
      <c r="N71" s="35">
        <f t="shared" si="64"/>
        <v>0</v>
      </c>
      <c r="O71" s="35">
        <f t="shared" si="64"/>
        <v>0</v>
      </c>
      <c r="P71" s="35">
        <f>SUM(P72:P73)</f>
        <v>0</v>
      </c>
      <c r="Q71" s="35">
        <f>SUM(Q72:Q73)</f>
        <v>0</v>
      </c>
      <c r="R71" s="35">
        <f>SUM(R72:R73)</f>
        <v>0</v>
      </c>
      <c r="S71" s="35">
        <f aca="true" t="shared" si="65" ref="S71:X71">SUM(S72:S73)</f>
        <v>0</v>
      </c>
      <c r="T71" s="35">
        <f t="shared" si="65"/>
        <v>0</v>
      </c>
      <c r="U71" s="35">
        <f t="shared" si="65"/>
        <v>0</v>
      </c>
      <c r="V71" s="35">
        <f t="shared" si="65"/>
        <v>0</v>
      </c>
      <c r="W71" s="35">
        <f t="shared" si="65"/>
        <v>0</v>
      </c>
      <c r="X71" s="35">
        <f t="shared" si="65"/>
        <v>0</v>
      </c>
      <c r="Y71" s="35">
        <f t="shared" si="64"/>
        <v>717790</v>
      </c>
    </row>
    <row r="72" spans="1:25" s="31" customFormat="1" ht="11.25">
      <c r="A72" s="134"/>
      <c r="B72" s="15" t="s">
        <v>130</v>
      </c>
      <c r="C72" s="137"/>
      <c r="D72" s="131"/>
      <c r="E72" s="131"/>
      <c r="F72" s="36">
        <v>849349</v>
      </c>
      <c r="G72" s="36">
        <v>283116</v>
      </c>
      <c r="H72" s="36">
        <v>293116</v>
      </c>
      <c r="I72" s="36">
        <v>141558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f>SUM(G72:O72)</f>
        <v>717790</v>
      </c>
    </row>
    <row r="73" spans="1:25" s="31" customFormat="1" ht="11.25">
      <c r="A73" s="135"/>
      <c r="B73" s="15" t="s">
        <v>131</v>
      </c>
      <c r="C73" s="138"/>
      <c r="D73" s="132"/>
      <c r="E73" s="132"/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f>SUM(G73:O73)</f>
        <v>0</v>
      </c>
    </row>
    <row r="74" spans="1:25" s="29" customFormat="1" ht="28.5" customHeight="1">
      <c r="A74" s="133" t="s">
        <v>187</v>
      </c>
      <c r="B74" s="11" t="s">
        <v>144</v>
      </c>
      <c r="C74" s="136" t="s">
        <v>152</v>
      </c>
      <c r="D74" s="130">
        <v>2007</v>
      </c>
      <c r="E74" s="130">
        <v>2013</v>
      </c>
      <c r="F74" s="35">
        <f aca="true" t="shared" si="66" ref="F74:Y74">SUM(F75:F76)</f>
        <v>44901000</v>
      </c>
      <c r="G74" s="35">
        <f t="shared" si="66"/>
        <v>16754000</v>
      </c>
      <c r="H74" s="35">
        <f t="shared" si="66"/>
        <v>20286000</v>
      </c>
      <c r="I74" s="35">
        <f t="shared" si="66"/>
        <v>6820000</v>
      </c>
      <c r="J74" s="35">
        <f t="shared" si="66"/>
        <v>0</v>
      </c>
      <c r="K74" s="35">
        <f t="shared" si="66"/>
        <v>0</v>
      </c>
      <c r="L74" s="35">
        <f t="shared" si="66"/>
        <v>0</v>
      </c>
      <c r="M74" s="35">
        <f t="shared" si="66"/>
        <v>0</v>
      </c>
      <c r="N74" s="35">
        <f t="shared" si="66"/>
        <v>0</v>
      </c>
      <c r="O74" s="35">
        <f t="shared" si="66"/>
        <v>0</v>
      </c>
      <c r="P74" s="35">
        <f>SUM(P75:P76)</f>
        <v>0</v>
      </c>
      <c r="Q74" s="35">
        <f>SUM(Q75:Q76)</f>
        <v>0</v>
      </c>
      <c r="R74" s="35">
        <f>SUM(R75:R76)</f>
        <v>0</v>
      </c>
      <c r="S74" s="35">
        <f aca="true" t="shared" si="67" ref="S74:X74">SUM(S75:S76)</f>
        <v>0</v>
      </c>
      <c r="T74" s="35">
        <f t="shared" si="67"/>
        <v>0</v>
      </c>
      <c r="U74" s="35">
        <f t="shared" si="67"/>
        <v>0</v>
      </c>
      <c r="V74" s="35">
        <f t="shared" si="67"/>
        <v>0</v>
      </c>
      <c r="W74" s="35">
        <f t="shared" si="67"/>
        <v>0</v>
      </c>
      <c r="X74" s="35">
        <f t="shared" si="67"/>
        <v>0</v>
      </c>
      <c r="Y74" s="35">
        <f t="shared" si="66"/>
        <v>43860000</v>
      </c>
    </row>
    <row r="75" spans="1:25" s="31" customFormat="1" ht="11.25">
      <c r="A75" s="134"/>
      <c r="B75" s="15" t="s">
        <v>130</v>
      </c>
      <c r="C75" s="137"/>
      <c r="D75" s="131"/>
      <c r="E75" s="131"/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f>SUM(G75:O75)</f>
        <v>0</v>
      </c>
    </row>
    <row r="76" spans="1:25" s="31" customFormat="1" ht="11.25">
      <c r="A76" s="135"/>
      <c r="B76" s="15" t="s">
        <v>131</v>
      </c>
      <c r="C76" s="138"/>
      <c r="D76" s="132"/>
      <c r="E76" s="132"/>
      <c r="F76" s="36">
        <v>44901000</v>
      </c>
      <c r="G76" s="36">
        <v>16754000</v>
      </c>
      <c r="H76" s="36">
        <v>20286000</v>
      </c>
      <c r="I76" s="36">
        <v>6820000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f>SUM(G76:O76)</f>
        <v>43860000</v>
      </c>
    </row>
    <row r="77" spans="1:25" s="79" customFormat="1" ht="22.5">
      <c r="A77" s="121" t="s">
        <v>188</v>
      </c>
      <c r="B77" s="77" t="s">
        <v>355</v>
      </c>
      <c r="C77" s="124" t="s">
        <v>152</v>
      </c>
      <c r="D77" s="127">
        <v>2008</v>
      </c>
      <c r="E77" s="127">
        <v>2014</v>
      </c>
      <c r="F77" s="78">
        <f aca="true" t="shared" si="68" ref="F77:Y77">SUM(F78:F79)</f>
        <v>7429000</v>
      </c>
      <c r="G77" s="72">
        <f t="shared" si="68"/>
        <v>4240000</v>
      </c>
      <c r="H77" s="78">
        <f t="shared" si="68"/>
        <v>90000</v>
      </c>
      <c r="I77" s="72">
        <f t="shared" si="68"/>
        <v>1020000</v>
      </c>
      <c r="J77" s="78">
        <f t="shared" si="68"/>
        <v>1205000</v>
      </c>
      <c r="K77" s="78">
        <f t="shared" si="68"/>
        <v>0</v>
      </c>
      <c r="L77" s="78">
        <f t="shared" si="68"/>
        <v>0</v>
      </c>
      <c r="M77" s="78">
        <f t="shared" si="68"/>
        <v>0</v>
      </c>
      <c r="N77" s="78">
        <f t="shared" si="68"/>
        <v>0</v>
      </c>
      <c r="O77" s="78">
        <f t="shared" si="68"/>
        <v>0</v>
      </c>
      <c r="P77" s="78">
        <f>SUM(P78:P79)</f>
        <v>0</v>
      </c>
      <c r="Q77" s="78">
        <f>SUM(Q78:Q79)</f>
        <v>0</v>
      </c>
      <c r="R77" s="78">
        <f>SUM(R78:R79)</f>
        <v>0</v>
      </c>
      <c r="S77" s="78">
        <f aca="true" t="shared" si="69" ref="S77:X77">SUM(S78:S79)</f>
        <v>0</v>
      </c>
      <c r="T77" s="78">
        <f t="shared" si="69"/>
        <v>0</v>
      </c>
      <c r="U77" s="78">
        <f t="shared" si="69"/>
        <v>0</v>
      </c>
      <c r="V77" s="78">
        <f t="shared" si="69"/>
        <v>0</v>
      </c>
      <c r="W77" s="78">
        <f t="shared" si="69"/>
        <v>0</v>
      </c>
      <c r="X77" s="78">
        <f t="shared" si="69"/>
        <v>0</v>
      </c>
      <c r="Y77" s="78">
        <f t="shared" si="68"/>
        <v>6555000</v>
      </c>
    </row>
    <row r="78" spans="1:25" s="81" customFormat="1" ht="11.25">
      <c r="A78" s="122"/>
      <c r="B78" s="13" t="s">
        <v>130</v>
      </c>
      <c r="C78" s="125"/>
      <c r="D78" s="128"/>
      <c r="E78" s="128"/>
      <c r="F78" s="80">
        <v>0</v>
      </c>
      <c r="G78" s="75">
        <v>0</v>
      </c>
      <c r="H78" s="80">
        <v>0</v>
      </c>
      <c r="I78" s="75"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v>0</v>
      </c>
      <c r="P78" s="80">
        <v>0</v>
      </c>
      <c r="Q78" s="80">
        <v>0</v>
      </c>
      <c r="R78" s="80">
        <v>0</v>
      </c>
      <c r="S78" s="80">
        <v>0</v>
      </c>
      <c r="T78" s="80">
        <v>0</v>
      </c>
      <c r="U78" s="80">
        <v>0</v>
      </c>
      <c r="V78" s="80">
        <v>0</v>
      </c>
      <c r="W78" s="80">
        <v>0</v>
      </c>
      <c r="X78" s="80">
        <v>0</v>
      </c>
      <c r="Y78" s="80">
        <f>SUM(G78:O78)</f>
        <v>0</v>
      </c>
    </row>
    <row r="79" spans="1:25" s="81" customFormat="1" ht="11.25">
      <c r="A79" s="123"/>
      <c r="B79" s="13" t="s">
        <v>131</v>
      </c>
      <c r="C79" s="126"/>
      <c r="D79" s="129"/>
      <c r="E79" s="129"/>
      <c r="F79" s="80">
        <v>7429000</v>
      </c>
      <c r="G79" s="75">
        <v>4240000</v>
      </c>
      <c r="H79" s="80">
        <v>90000</v>
      </c>
      <c r="I79" s="75">
        <v>1020000</v>
      </c>
      <c r="J79" s="80">
        <v>1205000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f>SUM(G79:O79)</f>
        <v>6555000</v>
      </c>
    </row>
    <row r="80" spans="1:25" s="29" customFormat="1" ht="23.25">
      <c r="A80" s="133" t="s">
        <v>189</v>
      </c>
      <c r="B80" s="11" t="s">
        <v>145</v>
      </c>
      <c r="C80" s="136" t="s">
        <v>152</v>
      </c>
      <c r="D80" s="130">
        <v>2008</v>
      </c>
      <c r="E80" s="130">
        <v>2013</v>
      </c>
      <c r="F80" s="35">
        <f aca="true" t="shared" si="70" ref="F80:Y80">SUM(F81:F82)</f>
        <v>4310000</v>
      </c>
      <c r="G80" s="35">
        <f t="shared" si="70"/>
        <v>150000</v>
      </c>
      <c r="H80" s="35">
        <f t="shared" si="70"/>
        <v>1450000</v>
      </c>
      <c r="I80" s="35">
        <f t="shared" si="70"/>
        <v>1300000</v>
      </c>
      <c r="J80" s="35">
        <f t="shared" si="70"/>
        <v>0</v>
      </c>
      <c r="K80" s="35">
        <f t="shared" si="70"/>
        <v>0</v>
      </c>
      <c r="L80" s="35">
        <f t="shared" si="70"/>
        <v>0</v>
      </c>
      <c r="M80" s="35">
        <f t="shared" si="70"/>
        <v>0</v>
      </c>
      <c r="N80" s="35">
        <f t="shared" si="70"/>
        <v>0</v>
      </c>
      <c r="O80" s="35">
        <f t="shared" si="70"/>
        <v>0</v>
      </c>
      <c r="P80" s="35">
        <f>SUM(P81:P82)</f>
        <v>0</v>
      </c>
      <c r="Q80" s="35">
        <f>SUM(Q81:Q82)</f>
        <v>0</v>
      </c>
      <c r="R80" s="35">
        <f>SUM(R81:R82)</f>
        <v>0</v>
      </c>
      <c r="S80" s="35">
        <f aca="true" t="shared" si="71" ref="S80:X80">SUM(S81:S82)</f>
        <v>0</v>
      </c>
      <c r="T80" s="35">
        <f t="shared" si="71"/>
        <v>0</v>
      </c>
      <c r="U80" s="35">
        <f t="shared" si="71"/>
        <v>0</v>
      </c>
      <c r="V80" s="35">
        <f t="shared" si="71"/>
        <v>0</v>
      </c>
      <c r="W80" s="35">
        <f t="shared" si="71"/>
        <v>0</v>
      </c>
      <c r="X80" s="35">
        <f t="shared" si="71"/>
        <v>0</v>
      </c>
      <c r="Y80" s="35">
        <f t="shared" si="70"/>
        <v>2900000</v>
      </c>
    </row>
    <row r="81" spans="1:25" s="31" customFormat="1" ht="11.25">
      <c r="A81" s="134"/>
      <c r="B81" s="15" t="s">
        <v>130</v>
      </c>
      <c r="C81" s="137"/>
      <c r="D81" s="131"/>
      <c r="E81" s="131"/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f>SUM(G81:O81)</f>
        <v>0</v>
      </c>
    </row>
    <row r="82" spans="1:25" s="31" customFormat="1" ht="11.25">
      <c r="A82" s="135"/>
      <c r="B82" s="15" t="s">
        <v>131</v>
      </c>
      <c r="C82" s="138"/>
      <c r="D82" s="132"/>
      <c r="E82" s="132"/>
      <c r="F82" s="36">
        <v>4310000</v>
      </c>
      <c r="G82" s="36">
        <v>150000</v>
      </c>
      <c r="H82" s="36">
        <v>1450000</v>
      </c>
      <c r="I82" s="36">
        <v>1300000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f>SUM(G82:O82)</f>
        <v>2900000</v>
      </c>
    </row>
    <row r="83" spans="1:25" s="73" customFormat="1" ht="22.5">
      <c r="A83" s="121" t="s">
        <v>190</v>
      </c>
      <c r="B83" s="71" t="s">
        <v>356</v>
      </c>
      <c r="C83" s="145" t="s">
        <v>152</v>
      </c>
      <c r="D83" s="139">
        <v>2011</v>
      </c>
      <c r="E83" s="139">
        <v>2013</v>
      </c>
      <c r="F83" s="72">
        <f aca="true" t="shared" si="72" ref="F83:O83">SUM(F84:F85)</f>
        <v>2561000</v>
      </c>
      <c r="G83" s="72">
        <f t="shared" si="72"/>
        <v>80000</v>
      </c>
      <c r="H83" s="72">
        <f t="shared" si="72"/>
        <v>1200000</v>
      </c>
      <c r="I83" s="72">
        <f t="shared" si="72"/>
        <v>1200000</v>
      </c>
      <c r="J83" s="72">
        <f t="shared" si="72"/>
        <v>0</v>
      </c>
      <c r="K83" s="72">
        <f t="shared" si="72"/>
        <v>0</v>
      </c>
      <c r="L83" s="72">
        <f t="shared" si="72"/>
        <v>0</v>
      </c>
      <c r="M83" s="72">
        <f t="shared" si="72"/>
        <v>0</v>
      </c>
      <c r="N83" s="72">
        <f t="shared" si="72"/>
        <v>0</v>
      </c>
      <c r="O83" s="72">
        <f t="shared" si="72"/>
        <v>0</v>
      </c>
      <c r="P83" s="72">
        <f>SUM(P84:P85)</f>
        <v>0</v>
      </c>
      <c r="Q83" s="72">
        <f>SUM(Q84:Q85)</f>
        <v>0</v>
      </c>
      <c r="R83" s="72">
        <f>SUM(R84:R85)</f>
        <v>0</v>
      </c>
      <c r="S83" s="72">
        <f aca="true" t="shared" si="73" ref="S83:Y83">SUM(S84:S85)</f>
        <v>0</v>
      </c>
      <c r="T83" s="72">
        <f t="shared" si="73"/>
        <v>0</v>
      </c>
      <c r="U83" s="72">
        <f t="shared" si="73"/>
        <v>0</v>
      </c>
      <c r="V83" s="72">
        <f t="shared" si="73"/>
        <v>0</v>
      </c>
      <c r="W83" s="72">
        <f t="shared" si="73"/>
        <v>0</v>
      </c>
      <c r="X83" s="72">
        <f t="shared" si="73"/>
        <v>0</v>
      </c>
      <c r="Y83" s="72">
        <f t="shared" si="73"/>
        <v>2480000</v>
      </c>
    </row>
    <row r="84" spans="1:25" s="76" customFormat="1" ht="11.25">
      <c r="A84" s="122"/>
      <c r="B84" s="74" t="s">
        <v>130</v>
      </c>
      <c r="C84" s="146"/>
      <c r="D84" s="140"/>
      <c r="E84" s="140"/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  <c r="P84" s="75">
        <v>0</v>
      </c>
      <c r="Q84" s="75">
        <v>0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75">
        <v>0</v>
      </c>
      <c r="X84" s="75">
        <v>0</v>
      </c>
      <c r="Y84" s="75">
        <f>SUM(G84:O84)</f>
        <v>0</v>
      </c>
    </row>
    <row r="85" spans="1:25" s="76" customFormat="1" ht="11.25">
      <c r="A85" s="123"/>
      <c r="B85" s="74" t="s">
        <v>131</v>
      </c>
      <c r="C85" s="147"/>
      <c r="D85" s="141"/>
      <c r="E85" s="141"/>
      <c r="F85" s="75">
        <v>2561000</v>
      </c>
      <c r="G85" s="75">
        <v>80000</v>
      </c>
      <c r="H85" s="75">
        <v>1200000</v>
      </c>
      <c r="I85" s="75">
        <v>1200000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0</v>
      </c>
      <c r="R85" s="75">
        <v>0</v>
      </c>
      <c r="S85" s="75">
        <v>0</v>
      </c>
      <c r="T85" s="75">
        <v>0</v>
      </c>
      <c r="U85" s="75">
        <v>0</v>
      </c>
      <c r="V85" s="75">
        <v>0</v>
      </c>
      <c r="W85" s="75">
        <v>0</v>
      </c>
      <c r="X85" s="75">
        <v>0</v>
      </c>
      <c r="Y85" s="75">
        <f>SUM(G85:O85)</f>
        <v>2480000</v>
      </c>
    </row>
    <row r="86" spans="1:25" s="29" customFormat="1" ht="36.75" customHeight="1">
      <c r="A86" s="133" t="s">
        <v>191</v>
      </c>
      <c r="B86" s="11" t="s">
        <v>298</v>
      </c>
      <c r="C86" s="136" t="s">
        <v>152</v>
      </c>
      <c r="D86" s="130">
        <v>2011</v>
      </c>
      <c r="E86" s="130">
        <v>2013</v>
      </c>
      <c r="F86" s="35">
        <f aca="true" t="shared" si="74" ref="F86:O86">SUM(F87:F88)</f>
        <v>849550</v>
      </c>
      <c r="G86" s="35">
        <f t="shared" si="74"/>
        <v>260000</v>
      </c>
      <c r="H86" s="35">
        <f t="shared" si="74"/>
        <v>260000</v>
      </c>
      <c r="I86" s="35">
        <f t="shared" si="74"/>
        <v>329550</v>
      </c>
      <c r="J86" s="35">
        <f t="shared" si="74"/>
        <v>0</v>
      </c>
      <c r="K86" s="35">
        <f t="shared" si="74"/>
        <v>0</v>
      </c>
      <c r="L86" s="35">
        <f t="shared" si="74"/>
        <v>0</v>
      </c>
      <c r="M86" s="35">
        <f t="shared" si="74"/>
        <v>0</v>
      </c>
      <c r="N86" s="35">
        <f t="shared" si="74"/>
        <v>0</v>
      </c>
      <c r="O86" s="35">
        <f t="shared" si="74"/>
        <v>0</v>
      </c>
      <c r="P86" s="35">
        <f>SUM(P87:P88)</f>
        <v>0</v>
      </c>
      <c r="Q86" s="35">
        <f>SUM(Q87:Q88)</f>
        <v>0</v>
      </c>
      <c r="R86" s="35">
        <f>SUM(R87:R88)</f>
        <v>0</v>
      </c>
      <c r="S86" s="35">
        <f aca="true" t="shared" si="75" ref="S86:Y86">SUM(S87:S88)</f>
        <v>0</v>
      </c>
      <c r="T86" s="35">
        <f t="shared" si="75"/>
        <v>0</v>
      </c>
      <c r="U86" s="35">
        <f t="shared" si="75"/>
        <v>0</v>
      </c>
      <c r="V86" s="35">
        <f t="shared" si="75"/>
        <v>0</v>
      </c>
      <c r="W86" s="35">
        <f t="shared" si="75"/>
        <v>0</v>
      </c>
      <c r="X86" s="35">
        <f t="shared" si="75"/>
        <v>0</v>
      </c>
      <c r="Y86" s="35">
        <f t="shared" si="75"/>
        <v>849550</v>
      </c>
    </row>
    <row r="87" spans="1:25" s="31" customFormat="1" ht="11.25">
      <c r="A87" s="134"/>
      <c r="B87" s="15" t="s">
        <v>130</v>
      </c>
      <c r="C87" s="137"/>
      <c r="D87" s="131"/>
      <c r="E87" s="131"/>
      <c r="F87" s="36">
        <v>849550</v>
      </c>
      <c r="G87" s="36">
        <v>260000</v>
      </c>
      <c r="H87" s="36">
        <v>260000</v>
      </c>
      <c r="I87" s="36">
        <v>329550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f>SUM(G87:O87)</f>
        <v>849550</v>
      </c>
    </row>
    <row r="88" spans="1:25" s="31" customFormat="1" ht="11.25">
      <c r="A88" s="135"/>
      <c r="B88" s="15" t="s">
        <v>131</v>
      </c>
      <c r="C88" s="138"/>
      <c r="D88" s="132"/>
      <c r="E88" s="132"/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f>SUM(G88:O88)</f>
        <v>0</v>
      </c>
    </row>
    <row r="89" spans="1:25" s="29" customFormat="1" ht="24">
      <c r="A89" s="133" t="s">
        <v>192</v>
      </c>
      <c r="B89" s="11" t="s">
        <v>300</v>
      </c>
      <c r="C89" s="136" t="s">
        <v>152</v>
      </c>
      <c r="D89" s="130">
        <v>2004</v>
      </c>
      <c r="E89" s="130">
        <v>2015</v>
      </c>
      <c r="F89" s="35">
        <f aca="true" t="shared" si="76" ref="F89:Y89">SUM(F90:F91)</f>
        <v>20190000</v>
      </c>
      <c r="G89" s="35">
        <f t="shared" si="76"/>
        <v>300000</v>
      </c>
      <c r="H89" s="35">
        <f t="shared" si="76"/>
        <v>200000</v>
      </c>
      <c r="I89" s="35">
        <f t="shared" si="76"/>
        <v>1800000</v>
      </c>
      <c r="J89" s="35">
        <f t="shared" si="76"/>
        <v>3000000</v>
      </c>
      <c r="K89" s="35">
        <f t="shared" si="76"/>
        <v>12000000</v>
      </c>
      <c r="L89" s="35">
        <f t="shared" si="76"/>
        <v>0</v>
      </c>
      <c r="M89" s="35">
        <f t="shared" si="76"/>
        <v>0</v>
      </c>
      <c r="N89" s="35">
        <f t="shared" si="76"/>
        <v>0</v>
      </c>
      <c r="O89" s="35">
        <f t="shared" si="76"/>
        <v>0</v>
      </c>
      <c r="P89" s="35">
        <f>SUM(P90:P91)</f>
        <v>0</v>
      </c>
      <c r="Q89" s="35">
        <f>SUM(Q90:Q91)</f>
        <v>0</v>
      </c>
      <c r="R89" s="35">
        <f>SUM(R90:R91)</f>
        <v>0</v>
      </c>
      <c r="S89" s="35">
        <f aca="true" t="shared" si="77" ref="S89:X89">SUM(S90:S91)</f>
        <v>0</v>
      </c>
      <c r="T89" s="35">
        <f t="shared" si="77"/>
        <v>0</v>
      </c>
      <c r="U89" s="35">
        <f t="shared" si="77"/>
        <v>0</v>
      </c>
      <c r="V89" s="35">
        <f t="shared" si="77"/>
        <v>0</v>
      </c>
      <c r="W89" s="35">
        <f t="shared" si="77"/>
        <v>0</v>
      </c>
      <c r="X89" s="35">
        <f t="shared" si="77"/>
        <v>0</v>
      </c>
      <c r="Y89" s="35">
        <f t="shared" si="76"/>
        <v>17300000</v>
      </c>
    </row>
    <row r="90" spans="1:25" s="31" customFormat="1" ht="11.25">
      <c r="A90" s="134"/>
      <c r="B90" s="15" t="s">
        <v>130</v>
      </c>
      <c r="C90" s="137"/>
      <c r="D90" s="131"/>
      <c r="E90" s="131"/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f>SUM(G90:O90)</f>
        <v>0</v>
      </c>
    </row>
    <row r="91" spans="1:25" s="31" customFormat="1" ht="11.25">
      <c r="A91" s="135"/>
      <c r="B91" s="15" t="s">
        <v>131</v>
      </c>
      <c r="C91" s="138"/>
      <c r="D91" s="132"/>
      <c r="E91" s="132"/>
      <c r="F91" s="36">
        <v>20190000</v>
      </c>
      <c r="G91" s="36">
        <v>300000</v>
      </c>
      <c r="H91" s="36">
        <v>200000</v>
      </c>
      <c r="I91" s="36">
        <v>1800000</v>
      </c>
      <c r="J91" s="36">
        <v>3000000</v>
      </c>
      <c r="K91" s="36">
        <v>12000000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f>SUM(G91:O91)</f>
        <v>17300000</v>
      </c>
    </row>
    <row r="92" spans="1:25" s="29" customFormat="1" ht="24">
      <c r="A92" s="133" t="s">
        <v>193</v>
      </c>
      <c r="B92" s="11" t="s">
        <v>146</v>
      </c>
      <c r="C92" s="136" t="s">
        <v>152</v>
      </c>
      <c r="D92" s="130">
        <v>2009</v>
      </c>
      <c r="E92" s="130">
        <v>2013</v>
      </c>
      <c r="F92" s="35">
        <f aca="true" t="shared" si="78" ref="F92:Y92">SUM(F93:F94)</f>
        <v>3848000</v>
      </c>
      <c r="G92" s="35">
        <f t="shared" si="78"/>
        <v>600000</v>
      </c>
      <c r="H92" s="35">
        <f t="shared" si="78"/>
        <v>1200000</v>
      </c>
      <c r="I92" s="35">
        <f t="shared" si="78"/>
        <v>1200000</v>
      </c>
      <c r="J92" s="35">
        <f t="shared" si="78"/>
        <v>0</v>
      </c>
      <c r="K92" s="35">
        <f t="shared" si="78"/>
        <v>0</v>
      </c>
      <c r="L92" s="35">
        <f t="shared" si="78"/>
        <v>0</v>
      </c>
      <c r="M92" s="35">
        <f t="shared" si="78"/>
        <v>0</v>
      </c>
      <c r="N92" s="35">
        <f t="shared" si="78"/>
        <v>0</v>
      </c>
      <c r="O92" s="35">
        <f t="shared" si="78"/>
        <v>0</v>
      </c>
      <c r="P92" s="35">
        <f>SUM(P93:P94)</f>
        <v>0</v>
      </c>
      <c r="Q92" s="35">
        <f>SUM(Q93:Q94)</f>
        <v>0</v>
      </c>
      <c r="R92" s="35">
        <f>SUM(R93:R94)</f>
        <v>0</v>
      </c>
      <c r="S92" s="35">
        <f aca="true" t="shared" si="79" ref="S92:X92">SUM(S93:S94)</f>
        <v>0</v>
      </c>
      <c r="T92" s="35">
        <f t="shared" si="79"/>
        <v>0</v>
      </c>
      <c r="U92" s="35">
        <f t="shared" si="79"/>
        <v>0</v>
      </c>
      <c r="V92" s="35">
        <f t="shared" si="79"/>
        <v>0</v>
      </c>
      <c r="W92" s="35">
        <f t="shared" si="79"/>
        <v>0</v>
      </c>
      <c r="X92" s="35">
        <f t="shared" si="79"/>
        <v>0</v>
      </c>
      <c r="Y92" s="35">
        <f t="shared" si="78"/>
        <v>3000000</v>
      </c>
    </row>
    <row r="93" spans="1:25" s="31" customFormat="1" ht="11.25">
      <c r="A93" s="134"/>
      <c r="B93" s="15" t="s">
        <v>130</v>
      </c>
      <c r="C93" s="137"/>
      <c r="D93" s="131"/>
      <c r="E93" s="131"/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f>SUM(G93:O93)</f>
        <v>0</v>
      </c>
    </row>
    <row r="94" spans="1:25" s="31" customFormat="1" ht="11.25">
      <c r="A94" s="135"/>
      <c r="B94" s="15" t="s">
        <v>131</v>
      </c>
      <c r="C94" s="138"/>
      <c r="D94" s="132"/>
      <c r="E94" s="132"/>
      <c r="F94" s="36">
        <v>3848000</v>
      </c>
      <c r="G94" s="36">
        <v>600000</v>
      </c>
      <c r="H94" s="36">
        <v>1200000</v>
      </c>
      <c r="I94" s="36">
        <v>1200000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f>SUM(G94:O94)</f>
        <v>3000000</v>
      </c>
    </row>
    <row r="95" spans="1:25" s="29" customFormat="1" ht="24">
      <c r="A95" s="133" t="s">
        <v>194</v>
      </c>
      <c r="B95" s="11" t="s">
        <v>301</v>
      </c>
      <c r="C95" s="136" t="s">
        <v>152</v>
      </c>
      <c r="D95" s="130">
        <v>2011</v>
      </c>
      <c r="E95" s="130">
        <v>2013</v>
      </c>
      <c r="F95" s="35">
        <f aca="true" t="shared" si="80" ref="F95:O95">SUM(F96:F97)</f>
        <v>700000</v>
      </c>
      <c r="G95" s="35">
        <f t="shared" si="80"/>
        <v>50000</v>
      </c>
      <c r="H95" s="35">
        <f t="shared" si="80"/>
        <v>0</v>
      </c>
      <c r="I95" s="35">
        <f t="shared" si="80"/>
        <v>650000</v>
      </c>
      <c r="J95" s="35">
        <f t="shared" si="80"/>
        <v>0</v>
      </c>
      <c r="K95" s="35">
        <f t="shared" si="80"/>
        <v>0</v>
      </c>
      <c r="L95" s="35">
        <f t="shared" si="80"/>
        <v>0</v>
      </c>
      <c r="M95" s="35">
        <f t="shared" si="80"/>
        <v>0</v>
      </c>
      <c r="N95" s="35">
        <f t="shared" si="80"/>
        <v>0</v>
      </c>
      <c r="O95" s="35">
        <f t="shared" si="80"/>
        <v>0</v>
      </c>
      <c r="P95" s="35">
        <f>SUM(P96:P97)</f>
        <v>0</v>
      </c>
      <c r="Q95" s="35">
        <f>SUM(Q96:Q97)</f>
        <v>0</v>
      </c>
      <c r="R95" s="35">
        <f>SUM(R96:R97)</f>
        <v>0</v>
      </c>
      <c r="S95" s="35">
        <f aca="true" t="shared" si="81" ref="S95:Y95">SUM(S96:S97)</f>
        <v>0</v>
      </c>
      <c r="T95" s="35">
        <f t="shared" si="81"/>
        <v>0</v>
      </c>
      <c r="U95" s="35">
        <f t="shared" si="81"/>
        <v>0</v>
      </c>
      <c r="V95" s="35">
        <f t="shared" si="81"/>
        <v>0</v>
      </c>
      <c r="W95" s="35">
        <f t="shared" si="81"/>
        <v>0</v>
      </c>
      <c r="X95" s="35">
        <f t="shared" si="81"/>
        <v>0</v>
      </c>
      <c r="Y95" s="35">
        <f t="shared" si="81"/>
        <v>700000</v>
      </c>
    </row>
    <row r="96" spans="1:25" s="31" customFormat="1" ht="11.25">
      <c r="A96" s="134"/>
      <c r="B96" s="15" t="s">
        <v>130</v>
      </c>
      <c r="C96" s="137"/>
      <c r="D96" s="131"/>
      <c r="E96" s="131"/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f>SUM(G96:O96)</f>
        <v>0</v>
      </c>
    </row>
    <row r="97" spans="1:25" s="31" customFormat="1" ht="11.25">
      <c r="A97" s="135"/>
      <c r="B97" s="15" t="s">
        <v>131</v>
      </c>
      <c r="C97" s="138"/>
      <c r="D97" s="132"/>
      <c r="E97" s="132"/>
      <c r="F97" s="36">
        <v>700000</v>
      </c>
      <c r="G97" s="36">
        <v>50000</v>
      </c>
      <c r="H97" s="36">
        <v>0</v>
      </c>
      <c r="I97" s="36">
        <v>650000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f>SUM(G97:O97)</f>
        <v>700000</v>
      </c>
    </row>
    <row r="98" spans="1:25" s="73" customFormat="1" ht="22.5">
      <c r="A98" s="121" t="s">
        <v>240</v>
      </c>
      <c r="B98" s="71" t="s">
        <v>357</v>
      </c>
      <c r="C98" s="145" t="s">
        <v>152</v>
      </c>
      <c r="D98" s="139">
        <v>2011</v>
      </c>
      <c r="E98" s="139">
        <v>2012</v>
      </c>
      <c r="F98" s="72">
        <f aca="true" t="shared" si="82" ref="F98:O98">SUM(F99:F100)</f>
        <v>656000</v>
      </c>
      <c r="G98" s="72">
        <f t="shared" si="82"/>
        <v>56000</v>
      </c>
      <c r="H98" s="72">
        <f t="shared" si="82"/>
        <v>600000</v>
      </c>
      <c r="I98" s="72">
        <f t="shared" si="82"/>
        <v>0</v>
      </c>
      <c r="J98" s="72">
        <f t="shared" si="82"/>
        <v>0</v>
      </c>
      <c r="K98" s="72">
        <f t="shared" si="82"/>
        <v>0</v>
      </c>
      <c r="L98" s="72">
        <f t="shared" si="82"/>
        <v>0</v>
      </c>
      <c r="M98" s="72">
        <f t="shared" si="82"/>
        <v>0</v>
      </c>
      <c r="N98" s="72">
        <f t="shared" si="82"/>
        <v>0</v>
      </c>
      <c r="O98" s="72">
        <f t="shared" si="82"/>
        <v>0</v>
      </c>
      <c r="P98" s="72">
        <f>SUM(P99:P100)</f>
        <v>0</v>
      </c>
      <c r="Q98" s="72">
        <f>SUM(Q99:Q100)</f>
        <v>0</v>
      </c>
      <c r="R98" s="72">
        <f>SUM(R99:R100)</f>
        <v>0</v>
      </c>
      <c r="S98" s="72">
        <f aca="true" t="shared" si="83" ref="S98:Y98">SUM(S99:S100)</f>
        <v>0</v>
      </c>
      <c r="T98" s="72">
        <f t="shared" si="83"/>
        <v>0</v>
      </c>
      <c r="U98" s="72">
        <f t="shared" si="83"/>
        <v>0</v>
      </c>
      <c r="V98" s="72">
        <f t="shared" si="83"/>
        <v>0</v>
      </c>
      <c r="W98" s="72">
        <f t="shared" si="83"/>
        <v>0</v>
      </c>
      <c r="X98" s="72">
        <f t="shared" si="83"/>
        <v>0</v>
      </c>
      <c r="Y98" s="72">
        <f t="shared" si="83"/>
        <v>656000</v>
      </c>
    </row>
    <row r="99" spans="1:25" s="76" customFormat="1" ht="11.25">
      <c r="A99" s="122"/>
      <c r="B99" s="74" t="s">
        <v>130</v>
      </c>
      <c r="C99" s="146"/>
      <c r="D99" s="140"/>
      <c r="E99" s="140"/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  <c r="W99" s="75">
        <v>0</v>
      </c>
      <c r="X99" s="75">
        <v>0</v>
      </c>
      <c r="Y99" s="75">
        <f>SUM(G99:O99)</f>
        <v>0</v>
      </c>
    </row>
    <row r="100" spans="1:25" s="76" customFormat="1" ht="11.25">
      <c r="A100" s="123"/>
      <c r="B100" s="74" t="s">
        <v>131</v>
      </c>
      <c r="C100" s="147"/>
      <c r="D100" s="141"/>
      <c r="E100" s="141"/>
      <c r="F100" s="75">
        <v>656000</v>
      </c>
      <c r="G100" s="75">
        <v>56000</v>
      </c>
      <c r="H100" s="75">
        <v>600000</v>
      </c>
      <c r="I100" s="75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75">
        <v>0</v>
      </c>
      <c r="T100" s="75">
        <v>0</v>
      </c>
      <c r="U100" s="75">
        <v>0</v>
      </c>
      <c r="V100" s="75">
        <v>0</v>
      </c>
      <c r="W100" s="75">
        <v>0</v>
      </c>
      <c r="X100" s="75">
        <v>0</v>
      </c>
      <c r="Y100" s="75">
        <f>SUM(G100:O100)</f>
        <v>656000</v>
      </c>
    </row>
    <row r="101" spans="1:25" s="29" customFormat="1" ht="36">
      <c r="A101" s="133" t="s">
        <v>241</v>
      </c>
      <c r="B101" s="11" t="s">
        <v>148</v>
      </c>
      <c r="C101" s="136" t="s">
        <v>152</v>
      </c>
      <c r="D101" s="130">
        <v>2009</v>
      </c>
      <c r="E101" s="130">
        <v>2013</v>
      </c>
      <c r="F101" s="35">
        <f aca="true" t="shared" si="84" ref="F101:Y101">SUM(F102:F103)</f>
        <v>6830000</v>
      </c>
      <c r="G101" s="35">
        <f t="shared" si="84"/>
        <v>2250000</v>
      </c>
      <c r="H101" s="35">
        <f t="shared" si="84"/>
        <v>2250000</v>
      </c>
      <c r="I101" s="35">
        <f t="shared" si="84"/>
        <v>2180000</v>
      </c>
      <c r="J101" s="35">
        <f t="shared" si="84"/>
        <v>0</v>
      </c>
      <c r="K101" s="35">
        <f t="shared" si="84"/>
        <v>0</v>
      </c>
      <c r="L101" s="35">
        <f t="shared" si="84"/>
        <v>0</v>
      </c>
      <c r="M101" s="35">
        <f t="shared" si="84"/>
        <v>0</v>
      </c>
      <c r="N101" s="35">
        <f t="shared" si="84"/>
        <v>0</v>
      </c>
      <c r="O101" s="35">
        <f t="shared" si="84"/>
        <v>0</v>
      </c>
      <c r="P101" s="35">
        <f>SUM(P102:P103)</f>
        <v>0</v>
      </c>
      <c r="Q101" s="35">
        <f>SUM(Q102:Q103)</f>
        <v>0</v>
      </c>
      <c r="R101" s="35">
        <f>SUM(R102:R103)</f>
        <v>0</v>
      </c>
      <c r="S101" s="35">
        <f aca="true" t="shared" si="85" ref="S101:X101">SUM(S102:S103)</f>
        <v>0</v>
      </c>
      <c r="T101" s="35">
        <f t="shared" si="85"/>
        <v>0</v>
      </c>
      <c r="U101" s="35">
        <f t="shared" si="85"/>
        <v>0</v>
      </c>
      <c r="V101" s="35">
        <f t="shared" si="85"/>
        <v>0</v>
      </c>
      <c r="W101" s="35">
        <f t="shared" si="85"/>
        <v>0</v>
      </c>
      <c r="X101" s="35">
        <f t="shared" si="85"/>
        <v>0</v>
      </c>
      <c r="Y101" s="35">
        <f t="shared" si="84"/>
        <v>6680000</v>
      </c>
    </row>
    <row r="102" spans="1:25" s="31" customFormat="1" ht="11.25">
      <c r="A102" s="134"/>
      <c r="B102" s="15" t="s">
        <v>130</v>
      </c>
      <c r="C102" s="137"/>
      <c r="D102" s="131"/>
      <c r="E102" s="131"/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f>SUM(G102:O102)</f>
        <v>0</v>
      </c>
    </row>
    <row r="103" spans="1:25" s="31" customFormat="1" ht="11.25">
      <c r="A103" s="135"/>
      <c r="B103" s="15" t="s">
        <v>131</v>
      </c>
      <c r="C103" s="138"/>
      <c r="D103" s="132"/>
      <c r="E103" s="132"/>
      <c r="F103" s="36">
        <v>6830000</v>
      </c>
      <c r="G103" s="36">
        <v>2250000</v>
      </c>
      <c r="H103" s="36">
        <v>2250000</v>
      </c>
      <c r="I103" s="36">
        <v>2180000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f>SUM(G103:O103)</f>
        <v>6680000</v>
      </c>
    </row>
    <row r="104" spans="1:25" s="73" customFormat="1" ht="22.5">
      <c r="A104" s="142" t="s">
        <v>242</v>
      </c>
      <c r="B104" s="71" t="s">
        <v>358</v>
      </c>
      <c r="C104" s="145" t="s">
        <v>152</v>
      </c>
      <c r="D104" s="139">
        <v>2000</v>
      </c>
      <c r="E104" s="139">
        <v>2015</v>
      </c>
      <c r="F104" s="72">
        <f aca="true" t="shared" si="86" ref="F104:O104">SUM(F105:F106)</f>
        <v>12202000</v>
      </c>
      <c r="G104" s="72">
        <f t="shared" si="86"/>
        <v>263400</v>
      </c>
      <c r="H104" s="72">
        <f t="shared" si="86"/>
        <v>1300000</v>
      </c>
      <c r="I104" s="72">
        <f t="shared" si="86"/>
        <v>2000000</v>
      </c>
      <c r="J104" s="72">
        <f t="shared" si="86"/>
        <v>3500000</v>
      </c>
      <c r="K104" s="72">
        <f t="shared" si="86"/>
        <v>3000000</v>
      </c>
      <c r="L104" s="72">
        <f t="shared" si="86"/>
        <v>0</v>
      </c>
      <c r="M104" s="72">
        <f t="shared" si="86"/>
        <v>0</v>
      </c>
      <c r="N104" s="72">
        <f t="shared" si="86"/>
        <v>0</v>
      </c>
      <c r="O104" s="72">
        <f t="shared" si="86"/>
        <v>0</v>
      </c>
      <c r="P104" s="72">
        <f>SUM(P105:P106)</f>
        <v>0</v>
      </c>
      <c r="Q104" s="72">
        <f>SUM(Q105:Q106)</f>
        <v>0</v>
      </c>
      <c r="R104" s="72">
        <f>SUM(R105:R106)</f>
        <v>0</v>
      </c>
      <c r="S104" s="72">
        <f aca="true" t="shared" si="87" ref="S104:Y104">SUM(S105:S106)</f>
        <v>0</v>
      </c>
      <c r="T104" s="72">
        <f t="shared" si="87"/>
        <v>0</v>
      </c>
      <c r="U104" s="72">
        <f t="shared" si="87"/>
        <v>0</v>
      </c>
      <c r="V104" s="72">
        <f t="shared" si="87"/>
        <v>0</v>
      </c>
      <c r="W104" s="72">
        <f t="shared" si="87"/>
        <v>0</v>
      </c>
      <c r="X104" s="72">
        <f t="shared" si="87"/>
        <v>0</v>
      </c>
      <c r="Y104" s="72">
        <f t="shared" si="87"/>
        <v>10063400</v>
      </c>
    </row>
    <row r="105" spans="1:25" s="76" customFormat="1" ht="11.25">
      <c r="A105" s="143"/>
      <c r="B105" s="74" t="s">
        <v>130</v>
      </c>
      <c r="C105" s="146"/>
      <c r="D105" s="140"/>
      <c r="E105" s="140"/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75">
        <v>0</v>
      </c>
      <c r="T105" s="75">
        <v>0</v>
      </c>
      <c r="U105" s="75">
        <v>0</v>
      </c>
      <c r="V105" s="75">
        <v>0</v>
      </c>
      <c r="W105" s="75">
        <v>0</v>
      </c>
      <c r="X105" s="75">
        <v>0</v>
      </c>
      <c r="Y105" s="75">
        <f>SUM(G105:O105)</f>
        <v>0</v>
      </c>
    </row>
    <row r="106" spans="1:25" s="76" customFormat="1" ht="11.25">
      <c r="A106" s="144"/>
      <c r="B106" s="74" t="s">
        <v>131</v>
      </c>
      <c r="C106" s="147"/>
      <c r="D106" s="141"/>
      <c r="E106" s="141"/>
      <c r="F106" s="75">
        <v>12202000</v>
      </c>
      <c r="G106" s="75">
        <v>263400</v>
      </c>
      <c r="H106" s="75">
        <v>1300000</v>
      </c>
      <c r="I106" s="75">
        <v>2000000</v>
      </c>
      <c r="J106" s="75">
        <v>3500000</v>
      </c>
      <c r="K106" s="75">
        <v>3000000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75">
        <v>0</v>
      </c>
      <c r="T106" s="75">
        <v>0</v>
      </c>
      <c r="U106" s="75">
        <v>0</v>
      </c>
      <c r="V106" s="75">
        <v>0</v>
      </c>
      <c r="W106" s="75">
        <v>0</v>
      </c>
      <c r="X106" s="75">
        <v>0</v>
      </c>
      <c r="Y106" s="75">
        <f>SUM(G106:O106)</f>
        <v>10063400</v>
      </c>
    </row>
    <row r="107" spans="1:25" s="79" customFormat="1" ht="33.75">
      <c r="A107" s="121" t="s">
        <v>243</v>
      </c>
      <c r="B107" s="77" t="s">
        <v>359</v>
      </c>
      <c r="C107" s="124" t="s">
        <v>152</v>
      </c>
      <c r="D107" s="127">
        <v>2009</v>
      </c>
      <c r="E107" s="127">
        <v>2012</v>
      </c>
      <c r="F107" s="78">
        <f aca="true" t="shared" si="88" ref="F107:Y107">SUM(F108:F109)</f>
        <v>1000000</v>
      </c>
      <c r="G107" s="72">
        <f t="shared" si="88"/>
        <v>359000</v>
      </c>
      <c r="H107" s="72">
        <f t="shared" si="88"/>
        <v>551000</v>
      </c>
      <c r="I107" s="78">
        <f t="shared" si="88"/>
        <v>0</v>
      </c>
      <c r="J107" s="78">
        <f t="shared" si="88"/>
        <v>0</v>
      </c>
      <c r="K107" s="78">
        <f t="shared" si="88"/>
        <v>0</v>
      </c>
      <c r="L107" s="78">
        <f t="shared" si="88"/>
        <v>0</v>
      </c>
      <c r="M107" s="78">
        <f t="shared" si="88"/>
        <v>0</v>
      </c>
      <c r="N107" s="78">
        <f t="shared" si="88"/>
        <v>0</v>
      </c>
      <c r="O107" s="78">
        <f t="shared" si="88"/>
        <v>0</v>
      </c>
      <c r="P107" s="78">
        <f>SUM(P108:P109)</f>
        <v>0</v>
      </c>
      <c r="Q107" s="78">
        <f>SUM(Q108:Q109)</f>
        <v>0</v>
      </c>
      <c r="R107" s="78">
        <f>SUM(R108:R109)</f>
        <v>0</v>
      </c>
      <c r="S107" s="78">
        <f aca="true" t="shared" si="89" ref="S107:X107">SUM(S108:S109)</f>
        <v>0</v>
      </c>
      <c r="T107" s="78">
        <f t="shared" si="89"/>
        <v>0</v>
      </c>
      <c r="U107" s="78">
        <f t="shared" si="89"/>
        <v>0</v>
      </c>
      <c r="V107" s="78">
        <f t="shared" si="89"/>
        <v>0</v>
      </c>
      <c r="W107" s="78">
        <f t="shared" si="89"/>
        <v>0</v>
      </c>
      <c r="X107" s="78">
        <f t="shared" si="89"/>
        <v>0</v>
      </c>
      <c r="Y107" s="78">
        <f t="shared" si="88"/>
        <v>910000</v>
      </c>
    </row>
    <row r="108" spans="1:25" s="81" customFormat="1" ht="11.25">
      <c r="A108" s="122"/>
      <c r="B108" s="13" t="s">
        <v>130</v>
      </c>
      <c r="C108" s="125"/>
      <c r="D108" s="128"/>
      <c r="E108" s="128"/>
      <c r="F108" s="80">
        <v>0</v>
      </c>
      <c r="G108" s="75">
        <v>0</v>
      </c>
      <c r="H108" s="75">
        <v>0</v>
      </c>
      <c r="I108" s="80">
        <v>0</v>
      </c>
      <c r="J108" s="80">
        <v>0</v>
      </c>
      <c r="K108" s="80">
        <v>0</v>
      </c>
      <c r="L108" s="80">
        <v>0</v>
      </c>
      <c r="M108" s="80">
        <v>0</v>
      </c>
      <c r="N108" s="80">
        <v>0</v>
      </c>
      <c r="O108" s="80">
        <v>0</v>
      </c>
      <c r="P108" s="80">
        <v>0</v>
      </c>
      <c r="Q108" s="80">
        <v>0</v>
      </c>
      <c r="R108" s="80">
        <v>0</v>
      </c>
      <c r="S108" s="80">
        <v>0</v>
      </c>
      <c r="T108" s="80">
        <v>0</v>
      </c>
      <c r="U108" s="80">
        <v>0</v>
      </c>
      <c r="V108" s="80">
        <v>0</v>
      </c>
      <c r="W108" s="80">
        <v>0</v>
      </c>
      <c r="X108" s="80">
        <v>0</v>
      </c>
      <c r="Y108" s="80">
        <f>SUM(G108:O108)</f>
        <v>0</v>
      </c>
    </row>
    <row r="109" spans="1:25" s="81" customFormat="1" ht="11.25">
      <c r="A109" s="123"/>
      <c r="B109" s="13" t="s">
        <v>131</v>
      </c>
      <c r="C109" s="126"/>
      <c r="D109" s="129"/>
      <c r="E109" s="129"/>
      <c r="F109" s="80">
        <v>1000000</v>
      </c>
      <c r="G109" s="75">
        <v>359000</v>
      </c>
      <c r="H109" s="75">
        <v>551000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80">
        <v>0</v>
      </c>
      <c r="O109" s="80">
        <v>0</v>
      </c>
      <c r="P109" s="80">
        <v>0</v>
      </c>
      <c r="Q109" s="80">
        <v>0</v>
      </c>
      <c r="R109" s="80">
        <v>0</v>
      </c>
      <c r="S109" s="80">
        <v>0</v>
      </c>
      <c r="T109" s="80">
        <v>0</v>
      </c>
      <c r="U109" s="80">
        <v>0</v>
      </c>
      <c r="V109" s="80">
        <v>0</v>
      </c>
      <c r="W109" s="80">
        <v>0</v>
      </c>
      <c r="X109" s="80">
        <v>0</v>
      </c>
      <c r="Y109" s="80">
        <f>SUM(G109:O109)</f>
        <v>910000</v>
      </c>
    </row>
    <row r="110" spans="1:25" s="79" customFormat="1" ht="19.5" customHeight="1">
      <c r="A110" s="121" t="s">
        <v>244</v>
      </c>
      <c r="B110" s="77" t="s">
        <v>360</v>
      </c>
      <c r="C110" s="124" t="s">
        <v>152</v>
      </c>
      <c r="D110" s="127">
        <v>2004</v>
      </c>
      <c r="E110" s="127">
        <v>2013</v>
      </c>
      <c r="F110" s="72">
        <f aca="true" t="shared" si="90" ref="F110:Y110">SUM(F111:F112)</f>
        <v>1677000</v>
      </c>
      <c r="G110" s="72">
        <f t="shared" si="90"/>
        <v>461000</v>
      </c>
      <c r="H110" s="72">
        <f t="shared" si="90"/>
        <v>450000</v>
      </c>
      <c r="I110" s="78">
        <f t="shared" si="90"/>
        <v>307000</v>
      </c>
      <c r="J110" s="78">
        <f t="shared" si="90"/>
        <v>0</v>
      </c>
      <c r="K110" s="78">
        <f t="shared" si="90"/>
        <v>0</v>
      </c>
      <c r="L110" s="78">
        <f t="shared" si="90"/>
        <v>0</v>
      </c>
      <c r="M110" s="78">
        <f t="shared" si="90"/>
        <v>0</v>
      </c>
      <c r="N110" s="78">
        <f t="shared" si="90"/>
        <v>0</v>
      </c>
      <c r="O110" s="78">
        <f t="shared" si="90"/>
        <v>0</v>
      </c>
      <c r="P110" s="78">
        <f>SUM(P111:P112)</f>
        <v>0</v>
      </c>
      <c r="Q110" s="78">
        <f>SUM(Q111:Q112)</f>
        <v>0</v>
      </c>
      <c r="R110" s="78">
        <f>SUM(R111:R112)</f>
        <v>0</v>
      </c>
      <c r="S110" s="78">
        <f aca="true" t="shared" si="91" ref="S110:X110">SUM(S111:S112)</f>
        <v>0</v>
      </c>
      <c r="T110" s="78">
        <f t="shared" si="91"/>
        <v>0</v>
      </c>
      <c r="U110" s="78">
        <f t="shared" si="91"/>
        <v>0</v>
      </c>
      <c r="V110" s="78">
        <f t="shared" si="91"/>
        <v>0</v>
      </c>
      <c r="W110" s="78">
        <f t="shared" si="91"/>
        <v>0</v>
      </c>
      <c r="X110" s="78">
        <f t="shared" si="91"/>
        <v>0</v>
      </c>
      <c r="Y110" s="78">
        <f t="shared" si="90"/>
        <v>1218000</v>
      </c>
    </row>
    <row r="111" spans="1:25" s="81" customFormat="1" ht="11.25">
      <c r="A111" s="122"/>
      <c r="B111" s="13" t="s">
        <v>130</v>
      </c>
      <c r="C111" s="125"/>
      <c r="D111" s="128"/>
      <c r="E111" s="128"/>
      <c r="F111" s="75">
        <v>0</v>
      </c>
      <c r="G111" s="75">
        <v>0</v>
      </c>
      <c r="H111" s="75">
        <v>0</v>
      </c>
      <c r="I111" s="80">
        <v>0</v>
      </c>
      <c r="J111" s="80">
        <v>0</v>
      </c>
      <c r="K111" s="80">
        <v>0</v>
      </c>
      <c r="L111" s="80">
        <v>0</v>
      </c>
      <c r="M111" s="80">
        <v>0</v>
      </c>
      <c r="N111" s="80">
        <v>0</v>
      </c>
      <c r="O111" s="80">
        <v>0</v>
      </c>
      <c r="P111" s="80">
        <v>0</v>
      </c>
      <c r="Q111" s="80">
        <v>0</v>
      </c>
      <c r="R111" s="80">
        <v>0</v>
      </c>
      <c r="S111" s="80">
        <v>0</v>
      </c>
      <c r="T111" s="80">
        <v>0</v>
      </c>
      <c r="U111" s="80">
        <v>0</v>
      </c>
      <c r="V111" s="80">
        <v>0</v>
      </c>
      <c r="W111" s="80">
        <v>0</v>
      </c>
      <c r="X111" s="80">
        <v>0</v>
      </c>
      <c r="Y111" s="80">
        <f>SUM(G111:O111)</f>
        <v>0</v>
      </c>
    </row>
    <row r="112" spans="1:25" s="81" customFormat="1" ht="11.25">
      <c r="A112" s="123"/>
      <c r="B112" s="13" t="s">
        <v>131</v>
      </c>
      <c r="C112" s="126"/>
      <c r="D112" s="129"/>
      <c r="E112" s="129"/>
      <c r="F112" s="75">
        <v>1677000</v>
      </c>
      <c r="G112" s="75">
        <v>461000</v>
      </c>
      <c r="H112" s="75">
        <v>450000</v>
      </c>
      <c r="I112" s="80">
        <v>307000</v>
      </c>
      <c r="J112" s="80">
        <v>0</v>
      </c>
      <c r="K112" s="80">
        <v>0</v>
      </c>
      <c r="L112" s="80">
        <v>0</v>
      </c>
      <c r="M112" s="80">
        <v>0</v>
      </c>
      <c r="N112" s="80">
        <v>0</v>
      </c>
      <c r="O112" s="80">
        <v>0</v>
      </c>
      <c r="P112" s="80">
        <v>0</v>
      </c>
      <c r="Q112" s="80">
        <v>0</v>
      </c>
      <c r="R112" s="80">
        <v>0</v>
      </c>
      <c r="S112" s="80">
        <v>0</v>
      </c>
      <c r="T112" s="80">
        <v>0</v>
      </c>
      <c r="U112" s="80">
        <v>0</v>
      </c>
      <c r="V112" s="80">
        <v>0</v>
      </c>
      <c r="W112" s="80">
        <v>0</v>
      </c>
      <c r="X112" s="80">
        <v>0</v>
      </c>
      <c r="Y112" s="80">
        <f>SUM(G112:O112)</f>
        <v>1218000</v>
      </c>
    </row>
    <row r="113" spans="1:25" s="29" customFormat="1" ht="51.75" customHeight="1">
      <c r="A113" s="133" t="s">
        <v>245</v>
      </c>
      <c r="B113" s="11" t="s">
        <v>299</v>
      </c>
      <c r="C113" s="136" t="s">
        <v>152</v>
      </c>
      <c r="D113" s="130">
        <v>2009</v>
      </c>
      <c r="E113" s="130">
        <v>2013</v>
      </c>
      <c r="F113" s="35">
        <f aca="true" t="shared" si="92" ref="F113:Y113">SUM(F114:F115)</f>
        <v>464000</v>
      </c>
      <c r="G113" s="35">
        <f t="shared" si="92"/>
        <v>128100</v>
      </c>
      <c r="H113" s="35">
        <f t="shared" si="92"/>
        <v>111400</v>
      </c>
      <c r="I113" s="35">
        <f t="shared" si="92"/>
        <v>44220</v>
      </c>
      <c r="J113" s="35">
        <f t="shared" si="92"/>
        <v>0</v>
      </c>
      <c r="K113" s="35">
        <f t="shared" si="92"/>
        <v>0</v>
      </c>
      <c r="L113" s="35">
        <f t="shared" si="92"/>
        <v>0</v>
      </c>
      <c r="M113" s="35">
        <f t="shared" si="92"/>
        <v>0</v>
      </c>
      <c r="N113" s="35">
        <f t="shared" si="92"/>
        <v>0</v>
      </c>
      <c r="O113" s="35">
        <f t="shared" si="92"/>
        <v>0</v>
      </c>
      <c r="P113" s="35">
        <f>SUM(P114:P115)</f>
        <v>0</v>
      </c>
      <c r="Q113" s="35">
        <f>SUM(Q114:Q115)</f>
        <v>0</v>
      </c>
      <c r="R113" s="35">
        <f>SUM(R114:R115)</f>
        <v>0</v>
      </c>
      <c r="S113" s="35">
        <f aca="true" t="shared" si="93" ref="S113:X113">SUM(S114:S115)</f>
        <v>0</v>
      </c>
      <c r="T113" s="35">
        <f t="shared" si="93"/>
        <v>0</v>
      </c>
      <c r="U113" s="35">
        <f t="shared" si="93"/>
        <v>0</v>
      </c>
      <c r="V113" s="35">
        <f t="shared" si="93"/>
        <v>0</v>
      </c>
      <c r="W113" s="35">
        <f t="shared" si="93"/>
        <v>0</v>
      </c>
      <c r="X113" s="35">
        <f t="shared" si="93"/>
        <v>0</v>
      </c>
      <c r="Y113" s="35">
        <f t="shared" si="92"/>
        <v>283720</v>
      </c>
    </row>
    <row r="114" spans="1:25" s="31" customFormat="1" ht="11.25">
      <c r="A114" s="134"/>
      <c r="B114" s="15" t="s">
        <v>130</v>
      </c>
      <c r="C114" s="137"/>
      <c r="D114" s="131"/>
      <c r="E114" s="131"/>
      <c r="F114" s="36">
        <v>464000</v>
      </c>
      <c r="G114" s="36">
        <v>128100</v>
      </c>
      <c r="H114" s="36">
        <v>111400</v>
      </c>
      <c r="I114" s="36">
        <v>44220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f>SUM(G114:O114)</f>
        <v>283720</v>
      </c>
    </row>
    <row r="115" spans="1:25" s="31" customFormat="1" ht="11.25">
      <c r="A115" s="135"/>
      <c r="B115" s="15" t="s">
        <v>131</v>
      </c>
      <c r="C115" s="138"/>
      <c r="D115" s="132"/>
      <c r="E115" s="132"/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f>SUM(G115:O115)</f>
        <v>0</v>
      </c>
    </row>
    <row r="116" spans="1:25" s="29" customFormat="1" ht="23.25">
      <c r="A116" s="133" t="s">
        <v>269</v>
      </c>
      <c r="B116" s="11" t="s">
        <v>147</v>
      </c>
      <c r="C116" s="136" t="s">
        <v>152</v>
      </c>
      <c r="D116" s="130">
        <v>2010</v>
      </c>
      <c r="E116" s="130">
        <v>2016</v>
      </c>
      <c r="F116" s="35">
        <f aca="true" t="shared" si="94" ref="F116:Y116">SUM(F117:F118)</f>
        <v>17372000</v>
      </c>
      <c r="G116" s="35">
        <f t="shared" si="94"/>
        <v>100000</v>
      </c>
      <c r="H116" s="35">
        <f t="shared" si="94"/>
        <v>300000</v>
      </c>
      <c r="I116" s="35">
        <f t="shared" si="94"/>
        <v>4000000</v>
      </c>
      <c r="J116" s="35">
        <f t="shared" si="94"/>
        <v>3100000</v>
      </c>
      <c r="K116" s="35">
        <f t="shared" si="94"/>
        <v>4000000</v>
      </c>
      <c r="L116" s="35">
        <f t="shared" si="94"/>
        <v>5600000</v>
      </c>
      <c r="M116" s="35">
        <f t="shared" si="94"/>
        <v>0</v>
      </c>
      <c r="N116" s="35">
        <f t="shared" si="94"/>
        <v>0</v>
      </c>
      <c r="O116" s="35">
        <f t="shared" si="94"/>
        <v>0</v>
      </c>
      <c r="P116" s="35">
        <f>SUM(P117:P118)</f>
        <v>0</v>
      </c>
      <c r="Q116" s="35">
        <f>SUM(Q117:Q118)</f>
        <v>0</v>
      </c>
      <c r="R116" s="35">
        <f>SUM(R117:R118)</f>
        <v>0</v>
      </c>
      <c r="S116" s="35">
        <f aca="true" t="shared" si="95" ref="S116:X116">SUM(S117:S118)</f>
        <v>0</v>
      </c>
      <c r="T116" s="35">
        <f t="shared" si="95"/>
        <v>0</v>
      </c>
      <c r="U116" s="35">
        <f t="shared" si="95"/>
        <v>0</v>
      </c>
      <c r="V116" s="35">
        <f t="shared" si="95"/>
        <v>0</v>
      </c>
      <c r="W116" s="35">
        <f t="shared" si="95"/>
        <v>0</v>
      </c>
      <c r="X116" s="35">
        <f t="shared" si="95"/>
        <v>0</v>
      </c>
      <c r="Y116" s="35">
        <f t="shared" si="94"/>
        <v>17100000</v>
      </c>
    </row>
    <row r="117" spans="1:25" s="31" customFormat="1" ht="11.25">
      <c r="A117" s="134"/>
      <c r="B117" s="15" t="s">
        <v>130</v>
      </c>
      <c r="C117" s="137"/>
      <c r="D117" s="131"/>
      <c r="E117" s="131"/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f>SUM(G117:O117)</f>
        <v>0</v>
      </c>
    </row>
    <row r="118" spans="1:25" s="31" customFormat="1" ht="11.25">
      <c r="A118" s="135"/>
      <c r="B118" s="15" t="s">
        <v>131</v>
      </c>
      <c r="C118" s="138"/>
      <c r="D118" s="132"/>
      <c r="E118" s="132"/>
      <c r="F118" s="36">
        <v>17372000</v>
      </c>
      <c r="G118" s="36">
        <v>100000</v>
      </c>
      <c r="H118" s="36">
        <v>300000</v>
      </c>
      <c r="I118" s="36">
        <v>4000000</v>
      </c>
      <c r="J118" s="36">
        <v>3100000</v>
      </c>
      <c r="K118" s="36">
        <v>4000000</v>
      </c>
      <c r="L118" s="36">
        <v>5600000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f>SUM(G118:O118)</f>
        <v>17100000</v>
      </c>
    </row>
    <row r="119" spans="1:25" s="79" customFormat="1" ht="33.75">
      <c r="A119" s="121" t="s">
        <v>276</v>
      </c>
      <c r="B119" s="77" t="s">
        <v>361</v>
      </c>
      <c r="C119" s="124" t="s">
        <v>152</v>
      </c>
      <c r="D119" s="127">
        <v>2011</v>
      </c>
      <c r="E119" s="127">
        <v>2012</v>
      </c>
      <c r="F119" s="78">
        <f aca="true" t="shared" si="96" ref="F119:O119">SUM(F120:F121)</f>
        <v>455000</v>
      </c>
      <c r="G119" s="72">
        <f t="shared" si="96"/>
        <v>398000</v>
      </c>
      <c r="H119" s="72">
        <f t="shared" si="96"/>
        <v>57000</v>
      </c>
      <c r="I119" s="78">
        <f t="shared" si="96"/>
        <v>0</v>
      </c>
      <c r="J119" s="78">
        <f t="shared" si="96"/>
        <v>0</v>
      </c>
      <c r="K119" s="78">
        <f t="shared" si="96"/>
        <v>0</v>
      </c>
      <c r="L119" s="78">
        <f t="shared" si="96"/>
        <v>0</v>
      </c>
      <c r="M119" s="78">
        <f t="shared" si="96"/>
        <v>0</v>
      </c>
      <c r="N119" s="78">
        <f t="shared" si="96"/>
        <v>0</v>
      </c>
      <c r="O119" s="78">
        <f t="shared" si="96"/>
        <v>0</v>
      </c>
      <c r="P119" s="78">
        <f>SUM(P120:P121)</f>
        <v>0</v>
      </c>
      <c r="Q119" s="78">
        <f>SUM(Q120:Q121)</f>
        <v>0</v>
      </c>
      <c r="R119" s="78">
        <f>SUM(R120:R121)</f>
        <v>0</v>
      </c>
      <c r="S119" s="78">
        <f aca="true" t="shared" si="97" ref="S119:Y119">SUM(S120:S121)</f>
        <v>0</v>
      </c>
      <c r="T119" s="78">
        <f t="shared" si="97"/>
        <v>0</v>
      </c>
      <c r="U119" s="78">
        <f t="shared" si="97"/>
        <v>0</v>
      </c>
      <c r="V119" s="78">
        <f t="shared" si="97"/>
        <v>0</v>
      </c>
      <c r="W119" s="78">
        <f t="shared" si="97"/>
        <v>0</v>
      </c>
      <c r="X119" s="78">
        <f t="shared" si="97"/>
        <v>0</v>
      </c>
      <c r="Y119" s="78">
        <f t="shared" si="97"/>
        <v>455000</v>
      </c>
    </row>
    <row r="120" spans="1:25" s="81" customFormat="1" ht="11.25">
      <c r="A120" s="122"/>
      <c r="B120" s="13" t="s">
        <v>130</v>
      </c>
      <c r="C120" s="125"/>
      <c r="D120" s="128"/>
      <c r="E120" s="128"/>
      <c r="F120" s="80">
        <v>0</v>
      </c>
      <c r="G120" s="75">
        <v>0</v>
      </c>
      <c r="H120" s="75">
        <v>0</v>
      </c>
      <c r="I120" s="80">
        <v>0</v>
      </c>
      <c r="J120" s="80">
        <v>0</v>
      </c>
      <c r="K120" s="80">
        <v>0</v>
      </c>
      <c r="L120" s="80">
        <v>0</v>
      </c>
      <c r="M120" s="80">
        <v>0</v>
      </c>
      <c r="N120" s="80">
        <v>0</v>
      </c>
      <c r="O120" s="80">
        <v>0</v>
      </c>
      <c r="P120" s="80">
        <v>0</v>
      </c>
      <c r="Q120" s="80">
        <v>0</v>
      </c>
      <c r="R120" s="80">
        <v>0</v>
      </c>
      <c r="S120" s="80">
        <v>0</v>
      </c>
      <c r="T120" s="80">
        <v>0</v>
      </c>
      <c r="U120" s="80">
        <v>0</v>
      </c>
      <c r="V120" s="80">
        <v>0</v>
      </c>
      <c r="W120" s="80">
        <v>0</v>
      </c>
      <c r="X120" s="80">
        <v>0</v>
      </c>
      <c r="Y120" s="80">
        <f>SUM(G120:O120)</f>
        <v>0</v>
      </c>
    </row>
    <row r="121" spans="1:25" s="81" customFormat="1" ht="11.25">
      <c r="A121" s="123"/>
      <c r="B121" s="13" t="s">
        <v>131</v>
      </c>
      <c r="C121" s="126"/>
      <c r="D121" s="129"/>
      <c r="E121" s="129"/>
      <c r="F121" s="80">
        <v>455000</v>
      </c>
      <c r="G121" s="75">
        <v>398000</v>
      </c>
      <c r="H121" s="75">
        <v>57000</v>
      </c>
      <c r="I121" s="80">
        <v>0</v>
      </c>
      <c r="J121" s="80">
        <v>0</v>
      </c>
      <c r="K121" s="80">
        <v>0</v>
      </c>
      <c r="L121" s="80">
        <v>0</v>
      </c>
      <c r="M121" s="80">
        <v>0</v>
      </c>
      <c r="N121" s="80">
        <v>0</v>
      </c>
      <c r="O121" s="80">
        <v>0</v>
      </c>
      <c r="P121" s="80">
        <v>0</v>
      </c>
      <c r="Q121" s="80">
        <v>0</v>
      </c>
      <c r="R121" s="80">
        <v>0</v>
      </c>
      <c r="S121" s="80">
        <v>0</v>
      </c>
      <c r="T121" s="80">
        <v>0</v>
      </c>
      <c r="U121" s="80">
        <v>0</v>
      </c>
      <c r="V121" s="80">
        <v>0</v>
      </c>
      <c r="W121" s="80">
        <v>0</v>
      </c>
      <c r="X121" s="80">
        <v>0</v>
      </c>
      <c r="Y121" s="80">
        <f>SUM(G121:O121)</f>
        <v>455000</v>
      </c>
    </row>
    <row r="122" spans="1:25" s="73" customFormat="1" ht="22.5">
      <c r="A122" s="142" t="s">
        <v>272</v>
      </c>
      <c r="B122" s="71" t="s">
        <v>362</v>
      </c>
      <c r="C122" s="145" t="s">
        <v>152</v>
      </c>
      <c r="D122" s="139">
        <v>2011</v>
      </c>
      <c r="E122" s="139">
        <v>2012</v>
      </c>
      <c r="F122" s="72">
        <f aca="true" t="shared" si="98" ref="F122:O122">SUM(F123:F124)</f>
        <v>380000</v>
      </c>
      <c r="G122" s="72">
        <f t="shared" si="98"/>
        <v>30000</v>
      </c>
      <c r="H122" s="72">
        <f t="shared" si="98"/>
        <v>350000</v>
      </c>
      <c r="I122" s="72">
        <f t="shared" si="98"/>
        <v>0</v>
      </c>
      <c r="J122" s="72">
        <f t="shared" si="98"/>
        <v>0</v>
      </c>
      <c r="K122" s="72">
        <f t="shared" si="98"/>
        <v>0</v>
      </c>
      <c r="L122" s="72">
        <f t="shared" si="98"/>
        <v>0</v>
      </c>
      <c r="M122" s="72">
        <f t="shared" si="98"/>
        <v>0</v>
      </c>
      <c r="N122" s="72">
        <f t="shared" si="98"/>
        <v>0</v>
      </c>
      <c r="O122" s="72">
        <f t="shared" si="98"/>
        <v>0</v>
      </c>
      <c r="P122" s="72">
        <f>SUM(P123:P124)</f>
        <v>0</v>
      </c>
      <c r="Q122" s="72">
        <f>SUM(Q123:Q124)</f>
        <v>0</v>
      </c>
      <c r="R122" s="72">
        <f>SUM(R123:R124)</f>
        <v>0</v>
      </c>
      <c r="S122" s="72">
        <f aca="true" t="shared" si="99" ref="S122:Y122">SUM(S123:S124)</f>
        <v>0</v>
      </c>
      <c r="T122" s="72">
        <f t="shared" si="99"/>
        <v>0</v>
      </c>
      <c r="U122" s="72">
        <f t="shared" si="99"/>
        <v>0</v>
      </c>
      <c r="V122" s="72">
        <f t="shared" si="99"/>
        <v>0</v>
      </c>
      <c r="W122" s="72">
        <f t="shared" si="99"/>
        <v>0</v>
      </c>
      <c r="X122" s="72">
        <f t="shared" si="99"/>
        <v>0</v>
      </c>
      <c r="Y122" s="72">
        <f t="shared" si="99"/>
        <v>380000</v>
      </c>
    </row>
    <row r="123" spans="1:25" s="76" customFormat="1" ht="11.25">
      <c r="A123" s="143"/>
      <c r="B123" s="74" t="s">
        <v>130</v>
      </c>
      <c r="C123" s="146"/>
      <c r="D123" s="140"/>
      <c r="E123" s="140"/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5">
        <v>0</v>
      </c>
      <c r="V123" s="75">
        <v>0</v>
      </c>
      <c r="W123" s="75">
        <v>0</v>
      </c>
      <c r="X123" s="75">
        <v>0</v>
      </c>
      <c r="Y123" s="75">
        <f>SUM(G123:O123)</f>
        <v>0</v>
      </c>
    </row>
    <row r="124" spans="1:25" s="76" customFormat="1" ht="11.25">
      <c r="A124" s="144"/>
      <c r="B124" s="74" t="s">
        <v>131</v>
      </c>
      <c r="C124" s="147"/>
      <c r="D124" s="141"/>
      <c r="E124" s="141"/>
      <c r="F124" s="75">
        <v>380000</v>
      </c>
      <c r="G124" s="75">
        <v>30000</v>
      </c>
      <c r="H124" s="75">
        <v>350000</v>
      </c>
      <c r="I124" s="75">
        <v>0</v>
      </c>
      <c r="J124" s="75">
        <v>0</v>
      </c>
      <c r="K124" s="75">
        <v>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5">
        <v>0</v>
      </c>
      <c r="V124" s="75">
        <v>0</v>
      </c>
      <c r="W124" s="75">
        <v>0</v>
      </c>
      <c r="X124" s="75">
        <v>0</v>
      </c>
      <c r="Y124" s="75">
        <f>SUM(G124:O124)</f>
        <v>380000</v>
      </c>
    </row>
    <row r="125" spans="1:25" s="29" customFormat="1" ht="35.25">
      <c r="A125" s="133" t="s">
        <v>273</v>
      </c>
      <c r="B125" s="11" t="s">
        <v>302</v>
      </c>
      <c r="C125" s="136" t="s">
        <v>152</v>
      </c>
      <c r="D125" s="130">
        <v>2011</v>
      </c>
      <c r="E125" s="130">
        <v>2012</v>
      </c>
      <c r="F125" s="35">
        <f aca="true" t="shared" si="100" ref="F125:O125">SUM(F126:F127)</f>
        <v>1290000</v>
      </c>
      <c r="G125" s="35">
        <f t="shared" si="100"/>
        <v>440000</v>
      </c>
      <c r="H125" s="35">
        <f t="shared" si="100"/>
        <v>850000</v>
      </c>
      <c r="I125" s="35">
        <f t="shared" si="100"/>
        <v>0</v>
      </c>
      <c r="J125" s="35">
        <f t="shared" si="100"/>
        <v>0</v>
      </c>
      <c r="K125" s="35">
        <f t="shared" si="100"/>
        <v>0</v>
      </c>
      <c r="L125" s="35">
        <f t="shared" si="100"/>
        <v>0</v>
      </c>
      <c r="M125" s="35">
        <f t="shared" si="100"/>
        <v>0</v>
      </c>
      <c r="N125" s="35">
        <f t="shared" si="100"/>
        <v>0</v>
      </c>
      <c r="O125" s="35">
        <f t="shared" si="100"/>
        <v>0</v>
      </c>
      <c r="P125" s="35">
        <f>SUM(P126:P127)</f>
        <v>0</v>
      </c>
      <c r="Q125" s="35">
        <f>SUM(Q126:Q127)</f>
        <v>0</v>
      </c>
      <c r="R125" s="35">
        <f>SUM(R126:R127)</f>
        <v>0</v>
      </c>
      <c r="S125" s="35">
        <f aca="true" t="shared" si="101" ref="S125:Y125">SUM(S126:S127)</f>
        <v>0</v>
      </c>
      <c r="T125" s="35">
        <f t="shared" si="101"/>
        <v>0</v>
      </c>
      <c r="U125" s="35">
        <f t="shared" si="101"/>
        <v>0</v>
      </c>
      <c r="V125" s="35">
        <f t="shared" si="101"/>
        <v>0</v>
      </c>
      <c r="W125" s="35">
        <f t="shared" si="101"/>
        <v>0</v>
      </c>
      <c r="X125" s="35">
        <f t="shared" si="101"/>
        <v>0</v>
      </c>
      <c r="Y125" s="35">
        <f t="shared" si="101"/>
        <v>1290000</v>
      </c>
    </row>
    <row r="126" spans="1:25" s="31" customFormat="1" ht="11.25">
      <c r="A126" s="134"/>
      <c r="B126" s="15" t="s">
        <v>130</v>
      </c>
      <c r="C126" s="137"/>
      <c r="D126" s="131"/>
      <c r="E126" s="131"/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f>SUM(G126:O126)</f>
        <v>0</v>
      </c>
    </row>
    <row r="127" spans="1:25" s="31" customFormat="1" ht="11.25">
      <c r="A127" s="135"/>
      <c r="B127" s="15" t="s">
        <v>131</v>
      </c>
      <c r="C127" s="138"/>
      <c r="D127" s="132"/>
      <c r="E127" s="132"/>
      <c r="F127" s="36">
        <v>1290000</v>
      </c>
      <c r="G127" s="36">
        <v>440000</v>
      </c>
      <c r="H127" s="36">
        <v>850000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f>SUM(G127:O127)</f>
        <v>1290000</v>
      </c>
    </row>
    <row r="128" spans="1:25" s="29" customFormat="1" ht="60">
      <c r="A128" s="133" t="s">
        <v>274</v>
      </c>
      <c r="B128" s="11" t="s">
        <v>333</v>
      </c>
      <c r="C128" s="136" t="s">
        <v>152</v>
      </c>
      <c r="D128" s="130">
        <v>2011</v>
      </c>
      <c r="E128" s="130">
        <v>2012</v>
      </c>
      <c r="F128" s="35">
        <f aca="true" t="shared" si="102" ref="F128:O128">SUM(F129:F130)</f>
        <v>400000</v>
      </c>
      <c r="G128" s="35">
        <f t="shared" si="102"/>
        <v>39000</v>
      </c>
      <c r="H128" s="35">
        <f t="shared" si="102"/>
        <v>361000</v>
      </c>
      <c r="I128" s="35">
        <f t="shared" si="102"/>
        <v>0</v>
      </c>
      <c r="J128" s="35">
        <f t="shared" si="102"/>
        <v>0</v>
      </c>
      <c r="K128" s="35">
        <f t="shared" si="102"/>
        <v>0</v>
      </c>
      <c r="L128" s="35">
        <f t="shared" si="102"/>
        <v>0</v>
      </c>
      <c r="M128" s="35">
        <f t="shared" si="102"/>
        <v>0</v>
      </c>
      <c r="N128" s="35">
        <f t="shared" si="102"/>
        <v>0</v>
      </c>
      <c r="O128" s="35">
        <f t="shared" si="102"/>
        <v>0</v>
      </c>
      <c r="P128" s="35">
        <f>SUM(P129:P130)</f>
        <v>0</v>
      </c>
      <c r="Q128" s="35">
        <f>SUM(Q129:Q130)</f>
        <v>0</v>
      </c>
      <c r="R128" s="35">
        <f>SUM(R129:R130)</f>
        <v>0</v>
      </c>
      <c r="S128" s="35">
        <f aca="true" t="shared" si="103" ref="S128:Y128">SUM(S129:S130)</f>
        <v>0</v>
      </c>
      <c r="T128" s="35">
        <f t="shared" si="103"/>
        <v>0</v>
      </c>
      <c r="U128" s="35">
        <f t="shared" si="103"/>
        <v>0</v>
      </c>
      <c r="V128" s="35">
        <f t="shared" si="103"/>
        <v>0</v>
      </c>
      <c r="W128" s="35">
        <f t="shared" si="103"/>
        <v>0</v>
      </c>
      <c r="X128" s="35">
        <f t="shared" si="103"/>
        <v>0</v>
      </c>
      <c r="Y128" s="35">
        <f t="shared" si="103"/>
        <v>400000</v>
      </c>
    </row>
    <row r="129" spans="1:25" s="31" customFormat="1" ht="11.25">
      <c r="A129" s="134"/>
      <c r="B129" s="15" t="s">
        <v>130</v>
      </c>
      <c r="C129" s="137"/>
      <c r="D129" s="131"/>
      <c r="E129" s="131"/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f>SUM(G129:O129)</f>
        <v>0</v>
      </c>
    </row>
    <row r="130" spans="1:25" s="31" customFormat="1" ht="11.25">
      <c r="A130" s="135"/>
      <c r="B130" s="15" t="s">
        <v>131</v>
      </c>
      <c r="C130" s="138"/>
      <c r="D130" s="132"/>
      <c r="E130" s="132"/>
      <c r="F130" s="36">
        <v>400000</v>
      </c>
      <c r="G130" s="36">
        <v>39000</v>
      </c>
      <c r="H130" s="36">
        <v>361000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f>SUM(G130:O130)</f>
        <v>400000</v>
      </c>
    </row>
    <row r="131" spans="1:25" s="29" customFormat="1" ht="39" customHeight="1">
      <c r="A131" s="133" t="s">
        <v>275</v>
      </c>
      <c r="B131" s="11" t="s">
        <v>268</v>
      </c>
      <c r="C131" s="136" t="s">
        <v>152</v>
      </c>
      <c r="D131" s="130">
        <v>2009</v>
      </c>
      <c r="E131" s="130">
        <v>2013</v>
      </c>
      <c r="F131" s="35">
        <f aca="true" t="shared" si="104" ref="F131:Y131">SUM(F132:F133)</f>
        <v>4998117</v>
      </c>
      <c r="G131" s="35">
        <f t="shared" si="104"/>
        <v>1200000</v>
      </c>
      <c r="H131" s="35">
        <f t="shared" si="104"/>
        <v>1200000</v>
      </c>
      <c r="I131" s="35">
        <f t="shared" si="104"/>
        <v>821608</v>
      </c>
      <c r="J131" s="35">
        <f t="shared" si="104"/>
        <v>0</v>
      </c>
      <c r="K131" s="35">
        <f t="shared" si="104"/>
        <v>0</v>
      </c>
      <c r="L131" s="35">
        <f t="shared" si="104"/>
        <v>0</v>
      </c>
      <c r="M131" s="35">
        <f t="shared" si="104"/>
        <v>0</v>
      </c>
      <c r="N131" s="35">
        <f t="shared" si="104"/>
        <v>0</v>
      </c>
      <c r="O131" s="35">
        <f t="shared" si="104"/>
        <v>0</v>
      </c>
      <c r="P131" s="35">
        <f>SUM(P132:P133)</f>
        <v>0</v>
      </c>
      <c r="Q131" s="35">
        <f>SUM(Q132:Q133)</f>
        <v>0</v>
      </c>
      <c r="R131" s="35">
        <f>SUM(R132:R133)</f>
        <v>0</v>
      </c>
      <c r="S131" s="35">
        <f aca="true" t="shared" si="105" ref="S131:X131">SUM(S132:S133)</f>
        <v>0</v>
      </c>
      <c r="T131" s="35">
        <f t="shared" si="105"/>
        <v>0</v>
      </c>
      <c r="U131" s="35">
        <f t="shared" si="105"/>
        <v>0</v>
      </c>
      <c r="V131" s="35">
        <f t="shared" si="105"/>
        <v>0</v>
      </c>
      <c r="W131" s="35">
        <f t="shared" si="105"/>
        <v>0</v>
      </c>
      <c r="X131" s="35">
        <f t="shared" si="105"/>
        <v>0</v>
      </c>
      <c r="Y131" s="35">
        <f t="shared" si="104"/>
        <v>3221608</v>
      </c>
    </row>
    <row r="132" spans="1:25" s="31" customFormat="1" ht="11.25">
      <c r="A132" s="134"/>
      <c r="B132" s="15" t="s">
        <v>130</v>
      </c>
      <c r="C132" s="137"/>
      <c r="D132" s="131"/>
      <c r="E132" s="131"/>
      <c r="F132" s="36">
        <v>4998117</v>
      </c>
      <c r="G132" s="36">
        <v>1200000</v>
      </c>
      <c r="H132" s="36">
        <v>1200000</v>
      </c>
      <c r="I132" s="36">
        <v>821608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f>SUM(G132:O132)</f>
        <v>3221608</v>
      </c>
    </row>
    <row r="133" spans="1:25" s="31" customFormat="1" ht="11.25">
      <c r="A133" s="135"/>
      <c r="B133" s="15" t="s">
        <v>131</v>
      </c>
      <c r="C133" s="138"/>
      <c r="D133" s="132"/>
      <c r="E133" s="132"/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f>SUM(G133:O133)</f>
        <v>0</v>
      </c>
    </row>
    <row r="134" spans="1:25" s="79" customFormat="1" ht="11.25">
      <c r="A134" s="121" t="s">
        <v>336</v>
      </c>
      <c r="B134" s="77" t="s">
        <v>363</v>
      </c>
      <c r="C134" s="124" t="s">
        <v>152</v>
      </c>
      <c r="D134" s="127">
        <v>2008</v>
      </c>
      <c r="E134" s="127">
        <v>2016</v>
      </c>
      <c r="F134" s="72">
        <f aca="true" t="shared" si="106" ref="F134:Y134">SUM(F135:F136)</f>
        <v>7327000</v>
      </c>
      <c r="G134" s="72">
        <f t="shared" si="106"/>
        <v>70000</v>
      </c>
      <c r="H134" s="78">
        <f t="shared" si="106"/>
        <v>329000</v>
      </c>
      <c r="I134" s="78">
        <f t="shared" si="106"/>
        <v>334000</v>
      </c>
      <c r="J134" s="78">
        <f t="shared" si="106"/>
        <v>563000</v>
      </c>
      <c r="K134" s="78">
        <f t="shared" si="106"/>
        <v>329000</v>
      </c>
      <c r="L134" s="78">
        <f t="shared" si="106"/>
        <v>3730000</v>
      </c>
      <c r="M134" s="78">
        <f t="shared" si="106"/>
        <v>0</v>
      </c>
      <c r="N134" s="78">
        <f t="shared" si="106"/>
        <v>0</v>
      </c>
      <c r="O134" s="78">
        <f t="shared" si="106"/>
        <v>0</v>
      </c>
      <c r="P134" s="78">
        <f>SUM(P135:P136)</f>
        <v>0</v>
      </c>
      <c r="Q134" s="78">
        <f>SUM(Q135:Q136)</f>
        <v>0</v>
      </c>
      <c r="R134" s="78">
        <f>SUM(R135:R136)</f>
        <v>0</v>
      </c>
      <c r="S134" s="78">
        <f aca="true" t="shared" si="107" ref="S134:X134">SUM(S135:S136)</f>
        <v>0</v>
      </c>
      <c r="T134" s="78">
        <f t="shared" si="107"/>
        <v>0</v>
      </c>
      <c r="U134" s="78">
        <f t="shared" si="107"/>
        <v>0</v>
      </c>
      <c r="V134" s="78">
        <f t="shared" si="107"/>
        <v>0</v>
      </c>
      <c r="W134" s="78">
        <f t="shared" si="107"/>
        <v>0</v>
      </c>
      <c r="X134" s="78">
        <f t="shared" si="107"/>
        <v>0</v>
      </c>
      <c r="Y134" s="78">
        <f t="shared" si="106"/>
        <v>5355000</v>
      </c>
    </row>
    <row r="135" spans="1:25" s="81" customFormat="1" ht="11.25">
      <c r="A135" s="122"/>
      <c r="B135" s="13" t="s">
        <v>130</v>
      </c>
      <c r="C135" s="125"/>
      <c r="D135" s="128"/>
      <c r="E135" s="128"/>
      <c r="F135" s="75">
        <v>0</v>
      </c>
      <c r="G135" s="75">
        <v>0</v>
      </c>
      <c r="H135" s="80">
        <v>0</v>
      </c>
      <c r="I135" s="80">
        <v>0</v>
      </c>
      <c r="J135" s="80">
        <v>0</v>
      </c>
      <c r="K135" s="80">
        <v>0</v>
      </c>
      <c r="L135" s="80">
        <v>0</v>
      </c>
      <c r="M135" s="80">
        <v>0</v>
      </c>
      <c r="N135" s="80">
        <v>0</v>
      </c>
      <c r="O135" s="80">
        <v>0</v>
      </c>
      <c r="P135" s="80">
        <v>0</v>
      </c>
      <c r="Q135" s="80">
        <v>0</v>
      </c>
      <c r="R135" s="80">
        <v>0</v>
      </c>
      <c r="S135" s="80">
        <v>0</v>
      </c>
      <c r="T135" s="80">
        <v>0</v>
      </c>
      <c r="U135" s="80">
        <v>0</v>
      </c>
      <c r="V135" s="80">
        <v>0</v>
      </c>
      <c r="W135" s="80">
        <v>0</v>
      </c>
      <c r="X135" s="80">
        <v>0</v>
      </c>
      <c r="Y135" s="80">
        <f>SUM(G135:O135)</f>
        <v>0</v>
      </c>
    </row>
    <row r="136" spans="1:25" s="81" customFormat="1" ht="11.25">
      <c r="A136" s="123"/>
      <c r="B136" s="13" t="s">
        <v>131</v>
      </c>
      <c r="C136" s="126"/>
      <c r="D136" s="129"/>
      <c r="E136" s="129"/>
      <c r="F136" s="75">
        <v>7327000</v>
      </c>
      <c r="G136" s="75">
        <v>70000</v>
      </c>
      <c r="H136" s="80">
        <v>329000</v>
      </c>
      <c r="I136" s="80">
        <v>334000</v>
      </c>
      <c r="J136" s="80">
        <v>563000</v>
      </c>
      <c r="K136" s="80">
        <v>329000</v>
      </c>
      <c r="L136" s="80">
        <v>3730000</v>
      </c>
      <c r="M136" s="80">
        <v>0</v>
      </c>
      <c r="N136" s="80">
        <v>0</v>
      </c>
      <c r="O136" s="80">
        <v>0</v>
      </c>
      <c r="P136" s="80">
        <v>0</v>
      </c>
      <c r="Q136" s="80">
        <v>0</v>
      </c>
      <c r="R136" s="80">
        <v>0</v>
      </c>
      <c r="S136" s="80">
        <v>0</v>
      </c>
      <c r="T136" s="80">
        <v>0</v>
      </c>
      <c r="U136" s="80">
        <v>0</v>
      </c>
      <c r="V136" s="80">
        <v>0</v>
      </c>
      <c r="W136" s="80">
        <v>0</v>
      </c>
      <c r="X136" s="80">
        <v>0</v>
      </c>
      <c r="Y136" s="80">
        <f>SUM(G136:O136)</f>
        <v>5355000</v>
      </c>
    </row>
    <row r="137" spans="1:25" s="29" customFormat="1" ht="35.25">
      <c r="A137" s="133" t="s">
        <v>337</v>
      </c>
      <c r="B137" s="11" t="s">
        <v>150</v>
      </c>
      <c r="C137" s="136" t="s">
        <v>152</v>
      </c>
      <c r="D137" s="130">
        <v>2010</v>
      </c>
      <c r="E137" s="130">
        <v>2012</v>
      </c>
      <c r="F137" s="35">
        <f aca="true" t="shared" si="108" ref="F137:Y137">SUM(F138:F139)</f>
        <v>298000</v>
      </c>
      <c r="G137" s="35">
        <f t="shared" si="108"/>
        <v>100000</v>
      </c>
      <c r="H137" s="35">
        <f t="shared" si="108"/>
        <v>182000</v>
      </c>
      <c r="I137" s="35">
        <f t="shared" si="108"/>
        <v>0</v>
      </c>
      <c r="J137" s="35">
        <f t="shared" si="108"/>
        <v>0</v>
      </c>
      <c r="K137" s="35">
        <f t="shared" si="108"/>
        <v>0</v>
      </c>
      <c r="L137" s="35">
        <f t="shared" si="108"/>
        <v>0</v>
      </c>
      <c r="M137" s="35">
        <f t="shared" si="108"/>
        <v>0</v>
      </c>
      <c r="N137" s="35">
        <f t="shared" si="108"/>
        <v>0</v>
      </c>
      <c r="O137" s="35">
        <f t="shared" si="108"/>
        <v>0</v>
      </c>
      <c r="P137" s="35">
        <f>SUM(P138:P139)</f>
        <v>0</v>
      </c>
      <c r="Q137" s="35">
        <f>SUM(Q138:Q139)</f>
        <v>0</v>
      </c>
      <c r="R137" s="35">
        <f>SUM(R138:R139)</f>
        <v>0</v>
      </c>
      <c r="S137" s="35">
        <f aca="true" t="shared" si="109" ref="S137:X137">SUM(S138:S139)</f>
        <v>0</v>
      </c>
      <c r="T137" s="35">
        <f t="shared" si="109"/>
        <v>0</v>
      </c>
      <c r="U137" s="35">
        <f t="shared" si="109"/>
        <v>0</v>
      </c>
      <c r="V137" s="35">
        <f t="shared" si="109"/>
        <v>0</v>
      </c>
      <c r="W137" s="35">
        <f t="shared" si="109"/>
        <v>0</v>
      </c>
      <c r="X137" s="35">
        <f t="shared" si="109"/>
        <v>0</v>
      </c>
      <c r="Y137" s="35">
        <f t="shared" si="108"/>
        <v>282000</v>
      </c>
    </row>
    <row r="138" spans="1:25" s="31" customFormat="1" ht="11.25">
      <c r="A138" s="134"/>
      <c r="B138" s="15" t="s">
        <v>130</v>
      </c>
      <c r="C138" s="137"/>
      <c r="D138" s="131"/>
      <c r="E138" s="131"/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f>SUM(G138:O138)</f>
        <v>0</v>
      </c>
    </row>
    <row r="139" spans="1:25" s="31" customFormat="1" ht="11.25">
      <c r="A139" s="135"/>
      <c r="B139" s="15" t="s">
        <v>131</v>
      </c>
      <c r="C139" s="138"/>
      <c r="D139" s="132"/>
      <c r="E139" s="132"/>
      <c r="F139" s="36">
        <v>298000</v>
      </c>
      <c r="G139" s="36">
        <v>100000</v>
      </c>
      <c r="H139" s="36">
        <v>182000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f>SUM(G139:O139)</f>
        <v>282000</v>
      </c>
    </row>
    <row r="140" spans="1:25" s="29" customFormat="1" ht="24">
      <c r="A140" s="133" t="s">
        <v>338</v>
      </c>
      <c r="B140" s="11" t="s">
        <v>151</v>
      </c>
      <c r="C140" s="136" t="s">
        <v>152</v>
      </c>
      <c r="D140" s="130">
        <v>2005</v>
      </c>
      <c r="E140" s="130">
        <v>2016</v>
      </c>
      <c r="F140" s="35">
        <f aca="true" t="shared" si="110" ref="F140:Y140">SUM(F141:F142)</f>
        <v>4462000</v>
      </c>
      <c r="G140" s="35">
        <f t="shared" si="110"/>
        <v>420000</v>
      </c>
      <c r="H140" s="35">
        <f t="shared" si="110"/>
        <v>500000</v>
      </c>
      <c r="I140" s="35">
        <f t="shared" si="110"/>
        <v>300000</v>
      </c>
      <c r="J140" s="35">
        <f t="shared" si="110"/>
        <v>600000</v>
      </c>
      <c r="K140" s="35">
        <f t="shared" si="110"/>
        <v>245000</v>
      </c>
      <c r="L140" s="35">
        <f t="shared" si="110"/>
        <v>250000</v>
      </c>
      <c r="M140" s="35">
        <f t="shared" si="110"/>
        <v>0</v>
      </c>
      <c r="N140" s="35">
        <f t="shared" si="110"/>
        <v>0</v>
      </c>
      <c r="O140" s="35">
        <f t="shared" si="110"/>
        <v>0</v>
      </c>
      <c r="P140" s="35">
        <f>SUM(P141:P142)</f>
        <v>0</v>
      </c>
      <c r="Q140" s="35">
        <f>SUM(Q141:Q142)</f>
        <v>0</v>
      </c>
      <c r="R140" s="35">
        <f>SUM(R141:R142)</f>
        <v>0</v>
      </c>
      <c r="S140" s="35">
        <f aca="true" t="shared" si="111" ref="S140:X140">SUM(S141:S142)</f>
        <v>0</v>
      </c>
      <c r="T140" s="35">
        <f t="shared" si="111"/>
        <v>0</v>
      </c>
      <c r="U140" s="35">
        <f t="shared" si="111"/>
        <v>0</v>
      </c>
      <c r="V140" s="35">
        <f t="shared" si="111"/>
        <v>0</v>
      </c>
      <c r="W140" s="35">
        <f t="shared" si="111"/>
        <v>0</v>
      </c>
      <c r="X140" s="35">
        <f t="shared" si="111"/>
        <v>0</v>
      </c>
      <c r="Y140" s="35">
        <f t="shared" si="110"/>
        <v>2315000</v>
      </c>
    </row>
    <row r="141" spans="1:25" s="31" customFormat="1" ht="11.25">
      <c r="A141" s="134"/>
      <c r="B141" s="15" t="s">
        <v>130</v>
      </c>
      <c r="C141" s="137"/>
      <c r="D141" s="131"/>
      <c r="E141" s="131"/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f>SUM(G141:O141)</f>
        <v>0</v>
      </c>
    </row>
    <row r="142" spans="1:25" s="31" customFormat="1" ht="11.25">
      <c r="A142" s="135"/>
      <c r="B142" s="15" t="s">
        <v>131</v>
      </c>
      <c r="C142" s="138"/>
      <c r="D142" s="132"/>
      <c r="E142" s="132"/>
      <c r="F142" s="36">
        <v>4462000</v>
      </c>
      <c r="G142" s="36">
        <v>420000</v>
      </c>
      <c r="H142" s="36">
        <v>500000</v>
      </c>
      <c r="I142" s="36">
        <v>300000</v>
      </c>
      <c r="J142" s="36">
        <v>600000</v>
      </c>
      <c r="K142" s="36">
        <v>245000</v>
      </c>
      <c r="L142" s="36">
        <v>250000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f>SUM(G142:O142)</f>
        <v>2315000</v>
      </c>
    </row>
    <row r="143" spans="1:25" s="79" customFormat="1" ht="22.5">
      <c r="A143" s="121" t="s">
        <v>339</v>
      </c>
      <c r="B143" s="77" t="s">
        <v>364</v>
      </c>
      <c r="C143" s="124" t="s">
        <v>152</v>
      </c>
      <c r="D143" s="127">
        <v>2006</v>
      </c>
      <c r="E143" s="127">
        <v>2014</v>
      </c>
      <c r="F143" s="78">
        <f aca="true" t="shared" si="112" ref="F143:Y143">SUM(F144:F145)</f>
        <v>13809000</v>
      </c>
      <c r="G143" s="72">
        <f t="shared" si="112"/>
        <v>1612517</v>
      </c>
      <c r="H143" s="72">
        <f t="shared" si="112"/>
        <v>3010483</v>
      </c>
      <c r="I143" s="72">
        <f t="shared" si="112"/>
        <v>2499000</v>
      </c>
      <c r="J143" s="78">
        <f t="shared" si="112"/>
        <v>1037000</v>
      </c>
      <c r="K143" s="78">
        <f t="shared" si="112"/>
        <v>0</v>
      </c>
      <c r="L143" s="78">
        <f t="shared" si="112"/>
        <v>0</v>
      </c>
      <c r="M143" s="78">
        <f t="shared" si="112"/>
        <v>0</v>
      </c>
      <c r="N143" s="78">
        <f t="shared" si="112"/>
        <v>0</v>
      </c>
      <c r="O143" s="78">
        <f t="shared" si="112"/>
        <v>0</v>
      </c>
      <c r="P143" s="78">
        <f>SUM(P144:P145)</f>
        <v>0</v>
      </c>
      <c r="Q143" s="78">
        <f>SUM(Q144:Q145)</f>
        <v>0</v>
      </c>
      <c r="R143" s="78">
        <f>SUM(R144:R145)</f>
        <v>0</v>
      </c>
      <c r="S143" s="78">
        <f aca="true" t="shared" si="113" ref="S143:X143">SUM(S144:S145)</f>
        <v>0</v>
      </c>
      <c r="T143" s="78">
        <f t="shared" si="113"/>
        <v>0</v>
      </c>
      <c r="U143" s="78">
        <f t="shared" si="113"/>
        <v>0</v>
      </c>
      <c r="V143" s="78">
        <f t="shared" si="113"/>
        <v>0</v>
      </c>
      <c r="W143" s="78">
        <f t="shared" si="113"/>
        <v>0</v>
      </c>
      <c r="X143" s="78">
        <f t="shared" si="113"/>
        <v>0</v>
      </c>
      <c r="Y143" s="78">
        <f t="shared" si="112"/>
        <v>8159000</v>
      </c>
    </row>
    <row r="144" spans="1:25" s="81" customFormat="1" ht="11.25">
      <c r="A144" s="122"/>
      <c r="B144" s="13" t="s">
        <v>130</v>
      </c>
      <c r="C144" s="125"/>
      <c r="D144" s="128"/>
      <c r="E144" s="128"/>
      <c r="F144" s="80">
        <v>0</v>
      </c>
      <c r="G144" s="75">
        <v>0</v>
      </c>
      <c r="H144" s="75">
        <v>0</v>
      </c>
      <c r="I144" s="75">
        <v>0</v>
      </c>
      <c r="J144" s="80">
        <v>0</v>
      </c>
      <c r="K144" s="80">
        <v>0</v>
      </c>
      <c r="L144" s="80">
        <v>0</v>
      </c>
      <c r="M144" s="80">
        <v>0</v>
      </c>
      <c r="N144" s="80">
        <v>0</v>
      </c>
      <c r="O144" s="80">
        <v>0</v>
      </c>
      <c r="P144" s="80">
        <v>0</v>
      </c>
      <c r="Q144" s="80">
        <v>0</v>
      </c>
      <c r="R144" s="80">
        <v>0</v>
      </c>
      <c r="S144" s="80">
        <v>0</v>
      </c>
      <c r="T144" s="80">
        <v>0</v>
      </c>
      <c r="U144" s="80">
        <v>0</v>
      </c>
      <c r="V144" s="80">
        <v>0</v>
      </c>
      <c r="W144" s="80">
        <v>0</v>
      </c>
      <c r="X144" s="80">
        <v>0</v>
      </c>
      <c r="Y144" s="80">
        <f>SUM(G144:O144)</f>
        <v>0</v>
      </c>
    </row>
    <row r="145" spans="1:25" s="81" customFormat="1" ht="11.25">
      <c r="A145" s="123"/>
      <c r="B145" s="13" t="s">
        <v>131</v>
      </c>
      <c r="C145" s="126"/>
      <c r="D145" s="129"/>
      <c r="E145" s="129"/>
      <c r="F145" s="80">
        <v>13809000</v>
      </c>
      <c r="G145" s="75">
        <v>1612517</v>
      </c>
      <c r="H145" s="75">
        <v>3010483</v>
      </c>
      <c r="I145" s="75">
        <v>2499000</v>
      </c>
      <c r="J145" s="80">
        <v>1037000</v>
      </c>
      <c r="K145" s="80">
        <v>0</v>
      </c>
      <c r="L145" s="80">
        <v>0</v>
      </c>
      <c r="M145" s="80">
        <v>0</v>
      </c>
      <c r="N145" s="80">
        <v>0</v>
      </c>
      <c r="O145" s="80">
        <v>0</v>
      </c>
      <c r="P145" s="80">
        <v>0</v>
      </c>
      <c r="Q145" s="80">
        <v>0</v>
      </c>
      <c r="R145" s="80">
        <v>0</v>
      </c>
      <c r="S145" s="80">
        <v>0</v>
      </c>
      <c r="T145" s="80">
        <v>0</v>
      </c>
      <c r="U145" s="80">
        <v>0</v>
      </c>
      <c r="V145" s="80">
        <v>0</v>
      </c>
      <c r="W145" s="80">
        <v>0</v>
      </c>
      <c r="X145" s="80">
        <v>0</v>
      </c>
      <c r="Y145" s="80">
        <f>SUM(G145:O145)</f>
        <v>8159000</v>
      </c>
    </row>
    <row r="146" spans="1:25" s="42" customFormat="1" ht="38.25" customHeight="1">
      <c r="A146" s="168" t="s">
        <v>28</v>
      </c>
      <c r="B146" s="186" t="s">
        <v>140</v>
      </c>
      <c r="C146" s="187"/>
      <c r="D146" s="187"/>
      <c r="E146" s="188"/>
      <c r="F146" s="41">
        <f aca="true" t="shared" si="114" ref="F146:Y146">SUM(F147:F148)</f>
        <v>73206478</v>
      </c>
      <c r="G146" s="41">
        <f t="shared" si="114"/>
        <v>8015987</v>
      </c>
      <c r="H146" s="41">
        <f t="shared" si="114"/>
        <v>11806386</v>
      </c>
      <c r="I146" s="41">
        <f t="shared" si="114"/>
        <v>9929018</v>
      </c>
      <c r="J146" s="41">
        <f t="shared" si="114"/>
        <v>7307081</v>
      </c>
      <c r="K146" s="41">
        <f t="shared" si="114"/>
        <v>2590884</v>
      </c>
      <c r="L146" s="41">
        <f t="shared" si="114"/>
        <v>2119126</v>
      </c>
      <c r="M146" s="41">
        <f t="shared" si="114"/>
        <v>1638436</v>
      </c>
      <c r="N146" s="41">
        <f t="shared" si="114"/>
        <v>1027745</v>
      </c>
      <c r="O146" s="41">
        <f t="shared" si="114"/>
        <v>394469</v>
      </c>
      <c r="P146" s="41">
        <f>SUM(P147:P148)</f>
        <v>0</v>
      </c>
      <c r="Q146" s="41">
        <f>SUM(Q147:Q148)</f>
        <v>0</v>
      </c>
      <c r="R146" s="41">
        <f>SUM(R147:R148)</f>
        <v>0</v>
      </c>
      <c r="S146" s="41">
        <f aca="true" t="shared" si="115" ref="S146:X146">SUM(S147:S148)</f>
        <v>0</v>
      </c>
      <c r="T146" s="41">
        <f t="shared" si="115"/>
        <v>0</v>
      </c>
      <c r="U146" s="41">
        <f t="shared" si="115"/>
        <v>0</v>
      </c>
      <c r="V146" s="41">
        <f t="shared" si="115"/>
        <v>0</v>
      </c>
      <c r="W146" s="41">
        <f t="shared" si="115"/>
        <v>0</v>
      </c>
      <c r="X146" s="41">
        <f t="shared" si="115"/>
        <v>0</v>
      </c>
      <c r="Y146" s="41">
        <f t="shared" si="114"/>
        <v>44829132</v>
      </c>
    </row>
    <row r="147" spans="1:25" s="44" customFormat="1" ht="11.25">
      <c r="A147" s="169"/>
      <c r="B147" s="165" t="s">
        <v>130</v>
      </c>
      <c r="C147" s="166"/>
      <c r="D147" s="166"/>
      <c r="E147" s="167"/>
      <c r="F147" s="43">
        <f>SUM(F150,F153,F156,F159,F162,F165,F168,F171,F174,F177,F180,F183,F186,F189,F192,F195,F198,F201,F204,F207,F210,F213,F216,F219,F222,F225,F228,F231,F234,F237)+F240+F243+F246+F249+F252+F255+F258+F261+F264+F267+F270+F273+F276+F279+F282+F285+F288+F291+F294+F297+F300+F303+F306+F309+F312+F315+F318+F321+F324</f>
        <v>73206478</v>
      </c>
      <c r="G147" s="43">
        <f aca="true" t="shared" si="116" ref="G147:O147">SUM(G150,G153,G156,G159,G162,G165,G168,G171,G174,G177,G180,G183,G186,G189,G192,G195,G198,G201,G204,G207,G210,G213,G216,G219,G222,G225,G228,G231,G234,G237)+G240+G243+G246+G249+G252+G255+G258+G261+G264+G267+G270+G273+G276+G279+G282+G285+G288+G291+G294+G297+G300+G303+G306+G309+G312+G315+G318+G321+G324</f>
        <v>8015987</v>
      </c>
      <c r="H147" s="43">
        <f t="shared" si="116"/>
        <v>11806386</v>
      </c>
      <c r="I147" s="43">
        <f t="shared" si="116"/>
        <v>9929018</v>
      </c>
      <c r="J147" s="43">
        <f t="shared" si="116"/>
        <v>7307081</v>
      </c>
      <c r="K147" s="43">
        <f t="shared" si="116"/>
        <v>2590884</v>
      </c>
      <c r="L147" s="43">
        <f t="shared" si="116"/>
        <v>2119126</v>
      </c>
      <c r="M147" s="43">
        <f t="shared" si="116"/>
        <v>1638436</v>
      </c>
      <c r="N147" s="43">
        <f t="shared" si="116"/>
        <v>1027745</v>
      </c>
      <c r="O147" s="43">
        <f t="shared" si="116"/>
        <v>394469</v>
      </c>
      <c r="P147" s="43">
        <f aca="true" t="shared" si="117" ref="P147:X147">SUM(P153,P156,P159,P162,P165,P168,P174,P177,P180,P183,P186,P189,P192,P240,P246,P249,P252,P258,P261,P264,P267,P270,P273,P276,P279,P282)+P285+P288+P291+P294+P297+P300+P303+P318+P321+P324</f>
        <v>0</v>
      </c>
      <c r="Q147" s="43">
        <f t="shared" si="117"/>
        <v>0</v>
      </c>
      <c r="R147" s="43">
        <f t="shared" si="117"/>
        <v>0</v>
      </c>
      <c r="S147" s="43">
        <f t="shared" si="117"/>
        <v>0</v>
      </c>
      <c r="T147" s="43">
        <f t="shared" si="117"/>
        <v>0</v>
      </c>
      <c r="U147" s="43">
        <f t="shared" si="117"/>
        <v>0</v>
      </c>
      <c r="V147" s="43">
        <f t="shared" si="117"/>
        <v>0</v>
      </c>
      <c r="W147" s="43">
        <f t="shared" si="117"/>
        <v>0</v>
      </c>
      <c r="X147" s="43">
        <f t="shared" si="117"/>
        <v>0</v>
      </c>
      <c r="Y147" s="43">
        <f>SUM(G147:O147)</f>
        <v>44829132</v>
      </c>
    </row>
    <row r="148" spans="1:25" s="44" customFormat="1" ht="11.25">
      <c r="A148" s="170"/>
      <c r="B148" s="165" t="s">
        <v>131</v>
      </c>
      <c r="C148" s="166"/>
      <c r="D148" s="166"/>
      <c r="E148" s="167"/>
      <c r="F148" s="43">
        <f>SUM(F151,F154,F157,F160,F163,F166,F169,F172,F175,F178,F181,F184,F187,F190,F193,F196,F199,F202,F205,F208,F211,F214,F217,F220,F223,F226,F229,F232,F235,F238)+F241+F244+F247+F250+F253+F256+F259+F262+F265+F268+F271+F274+F277+F280+F283+F286+F289+F292+F295+F298+F301+F304+F307+F310+F313+F316+F319+F322+F325</f>
        <v>0</v>
      </c>
      <c r="G148" s="43">
        <f aca="true" t="shared" si="118" ref="G148:O148">SUM(G151,G154,G157,G160,G163,G166,G169,G172,G175,G178,G181,G184,G187,G190,G193,G196,G199,G202,G205,G208,G211,G214,G217,G220,G223,G226,G229,G232,G235,G238)+G241+G244+G247+G250+G253+G256+G259+G262+G265+G268+G271+G274+G277+G280+G283+G286+G289+G292+G295+G298+G301+G304+G307+G310+G313+G316+G319+G322+G325</f>
        <v>0</v>
      </c>
      <c r="H148" s="43">
        <f t="shared" si="118"/>
        <v>0</v>
      </c>
      <c r="I148" s="43">
        <f t="shared" si="118"/>
        <v>0</v>
      </c>
      <c r="J148" s="43">
        <f t="shared" si="118"/>
        <v>0</v>
      </c>
      <c r="K148" s="43">
        <f t="shared" si="118"/>
        <v>0</v>
      </c>
      <c r="L148" s="43">
        <f t="shared" si="118"/>
        <v>0</v>
      </c>
      <c r="M148" s="43">
        <f t="shared" si="118"/>
        <v>0</v>
      </c>
      <c r="N148" s="43">
        <f t="shared" si="118"/>
        <v>0</v>
      </c>
      <c r="O148" s="43">
        <f t="shared" si="118"/>
        <v>0</v>
      </c>
      <c r="P148" s="43">
        <f aca="true" t="shared" si="119" ref="P148:X148">SUM(P154,P157,P160,P163,P166,P169,P175,P178,P181,P184,P187,P190,P193,P241,P247,P250,P253,P259,P262,P265,P268,P271,P274,P277,P280,P283)+P286+P289+P292+P295+P298+P301+P304+P319+P322+P325</f>
        <v>0</v>
      </c>
      <c r="Q148" s="43">
        <f t="shared" si="119"/>
        <v>0</v>
      </c>
      <c r="R148" s="43">
        <f t="shared" si="119"/>
        <v>0</v>
      </c>
      <c r="S148" s="43">
        <f t="shared" si="119"/>
        <v>0</v>
      </c>
      <c r="T148" s="43">
        <f t="shared" si="119"/>
        <v>0</v>
      </c>
      <c r="U148" s="43">
        <f t="shared" si="119"/>
        <v>0</v>
      </c>
      <c r="V148" s="43">
        <f t="shared" si="119"/>
        <v>0</v>
      </c>
      <c r="W148" s="43">
        <f t="shared" si="119"/>
        <v>0</v>
      </c>
      <c r="X148" s="43">
        <f t="shared" si="119"/>
        <v>0</v>
      </c>
      <c r="Y148" s="43">
        <f>SUM(G148:O148)</f>
        <v>0</v>
      </c>
    </row>
    <row r="149" spans="1:25" s="73" customFormat="1" ht="33.75">
      <c r="A149" s="142" t="s">
        <v>195</v>
      </c>
      <c r="B149" s="82" t="s">
        <v>365</v>
      </c>
      <c r="C149" s="145" t="s">
        <v>322</v>
      </c>
      <c r="D149" s="139">
        <v>2012</v>
      </c>
      <c r="E149" s="139">
        <v>2014</v>
      </c>
      <c r="F149" s="72">
        <f aca="true" t="shared" si="120" ref="F149:O149">SUM(F150:F151)</f>
        <v>240000</v>
      </c>
      <c r="G149" s="72">
        <f t="shared" si="120"/>
        <v>0</v>
      </c>
      <c r="H149" s="72">
        <f t="shared" si="120"/>
        <v>80000</v>
      </c>
      <c r="I149" s="72">
        <f t="shared" si="120"/>
        <v>80000</v>
      </c>
      <c r="J149" s="72">
        <f t="shared" si="120"/>
        <v>80000</v>
      </c>
      <c r="K149" s="72">
        <f t="shared" si="120"/>
        <v>0</v>
      </c>
      <c r="L149" s="72">
        <f t="shared" si="120"/>
        <v>0</v>
      </c>
      <c r="M149" s="72">
        <f t="shared" si="120"/>
        <v>0</v>
      </c>
      <c r="N149" s="72">
        <f t="shared" si="120"/>
        <v>0</v>
      </c>
      <c r="O149" s="72">
        <f t="shared" si="120"/>
        <v>0</v>
      </c>
      <c r="P149" s="72">
        <f>SUM(P150:P151)</f>
        <v>0</v>
      </c>
      <c r="Q149" s="72">
        <f>SUM(Q150:Q151)</f>
        <v>0</v>
      </c>
      <c r="R149" s="72">
        <f>SUM(R150:R151)</f>
        <v>0</v>
      </c>
      <c r="S149" s="72">
        <f aca="true" t="shared" si="121" ref="S149:Y149">SUM(S150:S151)</f>
        <v>0</v>
      </c>
      <c r="T149" s="72">
        <f t="shared" si="121"/>
        <v>0</v>
      </c>
      <c r="U149" s="72">
        <f t="shared" si="121"/>
        <v>0</v>
      </c>
      <c r="V149" s="72">
        <f t="shared" si="121"/>
        <v>0</v>
      </c>
      <c r="W149" s="72">
        <f t="shared" si="121"/>
        <v>0</v>
      </c>
      <c r="X149" s="72">
        <f t="shared" si="121"/>
        <v>0</v>
      </c>
      <c r="Y149" s="72">
        <f t="shared" si="121"/>
        <v>240000</v>
      </c>
    </row>
    <row r="150" spans="1:25" s="76" customFormat="1" ht="11.25">
      <c r="A150" s="143"/>
      <c r="B150" s="74" t="s">
        <v>130</v>
      </c>
      <c r="C150" s="146"/>
      <c r="D150" s="140"/>
      <c r="E150" s="140"/>
      <c r="F150" s="75">
        <v>240000</v>
      </c>
      <c r="G150" s="75">
        <v>0</v>
      </c>
      <c r="H150" s="75">
        <v>80000</v>
      </c>
      <c r="I150" s="75">
        <v>80000</v>
      </c>
      <c r="J150" s="75">
        <v>80000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0</v>
      </c>
      <c r="V150" s="75">
        <v>0</v>
      </c>
      <c r="W150" s="75">
        <v>0</v>
      </c>
      <c r="X150" s="75">
        <v>0</v>
      </c>
      <c r="Y150" s="75">
        <f>SUM(G150:O150)</f>
        <v>240000</v>
      </c>
    </row>
    <row r="151" spans="1:25" s="76" customFormat="1" ht="11.25">
      <c r="A151" s="144"/>
      <c r="B151" s="74" t="s">
        <v>131</v>
      </c>
      <c r="C151" s="147"/>
      <c r="D151" s="141"/>
      <c r="E151" s="141"/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5">
        <v>0</v>
      </c>
      <c r="S151" s="75">
        <v>0</v>
      </c>
      <c r="T151" s="75">
        <v>0</v>
      </c>
      <c r="U151" s="75">
        <v>0</v>
      </c>
      <c r="V151" s="75">
        <v>0</v>
      </c>
      <c r="W151" s="75">
        <v>0</v>
      </c>
      <c r="X151" s="75">
        <v>0</v>
      </c>
      <c r="Y151" s="75">
        <f>SUM(G151:O151)</f>
        <v>0</v>
      </c>
    </row>
    <row r="152" spans="1:25" s="29" customFormat="1" ht="24">
      <c r="A152" s="133" t="s">
        <v>196</v>
      </c>
      <c r="B152" s="14" t="s">
        <v>155</v>
      </c>
      <c r="C152" s="136" t="s">
        <v>321</v>
      </c>
      <c r="D152" s="130">
        <v>2010</v>
      </c>
      <c r="E152" s="130">
        <v>2012</v>
      </c>
      <c r="F152" s="35">
        <f aca="true" t="shared" si="122" ref="F152:Y152">SUM(F153:F154)</f>
        <v>153566</v>
      </c>
      <c r="G152" s="35">
        <f t="shared" si="122"/>
        <v>76783</v>
      </c>
      <c r="H152" s="35">
        <f t="shared" si="122"/>
        <v>19196</v>
      </c>
      <c r="I152" s="35">
        <f t="shared" si="122"/>
        <v>0</v>
      </c>
      <c r="J152" s="35">
        <f t="shared" si="122"/>
        <v>0</v>
      </c>
      <c r="K152" s="35">
        <f t="shared" si="122"/>
        <v>0</v>
      </c>
      <c r="L152" s="35">
        <f t="shared" si="122"/>
        <v>0</v>
      </c>
      <c r="M152" s="35">
        <f t="shared" si="122"/>
        <v>0</v>
      </c>
      <c r="N152" s="35">
        <f t="shared" si="122"/>
        <v>0</v>
      </c>
      <c r="O152" s="35">
        <f t="shared" si="122"/>
        <v>0</v>
      </c>
      <c r="P152" s="35">
        <f>SUM(P153:P154)</f>
        <v>0</v>
      </c>
      <c r="Q152" s="35">
        <f>SUM(Q153:Q154)</f>
        <v>0</v>
      </c>
      <c r="R152" s="35">
        <f>SUM(R153:R154)</f>
        <v>0</v>
      </c>
      <c r="S152" s="35">
        <f aca="true" t="shared" si="123" ref="S152:X152">SUM(S153:S154)</f>
        <v>0</v>
      </c>
      <c r="T152" s="35">
        <f t="shared" si="123"/>
        <v>0</v>
      </c>
      <c r="U152" s="35">
        <f t="shared" si="123"/>
        <v>0</v>
      </c>
      <c r="V152" s="35">
        <f t="shared" si="123"/>
        <v>0</v>
      </c>
      <c r="W152" s="35">
        <f t="shared" si="123"/>
        <v>0</v>
      </c>
      <c r="X152" s="35">
        <f t="shared" si="123"/>
        <v>0</v>
      </c>
      <c r="Y152" s="35">
        <f t="shared" si="122"/>
        <v>95979</v>
      </c>
    </row>
    <row r="153" spans="1:25" s="31" customFormat="1" ht="11.25">
      <c r="A153" s="134"/>
      <c r="B153" s="15" t="s">
        <v>130</v>
      </c>
      <c r="C153" s="137"/>
      <c r="D153" s="131"/>
      <c r="E153" s="131"/>
      <c r="F153" s="36">
        <v>153566</v>
      </c>
      <c r="G153" s="36">
        <v>76783</v>
      </c>
      <c r="H153" s="36">
        <v>19196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f>SUM(G153:O153)</f>
        <v>95979</v>
      </c>
    </row>
    <row r="154" spans="1:25" s="31" customFormat="1" ht="11.25">
      <c r="A154" s="135"/>
      <c r="B154" s="15" t="s">
        <v>131</v>
      </c>
      <c r="C154" s="138"/>
      <c r="D154" s="132"/>
      <c r="E154" s="132"/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f>SUM(G154:O154)</f>
        <v>0</v>
      </c>
    </row>
    <row r="155" spans="1:25" s="29" customFormat="1" ht="24">
      <c r="A155" s="133" t="s">
        <v>197</v>
      </c>
      <c r="B155" s="14" t="s">
        <v>154</v>
      </c>
      <c r="C155" s="189" t="s">
        <v>322</v>
      </c>
      <c r="D155" s="130">
        <v>2010</v>
      </c>
      <c r="E155" s="130">
        <v>2012</v>
      </c>
      <c r="F155" s="35">
        <f aca="true" t="shared" si="124" ref="F155:Y155">SUM(F156:F157)</f>
        <v>177651</v>
      </c>
      <c r="G155" s="35">
        <f t="shared" si="124"/>
        <v>88825</v>
      </c>
      <c r="H155" s="35">
        <f t="shared" si="124"/>
        <v>7402</v>
      </c>
      <c r="I155" s="35">
        <f t="shared" si="124"/>
        <v>0</v>
      </c>
      <c r="J155" s="35">
        <f t="shared" si="124"/>
        <v>0</v>
      </c>
      <c r="K155" s="35">
        <f t="shared" si="124"/>
        <v>0</v>
      </c>
      <c r="L155" s="35">
        <f t="shared" si="124"/>
        <v>0</v>
      </c>
      <c r="M155" s="35">
        <f t="shared" si="124"/>
        <v>0</v>
      </c>
      <c r="N155" s="35">
        <f t="shared" si="124"/>
        <v>0</v>
      </c>
      <c r="O155" s="35">
        <f t="shared" si="124"/>
        <v>0</v>
      </c>
      <c r="P155" s="35">
        <f>SUM(P156:P157)</f>
        <v>0</v>
      </c>
      <c r="Q155" s="35">
        <f>SUM(Q156:Q157)</f>
        <v>0</v>
      </c>
      <c r="R155" s="35">
        <f>SUM(R156:R157)</f>
        <v>0</v>
      </c>
      <c r="S155" s="35">
        <f aca="true" t="shared" si="125" ref="S155:X155">SUM(S156:S157)</f>
        <v>0</v>
      </c>
      <c r="T155" s="35">
        <f t="shared" si="125"/>
        <v>0</v>
      </c>
      <c r="U155" s="35">
        <f t="shared" si="125"/>
        <v>0</v>
      </c>
      <c r="V155" s="35">
        <f t="shared" si="125"/>
        <v>0</v>
      </c>
      <c r="W155" s="35">
        <f t="shared" si="125"/>
        <v>0</v>
      </c>
      <c r="X155" s="35">
        <f t="shared" si="125"/>
        <v>0</v>
      </c>
      <c r="Y155" s="35">
        <f t="shared" si="124"/>
        <v>96227</v>
      </c>
    </row>
    <row r="156" spans="1:25" s="31" customFormat="1" ht="11.25">
      <c r="A156" s="134"/>
      <c r="B156" s="15" t="s">
        <v>130</v>
      </c>
      <c r="C156" s="190"/>
      <c r="D156" s="131"/>
      <c r="E156" s="131"/>
      <c r="F156" s="36">
        <v>177651</v>
      </c>
      <c r="G156" s="36">
        <v>88825</v>
      </c>
      <c r="H156" s="36">
        <v>7402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f>SUM(G156:O156)</f>
        <v>96227</v>
      </c>
    </row>
    <row r="157" spans="1:25" s="31" customFormat="1" ht="11.25">
      <c r="A157" s="135"/>
      <c r="B157" s="15" t="s">
        <v>131</v>
      </c>
      <c r="C157" s="191"/>
      <c r="D157" s="132"/>
      <c r="E157" s="132"/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36">
        <v>0</v>
      </c>
      <c r="Y157" s="36">
        <f>SUM(G157:O157)</f>
        <v>0</v>
      </c>
    </row>
    <row r="158" spans="1:25" s="29" customFormat="1" ht="24">
      <c r="A158" s="133" t="s">
        <v>198</v>
      </c>
      <c r="B158" s="14" t="s">
        <v>172</v>
      </c>
      <c r="C158" s="136" t="s">
        <v>173</v>
      </c>
      <c r="D158" s="130">
        <v>2010</v>
      </c>
      <c r="E158" s="130">
        <v>2012</v>
      </c>
      <c r="F158" s="35">
        <f aca="true" t="shared" si="126" ref="F158:Y158">SUM(F159:F160)</f>
        <v>408672</v>
      </c>
      <c r="G158" s="35">
        <f t="shared" si="126"/>
        <v>272448</v>
      </c>
      <c r="H158" s="35">
        <f t="shared" si="126"/>
        <v>136224</v>
      </c>
      <c r="I158" s="35">
        <f t="shared" si="126"/>
        <v>0</v>
      </c>
      <c r="J158" s="35">
        <f t="shared" si="126"/>
        <v>0</v>
      </c>
      <c r="K158" s="35">
        <f t="shared" si="126"/>
        <v>0</v>
      </c>
      <c r="L158" s="35">
        <f t="shared" si="126"/>
        <v>0</v>
      </c>
      <c r="M158" s="35">
        <f t="shared" si="126"/>
        <v>0</v>
      </c>
      <c r="N158" s="35">
        <f t="shared" si="126"/>
        <v>0</v>
      </c>
      <c r="O158" s="35">
        <f t="shared" si="126"/>
        <v>0</v>
      </c>
      <c r="P158" s="35">
        <f>SUM(P159:P160)</f>
        <v>0</v>
      </c>
      <c r="Q158" s="35">
        <f>SUM(Q159:Q160)</f>
        <v>0</v>
      </c>
      <c r="R158" s="35">
        <f>SUM(R159:R160)</f>
        <v>0</v>
      </c>
      <c r="S158" s="35">
        <f aca="true" t="shared" si="127" ref="S158:X158">SUM(S159:S160)</f>
        <v>0</v>
      </c>
      <c r="T158" s="35">
        <f t="shared" si="127"/>
        <v>0</v>
      </c>
      <c r="U158" s="35">
        <f t="shared" si="127"/>
        <v>0</v>
      </c>
      <c r="V158" s="35">
        <f t="shared" si="127"/>
        <v>0</v>
      </c>
      <c r="W158" s="35">
        <f t="shared" si="127"/>
        <v>0</v>
      </c>
      <c r="X158" s="35">
        <f t="shared" si="127"/>
        <v>0</v>
      </c>
      <c r="Y158" s="35">
        <f t="shared" si="126"/>
        <v>408672</v>
      </c>
    </row>
    <row r="159" spans="1:25" s="31" customFormat="1" ht="11.25">
      <c r="A159" s="134"/>
      <c r="B159" s="15" t="s">
        <v>130</v>
      </c>
      <c r="C159" s="137"/>
      <c r="D159" s="131"/>
      <c r="E159" s="131"/>
      <c r="F159" s="36">
        <v>408672</v>
      </c>
      <c r="G159" s="36">
        <v>272448</v>
      </c>
      <c r="H159" s="36">
        <v>136224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f>SUM(G159:O159)</f>
        <v>408672</v>
      </c>
    </row>
    <row r="160" spans="1:25" s="31" customFormat="1" ht="11.25">
      <c r="A160" s="135"/>
      <c r="B160" s="15" t="s">
        <v>131</v>
      </c>
      <c r="C160" s="138"/>
      <c r="D160" s="132"/>
      <c r="E160" s="132"/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/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6">
        <v>0</v>
      </c>
      <c r="X160" s="36">
        <v>0</v>
      </c>
      <c r="Y160" s="36">
        <f>SUM(G160:O160)</f>
        <v>0</v>
      </c>
    </row>
    <row r="161" spans="1:25" s="79" customFormat="1" ht="45">
      <c r="A161" s="121" t="s">
        <v>199</v>
      </c>
      <c r="B161" s="83" t="s">
        <v>366</v>
      </c>
      <c r="C161" s="124" t="s">
        <v>322</v>
      </c>
      <c r="D161" s="127">
        <v>2011</v>
      </c>
      <c r="E161" s="139">
        <v>2014</v>
      </c>
      <c r="F161" s="72">
        <f aca="true" t="shared" si="128" ref="F161:Y161">SUM(F162:F163)</f>
        <v>2126421</v>
      </c>
      <c r="G161" s="72">
        <f t="shared" si="128"/>
        <v>352808</v>
      </c>
      <c r="H161" s="78">
        <f t="shared" si="128"/>
        <v>700000</v>
      </c>
      <c r="I161" s="78">
        <f t="shared" si="128"/>
        <v>700000</v>
      </c>
      <c r="J161" s="72">
        <f t="shared" si="128"/>
        <v>373623</v>
      </c>
      <c r="K161" s="78">
        <f t="shared" si="128"/>
        <v>0</v>
      </c>
      <c r="L161" s="78">
        <f t="shared" si="128"/>
        <v>0</v>
      </c>
      <c r="M161" s="78">
        <f t="shared" si="128"/>
        <v>0</v>
      </c>
      <c r="N161" s="78">
        <f t="shared" si="128"/>
        <v>0</v>
      </c>
      <c r="O161" s="78">
        <f t="shared" si="128"/>
        <v>0</v>
      </c>
      <c r="P161" s="78">
        <f>SUM(P162:P163)</f>
        <v>0</v>
      </c>
      <c r="Q161" s="78">
        <f>SUM(Q162:Q163)</f>
        <v>0</v>
      </c>
      <c r="R161" s="78">
        <f>SUM(R162:R163)</f>
        <v>0</v>
      </c>
      <c r="S161" s="78">
        <f aca="true" t="shared" si="129" ref="S161:X161">SUM(S162:S163)</f>
        <v>0</v>
      </c>
      <c r="T161" s="78">
        <f t="shared" si="129"/>
        <v>0</v>
      </c>
      <c r="U161" s="78">
        <f t="shared" si="129"/>
        <v>0</v>
      </c>
      <c r="V161" s="78">
        <f t="shared" si="129"/>
        <v>0</v>
      </c>
      <c r="W161" s="78">
        <f t="shared" si="129"/>
        <v>0</v>
      </c>
      <c r="X161" s="78">
        <f t="shared" si="129"/>
        <v>0</v>
      </c>
      <c r="Y161" s="72">
        <f t="shared" si="128"/>
        <v>2126431</v>
      </c>
    </row>
    <row r="162" spans="1:25" s="81" customFormat="1" ht="11.25">
      <c r="A162" s="122"/>
      <c r="B162" s="13" t="s">
        <v>130</v>
      </c>
      <c r="C162" s="125"/>
      <c r="D162" s="128"/>
      <c r="E162" s="140"/>
      <c r="F162" s="75">
        <v>2126421</v>
      </c>
      <c r="G162" s="75">
        <v>352808</v>
      </c>
      <c r="H162" s="80">
        <v>700000</v>
      </c>
      <c r="I162" s="80">
        <v>700000</v>
      </c>
      <c r="J162" s="75">
        <v>373623</v>
      </c>
      <c r="K162" s="80">
        <v>0</v>
      </c>
      <c r="L162" s="80">
        <v>0</v>
      </c>
      <c r="M162" s="80">
        <v>0</v>
      </c>
      <c r="N162" s="80">
        <v>0</v>
      </c>
      <c r="O162" s="80">
        <v>0</v>
      </c>
      <c r="P162" s="80">
        <v>0</v>
      </c>
      <c r="Q162" s="80">
        <v>0</v>
      </c>
      <c r="R162" s="80">
        <v>0</v>
      </c>
      <c r="S162" s="80">
        <v>0</v>
      </c>
      <c r="T162" s="80">
        <v>0</v>
      </c>
      <c r="U162" s="80">
        <v>0</v>
      </c>
      <c r="V162" s="80">
        <v>0</v>
      </c>
      <c r="W162" s="80">
        <v>0</v>
      </c>
      <c r="X162" s="80">
        <v>0</v>
      </c>
      <c r="Y162" s="75">
        <f>SUM(G162:O162)</f>
        <v>2126431</v>
      </c>
    </row>
    <row r="163" spans="1:25" s="81" customFormat="1" ht="11.25">
      <c r="A163" s="123"/>
      <c r="B163" s="13" t="s">
        <v>131</v>
      </c>
      <c r="C163" s="126"/>
      <c r="D163" s="129"/>
      <c r="E163" s="141"/>
      <c r="F163" s="75">
        <v>0</v>
      </c>
      <c r="G163" s="75">
        <v>0</v>
      </c>
      <c r="H163" s="80">
        <v>0</v>
      </c>
      <c r="I163" s="80">
        <v>0</v>
      </c>
      <c r="J163" s="75">
        <v>0</v>
      </c>
      <c r="K163" s="80">
        <v>0</v>
      </c>
      <c r="L163" s="80">
        <v>0</v>
      </c>
      <c r="M163" s="80">
        <v>0</v>
      </c>
      <c r="N163" s="80">
        <v>0</v>
      </c>
      <c r="O163" s="80">
        <v>0</v>
      </c>
      <c r="P163" s="80">
        <v>0</v>
      </c>
      <c r="Q163" s="80">
        <v>0</v>
      </c>
      <c r="R163" s="80">
        <v>0</v>
      </c>
      <c r="S163" s="80">
        <v>0</v>
      </c>
      <c r="T163" s="80">
        <v>0</v>
      </c>
      <c r="U163" s="80">
        <v>0</v>
      </c>
      <c r="V163" s="80">
        <v>0</v>
      </c>
      <c r="W163" s="80">
        <v>0</v>
      </c>
      <c r="X163" s="80">
        <v>0</v>
      </c>
      <c r="Y163" s="75">
        <f>SUM(G163:O163)</f>
        <v>0</v>
      </c>
    </row>
    <row r="164" spans="1:25" s="29" customFormat="1" ht="12">
      <c r="A164" s="133" t="s">
        <v>200</v>
      </c>
      <c r="B164" s="14" t="s">
        <v>157</v>
      </c>
      <c r="C164" s="136" t="s">
        <v>323</v>
      </c>
      <c r="D164" s="130">
        <v>2009</v>
      </c>
      <c r="E164" s="130">
        <v>2012</v>
      </c>
      <c r="F164" s="35">
        <f aca="true" t="shared" si="130" ref="F164:Y164">SUM(F165:F166)</f>
        <v>122669</v>
      </c>
      <c r="G164" s="35">
        <f t="shared" si="130"/>
        <v>40889</v>
      </c>
      <c r="H164" s="35">
        <f t="shared" si="130"/>
        <v>10225</v>
      </c>
      <c r="I164" s="35">
        <f t="shared" si="130"/>
        <v>0</v>
      </c>
      <c r="J164" s="35">
        <f t="shared" si="130"/>
        <v>0</v>
      </c>
      <c r="K164" s="35">
        <f t="shared" si="130"/>
        <v>0</v>
      </c>
      <c r="L164" s="35">
        <f t="shared" si="130"/>
        <v>0</v>
      </c>
      <c r="M164" s="35">
        <f t="shared" si="130"/>
        <v>0</v>
      </c>
      <c r="N164" s="35">
        <f t="shared" si="130"/>
        <v>0</v>
      </c>
      <c r="O164" s="35">
        <f t="shared" si="130"/>
        <v>0</v>
      </c>
      <c r="P164" s="35">
        <f>SUM(P165:P166)</f>
        <v>0</v>
      </c>
      <c r="Q164" s="35">
        <f>SUM(Q165:Q166)</f>
        <v>0</v>
      </c>
      <c r="R164" s="35">
        <f>SUM(R165:R166)</f>
        <v>0</v>
      </c>
      <c r="S164" s="35">
        <f aca="true" t="shared" si="131" ref="S164:X164">SUM(S165:S166)</f>
        <v>0</v>
      </c>
      <c r="T164" s="35">
        <f t="shared" si="131"/>
        <v>0</v>
      </c>
      <c r="U164" s="35">
        <f t="shared" si="131"/>
        <v>0</v>
      </c>
      <c r="V164" s="35">
        <f t="shared" si="131"/>
        <v>0</v>
      </c>
      <c r="W164" s="35">
        <f t="shared" si="131"/>
        <v>0</v>
      </c>
      <c r="X164" s="35">
        <f t="shared" si="131"/>
        <v>0</v>
      </c>
      <c r="Y164" s="35">
        <f t="shared" si="130"/>
        <v>51114</v>
      </c>
    </row>
    <row r="165" spans="1:25" s="31" customFormat="1" ht="11.25">
      <c r="A165" s="134"/>
      <c r="B165" s="15" t="s">
        <v>130</v>
      </c>
      <c r="C165" s="137"/>
      <c r="D165" s="131"/>
      <c r="E165" s="131"/>
      <c r="F165" s="36">
        <v>122669</v>
      </c>
      <c r="G165" s="36">
        <v>40889</v>
      </c>
      <c r="H165" s="36">
        <v>10225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f>SUM(G165:O165)</f>
        <v>51114</v>
      </c>
    </row>
    <row r="166" spans="1:25" s="31" customFormat="1" ht="11.25">
      <c r="A166" s="135"/>
      <c r="B166" s="15" t="s">
        <v>131</v>
      </c>
      <c r="C166" s="138"/>
      <c r="D166" s="132"/>
      <c r="E166" s="132"/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/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f>SUM(G166:O166)</f>
        <v>0</v>
      </c>
    </row>
    <row r="167" spans="1:25" s="29" customFormat="1" ht="12">
      <c r="A167" s="133" t="s">
        <v>201</v>
      </c>
      <c r="B167" s="14" t="s">
        <v>161</v>
      </c>
      <c r="C167" s="136" t="s">
        <v>324</v>
      </c>
      <c r="D167" s="130">
        <v>2011</v>
      </c>
      <c r="E167" s="130">
        <v>2012</v>
      </c>
      <c r="F167" s="35">
        <f aca="true" t="shared" si="132" ref="F167:Y167">SUM(F168:F169)</f>
        <v>3724</v>
      </c>
      <c r="G167" s="35">
        <f t="shared" si="132"/>
        <v>2296</v>
      </c>
      <c r="H167" s="35">
        <f t="shared" si="132"/>
        <v>1428</v>
      </c>
      <c r="I167" s="35">
        <f t="shared" si="132"/>
        <v>0</v>
      </c>
      <c r="J167" s="35">
        <f t="shared" si="132"/>
        <v>0</v>
      </c>
      <c r="K167" s="35">
        <f t="shared" si="132"/>
        <v>0</v>
      </c>
      <c r="L167" s="35">
        <f t="shared" si="132"/>
        <v>0</v>
      </c>
      <c r="M167" s="35">
        <f t="shared" si="132"/>
        <v>0</v>
      </c>
      <c r="N167" s="35">
        <f t="shared" si="132"/>
        <v>0</v>
      </c>
      <c r="O167" s="35">
        <f t="shared" si="132"/>
        <v>0</v>
      </c>
      <c r="P167" s="35">
        <f>SUM(P168:P169)</f>
        <v>0</v>
      </c>
      <c r="Q167" s="35">
        <f>SUM(Q168:Q169)</f>
        <v>0</v>
      </c>
      <c r="R167" s="35">
        <f>SUM(R168:R169)</f>
        <v>0</v>
      </c>
      <c r="S167" s="35">
        <f aca="true" t="shared" si="133" ref="S167:X167">SUM(S168:S169)</f>
        <v>0</v>
      </c>
      <c r="T167" s="35">
        <f t="shared" si="133"/>
        <v>0</v>
      </c>
      <c r="U167" s="35">
        <f t="shared" si="133"/>
        <v>0</v>
      </c>
      <c r="V167" s="35">
        <f t="shared" si="133"/>
        <v>0</v>
      </c>
      <c r="W167" s="35">
        <f t="shared" si="133"/>
        <v>0</v>
      </c>
      <c r="X167" s="35">
        <f t="shared" si="133"/>
        <v>0</v>
      </c>
      <c r="Y167" s="35">
        <f t="shared" si="132"/>
        <v>3724</v>
      </c>
    </row>
    <row r="168" spans="1:25" s="31" customFormat="1" ht="11.25">
      <c r="A168" s="134"/>
      <c r="B168" s="15" t="s">
        <v>130</v>
      </c>
      <c r="C168" s="137"/>
      <c r="D168" s="131"/>
      <c r="E168" s="131"/>
      <c r="F168" s="36">
        <v>3724</v>
      </c>
      <c r="G168" s="36">
        <v>2296</v>
      </c>
      <c r="H168" s="36">
        <v>1428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f>SUM(G168:O168)</f>
        <v>3724</v>
      </c>
    </row>
    <row r="169" spans="1:25" s="31" customFormat="1" ht="11.25">
      <c r="A169" s="135"/>
      <c r="B169" s="15" t="s">
        <v>131</v>
      </c>
      <c r="C169" s="138"/>
      <c r="D169" s="132"/>
      <c r="E169" s="132"/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f>SUM(G169:O169)</f>
        <v>0</v>
      </c>
    </row>
    <row r="170" spans="1:25" s="73" customFormat="1" ht="11.25">
      <c r="A170" s="142" t="s">
        <v>202</v>
      </c>
      <c r="B170" s="82" t="s">
        <v>367</v>
      </c>
      <c r="C170" s="145" t="s">
        <v>322</v>
      </c>
      <c r="D170" s="139">
        <v>2011</v>
      </c>
      <c r="E170" s="139">
        <v>2012</v>
      </c>
      <c r="F170" s="72">
        <f aca="true" t="shared" si="134" ref="F170:O170">SUM(F171:F172)</f>
        <v>77200</v>
      </c>
      <c r="G170" s="72">
        <f t="shared" si="134"/>
        <v>26400</v>
      </c>
      <c r="H170" s="72">
        <f t="shared" si="134"/>
        <v>50800</v>
      </c>
      <c r="I170" s="72">
        <f t="shared" si="134"/>
        <v>0</v>
      </c>
      <c r="J170" s="72">
        <f t="shared" si="134"/>
        <v>0</v>
      </c>
      <c r="K170" s="72">
        <f t="shared" si="134"/>
        <v>0</v>
      </c>
      <c r="L170" s="72">
        <f t="shared" si="134"/>
        <v>0</v>
      </c>
      <c r="M170" s="72">
        <f t="shared" si="134"/>
        <v>0</v>
      </c>
      <c r="N170" s="72">
        <f t="shared" si="134"/>
        <v>0</v>
      </c>
      <c r="O170" s="72">
        <f t="shared" si="134"/>
        <v>0</v>
      </c>
      <c r="P170" s="72">
        <f>SUM(P171:P172)</f>
        <v>0</v>
      </c>
      <c r="Q170" s="72">
        <f>SUM(Q171:Q172)</f>
        <v>0</v>
      </c>
      <c r="R170" s="72">
        <f>SUM(R171:R172)</f>
        <v>0</v>
      </c>
      <c r="S170" s="72">
        <f aca="true" t="shared" si="135" ref="S170:Y170">SUM(S171:S172)</f>
        <v>0</v>
      </c>
      <c r="T170" s="72">
        <f t="shared" si="135"/>
        <v>0</v>
      </c>
      <c r="U170" s="72">
        <f t="shared" si="135"/>
        <v>0</v>
      </c>
      <c r="V170" s="72">
        <f t="shared" si="135"/>
        <v>0</v>
      </c>
      <c r="W170" s="72">
        <f t="shared" si="135"/>
        <v>0</v>
      </c>
      <c r="X170" s="72">
        <f t="shared" si="135"/>
        <v>0</v>
      </c>
      <c r="Y170" s="72">
        <f t="shared" si="135"/>
        <v>77200</v>
      </c>
    </row>
    <row r="171" spans="1:25" s="76" customFormat="1" ht="11.25">
      <c r="A171" s="143"/>
      <c r="B171" s="74" t="s">
        <v>130</v>
      </c>
      <c r="C171" s="146"/>
      <c r="D171" s="140"/>
      <c r="E171" s="140"/>
      <c r="F171" s="75">
        <v>77200</v>
      </c>
      <c r="G171" s="75">
        <v>26400</v>
      </c>
      <c r="H171" s="75">
        <v>50800</v>
      </c>
      <c r="I171" s="75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  <c r="P171" s="75">
        <v>0</v>
      </c>
      <c r="Q171" s="75">
        <v>0</v>
      </c>
      <c r="R171" s="75">
        <v>0</v>
      </c>
      <c r="S171" s="75">
        <v>0</v>
      </c>
      <c r="T171" s="75">
        <v>0</v>
      </c>
      <c r="U171" s="75">
        <v>0</v>
      </c>
      <c r="V171" s="75">
        <v>0</v>
      </c>
      <c r="W171" s="75">
        <v>0</v>
      </c>
      <c r="X171" s="75">
        <v>0</v>
      </c>
      <c r="Y171" s="75">
        <f>SUM(G171:O171)</f>
        <v>77200</v>
      </c>
    </row>
    <row r="172" spans="1:25" s="76" customFormat="1" ht="11.25">
      <c r="A172" s="144"/>
      <c r="B172" s="74" t="s">
        <v>131</v>
      </c>
      <c r="C172" s="147"/>
      <c r="D172" s="141"/>
      <c r="E172" s="141"/>
      <c r="F172" s="75">
        <v>0</v>
      </c>
      <c r="G172" s="75">
        <v>0</v>
      </c>
      <c r="H172" s="75">
        <v>0</v>
      </c>
      <c r="I172" s="75">
        <v>0</v>
      </c>
      <c r="J172" s="75">
        <v>0</v>
      </c>
      <c r="K172" s="75">
        <v>0</v>
      </c>
      <c r="L172" s="75">
        <v>0</v>
      </c>
      <c r="M172" s="75">
        <v>0</v>
      </c>
      <c r="N172" s="75">
        <v>0</v>
      </c>
      <c r="O172" s="75">
        <v>0</v>
      </c>
      <c r="P172" s="75">
        <v>0</v>
      </c>
      <c r="Q172" s="75">
        <v>0</v>
      </c>
      <c r="R172" s="75">
        <v>0</v>
      </c>
      <c r="S172" s="75">
        <v>0</v>
      </c>
      <c r="T172" s="75">
        <v>0</v>
      </c>
      <c r="U172" s="75">
        <v>0</v>
      </c>
      <c r="V172" s="75">
        <v>0</v>
      </c>
      <c r="W172" s="75">
        <v>0</v>
      </c>
      <c r="X172" s="75">
        <v>0</v>
      </c>
      <c r="Y172" s="75">
        <f>SUM(G172:O172)</f>
        <v>0</v>
      </c>
    </row>
    <row r="173" spans="1:25" s="29" customFormat="1" ht="24">
      <c r="A173" s="133" t="s">
        <v>203</v>
      </c>
      <c r="B173" s="14" t="s">
        <v>167</v>
      </c>
      <c r="C173" s="136" t="s">
        <v>325</v>
      </c>
      <c r="D173" s="130">
        <v>2011</v>
      </c>
      <c r="E173" s="130">
        <v>2014</v>
      </c>
      <c r="F173" s="35">
        <f aca="true" t="shared" si="136" ref="F173:Y173">SUM(F174:F175)</f>
        <v>1700000</v>
      </c>
      <c r="G173" s="35">
        <f t="shared" si="136"/>
        <v>500000</v>
      </c>
      <c r="H173" s="35">
        <f t="shared" si="136"/>
        <v>350000</v>
      </c>
      <c r="I173" s="35">
        <f t="shared" si="136"/>
        <v>400000</v>
      </c>
      <c r="J173" s="35">
        <f t="shared" si="136"/>
        <v>450000</v>
      </c>
      <c r="K173" s="35">
        <f t="shared" si="136"/>
        <v>0</v>
      </c>
      <c r="L173" s="35">
        <f t="shared" si="136"/>
        <v>0</v>
      </c>
      <c r="M173" s="35">
        <f t="shared" si="136"/>
        <v>0</v>
      </c>
      <c r="N173" s="35">
        <f t="shared" si="136"/>
        <v>0</v>
      </c>
      <c r="O173" s="35">
        <f t="shared" si="136"/>
        <v>0</v>
      </c>
      <c r="P173" s="35">
        <f>SUM(P174:P175)</f>
        <v>0</v>
      </c>
      <c r="Q173" s="35">
        <f>SUM(Q174:Q175)</f>
        <v>0</v>
      </c>
      <c r="R173" s="35">
        <f>SUM(R174:R175)</f>
        <v>0</v>
      </c>
      <c r="S173" s="35">
        <f aca="true" t="shared" si="137" ref="S173:X173">SUM(S174:S175)</f>
        <v>0</v>
      </c>
      <c r="T173" s="35">
        <f t="shared" si="137"/>
        <v>0</v>
      </c>
      <c r="U173" s="35">
        <f t="shared" si="137"/>
        <v>0</v>
      </c>
      <c r="V173" s="35">
        <f t="shared" si="137"/>
        <v>0</v>
      </c>
      <c r="W173" s="35">
        <f t="shared" si="137"/>
        <v>0</v>
      </c>
      <c r="X173" s="35">
        <f t="shared" si="137"/>
        <v>0</v>
      </c>
      <c r="Y173" s="35">
        <f t="shared" si="136"/>
        <v>1700000</v>
      </c>
    </row>
    <row r="174" spans="1:25" s="31" customFormat="1" ht="11.25">
      <c r="A174" s="134"/>
      <c r="B174" s="15" t="s">
        <v>130</v>
      </c>
      <c r="C174" s="137"/>
      <c r="D174" s="131"/>
      <c r="E174" s="131"/>
      <c r="F174" s="36">
        <v>1700000</v>
      </c>
      <c r="G174" s="36">
        <v>500000</v>
      </c>
      <c r="H174" s="36">
        <v>350000</v>
      </c>
      <c r="I174" s="36">
        <v>400000</v>
      </c>
      <c r="J174" s="36">
        <v>450000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 s="36">
        <v>0</v>
      </c>
      <c r="V174" s="36">
        <v>0</v>
      </c>
      <c r="W174" s="36">
        <v>0</v>
      </c>
      <c r="X174" s="36">
        <v>0</v>
      </c>
      <c r="Y174" s="36">
        <f>SUM(G174:O174)</f>
        <v>1700000</v>
      </c>
    </row>
    <row r="175" spans="1:25" s="31" customFormat="1" ht="11.25">
      <c r="A175" s="135"/>
      <c r="B175" s="15" t="s">
        <v>131</v>
      </c>
      <c r="C175" s="138"/>
      <c r="D175" s="132"/>
      <c r="E175" s="132"/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 s="36">
        <v>0</v>
      </c>
      <c r="V175" s="36">
        <v>0</v>
      </c>
      <c r="W175" s="36">
        <v>0</v>
      </c>
      <c r="X175" s="36">
        <v>0</v>
      </c>
      <c r="Y175" s="36">
        <f>SUM(G175:O175)</f>
        <v>0</v>
      </c>
    </row>
    <row r="176" spans="1:25" s="29" customFormat="1" ht="24">
      <c r="A176" s="133" t="s">
        <v>204</v>
      </c>
      <c r="B176" s="14" t="s">
        <v>158</v>
      </c>
      <c r="C176" s="189" t="s">
        <v>322</v>
      </c>
      <c r="D176" s="130">
        <v>2010</v>
      </c>
      <c r="E176" s="130">
        <v>2013</v>
      </c>
      <c r="F176" s="35">
        <f aca="true" t="shared" si="138" ref="F176:Y176">SUM(F177:F178)</f>
        <v>878400</v>
      </c>
      <c r="G176" s="35">
        <f t="shared" si="138"/>
        <v>292800</v>
      </c>
      <c r="H176" s="35">
        <f t="shared" si="138"/>
        <v>292800</v>
      </c>
      <c r="I176" s="35">
        <f t="shared" si="138"/>
        <v>268400</v>
      </c>
      <c r="J176" s="35">
        <f t="shared" si="138"/>
        <v>0</v>
      </c>
      <c r="K176" s="35">
        <f t="shared" si="138"/>
        <v>0</v>
      </c>
      <c r="L176" s="35">
        <f t="shared" si="138"/>
        <v>0</v>
      </c>
      <c r="M176" s="35">
        <f t="shared" si="138"/>
        <v>0</v>
      </c>
      <c r="N176" s="35">
        <f t="shared" si="138"/>
        <v>0</v>
      </c>
      <c r="O176" s="35">
        <f t="shared" si="138"/>
        <v>0</v>
      </c>
      <c r="P176" s="35">
        <f>SUM(P177:P178)</f>
        <v>0</v>
      </c>
      <c r="Q176" s="35">
        <f>SUM(Q177:Q178)</f>
        <v>0</v>
      </c>
      <c r="R176" s="35">
        <f>SUM(R177:R178)</f>
        <v>0</v>
      </c>
      <c r="S176" s="35">
        <f aca="true" t="shared" si="139" ref="S176:X176">SUM(S177:S178)</f>
        <v>0</v>
      </c>
      <c r="T176" s="35">
        <f t="shared" si="139"/>
        <v>0</v>
      </c>
      <c r="U176" s="35">
        <f t="shared" si="139"/>
        <v>0</v>
      </c>
      <c r="V176" s="35">
        <f t="shared" si="139"/>
        <v>0</v>
      </c>
      <c r="W176" s="35">
        <f t="shared" si="139"/>
        <v>0</v>
      </c>
      <c r="X176" s="35">
        <f t="shared" si="139"/>
        <v>0</v>
      </c>
      <c r="Y176" s="35">
        <f t="shared" si="138"/>
        <v>854000</v>
      </c>
    </row>
    <row r="177" spans="1:25" s="31" customFormat="1" ht="11.25">
      <c r="A177" s="134"/>
      <c r="B177" s="15" t="s">
        <v>130</v>
      </c>
      <c r="C177" s="190"/>
      <c r="D177" s="131"/>
      <c r="E177" s="131"/>
      <c r="F177" s="36">
        <v>878400</v>
      </c>
      <c r="G177" s="36">
        <v>292800</v>
      </c>
      <c r="H177" s="36">
        <v>292800</v>
      </c>
      <c r="I177" s="36">
        <v>268400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f>SUM(G177:O177)</f>
        <v>854000</v>
      </c>
    </row>
    <row r="178" spans="1:25" s="31" customFormat="1" ht="11.25">
      <c r="A178" s="135"/>
      <c r="B178" s="15" t="s">
        <v>131</v>
      </c>
      <c r="C178" s="191"/>
      <c r="D178" s="132"/>
      <c r="E178" s="132"/>
      <c r="F178" s="36">
        <v>0</v>
      </c>
      <c r="G178" s="36">
        <v>0</v>
      </c>
      <c r="H178" s="36">
        <v>0</v>
      </c>
      <c r="I178" s="36">
        <v>0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6">
        <v>0</v>
      </c>
      <c r="W178" s="36">
        <v>0</v>
      </c>
      <c r="X178" s="36">
        <v>0</v>
      </c>
      <c r="Y178" s="36">
        <f>SUM(G178:O178)</f>
        <v>0</v>
      </c>
    </row>
    <row r="179" spans="1:25" s="29" customFormat="1" ht="60">
      <c r="A179" s="133" t="s">
        <v>205</v>
      </c>
      <c r="B179" s="14" t="s">
        <v>327</v>
      </c>
      <c r="C179" s="136" t="s">
        <v>326</v>
      </c>
      <c r="D179" s="130">
        <v>2011</v>
      </c>
      <c r="E179" s="130">
        <v>2014</v>
      </c>
      <c r="F179" s="35">
        <f aca="true" t="shared" si="140" ref="F179:Y179">SUM(F180:F181)</f>
        <v>755000</v>
      </c>
      <c r="G179" s="35">
        <f t="shared" si="140"/>
        <v>230000</v>
      </c>
      <c r="H179" s="35">
        <f t="shared" si="140"/>
        <v>240000</v>
      </c>
      <c r="I179" s="35">
        <f t="shared" si="140"/>
        <v>250000</v>
      </c>
      <c r="J179" s="35">
        <f t="shared" si="140"/>
        <v>35000</v>
      </c>
      <c r="K179" s="35">
        <f t="shared" si="140"/>
        <v>0</v>
      </c>
      <c r="L179" s="35">
        <f t="shared" si="140"/>
        <v>0</v>
      </c>
      <c r="M179" s="35">
        <f t="shared" si="140"/>
        <v>0</v>
      </c>
      <c r="N179" s="35">
        <f t="shared" si="140"/>
        <v>0</v>
      </c>
      <c r="O179" s="35">
        <f t="shared" si="140"/>
        <v>0</v>
      </c>
      <c r="P179" s="35">
        <f>SUM(P180:P181)</f>
        <v>0</v>
      </c>
      <c r="Q179" s="35">
        <f>SUM(Q180:Q181)</f>
        <v>0</v>
      </c>
      <c r="R179" s="35">
        <f>SUM(R180:R181)</f>
        <v>0</v>
      </c>
      <c r="S179" s="35">
        <f aca="true" t="shared" si="141" ref="S179:X179">SUM(S180:S181)</f>
        <v>0</v>
      </c>
      <c r="T179" s="35">
        <f t="shared" si="141"/>
        <v>0</v>
      </c>
      <c r="U179" s="35">
        <f t="shared" si="141"/>
        <v>0</v>
      </c>
      <c r="V179" s="35">
        <f t="shared" si="141"/>
        <v>0</v>
      </c>
      <c r="W179" s="35">
        <f t="shared" si="141"/>
        <v>0</v>
      </c>
      <c r="X179" s="35">
        <f t="shared" si="141"/>
        <v>0</v>
      </c>
      <c r="Y179" s="35">
        <f t="shared" si="140"/>
        <v>755000</v>
      </c>
    </row>
    <row r="180" spans="1:25" s="31" customFormat="1" ht="11.25">
      <c r="A180" s="134"/>
      <c r="B180" s="15" t="s">
        <v>130</v>
      </c>
      <c r="C180" s="137"/>
      <c r="D180" s="131"/>
      <c r="E180" s="131"/>
      <c r="F180" s="36">
        <v>755000</v>
      </c>
      <c r="G180" s="36">
        <v>230000</v>
      </c>
      <c r="H180" s="36">
        <v>240000</v>
      </c>
      <c r="I180" s="36">
        <v>250000</v>
      </c>
      <c r="J180" s="36">
        <v>35000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f>SUM(G180:O180)</f>
        <v>755000</v>
      </c>
    </row>
    <row r="181" spans="1:25" s="31" customFormat="1" ht="11.25">
      <c r="A181" s="135"/>
      <c r="B181" s="15" t="s">
        <v>131</v>
      </c>
      <c r="C181" s="138"/>
      <c r="D181" s="132"/>
      <c r="E181" s="132"/>
      <c r="F181" s="36">
        <v>0</v>
      </c>
      <c r="G181" s="36">
        <v>0</v>
      </c>
      <c r="H181" s="36">
        <v>0</v>
      </c>
      <c r="I181" s="36">
        <v>0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f>SUM(G181:O181)</f>
        <v>0</v>
      </c>
    </row>
    <row r="182" spans="1:25" s="29" customFormat="1" ht="60">
      <c r="A182" s="133" t="s">
        <v>206</v>
      </c>
      <c r="B182" s="14" t="s">
        <v>328</v>
      </c>
      <c r="C182" s="136" t="s">
        <v>326</v>
      </c>
      <c r="D182" s="130">
        <v>2011</v>
      </c>
      <c r="E182" s="130">
        <v>2012</v>
      </c>
      <c r="F182" s="35">
        <f aca="true" t="shared" si="142" ref="F182:Y182">SUM(F183:F184)</f>
        <v>200000</v>
      </c>
      <c r="G182" s="35">
        <f t="shared" si="142"/>
        <v>100000</v>
      </c>
      <c r="H182" s="35">
        <f t="shared" si="142"/>
        <v>100000</v>
      </c>
      <c r="I182" s="35">
        <f t="shared" si="142"/>
        <v>0</v>
      </c>
      <c r="J182" s="35">
        <f t="shared" si="142"/>
        <v>0</v>
      </c>
      <c r="K182" s="35">
        <f t="shared" si="142"/>
        <v>0</v>
      </c>
      <c r="L182" s="35">
        <f t="shared" si="142"/>
        <v>0</v>
      </c>
      <c r="M182" s="35">
        <f t="shared" si="142"/>
        <v>0</v>
      </c>
      <c r="N182" s="35">
        <f t="shared" si="142"/>
        <v>0</v>
      </c>
      <c r="O182" s="35">
        <f t="shared" si="142"/>
        <v>0</v>
      </c>
      <c r="P182" s="35">
        <f>SUM(P183:P184)</f>
        <v>0</v>
      </c>
      <c r="Q182" s="35">
        <f>SUM(Q183:Q184)</f>
        <v>0</v>
      </c>
      <c r="R182" s="35">
        <f>SUM(R183:R184)</f>
        <v>0</v>
      </c>
      <c r="S182" s="35">
        <f aca="true" t="shared" si="143" ref="S182:X182">SUM(S183:S184)</f>
        <v>0</v>
      </c>
      <c r="T182" s="35">
        <f t="shared" si="143"/>
        <v>0</v>
      </c>
      <c r="U182" s="35">
        <f t="shared" si="143"/>
        <v>0</v>
      </c>
      <c r="V182" s="35">
        <f t="shared" si="143"/>
        <v>0</v>
      </c>
      <c r="W182" s="35">
        <f t="shared" si="143"/>
        <v>0</v>
      </c>
      <c r="X182" s="35">
        <f t="shared" si="143"/>
        <v>0</v>
      </c>
      <c r="Y182" s="35">
        <f t="shared" si="142"/>
        <v>200000</v>
      </c>
    </row>
    <row r="183" spans="1:25" s="31" customFormat="1" ht="11.25">
      <c r="A183" s="134"/>
      <c r="B183" s="15" t="s">
        <v>130</v>
      </c>
      <c r="C183" s="137"/>
      <c r="D183" s="131"/>
      <c r="E183" s="131"/>
      <c r="F183" s="36">
        <v>200000</v>
      </c>
      <c r="G183" s="36">
        <v>100000</v>
      </c>
      <c r="H183" s="36">
        <v>100000</v>
      </c>
      <c r="I183" s="36">
        <v>0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f>SUM(G183:O183)</f>
        <v>200000</v>
      </c>
    </row>
    <row r="184" spans="1:25" s="31" customFormat="1" ht="11.25">
      <c r="A184" s="135"/>
      <c r="B184" s="15" t="s">
        <v>131</v>
      </c>
      <c r="C184" s="138"/>
      <c r="D184" s="132"/>
      <c r="E184" s="132"/>
      <c r="F184" s="36">
        <v>0</v>
      </c>
      <c r="G184" s="36">
        <v>0</v>
      </c>
      <c r="H184" s="36">
        <v>0</v>
      </c>
      <c r="I184" s="36">
        <v>0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f>SUM(G184:O184)</f>
        <v>0</v>
      </c>
    </row>
    <row r="185" spans="1:25" s="29" customFormat="1" ht="12">
      <c r="A185" s="133" t="s">
        <v>207</v>
      </c>
      <c r="B185" s="14" t="s">
        <v>163</v>
      </c>
      <c r="C185" s="136" t="s">
        <v>162</v>
      </c>
      <c r="D185" s="130">
        <v>2010</v>
      </c>
      <c r="E185" s="130">
        <v>2013</v>
      </c>
      <c r="F185" s="35">
        <f aca="true" t="shared" si="144" ref="F185:Y185">SUM(F186:F187)</f>
        <v>19526</v>
      </c>
      <c r="G185" s="35">
        <f t="shared" si="144"/>
        <v>8700</v>
      </c>
      <c r="H185" s="35">
        <f t="shared" si="144"/>
        <v>8700</v>
      </c>
      <c r="I185" s="35">
        <f t="shared" si="144"/>
        <v>2126</v>
      </c>
      <c r="J185" s="35">
        <f t="shared" si="144"/>
        <v>0</v>
      </c>
      <c r="K185" s="35">
        <f t="shared" si="144"/>
        <v>0</v>
      </c>
      <c r="L185" s="35">
        <f t="shared" si="144"/>
        <v>0</v>
      </c>
      <c r="M185" s="35">
        <f t="shared" si="144"/>
        <v>0</v>
      </c>
      <c r="N185" s="35">
        <f t="shared" si="144"/>
        <v>0</v>
      </c>
      <c r="O185" s="35">
        <f t="shared" si="144"/>
        <v>0</v>
      </c>
      <c r="P185" s="35">
        <f>SUM(P186:P187)</f>
        <v>0</v>
      </c>
      <c r="Q185" s="35">
        <f>SUM(Q186:Q187)</f>
        <v>0</v>
      </c>
      <c r="R185" s="35">
        <f>SUM(R186:R187)</f>
        <v>0</v>
      </c>
      <c r="S185" s="35">
        <f aca="true" t="shared" si="145" ref="S185:X185">SUM(S186:S187)</f>
        <v>0</v>
      </c>
      <c r="T185" s="35">
        <f t="shared" si="145"/>
        <v>0</v>
      </c>
      <c r="U185" s="35">
        <f t="shared" si="145"/>
        <v>0</v>
      </c>
      <c r="V185" s="35">
        <f t="shared" si="145"/>
        <v>0</v>
      </c>
      <c r="W185" s="35">
        <f t="shared" si="145"/>
        <v>0</v>
      </c>
      <c r="X185" s="35">
        <f t="shared" si="145"/>
        <v>0</v>
      </c>
      <c r="Y185" s="35">
        <f t="shared" si="144"/>
        <v>19526</v>
      </c>
    </row>
    <row r="186" spans="1:25" s="31" customFormat="1" ht="11.25">
      <c r="A186" s="134"/>
      <c r="B186" s="15" t="s">
        <v>130</v>
      </c>
      <c r="C186" s="137"/>
      <c r="D186" s="131"/>
      <c r="E186" s="131"/>
      <c r="F186" s="36">
        <v>19526</v>
      </c>
      <c r="G186" s="36">
        <v>8700</v>
      </c>
      <c r="H186" s="36">
        <v>8700</v>
      </c>
      <c r="I186" s="36">
        <v>2126</v>
      </c>
      <c r="J186" s="36">
        <v>0</v>
      </c>
      <c r="K186" s="36">
        <v>0</v>
      </c>
      <c r="L186" s="36"/>
      <c r="M186" s="36"/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0</v>
      </c>
      <c r="X186" s="36">
        <v>0</v>
      </c>
      <c r="Y186" s="36">
        <f>SUM(G186:O186)</f>
        <v>19526</v>
      </c>
    </row>
    <row r="187" spans="1:25" s="31" customFormat="1" ht="11.25">
      <c r="A187" s="135"/>
      <c r="B187" s="15" t="s">
        <v>131</v>
      </c>
      <c r="C187" s="138"/>
      <c r="D187" s="132"/>
      <c r="E187" s="132"/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f>SUM(G187:O187)</f>
        <v>0</v>
      </c>
    </row>
    <row r="188" spans="1:25" s="29" customFormat="1" ht="12">
      <c r="A188" s="133" t="s">
        <v>208</v>
      </c>
      <c r="B188" s="14" t="s">
        <v>164</v>
      </c>
      <c r="C188" s="136" t="s">
        <v>162</v>
      </c>
      <c r="D188" s="130">
        <v>2010</v>
      </c>
      <c r="E188" s="130">
        <v>2012</v>
      </c>
      <c r="F188" s="35">
        <f aca="true" t="shared" si="146" ref="F188:Y188">SUM(F189:F190)</f>
        <v>43748</v>
      </c>
      <c r="G188" s="35">
        <f t="shared" si="146"/>
        <v>24999</v>
      </c>
      <c r="H188" s="35">
        <f t="shared" si="146"/>
        <v>18749</v>
      </c>
      <c r="I188" s="35">
        <f t="shared" si="146"/>
        <v>0</v>
      </c>
      <c r="J188" s="35">
        <f t="shared" si="146"/>
        <v>0</v>
      </c>
      <c r="K188" s="35">
        <f t="shared" si="146"/>
        <v>0</v>
      </c>
      <c r="L188" s="35">
        <f t="shared" si="146"/>
        <v>0</v>
      </c>
      <c r="M188" s="35">
        <f t="shared" si="146"/>
        <v>0</v>
      </c>
      <c r="N188" s="35">
        <f t="shared" si="146"/>
        <v>0</v>
      </c>
      <c r="O188" s="35">
        <f t="shared" si="146"/>
        <v>0</v>
      </c>
      <c r="P188" s="35">
        <f>SUM(P189:P190)</f>
        <v>0</v>
      </c>
      <c r="Q188" s="35">
        <f>SUM(Q189:Q190)</f>
        <v>0</v>
      </c>
      <c r="R188" s="35">
        <f>SUM(R189:R190)</f>
        <v>0</v>
      </c>
      <c r="S188" s="35">
        <f aca="true" t="shared" si="147" ref="S188:X188">SUM(S189:S190)</f>
        <v>0</v>
      </c>
      <c r="T188" s="35">
        <f t="shared" si="147"/>
        <v>0</v>
      </c>
      <c r="U188" s="35">
        <f t="shared" si="147"/>
        <v>0</v>
      </c>
      <c r="V188" s="35">
        <f t="shared" si="147"/>
        <v>0</v>
      </c>
      <c r="W188" s="35">
        <f t="shared" si="147"/>
        <v>0</v>
      </c>
      <c r="X188" s="35">
        <f t="shared" si="147"/>
        <v>0</v>
      </c>
      <c r="Y188" s="35">
        <f t="shared" si="146"/>
        <v>43748</v>
      </c>
    </row>
    <row r="189" spans="1:25" s="31" customFormat="1" ht="11.25">
      <c r="A189" s="134"/>
      <c r="B189" s="15" t="s">
        <v>130</v>
      </c>
      <c r="C189" s="137"/>
      <c r="D189" s="131"/>
      <c r="E189" s="131"/>
      <c r="F189" s="36">
        <v>43748</v>
      </c>
      <c r="G189" s="36">
        <v>24999</v>
      </c>
      <c r="H189" s="36">
        <v>18749</v>
      </c>
      <c r="I189" s="36">
        <v>0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f>SUM(G189:O189)</f>
        <v>43748</v>
      </c>
    </row>
    <row r="190" spans="1:25" s="31" customFormat="1" ht="11.25">
      <c r="A190" s="135"/>
      <c r="B190" s="15" t="s">
        <v>131</v>
      </c>
      <c r="C190" s="138"/>
      <c r="D190" s="132"/>
      <c r="E190" s="132"/>
      <c r="F190" s="36">
        <v>0</v>
      </c>
      <c r="G190" s="36">
        <v>0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0</v>
      </c>
      <c r="T190" s="36">
        <v>0</v>
      </c>
      <c r="U190" s="36">
        <v>0</v>
      </c>
      <c r="V190" s="36">
        <v>0</v>
      </c>
      <c r="W190" s="36">
        <v>0</v>
      </c>
      <c r="X190" s="36">
        <v>0</v>
      </c>
      <c r="Y190" s="36">
        <f>SUM(G190:O190)</f>
        <v>0</v>
      </c>
    </row>
    <row r="191" spans="1:25" s="29" customFormat="1" ht="12">
      <c r="A191" s="133" t="s">
        <v>209</v>
      </c>
      <c r="B191" s="14" t="s">
        <v>165</v>
      </c>
      <c r="C191" s="136" t="s">
        <v>162</v>
      </c>
      <c r="D191" s="130">
        <v>2010</v>
      </c>
      <c r="E191" s="130">
        <v>2012</v>
      </c>
      <c r="F191" s="35">
        <f aca="true" t="shared" si="148" ref="F191:Y191">SUM(F192:F193)</f>
        <v>26250</v>
      </c>
      <c r="G191" s="35">
        <f t="shared" si="148"/>
        <v>21000</v>
      </c>
      <c r="H191" s="35">
        <f t="shared" si="148"/>
        <v>5250</v>
      </c>
      <c r="I191" s="35">
        <f t="shared" si="148"/>
        <v>0</v>
      </c>
      <c r="J191" s="35">
        <f t="shared" si="148"/>
        <v>0</v>
      </c>
      <c r="K191" s="35">
        <f t="shared" si="148"/>
        <v>0</v>
      </c>
      <c r="L191" s="35">
        <f t="shared" si="148"/>
        <v>0</v>
      </c>
      <c r="M191" s="35">
        <f t="shared" si="148"/>
        <v>0</v>
      </c>
      <c r="N191" s="35">
        <f t="shared" si="148"/>
        <v>0</v>
      </c>
      <c r="O191" s="35">
        <f t="shared" si="148"/>
        <v>0</v>
      </c>
      <c r="P191" s="35">
        <f>SUM(P192:P193)</f>
        <v>0</v>
      </c>
      <c r="Q191" s="35">
        <f>SUM(Q192:Q193)</f>
        <v>0</v>
      </c>
      <c r="R191" s="35">
        <f>SUM(R192:R193)</f>
        <v>0</v>
      </c>
      <c r="S191" s="35">
        <f aca="true" t="shared" si="149" ref="S191:X191">SUM(S192:S193)</f>
        <v>0</v>
      </c>
      <c r="T191" s="35">
        <f t="shared" si="149"/>
        <v>0</v>
      </c>
      <c r="U191" s="35">
        <f t="shared" si="149"/>
        <v>0</v>
      </c>
      <c r="V191" s="35">
        <f t="shared" si="149"/>
        <v>0</v>
      </c>
      <c r="W191" s="35">
        <f t="shared" si="149"/>
        <v>0</v>
      </c>
      <c r="X191" s="35">
        <f t="shared" si="149"/>
        <v>0</v>
      </c>
      <c r="Y191" s="35">
        <f t="shared" si="148"/>
        <v>26250</v>
      </c>
    </row>
    <row r="192" spans="1:25" s="31" customFormat="1" ht="11.25">
      <c r="A192" s="134"/>
      <c r="B192" s="15" t="s">
        <v>130</v>
      </c>
      <c r="C192" s="137"/>
      <c r="D192" s="131"/>
      <c r="E192" s="131"/>
      <c r="F192" s="36">
        <v>26250</v>
      </c>
      <c r="G192" s="36">
        <v>21000</v>
      </c>
      <c r="H192" s="36">
        <v>5250</v>
      </c>
      <c r="I192" s="36">
        <v>0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0</v>
      </c>
      <c r="T192" s="36">
        <v>0</v>
      </c>
      <c r="U192" s="36">
        <v>0</v>
      </c>
      <c r="V192" s="36">
        <v>0</v>
      </c>
      <c r="W192" s="36">
        <v>0</v>
      </c>
      <c r="X192" s="36">
        <v>0</v>
      </c>
      <c r="Y192" s="36">
        <f>SUM(G192:O192)</f>
        <v>26250</v>
      </c>
    </row>
    <row r="193" spans="1:25" s="31" customFormat="1" ht="11.25">
      <c r="A193" s="135"/>
      <c r="B193" s="15" t="s">
        <v>131</v>
      </c>
      <c r="C193" s="138"/>
      <c r="D193" s="132"/>
      <c r="E193" s="132"/>
      <c r="F193" s="36">
        <v>0</v>
      </c>
      <c r="G193" s="36">
        <v>0</v>
      </c>
      <c r="H193" s="36">
        <v>0</v>
      </c>
      <c r="I193" s="36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0</v>
      </c>
      <c r="T193" s="36">
        <v>0</v>
      </c>
      <c r="U193" s="36">
        <v>0</v>
      </c>
      <c r="V193" s="36">
        <v>0</v>
      </c>
      <c r="W193" s="36">
        <v>0</v>
      </c>
      <c r="X193" s="36">
        <v>0</v>
      </c>
      <c r="Y193" s="36">
        <f>SUM(G193:O193)</f>
        <v>0</v>
      </c>
    </row>
    <row r="194" spans="1:25" s="29" customFormat="1" ht="24">
      <c r="A194" s="133" t="s">
        <v>210</v>
      </c>
      <c r="B194" s="14" t="s">
        <v>303</v>
      </c>
      <c r="C194" s="136" t="s">
        <v>162</v>
      </c>
      <c r="D194" s="130">
        <v>2011</v>
      </c>
      <c r="E194" s="130">
        <v>2013</v>
      </c>
      <c r="F194" s="35">
        <f aca="true" t="shared" si="150" ref="F194:O194">SUM(F195:F196)</f>
        <v>460413</v>
      </c>
      <c r="G194" s="35">
        <f t="shared" si="150"/>
        <v>214405</v>
      </c>
      <c r="H194" s="35">
        <f t="shared" si="150"/>
        <v>214405</v>
      </c>
      <c r="I194" s="35">
        <f t="shared" si="150"/>
        <v>31603</v>
      </c>
      <c r="J194" s="35">
        <f t="shared" si="150"/>
        <v>0</v>
      </c>
      <c r="K194" s="35">
        <f t="shared" si="150"/>
        <v>0</v>
      </c>
      <c r="L194" s="35">
        <f t="shared" si="150"/>
        <v>0</v>
      </c>
      <c r="M194" s="35">
        <f t="shared" si="150"/>
        <v>0</v>
      </c>
      <c r="N194" s="35">
        <f t="shared" si="150"/>
        <v>0</v>
      </c>
      <c r="O194" s="35">
        <f t="shared" si="150"/>
        <v>0</v>
      </c>
      <c r="P194" s="35">
        <f>SUM(P195:P196)</f>
        <v>0</v>
      </c>
      <c r="Q194" s="35">
        <f>SUM(Q195:Q196)</f>
        <v>0</v>
      </c>
      <c r="R194" s="35">
        <f>SUM(R195:R196)</f>
        <v>0</v>
      </c>
      <c r="S194" s="35">
        <f aca="true" t="shared" si="151" ref="S194:Y194">SUM(S195:S196)</f>
        <v>0</v>
      </c>
      <c r="T194" s="35">
        <f t="shared" si="151"/>
        <v>0</v>
      </c>
      <c r="U194" s="35">
        <f t="shared" si="151"/>
        <v>0</v>
      </c>
      <c r="V194" s="35">
        <f t="shared" si="151"/>
        <v>0</v>
      </c>
      <c r="W194" s="35">
        <f t="shared" si="151"/>
        <v>0</v>
      </c>
      <c r="X194" s="35">
        <f t="shared" si="151"/>
        <v>0</v>
      </c>
      <c r="Y194" s="35">
        <f t="shared" si="151"/>
        <v>460413</v>
      </c>
    </row>
    <row r="195" spans="1:25" s="31" customFormat="1" ht="11.25">
      <c r="A195" s="134"/>
      <c r="B195" s="15" t="s">
        <v>130</v>
      </c>
      <c r="C195" s="137"/>
      <c r="D195" s="131"/>
      <c r="E195" s="131"/>
      <c r="F195" s="36">
        <v>460413</v>
      </c>
      <c r="G195" s="36">
        <v>214405</v>
      </c>
      <c r="H195" s="36">
        <v>214405</v>
      </c>
      <c r="I195" s="36">
        <v>31603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0</v>
      </c>
      <c r="T195" s="36">
        <v>0</v>
      </c>
      <c r="U195" s="36">
        <v>0</v>
      </c>
      <c r="V195" s="36">
        <v>0</v>
      </c>
      <c r="W195" s="36">
        <v>0</v>
      </c>
      <c r="X195" s="36">
        <v>0</v>
      </c>
      <c r="Y195" s="36">
        <f>SUM(G195:O195)</f>
        <v>460413</v>
      </c>
    </row>
    <row r="196" spans="1:25" s="31" customFormat="1" ht="11.25">
      <c r="A196" s="135"/>
      <c r="B196" s="15" t="s">
        <v>131</v>
      </c>
      <c r="C196" s="138"/>
      <c r="D196" s="132"/>
      <c r="E196" s="132"/>
      <c r="F196" s="36">
        <v>0</v>
      </c>
      <c r="G196" s="36">
        <v>0</v>
      </c>
      <c r="H196" s="36">
        <v>0</v>
      </c>
      <c r="I196" s="36">
        <v>0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0</v>
      </c>
      <c r="T196" s="36">
        <v>0</v>
      </c>
      <c r="U196" s="36">
        <v>0</v>
      </c>
      <c r="V196" s="36">
        <v>0</v>
      </c>
      <c r="W196" s="36">
        <v>0</v>
      </c>
      <c r="X196" s="36">
        <v>0</v>
      </c>
      <c r="Y196" s="36">
        <f>SUM(G196:O196)</f>
        <v>0</v>
      </c>
    </row>
    <row r="197" spans="1:25" s="29" customFormat="1" ht="12">
      <c r="A197" s="133" t="s">
        <v>211</v>
      </c>
      <c r="B197" s="14" t="s">
        <v>304</v>
      </c>
      <c r="C197" s="136" t="s">
        <v>162</v>
      </c>
      <c r="D197" s="130">
        <v>2011</v>
      </c>
      <c r="E197" s="130">
        <v>2014</v>
      </c>
      <c r="F197" s="35">
        <f aca="true" t="shared" si="152" ref="F197:O197">SUM(F198:F199)</f>
        <v>267417</v>
      </c>
      <c r="G197" s="35">
        <f t="shared" si="152"/>
        <v>27417</v>
      </c>
      <c r="H197" s="35">
        <f t="shared" si="152"/>
        <v>90000</v>
      </c>
      <c r="I197" s="35">
        <f t="shared" si="152"/>
        <v>90000</v>
      </c>
      <c r="J197" s="35">
        <f t="shared" si="152"/>
        <v>60000</v>
      </c>
      <c r="K197" s="35">
        <f t="shared" si="152"/>
        <v>0</v>
      </c>
      <c r="L197" s="35">
        <f t="shared" si="152"/>
        <v>0</v>
      </c>
      <c r="M197" s="35">
        <f t="shared" si="152"/>
        <v>0</v>
      </c>
      <c r="N197" s="35">
        <f t="shared" si="152"/>
        <v>0</v>
      </c>
      <c r="O197" s="35">
        <f t="shared" si="152"/>
        <v>0</v>
      </c>
      <c r="P197" s="35">
        <f>SUM(P198:P199)</f>
        <v>0</v>
      </c>
      <c r="Q197" s="35">
        <f>SUM(Q198:Q199)</f>
        <v>0</v>
      </c>
      <c r="R197" s="35">
        <f>SUM(R198:R199)</f>
        <v>0</v>
      </c>
      <c r="S197" s="35">
        <f aca="true" t="shared" si="153" ref="S197:Y197">SUM(S198:S199)</f>
        <v>0</v>
      </c>
      <c r="T197" s="35">
        <f t="shared" si="153"/>
        <v>0</v>
      </c>
      <c r="U197" s="35">
        <f t="shared" si="153"/>
        <v>0</v>
      </c>
      <c r="V197" s="35">
        <f t="shared" si="153"/>
        <v>0</v>
      </c>
      <c r="W197" s="35">
        <f t="shared" si="153"/>
        <v>0</v>
      </c>
      <c r="X197" s="35">
        <f t="shared" si="153"/>
        <v>0</v>
      </c>
      <c r="Y197" s="35">
        <f t="shared" si="153"/>
        <v>267417</v>
      </c>
    </row>
    <row r="198" spans="1:25" s="31" customFormat="1" ht="11.25">
      <c r="A198" s="134"/>
      <c r="B198" s="15" t="s">
        <v>130</v>
      </c>
      <c r="C198" s="137"/>
      <c r="D198" s="131"/>
      <c r="E198" s="131"/>
      <c r="F198" s="36">
        <v>267417</v>
      </c>
      <c r="G198" s="36">
        <v>27417</v>
      </c>
      <c r="H198" s="36">
        <v>90000</v>
      </c>
      <c r="I198" s="36">
        <v>90000</v>
      </c>
      <c r="J198" s="36">
        <v>60000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0</v>
      </c>
      <c r="T198" s="36">
        <v>0</v>
      </c>
      <c r="U198" s="36">
        <v>0</v>
      </c>
      <c r="V198" s="36">
        <v>0</v>
      </c>
      <c r="W198" s="36">
        <v>0</v>
      </c>
      <c r="X198" s="36">
        <v>0</v>
      </c>
      <c r="Y198" s="36">
        <f>SUM(G198:O198)</f>
        <v>267417</v>
      </c>
    </row>
    <row r="199" spans="1:25" s="31" customFormat="1" ht="11.25">
      <c r="A199" s="135"/>
      <c r="B199" s="15" t="s">
        <v>131</v>
      </c>
      <c r="C199" s="138"/>
      <c r="D199" s="132"/>
      <c r="E199" s="132"/>
      <c r="F199" s="36"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0</v>
      </c>
      <c r="T199" s="36">
        <v>0</v>
      </c>
      <c r="U199" s="36">
        <v>0</v>
      </c>
      <c r="V199" s="36">
        <v>0</v>
      </c>
      <c r="W199" s="36">
        <v>0</v>
      </c>
      <c r="X199" s="36">
        <v>0</v>
      </c>
      <c r="Y199" s="36">
        <f>SUM(G199:O199)</f>
        <v>0</v>
      </c>
    </row>
    <row r="200" spans="1:25" s="29" customFormat="1" ht="12">
      <c r="A200" s="133" t="s">
        <v>212</v>
      </c>
      <c r="B200" s="14" t="s">
        <v>305</v>
      </c>
      <c r="C200" s="136" t="s">
        <v>162</v>
      </c>
      <c r="D200" s="130">
        <v>2011</v>
      </c>
      <c r="E200" s="130">
        <v>2012</v>
      </c>
      <c r="F200" s="35">
        <f aca="true" t="shared" si="154" ref="F200:O200">SUM(F201:F202)</f>
        <v>64600</v>
      </c>
      <c r="G200" s="35">
        <f t="shared" si="154"/>
        <v>26920</v>
      </c>
      <c r="H200" s="35">
        <f t="shared" si="154"/>
        <v>37680</v>
      </c>
      <c r="I200" s="35">
        <f t="shared" si="154"/>
        <v>0</v>
      </c>
      <c r="J200" s="35">
        <f t="shared" si="154"/>
        <v>0</v>
      </c>
      <c r="K200" s="35">
        <f t="shared" si="154"/>
        <v>0</v>
      </c>
      <c r="L200" s="35">
        <f t="shared" si="154"/>
        <v>0</v>
      </c>
      <c r="M200" s="35">
        <f t="shared" si="154"/>
        <v>0</v>
      </c>
      <c r="N200" s="35">
        <f t="shared" si="154"/>
        <v>0</v>
      </c>
      <c r="O200" s="35">
        <f t="shared" si="154"/>
        <v>0</v>
      </c>
      <c r="P200" s="35">
        <f>SUM(P201:P202)</f>
        <v>0</v>
      </c>
      <c r="Q200" s="35">
        <f>SUM(Q201:Q202)</f>
        <v>0</v>
      </c>
      <c r="R200" s="35">
        <f>SUM(R201:R202)</f>
        <v>0</v>
      </c>
      <c r="S200" s="35">
        <f aca="true" t="shared" si="155" ref="S200:Y200">SUM(S201:S202)</f>
        <v>0</v>
      </c>
      <c r="T200" s="35">
        <f t="shared" si="155"/>
        <v>0</v>
      </c>
      <c r="U200" s="35">
        <f t="shared" si="155"/>
        <v>0</v>
      </c>
      <c r="V200" s="35">
        <f t="shared" si="155"/>
        <v>0</v>
      </c>
      <c r="W200" s="35">
        <f t="shared" si="155"/>
        <v>0</v>
      </c>
      <c r="X200" s="35">
        <f t="shared" si="155"/>
        <v>0</v>
      </c>
      <c r="Y200" s="35">
        <f t="shared" si="155"/>
        <v>64600</v>
      </c>
    </row>
    <row r="201" spans="1:25" s="31" customFormat="1" ht="11.25">
      <c r="A201" s="134"/>
      <c r="B201" s="15" t="s">
        <v>130</v>
      </c>
      <c r="C201" s="137"/>
      <c r="D201" s="131"/>
      <c r="E201" s="131"/>
      <c r="F201" s="36">
        <v>64600</v>
      </c>
      <c r="G201" s="36">
        <v>26920</v>
      </c>
      <c r="H201" s="36">
        <v>37680</v>
      </c>
      <c r="I201" s="36"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0</v>
      </c>
      <c r="T201" s="36">
        <v>0</v>
      </c>
      <c r="U201" s="36">
        <v>0</v>
      </c>
      <c r="V201" s="36">
        <v>0</v>
      </c>
      <c r="W201" s="36">
        <v>0</v>
      </c>
      <c r="X201" s="36">
        <v>0</v>
      </c>
      <c r="Y201" s="36">
        <f>SUM(G201:O201)</f>
        <v>64600</v>
      </c>
    </row>
    <row r="202" spans="1:25" s="31" customFormat="1" ht="11.25">
      <c r="A202" s="135"/>
      <c r="B202" s="15" t="s">
        <v>131</v>
      </c>
      <c r="C202" s="138"/>
      <c r="D202" s="132"/>
      <c r="E202" s="132"/>
      <c r="F202" s="36">
        <v>0</v>
      </c>
      <c r="G202" s="36">
        <v>0</v>
      </c>
      <c r="H202" s="36">
        <v>0</v>
      </c>
      <c r="I202" s="36"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0</v>
      </c>
      <c r="T202" s="36">
        <v>0</v>
      </c>
      <c r="U202" s="36">
        <v>0</v>
      </c>
      <c r="V202" s="36">
        <v>0</v>
      </c>
      <c r="W202" s="36">
        <v>0</v>
      </c>
      <c r="X202" s="36">
        <v>0</v>
      </c>
      <c r="Y202" s="36">
        <f>SUM(G202:O202)</f>
        <v>0</v>
      </c>
    </row>
    <row r="203" spans="1:25" s="29" customFormat="1" ht="12">
      <c r="A203" s="133" t="s">
        <v>213</v>
      </c>
      <c r="B203" s="14" t="s">
        <v>306</v>
      </c>
      <c r="C203" s="136" t="s">
        <v>162</v>
      </c>
      <c r="D203" s="130">
        <v>2011</v>
      </c>
      <c r="E203" s="130">
        <v>2012</v>
      </c>
      <c r="F203" s="35">
        <f aca="true" t="shared" si="156" ref="F203:O203">SUM(F204:F205)</f>
        <v>27000</v>
      </c>
      <c r="G203" s="35">
        <f t="shared" si="156"/>
        <v>18000</v>
      </c>
      <c r="H203" s="35">
        <f t="shared" si="156"/>
        <v>9000</v>
      </c>
      <c r="I203" s="35">
        <f t="shared" si="156"/>
        <v>0</v>
      </c>
      <c r="J203" s="35">
        <f t="shared" si="156"/>
        <v>0</v>
      </c>
      <c r="K203" s="35">
        <f t="shared" si="156"/>
        <v>0</v>
      </c>
      <c r="L203" s="35">
        <f t="shared" si="156"/>
        <v>0</v>
      </c>
      <c r="M203" s="35">
        <f t="shared" si="156"/>
        <v>0</v>
      </c>
      <c r="N203" s="35">
        <f t="shared" si="156"/>
        <v>0</v>
      </c>
      <c r="O203" s="35">
        <f t="shared" si="156"/>
        <v>0</v>
      </c>
      <c r="P203" s="35">
        <f>SUM(P204:P205)</f>
        <v>0</v>
      </c>
      <c r="Q203" s="35">
        <f>SUM(Q204:Q205)</f>
        <v>0</v>
      </c>
      <c r="R203" s="35">
        <f>SUM(R204:R205)</f>
        <v>0</v>
      </c>
      <c r="S203" s="35">
        <f aca="true" t="shared" si="157" ref="S203:Y203">SUM(S204:S205)</f>
        <v>0</v>
      </c>
      <c r="T203" s="35">
        <f t="shared" si="157"/>
        <v>0</v>
      </c>
      <c r="U203" s="35">
        <f t="shared" si="157"/>
        <v>0</v>
      </c>
      <c r="V203" s="35">
        <f t="shared" si="157"/>
        <v>0</v>
      </c>
      <c r="W203" s="35">
        <f t="shared" si="157"/>
        <v>0</v>
      </c>
      <c r="X203" s="35">
        <f t="shared" si="157"/>
        <v>0</v>
      </c>
      <c r="Y203" s="35">
        <f t="shared" si="157"/>
        <v>27000</v>
      </c>
    </row>
    <row r="204" spans="1:25" s="31" customFormat="1" ht="11.25">
      <c r="A204" s="134"/>
      <c r="B204" s="15" t="s">
        <v>130</v>
      </c>
      <c r="C204" s="137"/>
      <c r="D204" s="131"/>
      <c r="E204" s="131"/>
      <c r="F204" s="36">
        <v>27000</v>
      </c>
      <c r="G204" s="36">
        <v>18000</v>
      </c>
      <c r="H204" s="36">
        <v>9000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0</v>
      </c>
      <c r="T204" s="36">
        <v>0</v>
      </c>
      <c r="U204" s="36">
        <v>0</v>
      </c>
      <c r="V204" s="36">
        <v>0</v>
      </c>
      <c r="W204" s="36">
        <v>0</v>
      </c>
      <c r="X204" s="36">
        <v>0</v>
      </c>
      <c r="Y204" s="36">
        <f>SUM(G204:O204)</f>
        <v>27000</v>
      </c>
    </row>
    <row r="205" spans="1:25" s="31" customFormat="1" ht="11.25">
      <c r="A205" s="135"/>
      <c r="B205" s="15" t="s">
        <v>131</v>
      </c>
      <c r="C205" s="138"/>
      <c r="D205" s="132"/>
      <c r="E205" s="132"/>
      <c r="F205" s="36">
        <v>0</v>
      </c>
      <c r="G205" s="36">
        <v>0</v>
      </c>
      <c r="H205" s="36">
        <v>0</v>
      </c>
      <c r="I205" s="36">
        <v>0</v>
      </c>
      <c r="J205" s="36">
        <v>0</v>
      </c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0</v>
      </c>
      <c r="T205" s="36">
        <v>0</v>
      </c>
      <c r="U205" s="36">
        <v>0</v>
      </c>
      <c r="V205" s="36">
        <v>0</v>
      </c>
      <c r="W205" s="36">
        <v>0</v>
      </c>
      <c r="X205" s="36">
        <v>0</v>
      </c>
      <c r="Y205" s="36">
        <f>SUM(G205:O205)</f>
        <v>0</v>
      </c>
    </row>
    <row r="206" spans="1:25" s="29" customFormat="1" ht="12">
      <c r="A206" s="133" t="s">
        <v>214</v>
      </c>
      <c r="B206" s="14" t="s">
        <v>307</v>
      </c>
      <c r="C206" s="136" t="s">
        <v>162</v>
      </c>
      <c r="D206" s="130">
        <v>2011</v>
      </c>
      <c r="E206" s="130">
        <v>2012</v>
      </c>
      <c r="F206" s="35">
        <f aca="true" t="shared" si="158" ref="F206:O206">SUM(F207:F208)</f>
        <v>235000</v>
      </c>
      <c r="G206" s="35">
        <f t="shared" si="158"/>
        <v>215400</v>
      </c>
      <c r="H206" s="35">
        <f t="shared" si="158"/>
        <v>19600</v>
      </c>
      <c r="I206" s="35">
        <f t="shared" si="158"/>
        <v>0</v>
      </c>
      <c r="J206" s="35">
        <f t="shared" si="158"/>
        <v>0</v>
      </c>
      <c r="K206" s="35">
        <f t="shared" si="158"/>
        <v>0</v>
      </c>
      <c r="L206" s="35">
        <f t="shared" si="158"/>
        <v>0</v>
      </c>
      <c r="M206" s="35">
        <f t="shared" si="158"/>
        <v>0</v>
      </c>
      <c r="N206" s="35">
        <f t="shared" si="158"/>
        <v>0</v>
      </c>
      <c r="O206" s="35">
        <f t="shared" si="158"/>
        <v>0</v>
      </c>
      <c r="P206" s="35">
        <f>SUM(P207:P208)</f>
        <v>0</v>
      </c>
      <c r="Q206" s="35">
        <f>SUM(Q207:Q208)</f>
        <v>0</v>
      </c>
      <c r="R206" s="35">
        <f>SUM(R207:R208)</f>
        <v>0</v>
      </c>
      <c r="S206" s="35">
        <f aca="true" t="shared" si="159" ref="S206:Y206">SUM(S207:S208)</f>
        <v>0</v>
      </c>
      <c r="T206" s="35">
        <f t="shared" si="159"/>
        <v>0</v>
      </c>
      <c r="U206" s="35">
        <f t="shared" si="159"/>
        <v>0</v>
      </c>
      <c r="V206" s="35">
        <f t="shared" si="159"/>
        <v>0</v>
      </c>
      <c r="W206" s="35">
        <f t="shared" si="159"/>
        <v>0</v>
      </c>
      <c r="X206" s="35">
        <f t="shared" si="159"/>
        <v>0</v>
      </c>
      <c r="Y206" s="35">
        <f t="shared" si="159"/>
        <v>235000</v>
      </c>
    </row>
    <row r="207" spans="1:25" s="31" customFormat="1" ht="11.25">
      <c r="A207" s="134"/>
      <c r="B207" s="15" t="s">
        <v>130</v>
      </c>
      <c r="C207" s="137"/>
      <c r="D207" s="131"/>
      <c r="E207" s="131"/>
      <c r="F207" s="36">
        <v>235000</v>
      </c>
      <c r="G207" s="36">
        <v>215400</v>
      </c>
      <c r="H207" s="36">
        <v>19600</v>
      </c>
      <c r="I207" s="36"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0</v>
      </c>
      <c r="T207" s="36">
        <v>0</v>
      </c>
      <c r="U207" s="36">
        <v>0</v>
      </c>
      <c r="V207" s="36">
        <v>0</v>
      </c>
      <c r="W207" s="36">
        <v>0</v>
      </c>
      <c r="X207" s="36">
        <v>0</v>
      </c>
      <c r="Y207" s="36">
        <f>SUM(G207:O207)</f>
        <v>235000</v>
      </c>
    </row>
    <row r="208" spans="1:25" s="31" customFormat="1" ht="11.25">
      <c r="A208" s="135"/>
      <c r="B208" s="15" t="s">
        <v>131</v>
      </c>
      <c r="C208" s="138"/>
      <c r="D208" s="132"/>
      <c r="E208" s="132"/>
      <c r="F208" s="36">
        <v>0</v>
      </c>
      <c r="G208" s="36">
        <v>0</v>
      </c>
      <c r="H208" s="36">
        <v>0</v>
      </c>
      <c r="I208" s="36">
        <v>0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0</v>
      </c>
      <c r="T208" s="36">
        <v>0</v>
      </c>
      <c r="U208" s="36">
        <v>0</v>
      </c>
      <c r="V208" s="36">
        <v>0</v>
      </c>
      <c r="W208" s="36">
        <v>0</v>
      </c>
      <c r="X208" s="36">
        <v>0</v>
      </c>
      <c r="Y208" s="36">
        <f>SUM(G208:O208)</f>
        <v>0</v>
      </c>
    </row>
    <row r="209" spans="1:25" s="29" customFormat="1" ht="14.25" customHeight="1">
      <c r="A209" s="133" t="s">
        <v>215</v>
      </c>
      <c r="B209" s="14" t="s">
        <v>308</v>
      </c>
      <c r="C209" s="136" t="s">
        <v>162</v>
      </c>
      <c r="D209" s="130">
        <v>2011</v>
      </c>
      <c r="E209" s="130">
        <v>2012</v>
      </c>
      <c r="F209" s="35">
        <f aca="true" t="shared" si="160" ref="F209:O209">SUM(F210:F211)</f>
        <v>16000</v>
      </c>
      <c r="G209" s="35">
        <f t="shared" si="160"/>
        <v>12000</v>
      </c>
      <c r="H209" s="35">
        <f t="shared" si="160"/>
        <v>4000</v>
      </c>
      <c r="I209" s="35">
        <f t="shared" si="160"/>
        <v>0</v>
      </c>
      <c r="J209" s="35">
        <f t="shared" si="160"/>
        <v>0</v>
      </c>
      <c r="K209" s="35">
        <f t="shared" si="160"/>
        <v>0</v>
      </c>
      <c r="L209" s="35">
        <f t="shared" si="160"/>
        <v>0</v>
      </c>
      <c r="M209" s="35">
        <f t="shared" si="160"/>
        <v>0</v>
      </c>
      <c r="N209" s="35">
        <f t="shared" si="160"/>
        <v>0</v>
      </c>
      <c r="O209" s="35">
        <f t="shared" si="160"/>
        <v>0</v>
      </c>
      <c r="P209" s="35">
        <f>SUM(P210:P211)</f>
        <v>0</v>
      </c>
      <c r="Q209" s="35">
        <f>SUM(Q210:Q211)</f>
        <v>0</v>
      </c>
      <c r="R209" s="35">
        <f>SUM(R210:R211)</f>
        <v>0</v>
      </c>
      <c r="S209" s="35">
        <f aca="true" t="shared" si="161" ref="S209:Y209">SUM(S210:S211)</f>
        <v>0</v>
      </c>
      <c r="T209" s="35">
        <f t="shared" si="161"/>
        <v>0</v>
      </c>
      <c r="U209" s="35">
        <f t="shared" si="161"/>
        <v>0</v>
      </c>
      <c r="V209" s="35">
        <f t="shared" si="161"/>
        <v>0</v>
      </c>
      <c r="W209" s="35">
        <f t="shared" si="161"/>
        <v>0</v>
      </c>
      <c r="X209" s="35">
        <f t="shared" si="161"/>
        <v>0</v>
      </c>
      <c r="Y209" s="35">
        <f t="shared" si="161"/>
        <v>16000</v>
      </c>
    </row>
    <row r="210" spans="1:25" s="31" customFormat="1" ht="11.25">
      <c r="A210" s="134"/>
      <c r="B210" s="15" t="s">
        <v>130</v>
      </c>
      <c r="C210" s="137"/>
      <c r="D210" s="131"/>
      <c r="E210" s="131"/>
      <c r="F210" s="36">
        <v>16000</v>
      </c>
      <c r="G210" s="36">
        <v>12000</v>
      </c>
      <c r="H210" s="36">
        <v>4000</v>
      </c>
      <c r="I210" s="36">
        <v>0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0</v>
      </c>
      <c r="T210" s="36">
        <v>0</v>
      </c>
      <c r="U210" s="36">
        <v>0</v>
      </c>
      <c r="V210" s="36">
        <v>0</v>
      </c>
      <c r="W210" s="36">
        <v>0</v>
      </c>
      <c r="X210" s="36">
        <v>0</v>
      </c>
      <c r="Y210" s="36">
        <f>SUM(G210:O210)</f>
        <v>16000</v>
      </c>
    </row>
    <row r="211" spans="1:25" s="31" customFormat="1" ht="11.25">
      <c r="A211" s="135"/>
      <c r="B211" s="15" t="s">
        <v>131</v>
      </c>
      <c r="C211" s="138"/>
      <c r="D211" s="132"/>
      <c r="E211" s="132"/>
      <c r="F211" s="36">
        <v>0</v>
      </c>
      <c r="G211" s="36">
        <v>0</v>
      </c>
      <c r="H211" s="36">
        <v>0</v>
      </c>
      <c r="I211" s="36">
        <v>0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>
        <v>0</v>
      </c>
      <c r="U211" s="36">
        <v>0</v>
      </c>
      <c r="V211" s="36">
        <v>0</v>
      </c>
      <c r="W211" s="36">
        <v>0</v>
      </c>
      <c r="X211" s="36">
        <v>0</v>
      </c>
      <c r="Y211" s="36">
        <f>SUM(G211:O211)</f>
        <v>0</v>
      </c>
    </row>
    <row r="212" spans="1:25" s="73" customFormat="1" ht="14.25" customHeight="1">
      <c r="A212" s="142" t="s">
        <v>216</v>
      </c>
      <c r="B212" s="82" t="s">
        <v>368</v>
      </c>
      <c r="C212" s="145" t="s">
        <v>162</v>
      </c>
      <c r="D212" s="139">
        <v>2011</v>
      </c>
      <c r="E212" s="139">
        <v>2012</v>
      </c>
      <c r="F212" s="72">
        <f aca="true" t="shared" si="162" ref="F212:O212">SUM(F213:F214)</f>
        <v>72000</v>
      </c>
      <c r="G212" s="72">
        <f t="shared" si="162"/>
        <v>19000</v>
      </c>
      <c r="H212" s="72">
        <f t="shared" si="162"/>
        <v>53000</v>
      </c>
      <c r="I212" s="72">
        <f t="shared" si="162"/>
        <v>0</v>
      </c>
      <c r="J212" s="72">
        <f t="shared" si="162"/>
        <v>0</v>
      </c>
      <c r="K212" s="72">
        <f t="shared" si="162"/>
        <v>0</v>
      </c>
      <c r="L212" s="72">
        <f t="shared" si="162"/>
        <v>0</v>
      </c>
      <c r="M212" s="72">
        <f t="shared" si="162"/>
        <v>0</v>
      </c>
      <c r="N212" s="72">
        <f t="shared" si="162"/>
        <v>0</v>
      </c>
      <c r="O212" s="72">
        <f t="shared" si="162"/>
        <v>0</v>
      </c>
      <c r="P212" s="72">
        <f>SUM(P213:P214)</f>
        <v>0</v>
      </c>
      <c r="Q212" s="72">
        <f>SUM(Q213:Q214)</f>
        <v>0</v>
      </c>
      <c r="R212" s="72">
        <f>SUM(R213:R214)</f>
        <v>0</v>
      </c>
      <c r="S212" s="72">
        <f aca="true" t="shared" si="163" ref="S212:Y212">SUM(S213:S214)</f>
        <v>0</v>
      </c>
      <c r="T212" s="72">
        <f t="shared" si="163"/>
        <v>0</v>
      </c>
      <c r="U212" s="72">
        <f t="shared" si="163"/>
        <v>0</v>
      </c>
      <c r="V212" s="72">
        <f t="shared" si="163"/>
        <v>0</v>
      </c>
      <c r="W212" s="72">
        <f t="shared" si="163"/>
        <v>0</v>
      </c>
      <c r="X212" s="72">
        <f t="shared" si="163"/>
        <v>0</v>
      </c>
      <c r="Y212" s="72">
        <f t="shared" si="163"/>
        <v>72000</v>
      </c>
    </row>
    <row r="213" spans="1:25" s="76" customFormat="1" ht="11.25">
      <c r="A213" s="143"/>
      <c r="B213" s="74" t="s">
        <v>130</v>
      </c>
      <c r="C213" s="146"/>
      <c r="D213" s="140"/>
      <c r="E213" s="140"/>
      <c r="F213" s="75">
        <v>72000</v>
      </c>
      <c r="G213" s="75">
        <v>19000</v>
      </c>
      <c r="H213" s="75">
        <v>53000</v>
      </c>
      <c r="I213" s="75">
        <v>0</v>
      </c>
      <c r="J213" s="75">
        <v>0</v>
      </c>
      <c r="K213" s="75">
        <v>0</v>
      </c>
      <c r="L213" s="75">
        <v>0</v>
      </c>
      <c r="M213" s="75">
        <v>0</v>
      </c>
      <c r="N213" s="75">
        <v>0</v>
      </c>
      <c r="O213" s="75">
        <v>0</v>
      </c>
      <c r="P213" s="75">
        <v>0</v>
      </c>
      <c r="Q213" s="75">
        <v>0</v>
      </c>
      <c r="R213" s="75">
        <v>0</v>
      </c>
      <c r="S213" s="75">
        <v>0</v>
      </c>
      <c r="T213" s="75">
        <v>0</v>
      </c>
      <c r="U213" s="75">
        <v>0</v>
      </c>
      <c r="V213" s="75">
        <v>0</v>
      </c>
      <c r="W213" s="75">
        <v>0</v>
      </c>
      <c r="X213" s="75">
        <v>0</v>
      </c>
      <c r="Y213" s="75">
        <f>SUM(G213:O213)</f>
        <v>72000</v>
      </c>
    </row>
    <row r="214" spans="1:25" s="76" customFormat="1" ht="11.25">
      <c r="A214" s="144"/>
      <c r="B214" s="74" t="s">
        <v>131</v>
      </c>
      <c r="C214" s="147"/>
      <c r="D214" s="141"/>
      <c r="E214" s="141"/>
      <c r="F214" s="75">
        <v>0</v>
      </c>
      <c r="G214" s="75">
        <v>0</v>
      </c>
      <c r="H214" s="75">
        <v>0</v>
      </c>
      <c r="I214" s="75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  <c r="P214" s="75">
        <v>0</v>
      </c>
      <c r="Q214" s="75">
        <v>0</v>
      </c>
      <c r="R214" s="75">
        <v>0</v>
      </c>
      <c r="S214" s="75">
        <v>0</v>
      </c>
      <c r="T214" s="75">
        <v>0</v>
      </c>
      <c r="U214" s="75">
        <v>0</v>
      </c>
      <c r="V214" s="75">
        <v>0</v>
      </c>
      <c r="W214" s="75">
        <v>0</v>
      </c>
      <c r="X214" s="75">
        <v>0</v>
      </c>
      <c r="Y214" s="75">
        <f>SUM(G214:O214)</f>
        <v>0</v>
      </c>
    </row>
    <row r="215" spans="1:25" s="29" customFormat="1" ht="24" customHeight="1">
      <c r="A215" s="133" t="s">
        <v>217</v>
      </c>
      <c r="B215" s="14" t="s">
        <v>309</v>
      </c>
      <c r="C215" s="136" t="s">
        <v>329</v>
      </c>
      <c r="D215" s="130">
        <v>2011</v>
      </c>
      <c r="E215" s="130">
        <v>2012</v>
      </c>
      <c r="F215" s="35">
        <f aca="true" t="shared" si="164" ref="F215:O215">SUM(F216:F217)</f>
        <v>6052</v>
      </c>
      <c r="G215" s="35">
        <f t="shared" si="164"/>
        <v>2017</v>
      </c>
      <c r="H215" s="35">
        <f t="shared" si="164"/>
        <v>4035</v>
      </c>
      <c r="I215" s="35">
        <f t="shared" si="164"/>
        <v>0</v>
      </c>
      <c r="J215" s="35">
        <f t="shared" si="164"/>
        <v>0</v>
      </c>
      <c r="K215" s="35">
        <f t="shared" si="164"/>
        <v>0</v>
      </c>
      <c r="L215" s="35">
        <f t="shared" si="164"/>
        <v>0</v>
      </c>
      <c r="M215" s="35">
        <f t="shared" si="164"/>
        <v>0</v>
      </c>
      <c r="N215" s="35">
        <f t="shared" si="164"/>
        <v>0</v>
      </c>
      <c r="O215" s="35">
        <f t="shared" si="164"/>
        <v>0</v>
      </c>
      <c r="P215" s="35">
        <f>SUM(P216:P217)</f>
        <v>0</v>
      </c>
      <c r="Q215" s="35">
        <f>SUM(Q216:Q217)</f>
        <v>0</v>
      </c>
      <c r="R215" s="35">
        <f>SUM(R216:R217)</f>
        <v>0</v>
      </c>
      <c r="S215" s="35">
        <f aca="true" t="shared" si="165" ref="S215:Y215">SUM(S216:S217)</f>
        <v>0</v>
      </c>
      <c r="T215" s="35">
        <f t="shared" si="165"/>
        <v>0</v>
      </c>
      <c r="U215" s="35">
        <f t="shared" si="165"/>
        <v>0</v>
      </c>
      <c r="V215" s="35">
        <f t="shared" si="165"/>
        <v>0</v>
      </c>
      <c r="W215" s="35">
        <f t="shared" si="165"/>
        <v>0</v>
      </c>
      <c r="X215" s="35">
        <f t="shared" si="165"/>
        <v>0</v>
      </c>
      <c r="Y215" s="35">
        <f t="shared" si="165"/>
        <v>6052</v>
      </c>
    </row>
    <row r="216" spans="1:25" s="31" customFormat="1" ht="11.25">
      <c r="A216" s="134"/>
      <c r="B216" s="15" t="s">
        <v>130</v>
      </c>
      <c r="C216" s="137"/>
      <c r="D216" s="131"/>
      <c r="E216" s="131"/>
      <c r="F216" s="36">
        <v>6052</v>
      </c>
      <c r="G216" s="36">
        <v>2017</v>
      </c>
      <c r="H216" s="36">
        <v>4035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f>SUM(G216:O216)</f>
        <v>6052</v>
      </c>
    </row>
    <row r="217" spans="1:25" s="31" customFormat="1" ht="11.25">
      <c r="A217" s="135"/>
      <c r="B217" s="15" t="s">
        <v>131</v>
      </c>
      <c r="C217" s="138"/>
      <c r="D217" s="132"/>
      <c r="E217" s="132"/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0</v>
      </c>
      <c r="T217" s="36">
        <v>0</v>
      </c>
      <c r="U217" s="36">
        <v>0</v>
      </c>
      <c r="V217" s="36">
        <v>0</v>
      </c>
      <c r="W217" s="36">
        <v>0</v>
      </c>
      <c r="X217" s="36">
        <v>0</v>
      </c>
      <c r="Y217" s="36">
        <f>SUM(G217:O217)</f>
        <v>0</v>
      </c>
    </row>
    <row r="218" spans="1:25" s="29" customFormat="1" ht="24" customHeight="1">
      <c r="A218" s="133" t="s">
        <v>218</v>
      </c>
      <c r="B218" s="14" t="s">
        <v>310</v>
      </c>
      <c r="C218" s="136" t="s">
        <v>329</v>
      </c>
      <c r="D218" s="130">
        <v>2011</v>
      </c>
      <c r="E218" s="130">
        <v>2012</v>
      </c>
      <c r="F218" s="35">
        <f aca="true" t="shared" si="166" ref="F218:O218">SUM(F219:F220)</f>
        <v>9594</v>
      </c>
      <c r="G218" s="35">
        <f t="shared" si="166"/>
        <v>5596</v>
      </c>
      <c r="H218" s="35">
        <f t="shared" si="166"/>
        <v>3998</v>
      </c>
      <c r="I218" s="35">
        <f t="shared" si="166"/>
        <v>0</v>
      </c>
      <c r="J218" s="35">
        <f t="shared" si="166"/>
        <v>0</v>
      </c>
      <c r="K218" s="35">
        <f t="shared" si="166"/>
        <v>0</v>
      </c>
      <c r="L218" s="35">
        <f t="shared" si="166"/>
        <v>0</v>
      </c>
      <c r="M218" s="35">
        <f t="shared" si="166"/>
        <v>0</v>
      </c>
      <c r="N218" s="35">
        <f t="shared" si="166"/>
        <v>0</v>
      </c>
      <c r="O218" s="35">
        <f t="shared" si="166"/>
        <v>0</v>
      </c>
      <c r="P218" s="35">
        <f>SUM(P219:P220)</f>
        <v>0</v>
      </c>
      <c r="Q218" s="35">
        <f>SUM(Q219:Q220)</f>
        <v>0</v>
      </c>
      <c r="R218" s="35">
        <f>SUM(R219:R220)</f>
        <v>0</v>
      </c>
      <c r="S218" s="35">
        <f aca="true" t="shared" si="167" ref="S218:Y218">SUM(S219:S220)</f>
        <v>0</v>
      </c>
      <c r="T218" s="35">
        <f t="shared" si="167"/>
        <v>0</v>
      </c>
      <c r="U218" s="35">
        <f t="shared" si="167"/>
        <v>0</v>
      </c>
      <c r="V218" s="35">
        <f t="shared" si="167"/>
        <v>0</v>
      </c>
      <c r="W218" s="35">
        <f t="shared" si="167"/>
        <v>0</v>
      </c>
      <c r="X218" s="35">
        <f t="shared" si="167"/>
        <v>0</v>
      </c>
      <c r="Y218" s="35">
        <f t="shared" si="167"/>
        <v>9594</v>
      </c>
    </row>
    <row r="219" spans="1:25" s="31" customFormat="1" ht="11.25">
      <c r="A219" s="134"/>
      <c r="B219" s="15" t="s">
        <v>130</v>
      </c>
      <c r="C219" s="137"/>
      <c r="D219" s="131"/>
      <c r="E219" s="131"/>
      <c r="F219" s="36">
        <v>9594</v>
      </c>
      <c r="G219" s="36">
        <v>5596</v>
      </c>
      <c r="H219" s="36">
        <v>3998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0</v>
      </c>
      <c r="T219" s="36">
        <v>0</v>
      </c>
      <c r="U219" s="36">
        <v>0</v>
      </c>
      <c r="V219" s="36">
        <v>0</v>
      </c>
      <c r="W219" s="36">
        <v>0</v>
      </c>
      <c r="X219" s="36">
        <v>0</v>
      </c>
      <c r="Y219" s="36">
        <f>SUM(G219:O219)</f>
        <v>9594</v>
      </c>
    </row>
    <row r="220" spans="1:25" s="31" customFormat="1" ht="11.25">
      <c r="A220" s="135"/>
      <c r="B220" s="15" t="s">
        <v>131</v>
      </c>
      <c r="C220" s="138"/>
      <c r="D220" s="132"/>
      <c r="E220" s="132"/>
      <c r="F220" s="36">
        <v>0</v>
      </c>
      <c r="G220" s="36">
        <v>0</v>
      </c>
      <c r="H220" s="36">
        <v>0</v>
      </c>
      <c r="I220" s="36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0</v>
      </c>
      <c r="T220" s="36">
        <v>0</v>
      </c>
      <c r="U220" s="36">
        <v>0</v>
      </c>
      <c r="V220" s="36">
        <v>0</v>
      </c>
      <c r="W220" s="36">
        <v>0</v>
      </c>
      <c r="X220" s="36">
        <v>0</v>
      </c>
      <c r="Y220" s="36">
        <f>SUM(G220:O220)</f>
        <v>0</v>
      </c>
    </row>
    <row r="221" spans="1:25" s="29" customFormat="1" ht="24" customHeight="1">
      <c r="A221" s="133" t="s">
        <v>219</v>
      </c>
      <c r="B221" s="14" t="s">
        <v>311</v>
      </c>
      <c r="C221" s="136" t="s">
        <v>329</v>
      </c>
      <c r="D221" s="130">
        <v>2011</v>
      </c>
      <c r="E221" s="130">
        <v>2012</v>
      </c>
      <c r="F221" s="35">
        <f aca="true" t="shared" si="168" ref="F221:O221">SUM(F222:F223)</f>
        <v>1476</v>
      </c>
      <c r="G221" s="35">
        <f t="shared" si="168"/>
        <v>738</v>
      </c>
      <c r="H221" s="35">
        <f t="shared" si="168"/>
        <v>738</v>
      </c>
      <c r="I221" s="35">
        <f t="shared" si="168"/>
        <v>0</v>
      </c>
      <c r="J221" s="35">
        <f t="shared" si="168"/>
        <v>0</v>
      </c>
      <c r="K221" s="35">
        <f t="shared" si="168"/>
        <v>0</v>
      </c>
      <c r="L221" s="35">
        <f t="shared" si="168"/>
        <v>0</v>
      </c>
      <c r="M221" s="35">
        <f t="shared" si="168"/>
        <v>0</v>
      </c>
      <c r="N221" s="35">
        <f t="shared" si="168"/>
        <v>0</v>
      </c>
      <c r="O221" s="35">
        <f t="shared" si="168"/>
        <v>0</v>
      </c>
      <c r="P221" s="35">
        <f>SUM(P222:P223)</f>
        <v>0</v>
      </c>
      <c r="Q221" s="35">
        <f>SUM(Q222:Q223)</f>
        <v>0</v>
      </c>
      <c r="R221" s="35">
        <f>SUM(R222:R223)</f>
        <v>0</v>
      </c>
      <c r="S221" s="35">
        <f aca="true" t="shared" si="169" ref="S221:Y221">SUM(S222:S223)</f>
        <v>0</v>
      </c>
      <c r="T221" s="35">
        <f t="shared" si="169"/>
        <v>0</v>
      </c>
      <c r="U221" s="35">
        <f t="shared" si="169"/>
        <v>0</v>
      </c>
      <c r="V221" s="35">
        <f t="shared" si="169"/>
        <v>0</v>
      </c>
      <c r="W221" s="35">
        <f t="shared" si="169"/>
        <v>0</v>
      </c>
      <c r="X221" s="35">
        <f t="shared" si="169"/>
        <v>0</v>
      </c>
      <c r="Y221" s="35">
        <f t="shared" si="169"/>
        <v>1476</v>
      </c>
    </row>
    <row r="222" spans="1:25" s="31" customFormat="1" ht="11.25">
      <c r="A222" s="134"/>
      <c r="B222" s="15" t="s">
        <v>130</v>
      </c>
      <c r="C222" s="137"/>
      <c r="D222" s="131"/>
      <c r="E222" s="131"/>
      <c r="F222" s="36">
        <v>1476</v>
      </c>
      <c r="G222" s="36">
        <v>738</v>
      </c>
      <c r="H222" s="36">
        <v>738</v>
      </c>
      <c r="I222" s="36">
        <v>0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0</v>
      </c>
      <c r="T222" s="36">
        <v>0</v>
      </c>
      <c r="U222" s="36">
        <v>0</v>
      </c>
      <c r="V222" s="36">
        <v>0</v>
      </c>
      <c r="W222" s="36">
        <v>0</v>
      </c>
      <c r="X222" s="36">
        <v>0</v>
      </c>
      <c r="Y222" s="36">
        <f>SUM(G222:O222)</f>
        <v>1476</v>
      </c>
    </row>
    <row r="223" spans="1:25" s="31" customFormat="1" ht="11.25">
      <c r="A223" s="135"/>
      <c r="B223" s="15" t="s">
        <v>131</v>
      </c>
      <c r="C223" s="138"/>
      <c r="D223" s="132"/>
      <c r="E223" s="132"/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0</v>
      </c>
      <c r="T223" s="36">
        <v>0</v>
      </c>
      <c r="U223" s="36">
        <v>0</v>
      </c>
      <c r="V223" s="36">
        <v>0</v>
      </c>
      <c r="W223" s="36">
        <v>0</v>
      </c>
      <c r="X223" s="36">
        <v>0</v>
      </c>
      <c r="Y223" s="36">
        <f>SUM(G223:O223)</f>
        <v>0</v>
      </c>
    </row>
    <row r="224" spans="1:25" s="29" customFormat="1" ht="24" customHeight="1">
      <c r="A224" s="133" t="s">
        <v>220</v>
      </c>
      <c r="B224" s="14" t="s">
        <v>312</v>
      </c>
      <c r="C224" s="136" t="s">
        <v>329</v>
      </c>
      <c r="D224" s="130">
        <v>2011</v>
      </c>
      <c r="E224" s="130">
        <v>2012</v>
      </c>
      <c r="F224" s="35">
        <f aca="true" t="shared" si="170" ref="F224:O224">SUM(F225:F226)</f>
        <v>738</v>
      </c>
      <c r="G224" s="35">
        <f t="shared" si="170"/>
        <v>246</v>
      </c>
      <c r="H224" s="35">
        <f t="shared" si="170"/>
        <v>492</v>
      </c>
      <c r="I224" s="35">
        <f t="shared" si="170"/>
        <v>0</v>
      </c>
      <c r="J224" s="35">
        <f t="shared" si="170"/>
        <v>0</v>
      </c>
      <c r="K224" s="35">
        <f t="shared" si="170"/>
        <v>0</v>
      </c>
      <c r="L224" s="35">
        <f t="shared" si="170"/>
        <v>0</v>
      </c>
      <c r="M224" s="35">
        <f t="shared" si="170"/>
        <v>0</v>
      </c>
      <c r="N224" s="35">
        <f t="shared" si="170"/>
        <v>0</v>
      </c>
      <c r="O224" s="35">
        <f t="shared" si="170"/>
        <v>0</v>
      </c>
      <c r="P224" s="35">
        <f>SUM(P225:P226)</f>
        <v>0</v>
      </c>
      <c r="Q224" s="35">
        <f>SUM(Q225:Q226)</f>
        <v>0</v>
      </c>
      <c r="R224" s="35">
        <f>SUM(R225:R226)</f>
        <v>0</v>
      </c>
      <c r="S224" s="35">
        <f aca="true" t="shared" si="171" ref="S224:Y224">SUM(S225:S226)</f>
        <v>0</v>
      </c>
      <c r="T224" s="35">
        <f t="shared" si="171"/>
        <v>0</v>
      </c>
      <c r="U224" s="35">
        <f t="shared" si="171"/>
        <v>0</v>
      </c>
      <c r="V224" s="35">
        <f t="shared" si="171"/>
        <v>0</v>
      </c>
      <c r="W224" s="35">
        <f t="shared" si="171"/>
        <v>0</v>
      </c>
      <c r="X224" s="35">
        <f t="shared" si="171"/>
        <v>0</v>
      </c>
      <c r="Y224" s="35">
        <f t="shared" si="171"/>
        <v>738</v>
      </c>
    </row>
    <row r="225" spans="1:25" s="31" customFormat="1" ht="11.25">
      <c r="A225" s="134"/>
      <c r="B225" s="15" t="s">
        <v>130</v>
      </c>
      <c r="C225" s="137"/>
      <c r="D225" s="131"/>
      <c r="E225" s="131"/>
      <c r="F225" s="36">
        <v>738</v>
      </c>
      <c r="G225" s="36">
        <v>246</v>
      </c>
      <c r="H225" s="36">
        <v>492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0</v>
      </c>
      <c r="U225" s="36">
        <v>0</v>
      </c>
      <c r="V225" s="36">
        <v>0</v>
      </c>
      <c r="W225" s="36">
        <v>0</v>
      </c>
      <c r="X225" s="36">
        <v>0</v>
      </c>
      <c r="Y225" s="36">
        <f>SUM(G225:O225)</f>
        <v>738</v>
      </c>
    </row>
    <row r="226" spans="1:25" s="31" customFormat="1" ht="11.25">
      <c r="A226" s="135"/>
      <c r="B226" s="15" t="s">
        <v>131</v>
      </c>
      <c r="C226" s="138"/>
      <c r="D226" s="132"/>
      <c r="E226" s="132"/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>
        <v>0</v>
      </c>
      <c r="Y226" s="36">
        <f>SUM(G226:O226)</f>
        <v>0</v>
      </c>
    </row>
    <row r="227" spans="1:25" s="73" customFormat="1" ht="24" customHeight="1">
      <c r="A227" s="142" t="s">
        <v>221</v>
      </c>
      <c r="B227" s="82" t="s">
        <v>369</v>
      </c>
      <c r="C227" s="145" t="s">
        <v>329</v>
      </c>
      <c r="D227" s="139">
        <v>2011</v>
      </c>
      <c r="E227" s="139">
        <v>2012</v>
      </c>
      <c r="F227" s="72">
        <f aca="true" t="shared" si="172" ref="F227:O227">SUM(F228:F229)</f>
        <v>841</v>
      </c>
      <c r="G227" s="72">
        <f t="shared" si="172"/>
        <v>211</v>
      </c>
      <c r="H227" s="72">
        <f t="shared" si="172"/>
        <v>630</v>
      </c>
      <c r="I227" s="72">
        <f t="shared" si="172"/>
        <v>0</v>
      </c>
      <c r="J227" s="72">
        <f t="shared" si="172"/>
        <v>0</v>
      </c>
      <c r="K227" s="72">
        <f t="shared" si="172"/>
        <v>0</v>
      </c>
      <c r="L227" s="72">
        <f t="shared" si="172"/>
        <v>0</v>
      </c>
      <c r="M227" s="72">
        <f t="shared" si="172"/>
        <v>0</v>
      </c>
      <c r="N227" s="72">
        <f t="shared" si="172"/>
        <v>0</v>
      </c>
      <c r="O227" s="72">
        <f t="shared" si="172"/>
        <v>0</v>
      </c>
      <c r="P227" s="72">
        <f>SUM(P228:P229)</f>
        <v>0</v>
      </c>
      <c r="Q227" s="72">
        <f>SUM(Q228:Q229)</f>
        <v>0</v>
      </c>
      <c r="R227" s="72">
        <f>SUM(R228:R229)</f>
        <v>0</v>
      </c>
      <c r="S227" s="72">
        <f aca="true" t="shared" si="173" ref="S227:Y227">SUM(S228:S229)</f>
        <v>0</v>
      </c>
      <c r="T227" s="72">
        <f t="shared" si="173"/>
        <v>0</v>
      </c>
      <c r="U227" s="72">
        <f t="shared" si="173"/>
        <v>0</v>
      </c>
      <c r="V227" s="72">
        <f t="shared" si="173"/>
        <v>0</v>
      </c>
      <c r="W227" s="72">
        <f t="shared" si="173"/>
        <v>0</v>
      </c>
      <c r="X227" s="72">
        <f t="shared" si="173"/>
        <v>0</v>
      </c>
      <c r="Y227" s="72">
        <f t="shared" si="173"/>
        <v>841</v>
      </c>
    </row>
    <row r="228" spans="1:25" s="76" customFormat="1" ht="11.25">
      <c r="A228" s="143"/>
      <c r="B228" s="74" t="s">
        <v>130</v>
      </c>
      <c r="C228" s="146"/>
      <c r="D228" s="140"/>
      <c r="E228" s="140"/>
      <c r="F228" s="75">
        <v>841</v>
      </c>
      <c r="G228" s="75">
        <v>211</v>
      </c>
      <c r="H228" s="75">
        <v>630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  <c r="P228" s="75">
        <v>0</v>
      </c>
      <c r="Q228" s="75">
        <v>0</v>
      </c>
      <c r="R228" s="75">
        <v>0</v>
      </c>
      <c r="S228" s="75">
        <v>0</v>
      </c>
      <c r="T228" s="75">
        <v>0</v>
      </c>
      <c r="U228" s="75">
        <v>0</v>
      </c>
      <c r="V228" s="75">
        <v>0</v>
      </c>
      <c r="W228" s="75">
        <v>0</v>
      </c>
      <c r="X228" s="75">
        <v>0</v>
      </c>
      <c r="Y228" s="75">
        <f>SUM(G228:O228)</f>
        <v>841</v>
      </c>
    </row>
    <row r="229" spans="1:25" s="76" customFormat="1" ht="11.25">
      <c r="A229" s="144"/>
      <c r="B229" s="74" t="s">
        <v>131</v>
      </c>
      <c r="C229" s="147"/>
      <c r="D229" s="141"/>
      <c r="E229" s="141"/>
      <c r="F229" s="75">
        <v>0</v>
      </c>
      <c r="G229" s="75">
        <v>0</v>
      </c>
      <c r="H229" s="75">
        <v>0</v>
      </c>
      <c r="I229" s="75">
        <v>0</v>
      </c>
      <c r="J229" s="75">
        <v>0</v>
      </c>
      <c r="K229" s="75">
        <v>0</v>
      </c>
      <c r="L229" s="75">
        <v>0</v>
      </c>
      <c r="M229" s="75">
        <v>0</v>
      </c>
      <c r="N229" s="75">
        <v>0</v>
      </c>
      <c r="O229" s="75">
        <v>0</v>
      </c>
      <c r="P229" s="75">
        <v>0</v>
      </c>
      <c r="Q229" s="75">
        <v>0</v>
      </c>
      <c r="R229" s="75">
        <v>0</v>
      </c>
      <c r="S229" s="75">
        <v>0</v>
      </c>
      <c r="T229" s="75">
        <v>0</v>
      </c>
      <c r="U229" s="75">
        <v>0</v>
      </c>
      <c r="V229" s="75">
        <v>0</v>
      </c>
      <c r="W229" s="75">
        <v>0</v>
      </c>
      <c r="X229" s="75">
        <v>0</v>
      </c>
      <c r="Y229" s="75">
        <f>SUM(G229:O229)</f>
        <v>0</v>
      </c>
    </row>
    <row r="230" spans="1:25" s="29" customFormat="1" ht="24" customHeight="1">
      <c r="A230" s="133" t="s">
        <v>222</v>
      </c>
      <c r="B230" s="14" t="s">
        <v>313</v>
      </c>
      <c r="C230" s="136" t="s">
        <v>329</v>
      </c>
      <c r="D230" s="130">
        <v>2011</v>
      </c>
      <c r="E230" s="130">
        <v>2012</v>
      </c>
      <c r="F230" s="35">
        <f aca="true" t="shared" si="174" ref="F230:O230">SUM(F231:F232)</f>
        <v>2214</v>
      </c>
      <c r="G230" s="35">
        <f t="shared" si="174"/>
        <v>1660</v>
      </c>
      <c r="H230" s="35">
        <f t="shared" si="174"/>
        <v>554</v>
      </c>
      <c r="I230" s="35">
        <f t="shared" si="174"/>
        <v>0</v>
      </c>
      <c r="J230" s="35">
        <f t="shared" si="174"/>
        <v>0</v>
      </c>
      <c r="K230" s="35">
        <f t="shared" si="174"/>
        <v>0</v>
      </c>
      <c r="L230" s="35">
        <f t="shared" si="174"/>
        <v>0</v>
      </c>
      <c r="M230" s="35">
        <f t="shared" si="174"/>
        <v>0</v>
      </c>
      <c r="N230" s="35">
        <f t="shared" si="174"/>
        <v>0</v>
      </c>
      <c r="O230" s="35">
        <f t="shared" si="174"/>
        <v>0</v>
      </c>
      <c r="P230" s="35">
        <f>SUM(P231:P232)</f>
        <v>0</v>
      </c>
      <c r="Q230" s="35">
        <f>SUM(Q231:Q232)</f>
        <v>0</v>
      </c>
      <c r="R230" s="35">
        <f>SUM(R231:R232)</f>
        <v>0</v>
      </c>
      <c r="S230" s="35">
        <f aca="true" t="shared" si="175" ref="S230:Y230">SUM(S231:S232)</f>
        <v>0</v>
      </c>
      <c r="T230" s="35">
        <f t="shared" si="175"/>
        <v>0</v>
      </c>
      <c r="U230" s="35">
        <f t="shared" si="175"/>
        <v>0</v>
      </c>
      <c r="V230" s="35">
        <f t="shared" si="175"/>
        <v>0</v>
      </c>
      <c r="W230" s="35">
        <f t="shared" si="175"/>
        <v>0</v>
      </c>
      <c r="X230" s="35">
        <f t="shared" si="175"/>
        <v>0</v>
      </c>
      <c r="Y230" s="35">
        <f t="shared" si="175"/>
        <v>2214</v>
      </c>
    </row>
    <row r="231" spans="1:25" s="31" customFormat="1" ht="11.25">
      <c r="A231" s="134"/>
      <c r="B231" s="15" t="s">
        <v>130</v>
      </c>
      <c r="C231" s="137"/>
      <c r="D231" s="131"/>
      <c r="E231" s="131"/>
      <c r="F231" s="36">
        <v>2214</v>
      </c>
      <c r="G231" s="36">
        <v>1660</v>
      </c>
      <c r="H231" s="36">
        <v>554</v>
      </c>
      <c r="I231" s="36">
        <v>0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0</v>
      </c>
      <c r="T231" s="36">
        <v>0</v>
      </c>
      <c r="U231" s="36">
        <v>0</v>
      </c>
      <c r="V231" s="36">
        <v>0</v>
      </c>
      <c r="W231" s="36">
        <v>0</v>
      </c>
      <c r="X231" s="36">
        <v>0</v>
      </c>
      <c r="Y231" s="36">
        <f>SUM(G231:O231)</f>
        <v>2214</v>
      </c>
    </row>
    <row r="232" spans="1:25" s="31" customFormat="1" ht="11.25">
      <c r="A232" s="135"/>
      <c r="B232" s="15" t="s">
        <v>131</v>
      </c>
      <c r="C232" s="138"/>
      <c r="D232" s="132"/>
      <c r="E232" s="132"/>
      <c r="F232" s="36">
        <v>0</v>
      </c>
      <c r="G232" s="36">
        <v>0</v>
      </c>
      <c r="H232" s="36">
        <v>0</v>
      </c>
      <c r="I232" s="36">
        <v>0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0</v>
      </c>
      <c r="T232" s="36">
        <v>0</v>
      </c>
      <c r="U232" s="36">
        <v>0</v>
      </c>
      <c r="V232" s="36">
        <v>0</v>
      </c>
      <c r="W232" s="36">
        <v>0</v>
      </c>
      <c r="X232" s="36">
        <v>0</v>
      </c>
      <c r="Y232" s="36">
        <f>SUM(G232:O232)</f>
        <v>0</v>
      </c>
    </row>
    <row r="233" spans="1:25" s="29" customFormat="1" ht="24" customHeight="1">
      <c r="A233" s="133" t="s">
        <v>223</v>
      </c>
      <c r="B233" s="14" t="s">
        <v>314</v>
      </c>
      <c r="C233" s="136" t="s">
        <v>329</v>
      </c>
      <c r="D233" s="130">
        <v>2011</v>
      </c>
      <c r="E233" s="130">
        <v>2012</v>
      </c>
      <c r="F233" s="35">
        <f aca="true" t="shared" si="176" ref="F233:O233">SUM(F234:F235)</f>
        <v>29520</v>
      </c>
      <c r="G233" s="35">
        <f t="shared" si="176"/>
        <v>19680</v>
      </c>
      <c r="H233" s="35">
        <f t="shared" si="176"/>
        <v>9840</v>
      </c>
      <c r="I233" s="35">
        <f t="shared" si="176"/>
        <v>0</v>
      </c>
      <c r="J233" s="35">
        <f t="shared" si="176"/>
        <v>0</v>
      </c>
      <c r="K233" s="35">
        <f t="shared" si="176"/>
        <v>0</v>
      </c>
      <c r="L233" s="35">
        <f t="shared" si="176"/>
        <v>0</v>
      </c>
      <c r="M233" s="35">
        <f t="shared" si="176"/>
        <v>0</v>
      </c>
      <c r="N233" s="35">
        <f t="shared" si="176"/>
        <v>0</v>
      </c>
      <c r="O233" s="35">
        <f t="shared" si="176"/>
        <v>0</v>
      </c>
      <c r="P233" s="35">
        <f>SUM(P234:P235)</f>
        <v>0</v>
      </c>
      <c r="Q233" s="35">
        <f>SUM(Q234:Q235)</f>
        <v>0</v>
      </c>
      <c r="R233" s="35">
        <f>SUM(R234:R235)</f>
        <v>0</v>
      </c>
      <c r="S233" s="35">
        <f aca="true" t="shared" si="177" ref="S233:Y233">SUM(S234:S235)</f>
        <v>0</v>
      </c>
      <c r="T233" s="35">
        <f t="shared" si="177"/>
        <v>0</v>
      </c>
      <c r="U233" s="35">
        <f t="shared" si="177"/>
        <v>0</v>
      </c>
      <c r="V233" s="35">
        <f t="shared" si="177"/>
        <v>0</v>
      </c>
      <c r="W233" s="35">
        <f t="shared" si="177"/>
        <v>0</v>
      </c>
      <c r="X233" s="35">
        <f t="shared" si="177"/>
        <v>0</v>
      </c>
      <c r="Y233" s="35">
        <f t="shared" si="177"/>
        <v>29520</v>
      </c>
    </row>
    <row r="234" spans="1:25" s="31" customFormat="1" ht="11.25">
      <c r="A234" s="134"/>
      <c r="B234" s="15" t="s">
        <v>130</v>
      </c>
      <c r="C234" s="137"/>
      <c r="D234" s="131"/>
      <c r="E234" s="131"/>
      <c r="F234" s="36">
        <v>29520</v>
      </c>
      <c r="G234" s="36">
        <v>19680</v>
      </c>
      <c r="H234" s="36">
        <v>9840</v>
      </c>
      <c r="I234" s="36">
        <v>0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0</v>
      </c>
      <c r="T234" s="36">
        <v>0</v>
      </c>
      <c r="U234" s="36">
        <v>0</v>
      </c>
      <c r="V234" s="36">
        <v>0</v>
      </c>
      <c r="W234" s="36">
        <v>0</v>
      </c>
      <c r="X234" s="36">
        <v>0</v>
      </c>
      <c r="Y234" s="36">
        <f>SUM(G234:O234)</f>
        <v>29520</v>
      </c>
    </row>
    <row r="235" spans="1:25" s="31" customFormat="1" ht="11.25">
      <c r="A235" s="135"/>
      <c r="B235" s="15" t="s">
        <v>131</v>
      </c>
      <c r="C235" s="138"/>
      <c r="D235" s="132"/>
      <c r="E235" s="132"/>
      <c r="F235" s="36">
        <v>0</v>
      </c>
      <c r="G235" s="36">
        <v>0</v>
      </c>
      <c r="H235" s="36">
        <v>0</v>
      </c>
      <c r="I235" s="36">
        <v>0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0</v>
      </c>
      <c r="T235" s="36">
        <v>0</v>
      </c>
      <c r="U235" s="36">
        <v>0</v>
      </c>
      <c r="V235" s="36">
        <v>0</v>
      </c>
      <c r="W235" s="36">
        <v>0</v>
      </c>
      <c r="X235" s="36">
        <v>0</v>
      </c>
      <c r="Y235" s="36">
        <f>SUM(G235:O235)</f>
        <v>0</v>
      </c>
    </row>
    <row r="236" spans="1:25" s="29" customFormat="1" ht="24.75" customHeight="1">
      <c r="A236" s="133" t="s">
        <v>224</v>
      </c>
      <c r="B236" s="14" t="s">
        <v>315</v>
      </c>
      <c r="C236" s="136" t="s">
        <v>329</v>
      </c>
      <c r="D236" s="130">
        <v>2011</v>
      </c>
      <c r="E236" s="130">
        <v>2014</v>
      </c>
      <c r="F236" s="35">
        <f aca="true" t="shared" si="178" ref="F236:O236">SUM(F237:F238)</f>
        <v>491</v>
      </c>
      <c r="G236" s="35">
        <f t="shared" si="178"/>
        <v>122</v>
      </c>
      <c r="H236" s="35">
        <f t="shared" si="178"/>
        <v>123</v>
      </c>
      <c r="I236" s="35">
        <f t="shared" si="178"/>
        <v>123</v>
      </c>
      <c r="J236" s="35">
        <f t="shared" si="178"/>
        <v>123</v>
      </c>
      <c r="K236" s="35">
        <f t="shared" si="178"/>
        <v>0</v>
      </c>
      <c r="L236" s="35">
        <f t="shared" si="178"/>
        <v>0</v>
      </c>
      <c r="M236" s="35">
        <f t="shared" si="178"/>
        <v>0</v>
      </c>
      <c r="N236" s="35">
        <f t="shared" si="178"/>
        <v>0</v>
      </c>
      <c r="O236" s="35">
        <f t="shared" si="178"/>
        <v>0</v>
      </c>
      <c r="P236" s="35">
        <f>SUM(P237:P238)</f>
        <v>0</v>
      </c>
      <c r="Q236" s="35">
        <f>SUM(Q237:Q238)</f>
        <v>0</v>
      </c>
      <c r="R236" s="35">
        <f>SUM(R237:R238)</f>
        <v>0</v>
      </c>
      <c r="S236" s="35">
        <f aca="true" t="shared" si="179" ref="S236:Y236">SUM(S237:S238)</f>
        <v>0</v>
      </c>
      <c r="T236" s="35">
        <f t="shared" si="179"/>
        <v>0</v>
      </c>
      <c r="U236" s="35">
        <f t="shared" si="179"/>
        <v>0</v>
      </c>
      <c r="V236" s="35">
        <f t="shared" si="179"/>
        <v>0</v>
      </c>
      <c r="W236" s="35">
        <f t="shared" si="179"/>
        <v>0</v>
      </c>
      <c r="X236" s="35">
        <f t="shared" si="179"/>
        <v>0</v>
      </c>
      <c r="Y236" s="35">
        <f t="shared" si="179"/>
        <v>491</v>
      </c>
    </row>
    <row r="237" spans="1:25" s="31" customFormat="1" ht="11.25">
      <c r="A237" s="134"/>
      <c r="B237" s="15" t="s">
        <v>130</v>
      </c>
      <c r="C237" s="137"/>
      <c r="D237" s="131"/>
      <c r="E237" s="131"/>
      <c r="F237" s="36">
        <v>491</v>
      </c>
      <c r="G237" s="36">
        <v>122</v>
      </c>
      <c r="H237" s="36">
        <v>123</v>
      </c>
      <c r="I237" s="36">
        <v>123</v>
      </c>
      <c r="J237" s="36">
        <v>123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0</v>
      </c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6">
        <f>SUM(G237:O237)</f>
        <v>491</v>
      </c>
    </row>
    <row r="238" spans="1:25" s="31" customFormat="1" ht="11.25">
      <c r="A238" s="135"/>
      <c r="B238" s="15" t="s">
        <v>131</v>
      </c>
      <c r="C238" s="138"/>
      <c r="D238" s="132"/>
      <c r="E238" s="132"/>
      <c r="F238" s="36">
        <v>0</v>
      </c>
      <c r="G238" s="36">
        <v>0</v>
      </c>
      <c r="H238" s="36">
        <v>0</v>
      </c>
      <c r="I238" s="36">
        <v>0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0</v>
      </c>
      <c r="T238" s="36">
        <v>0</v>
      </c>
      <c r="U238" s="36">
        <v>0</v>
      </c>
      <c r="V238" s="36">
        <v>0</v>
      </c>
      <c r="W238" s="36">
        <v>0</v>
      </c>
      <c r="X238" s="36">
        <v>0</v>
      </c>
      <c r="Y238" s="36">
        <f>SUM(G238:O238)</f>
        <v>0</v>
      </c>
    </row>
    <row r="239" spans="1:25" s="29" customFormat="1" ht="24">
      <c r="A239" s="133" t="s">
        <v>225</v>
      </c>
      <c r="B239" s="14" t="s">
        <v>166</v>
      </c>
      <c r="C239" s="136" t="s">
        <v>329</v>
      </c>
      <c r="D239" s="130">
        <v>2010</v>
      </c>
      <c r="E239" s="130">
        <v>2012</v>
      </c>
      <c r="F239" s="35">
        <f aca="true" t="shared" si="180" ref="F239:Y239">SUM(F240:F241)</f>
        <v>1220</v>
      </c>
      <c r="G239" s="35">
        <f t="shared" si="180"/>
        <v>610</v>
      </c>
      <c r="H239" s="35">
        <f t="shared" si="180"/>
        <v>610</v>
      </c>
      <c r="I239" s="35">
        <f t="shared" si="180"/>
        <v>0</v>
      </c>
      <c r="J239" s="35">
        <f t="shared" si="180"/>
        <v>0</v>
      </c>
      <c r="K239" s="35">
        <f t="shared" si="180"/>
        <v>0</v>
      </c>
      <c r="L239" s="35">
        <f t="shared" si="180"/>
        <v>0</v>
      </c>
      <c r="M239" s="35">
        <f t="shared" si="180"/>
        <v>0</v>
      </c>
      <c r="N239" s="35">
        <f t="shared" si="180"/>
        <v>0</v>
      </c>
      <c r="O239" s="35">
        <f t="shared" si="180"/>
        <v>0</v>
      </c>
      <c r="P239" s="35">
        <f>SUM(P240:P241)</f>
        <v>0</v>
      </c>
      <c r="Q239" s="35">
        <f>SUM(Q240:Q241)</f>
        <v>0</v>
      </c>
      <c r="R239" s="35">
        <f>SUM(R240:R241)</f>
        <v>0</v>
      </c>
      <c r="S239" s="35">
        <f aca="true" t="shared" si="181" ref="S239:X239">SUM(S240:S241)</f>
        <v>0</v>
      </c>
      <c r="T239" s="35">
        <f t="shared" si="181"/>
        <v>0</v>
      </c>
      <c r="U239" s="35">
        <f t="shared" si="181"/>
        <v>0</v>
      </c>
      <c r="V239" s="35">
        <f t="shared" si="181"/>
        <v>0</v>
      </c>
      <c r="W239" s="35">
        <f t="shared" si="181"/>
        <v>0</v>
      </c>
      <c r="X239" s="35">
        <f t="shared" si="181"/>
        <v>0</v>
      </c>
      <c r="Y239" s="35">
        <f t="shared" si="180"/>
        <v>1220</v>
      </c>
    </row>
    <row r="240" spans="1:25" s="31" customFormat="1" ht="11.25">
      <c r="A240" s="134"/>
      <c r="B240" s="15" t="s">
        <v>130</v>
      </c>
      <c r="C240" s="137"/>
      <c r="D240" s="131"/>
      <c r="E240" s="131"/>
      <c r="F240" s="36">
        <v>1220</v>
      </c>
      <c r="G240" s="36">
        <v>610</v>
      </c>
      <c r="H240" s="36">
        <v>610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0</v>
      </c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f>SUM(G240:O240)</f>
        <v>1220</v>
      </c>
    </row>
    <row r="241" spans="1:25" s="31" customFormat="1" ht="11.25">
      <c r="A241" s="135"/>
      <c r="B241" s="15" t="s">
        <v>131</v>
      </c>
      <c r="C241" s="138"/>
      <c r="D241" s="132"/>
      <c r="E241" s="132"/>
      <c r="F241" s="36">
        <v>0</v>
      </c>
      <c r="G241" s="36">
        <v>0</v>
      </c>
      <c r="H241" s="36">
        <v>0</v>
      </c>
      <c r="I241" s="36">
        <v>0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0</v>
      </c>
      <c r="T241" s="36">
        <v>0</v>
      </c>
      <c r="U241" s="36">
        <v>0</v>
      </c>
      <c r="V241" s="36">
        <v>0</v>
      </c>
      <c r="W241" s="36">
        <v>0</v>
      </c>
      <c r="X241" s="36">
        <v>0</v>
      </c>
      <c r="Y241" s="36">
        <f>SUM(G241:O241)</f>
        <v>0</v>
      </c>
    </row>
    <row r="242" spans="1:25" s="73" customFormat="1" ht="57">
      <c r="A242" s="142" t="s">
        <v>226</v>
      </c>
      <c r="B242" s="82" t="s">
        <v>370</v>
      </c>
      <c r="C242" s="145" t="s">
        <v>329</v>
      </c>
      <c r="D242" s="139">
        <v>2011</v>
      </c>
      <c r="E242" s="139">
        <v>2012</v>
      </c>
      <c r="F242" s="72">
        <f aca="true" t="shared" si="182" ref="F242:O242">SUM(F243:F244)</f>
        <v>4428</v>
      </c>
      <c r="G242" s="72">
        <f t="shared" si="182"/>
        <v>1845</v>
      </c>
      <c r="H242" s="72">
        <f t="shared" si="182"/>
        <v>2583</v>
      </c>
      <c r="I242" s="72">
        <f t="shared" si="182"/>
        <v>0</v>
      </c>
      <c r="J242" s="72">
        <f t="shared" si="182"/>
        <v>0</v>
      </c>
      <c r="K242" s="72">
        <f t="shared" si="182"/>
        <v>0</v>
      </c>
      <c r="L242" s="72">
        <f t="shared" si="182"/>
        <v>0</v>
      </c>
      <c r="M242" s="72">
        <f t="shared" si="182"/>
        <v>0</v>
      </c>
      <c r="N242" s="72">
        <f t="shared" si="182"/>
        <v>0</v>
      </c>
      <c r="O242" s="72">
        <f t="shared" si="182"/>
        <v>0</v>
      </c>
      <c r="P242" s="72">
        <f>SUM(P243:P244)</f>
        <v>0</v>
      </c>
      <c r="Q242" s="72">
        <f>SUM(Q243:Q244)</f>
        <v>0</v>
      </c>
      <c r="R242" s="72">
        <f>SUM(R243:R244)</f>
        <v>0</v>
      </c>
      <c r="S242" s="72">
        <f aca="true" t="shared" si="183" ref="S242:Y242">SUM(S243:S244)</f>
        <v>0</v>
      </c>
      <c r="T242" s="72">
        <f t="shared" si="183"/>
        <v>0</v>
      </c>
      <c r="U242" s="72">
        <f t="shared" si="183"/>
        <v>0</v>
      </c>
      <c r="V242" s="72">
        <f t="shared" si="183"/>
        <v>0</v>
      </c>
      <c r="W242" s="72">
        <f t="shared" si="183"/>
        <v>0</v>
      </c>
      <c r="X242" s="72">
        <f t="shared" si="183"/>
        <v>0</v>
      </c>
      <c r="Y242" s="72">
        <f t="shared" si="183"/>
        <v>4428</v>
      </c>
    </row>
    <row r="243" spans="1:25" s="76" customFormat="1" ht="11.25">
      <c r="A243" s="143"/>
      <c r="B243" s="74" t="s">
        <v>130</v>
      </c>
      <c r="C243" s="146"/>
      <c r="D243" s="140"/>
      <c r="E243" s="140"/>
      <c r="F243" s="75">
        <v>4428</v>
      </c>
      <c r="G243" s="75">
        <v>1845</v>
      </c>
      <c r="H243" s="75">
        <v>2583</v>
      </c>
      <c r="I243" s="75">
        <v>0</v>
      </c>
      <c r="J243" s="75">
        <v>0</v>
      </c>
      <c r="K243" s="75">
        <v>0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5">
        <v>0</v>
      </c>
      <c r="V243" s="75">
        <v>0</v>
      </c>
      <c r="W243" s="75">
        <v>0</v>
      </c>
      <c r="X243" s="75">
        <v>0</v>
      </c>
      <c r="Y243" s="75">
        <f>SUM(G243:O243)</f>
        <v>4428</v>
      </c>
    </row>
    <row r="244" spans="1:25" s="76" customFormat="1" ht="11.25">
      <c r="A244" s="144"/>
      <c r="B244" s="74" t="s">
        <v>131</v>
      </c>
      <c r="C244" s="147"/>
      <c r="D244" s="141"/>
      <c r="E244" s="141"/>
      <c r="F244" s="75">
        <v>0</v>
      </c>
      <c r="G244" s="75">
        <v>0</v>
      </c>
      <c r="H244" s="75">
        <v>0</v>
      </c>
      <c r="I244" s="75">
        <v>0</v>
      </c>
      <c r="J244" s="75">
        <v>0</v>
      </c>
      <c r="K244" s="75">
        <v>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5">
        <v>0</v>
      </c>
      <c r="V244" s="75">
        <v>0</v>
      </c>
      <c r="W244" s="75">
        <v>0</v>
      </c>
      <c r="X244" s="75">
        <v>0</v>
      </c>
      <c r="Y244" s="75">
        <f>SUM(G244:O244)</f>
        <v>0</v>
      </c>
    </row>
    <row r="245" spans="1:25" s="29" customFormat="1" ht="23.25">
      <c r="A245" s="133" t="s">
        <v>227</v>
      </c>
      <c r="B245" s="14" t="s">
        <v>169</v>
      </c>
      <c r="C245" s="136" t="s">
        <v>168</v>
      </c>
      <c r="D245" s="130">
        <v>1994</v>
      </c>
      <c r="E245" s="130">
        <v>2017</v>
      </c>
      <c r="F245" s="35">
        <f aca="true" t="shared" si="184" ref="F245:Y245">SUM(F246:F247)</f>
        <v>22074151</v>
      </c>
      <c r="G245" s="35">
        <f t="shared" si="184"/>
        <v>350000</v>
      </c>
      <c r="H245" s="35">
        <f t="shared" si="184"/>
        <v>330000</v>
      </c>
      <c r="I245" s="35">
        <f t="shared" si="184"/>
        <v>300000</v>
      </c>
      <c r="J245" s="35">
        <f t="shared" si="184"/>
        <v>270000</v>
      </c>
      <c r="K245" s="35">
        <f t="shared" si="184"/>
        <v>240000</v>
      </c>
      <c r="L245" s="35">
        <f t="shared" si="184"/>
        <v>210000</v>
      </c>
      <c r="M245" s="35">
        <f t="shared" si="184"/>
        <v>170000</v>
      </c>
      <c r="N245" s="35">
        <f t="shared" si="184"/>
        <v>0</v>
      </c>
      <c r="O245" s="35">
        <f t="shared" si="184"/>
        <v>0</v>
      </c>
      <c r="P245" s="35">
        <f>SUM(P246:P247)</f>
        <v>0</v>
      </c>
      <c r="Q245" s="35">
        <f>SUM(Q246:Q247)</f>
        <v>0</v>
      </c>
      <c r="R245" s="35">
        <f>SUM(R246:R247)</f>
        <v>0</v>
      </c>
      <c r="S245" s="35">
        <f aca="true" t="shared" si="185" ref="S245:X245">SUM(S246:S247)</f>
        <v>0</v>
      </c>
      <c r="T245" s="35">
        <f t="shared" si="185"/>
        <v>0</v>
      </c>
      <c r="U245" s="35">
        <f t="shared" si="185"/>
        <v>0</v>
      </c>
      <c r="V245" s="35">
        <f t="shared" si="185"/>
        <v>0</v>
      </c>
      <c r="W245" s="35">
        <f t="shared" si="185"/>
        <v>0</v>
      </c>
      <c r="X245" s="35">
        <f t="shared" si="185"/>
        <v>0</v>
      </c>
      <c r="Y245" s="35">
        <f t="shared" si="184"/>
        <v>1870000</v>
      </c>
    </row>
    <row r="246" spans="1:25" s="31" customFormat="1" ht="11.25">
      <c r="A246" s="134"/>
      <c r="B246" s="15" t="s">
        <v>130</v>
      </c>
      <c r="C246" s="137"/>
      <c r="D246" s="131"/>
      <c r="E246" s="131"/>
      <c r="F246" s="36">
        <v>22074151</v>
      </c>
      <c r="G246" s="36">
        <v>350000</v>
      </c>
      <c r="H246" s="36">
        <v>330000</v>
      </c>
      <c r="I246" s="36">
        <v>300000</v>
      </c>
      <c r="J246" s="36">
        <v>270000</v>
      </c>
      <c r="K246" s="36">
        <v>240000</v>
      </c>
      <c r="L246" s="36">
        <v>210000</v>
      </c>
      <c r="M246" s="36">
        <v>170000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0</v>
      </c>
      <c r="T246" s="36">
        <v>0</v>
      </c>
      <c r="U246" s="36">
        <v>0</v>
      </c>
      <c r="V246" s="36">
        <v>0</v>
      </c>
      <c r="W246" s="36">
        <v>0</v>
      </c>
      <c r="X246" s="36">
        <v>0</v>
      </c>
      <c r="Y246" s="36">
        <f>SUM(G246:O246)</f>
        <v>1870000</v>
      </c>
    </row>
    <row r="247" spans="1:25" s="31" customFormat="1" ht="11.25">
      <c r="A247" s="135"/>
      <c r="B247" s="15" t="s">
        <v>131</v>
      </c>
      <c r="C247" s="138"/>
      <c r="D247" s="132"/>
      <c r="E247" s="132"/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0</v>
      </c>
      <c r="T247" s="36">
        <v>0</v>
      </c>
      <c r="U247" s="36">
        <v>0</v>
      </c>
      <c r="V247" s="36">
        <v>0</v>
      </c>
      <c r="W247" s="36">
        <v>0</v>
      </c>
      <c r="X247" s="36">
        <v>0</v>
      </c>
      <c r="Y247" s="36">
        <f>SUM(G247:O247)</f>
        <v>0</v>
      </c>
    </row>
    <row r="248" spans="1:25" s="29" customFormat="1" ht="26.25" customHeight="1">
      <c r="A248" s="133" t="s">
        <v>228</v>
      </c>
      <c r="B248" s="14" t="s">
        <v>170</v>
      </c>
      <c r="C248" s="136" t="s">
        <v>168</v>
      </c>
      <c r="D248" s="130">
        <v>2010</v>
      </c>
      <c r="E248" s="130">
        <v>2012</v>
      </c>
      <c r="F248" s="35">
        <f aca="true" t="shared" si="186" ref="F248:Y248">SUM(F249:F250)</f>
        <v>5683015</v>
      </c>
      <c r="G248" s="35">
        <f t="shared" si="186"/>
        <v>600000</v>
      </c>
      <c r="H248" s="35">
        <f t="shared" si="186"/>
        <v>200000</v>
      </c>
      <c r="I248" s="35">
        <f t="shared" si="186"/>
        <v>0</v>
      </c>
      <c r="J248" s="35">
        <f t="shared" si="186"/>
        <v>0</v>
      </c>
      <c r="K248" s="35">
        <f t="shared" si="186"/>
        <v>0</v>
      </c>
      <c r="L248" s="35">
        <f t="shared" si="186"/>
        <v>0</v>
      </c>
      <c r="M248" s="35">
        <f t="shared" si="186"/>
        <v>0</v>
      </c>
      <c r="N248" s="35">
        <f t="shared" si="186"/>
        <v>0</v>
      </c>
      <c r="O248" s="35">
        <f t="shared" si="186"/>
        <v>0</v>
      </c>
      <c r="P248" s="35">
        <f>SUM(P249:P250)</f>
        <v>0</v>
      </c>
      <c r="Q248" s="35">
        <f>SUM(Q249:Q250)</f>
        <v>0</v>
      </c>
      <c r="R248" s="35">
        <f>SUM(R249:R250)</f>
        <v>0</v>
      </c>
      <c r="S248" s="35">
        <f aca="true" t="shared" si="187" ref="S248:X248">SUM(S249:S250)</f>
        <v>0</v>
      </c>
      <c r="T248" s="35">
        <f t="shared" si="187"/>
        <v>0</v>
      </c>
      <c r="U248" s="35">
        <f t="shared" si="187"/>
        <v>0</v>
      </c>
      <c r="V248" s="35">
        <f t="shared" si="187"/>
        <v>0</v>
      </c>
      <c r="W248" s="35">
        <f t="shared" si="187"/>
        <v>0</v>
      </c>
      <c r="X248" s="35">
        <f t="shared" si="187"/>
        <v>0</v>
      </c>
      <c r="Y248" s="35">
        <f t="shared" si="186"/>
        <v>800000</v>
      </c>
    </row>
    <row r="249" spans="1:25" s="31" customFormat="1" ht="11.25">
      <c r="A249" s="134"/>
      <c r="B249" s="15" t="s">
        <v>130</v>
      </c>
      <c r="C249" s="137"/>
      <c r="D249" s="131"/>
      <c r="E249" s="131"/>
      <c r="F249" s="36">
        <v>5683015</v>
      </c>
      <c r="G249" s="36">
        <v>600000</v>
      </c>
      <c r="H249" s="36">
        <v>200000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>
        <v>0</v>
      </c>
      <c r="X249" s="36">
        <v>0</v>
      </c>
      <c r="Y249" s="36">
        <f>SUM(G249:O249)</f>
        <v>800000</v>
      </c>
    </row>
    <row r="250" spans="1:25" s="31" customFormat="1" ht="11.25">
      <c r="A250" s="135"/>
      <c r="B250" s="15" t="s">
        <v>131</v>
      </c>
      <c r="C250" s="138"/>
      <c r="D250" s="132"/>
      <c r="E250" s="132"/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0</v>
      </c>
      <c r="T250" s="36">
        <v>0</v>
      </c>
      <c r="U250" s="36">
        <v>0</v>
      </c>
      <c r="V250" s="36">
        <v>0</v>
      </c>
      <c r="W250" s="36">
        <v>0</v>
      </c>
      <c r="X250" s="36">
        <v>0</v>
      </c>
      <c r="Y250" s="36">
        <f>SUM(G250:O250)</f>
        <v>0</v>
      </c>
    </row>
    <row r="251" spans="1:25" s="29" customFormat="1" ht="24.75" customHeight="1">
      <c r="A251" s="133" t="s">
        <v>229</v>
      </c>
      <c r="B251" s="14" t="s">
        <v>171</v>
      </c>
      <c r="C251" s="136" t="s">
        <v>168</v>
      </c>
      <c r="D251" s="130">
        <v>2010</v>
      </c>
      <c r="E251" s="130">
        <v>2019</v>
      </c>
      <c r="F251" s="35">
        <f aca="true" t="shared" si="188" ref="F251:Y251">SUM(F252:F253)</f>
        <v>14180026</v>
      </c>
      <c r="G251" s="35">
        <f t="shared" si="188"/>
        <v>2018500</v>
      </c>
      <c r="H251" s="35">
        <f t="shared" si="188"/>
        <v>1970000</v>
      </c>
      <c r="I251" s="35">
        <f t="shared" si="188"/>
        <v>2200000</v>
      </c>
      <c r="J251" s="35">
        <f t="shared" si="188"/>
        <v>1592643</v>
      </c>
      <c r="K251" s="35">
        <f t="shared" si="188"/>
        <v>1390884</v>
      </c>
      <c r="L251" s="35">
        <f t="shared" si="188"/>
        <v>1189126</v>
      </c>
      <c r="M251" s="35">
        <f t="shared" si="188"/>
        <v>988436</v>
      </c>
      <c r="N251" s="35">
        <f t="shared" si="188"/>
        <v>787745</v>
      </c>
      <c r="O251" s="35">
        <f t="shared" si="188"/>
        <v>394469</v>
      </c>
      <c r="P251" s="35">
        <f>SUM(P252:P253)</f>
        <v>0</v>
      </c>
      <c r="Q251" s="35">
        <f>SUM(Q252:Q253)</f>
        <v>0</v>
      </c>
      <c r="R251" s="35">
        <f>SUM(R252:R253)</f>
        <v>0</v>
      </c>
      <c r="S251" s="35">
        <f aca="true" t="shared" si="189" ref="S251:X251">SUM(S252:S253)</f>
        <v>0</v>
      </c>
      <c r="T251" s="35">
        <f t="shared" si="189"/>
        <v>0</v>
      </c>
      <c r="U251" s="35">
        <f t="shared" si="189"/>
        <v>0</v>
      </c>
      <c r="V251" s="35">
        <f t="shared" si="189"/>
        <v>0</v>
      </c>
      <c r="W251" s="35">
        <f t="shared" si="189"/>
        <v>0</v>
      </c>
      <c r="X251" s="35">
        <f t="shared" si="189"/>
        <v>0</v>
      </c>
      <c r="Y251" s="35">
        <f t="shared" si="188"/>
        <v>12531803</v>
      </c>
    </row>
    <row r="252" spans="1:25" s="31" customFormat="1" ht="11.25">
      <c r="A252" s="134"/>
      <c r="B252" s="15" t="s">
        <v>130</v>
      </c>
      <c r="C252" s="137"/>
      <c r="D252" s="131"/>
      <c r="E252" s="131"/>
      <c r="F252" s="36">
        <v>14180026</v>
      </c>
      <c r="G252" s="36">
        <v>2018500</v>
      </c>
      <c r="H252" s="36">
        <v>1970000</v>
      </c>
      <c r="I252" s="36">
        <v>2200000</v>
      </c>
      <c r="J252" s="36">
        <v>1592643</v>
      </c>
      <c r="K252" s="36">
        <v>1390884</v>
      </c>
      <c r="L252" s="36">
        <v>1189126</v>
      </c>
      <c r="M252" s="36">
        <v>988436</v>
      </c>
      <c r="N252" s="36">
        <v>787745</v>
      </c>
      <c r="O252" s="36">
        <v>394469</v>
      </c>
      <c r="P252" s="36">
        <v>0</v>
      </c>
      <c r="Q252" s="36">
        <v>0</v>
      </c>
      <c r="R252" s="36">
        <v>0</v>
      </c>
      <c r="S252" s="36">
        <v>0</v>
      </c>
      <c r="T252" s="36">
        <v>0</v>
      </c>
      <c r="U252" s="36">
        <v>0</v>
      </c>
      <c r="V252" s="36">
        <v>0</v>
      </c>
      <c r="W252" s="36">
        <v>0</v>
      </c>
      <c r="X252" s="36">
        <v>0</v>
      </c>
      <c r="Y252" s="36">
        <f>SUM(G252:O252)</f>
        <v>12531803</v>
      </c>
    </row>
    <row r="253" spans="1:25" s="31" customFormat="1" ht="11.25">
      <c r="A253" s="135"/>
      <c r="B253" s="15" t="s">
        <v>131</v>
      </c>
      <c r="C253" s="138"/>
      <c r="D253" s="132"/>
      <c r="E253" s="132"/>
      <c r="F253" s="36">
        <v>0</v>
      </c>
      <c r="G253" s="36">
        <v>0</v>
      </c>
      <c r="H253" s="36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0</v>
      </c>
      <c r="T253" s="36">
        <v>0</v>
      </c>
      <c r="U253" s="36">
        <v>0</v>
      </c>
      <c r="V253" s="36">
        <v>0</v>
      </c>
      <c r="W253" s="36">
        <v>0</v>
      </c>
      <c r="X253" s="36">
        <v>0</v>
      </c>
      <c r="Y253" s="36">
        <f>SUM(G253:O253)</f>
        <v>0</v>
      </c>
    </row>
    <row r="254" spans="1:25" s="73" customFormat="1" ht="15" customHeight="1">
      <c r="A254" s="142" t="s">
        <v>230</v>
      </c>
      <c r="B254" s="82" t="s">
        <v>371</v>
      </c>
      <c r="C254" s="145" t="s">
        <v>168</v>
      </c>
      <c r="D254" s="139">
        <v>2011</v>
      </c>
      <c r="E254" s="139">
        <v>2019</v>
      </c>
      <c r="F254" s="72">
        <f aca="true" t="shared" si="190" ref="F254:O254">SUM(F255:F256)</f>
        <v>5280000</v>
      </c>
      <c r="G254" s="72">
        <f t="shared" si="190"/>
        <v>0</v>
      </c>
      <c r="H254" s="72">
        <f t="shared" si="190"/>
        <v>960000</v>
      </c>
      <c r="I254" s="72">
        <f t="shared" si="190"/>
        <v>960000</v>
      </c>
      <c r="J254" s="72">
        <f t="shared" si="190"/>
        <v>960000</v>
      </c>
      <c r="K254" s="72">
        <f t="shared" si="190"/>
        <v>960000</v>
      </c>
      <c r="L254" s="72">
        <f t="shared" si="190"/>
        <v>720000</v>
      </c>
      <c r="M254" s="72">
        <f t="shared" si="190"/>
        <v>480000</v>
      </c>
      <c r="N254" s="72">
        <f t="shared" si="190"/>
        <v>240000</v>
      </c>
      <c r="O254" s="72">
        <f t="shared" si="190"/>
        <v>0</v>
      </c>
      <c r="P254" s="72">
        <f>SUM(P255:P256)</f>
        <v>0</v>
      </c>
      <c r="Q254" s="72">
        <f>SUM(Q255:Q256)</f>
        <v>0</v>
      </c>
      <c r="R254" s="72">
        <f>SUM(R255:R256)</f>
        <v>0</v>
      </c>
      <c r="S254" s="72">
        <f aca="true" t="shared" si="191" ref="S254:Y254">SUM(S255:S256)</f>
        <v>0</v>
      </c>
      <c r="T254" s="72">
        <f t="shared" si="191"/>
        <v>0</v>
      </c>
      <c r="U254" s="72">
        <f t="shared" si="191"/>
        <v>0</v>
      </c>
      <c r="V254" s="72">
        <f t="shared" si="191"/>
        <v>0</v>
      </c>
      <c r="W254" s="72">
        <f t="shared" si="191"/>
        <v>0</v>
      </c>
      <c r="X254" s="72">
        <f t="shared" si="191"/>
        <v>0</v>
      </c>
      <c r="Y254" s="72">
        <f t="shared" si="191"/>
        <v>5280000</v>
      </c>
    </row>
    <row r="255" spans="1:25" s="76" customFormat="1" ht="11.25">
      <c r="A255" s="143"/>
      <c r="B255" s="74" t="s">
        <v>130</v>
      </c>
      <c r="C255" s="146"/>
      <c r="D255" s="140"/>
      <c r="E255" s="140"/>
      <c r="F255" s="75">
        <v>5280000</v>
      </c>
      <c r="G255" s="75">
        <v>0</v>
      </c>
      <c r="H255" s="75">
        <v>960000</v>
      </c>
      <c r="I255" s="75">
        <v>960000</v>
      </c>
      <c r="J255" s="75">
        <v>960000</v>
      </c>
      <c r="K255" s="75">
        <v>960000</v>
      </c>
      <c r="L255" s="75">
        <v>720000</v>
      </c>
      <c r="M255" s="75">
        <v>480000</v>
      </c>
      <c r="N255" s="75">
        <v>240000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5">
        <v>0</v>
      </c>
      <c r="V255" s="75">
        <v>0</v>
      </c>
      <c r="W255" s="75">
        <v>0</v>
      </c>
      <c r="X255" s="75">
        <v>0</v>
      </c>
      <c r="Y255" s="75">
        <f>SUM(G255:O255)</f>
        <v>5280000</v>
      </c>
    </row>
    <row r="256" spans="1:25" s="76" customFormat="1" ht="11.25">
      <c r="A256" s="144"/>
      <c r="B256" s="74" t="s">
        <v>131</v>
      </c>
      <c r="C256" s="147"/>
      <c r="D256" s="141"/>
      <c r="E256" s="141"/>
      <c r="F256" s="75">
        <v>0</v>
      </c>
      <c r="G256" s="75">
        <v>0</v>
      </c>
      <c r="H256" s="75">
        <v>0</v>
      </c>
      <c r="I256" s="75">
        <v>0</v>
      </c>
      <c r="J256" s="75">
        <v>0</v>
      </c>
      <c r="K256" s="75">
        <v>0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5">
        <v>0</v>
      </c>
      <c r="V256" s="75">
        <v>0</v>
      </c>
      <c r="W256" s="75">
        <v>0</v>
      </c>
      <c r="X256" s="75">
        <v>0</v>
      </c>
      <c r="Y256" s="75">
        <f>SUM(G256:O256)</f>
        <v>0</v>
      </c>
    </row>
    <row r="257" spans="1:25" s="29" customFormat="1" ht="24.75" customHeight="1">
      <c r="A257" s="133" t="s">
        <v>277</v>
      </c>
      <c r="B257" s="14" t="s">
        <v>247</v>
      </c>
      <c r="C257" s="136" t="s">
        <v>330</v>
      </c>
      <c r="D257" s="130">
        <v>2010</v>
      </c>
      <c r="E257" s="130">
        <v>2012</v>
      </c>
      <c r="F257" s="35">
        <f aca="true" t="shared" si="192" ref="F257:Y257">SUM(F258:F259)</f>
        <v>328000</v>
      </c>
      <c r="G257" s="35">
        <f t="shared" si="192"/>
        <v>107000</v>
      </c>
      <c r="H257" s="35">
        <f t="shared" si="192"/>
        <v>121000</v>
      </c>
      <c r="I257" s="35">
        <f t="shared" si="192"/>
        <v>0</v>
      </c>
      <c r="J257" s="35">
        <f t="shared" si="192"/>
        <v>0</v>
      </c>
      <c r="K257" s="35">
        <f t="shared" si="192"/>
        <v>0</v>
      </c>
      <c r="L257" s="35">
        <f t="shared" si="192"/>
        <v>0</v>
      </c>
      <c r="M257" s="35">
        <f t="shared" si="192"/>
        <v>0</v>
      </c>
      <c r="N257" s="35">
        <f t="shared" si="192"/>
        <v>0</v>
      </c>
      <c r="O257" s="35">
        <f t="shared" si="192"/>
        <v>0</v>
      </c>
      <c r="P257" s="35">
        <f>SUM(P258:P259)</f>
        <v>0</v>
      </c>
      <c r="Q257" s="35">
        <f>SUM(Q258:Q259)</f>
        <v>0</v>
      </c>
      <c r="R257" s="35">
        <f>SUM(R258:R259)</f>
        <v>0</v>
      </c>
      <c r="S257" s="35">
        <f aca="true" t="shared" si="193" ref="S257:X257">SUM(S258:S259)</f>
        <v>0</v>
      </c>
      <c r="T257" s="35">
        <f t="shared" si="193"/>
        <v>0</v>
      </c>
      <c r="U257" s="35">
        <f t="shared" si="193"/>
        <v>0</v>
      </c>
      <c r="V257" s="35">
        <f t="shared" si="193"/>
        <v>0</v>
      </c>
      <c r="W257" s="35">
        <f t="shared" si="193"/>
        <v>0</v>
      </c>
      <c r="X257" s="35">
        <f t="shared" si="193"/>
        <v>0</v>
      </c>
      <c r="Y257" s="35">
        <f t="shared" si="192"/>
        <v>228000</v>
      </c>
    </row>
    <row r="258" spans="1:25" s="31" customFormat="1" ht="11.25">
      <c r="A258" s="134"/>
      <c r="B258" s="15" t="s">
        <v>130</v>
      </c>
      <c r="C258" s="137"/>
      <c r="D258" s="131"/>
      <c r="E258" s="131"/>
      <c r="F258" s="36">
        <v>328000</v>
      </c>
      <c r="G258" s="36">
        <v>107000</v>
      </c>
      <c r="H258" s="36">
        <v>121000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0</v>
      </c>
      <c r="T258" s="36">
        <v>0</v>
      </c>
      <c r="U258" s="36">
        <v>0</v>
      </c>
      <c r="V258" s="36">
        <v>0</v>
      </c>
      <c r="W258" s="36">
        <v>0</v>
      </c>
      <c r="X258" s="36">
        <v>0</v>
      </c>
      <c r="Y258" s="36">
        <f>SUM(G258:O258)</f>
        <v>228000</v>
      </c>
    </row>
    <row r="259" spans="1:25" s="31" customFormat="1" ht="11.25">
      <c r="A259" s="135"/>
      <c r="B259" s="15" t="s">
        <v>131</v>
      </c>
      <c r="C259" s="138"/>
      <c r="D259" s="132"/>
      <c r="E259" s="132"/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f>SUM(G259:O259)</f>
        <v>0</v>
      </c>
    </row>
    <row r="260" spans="1:25" s="29" customFormat="1" ht="24.75" customHeight="1">
      <c r="A260" s="133" t="s">
        <v>278</v>
      </c>
      <c r="B260" s="14" t="s">
        <v>248</v>
      </c>
      <c r="C260" s="136" t="s">
        <v>330</v>
      </c>
      <c r="D260" s="130">
        <v>2010</v>
      </c>
      <c r="E260" s="130">
        <v>2012</v>
      </c>
      <c r="F260" s="35">
        <f aca="true" t="shared" si="194" ref="F260:Y260">SUM(F261:F262)</f>
        <v>328000</v>
      </c>
      <c r="G260" s="35">
        <f t="shared" si="194"/>
        <v>107000</v>
      </c>
      <c r="H260" s="35">
        <f t="shared" si="194"/>
        <v>121000</v>
      </c>
      <c r="I260" s="35">
        <f t="shared" si="194"/>
        <v>0</v>
      </c>
      <c r="J260" s="35">
        <f t="shared" si="194"/>
        <v>0</v>
      </c>
      <c r="K260" s="35">
        <f t="shared" si="194"/>
        <v>0</v>
      </c>
      <c r="L260" s="35">
        <f t="shared" si="194"/>
        <v>0</v>
      </c>
      <c r="M260" s="35">
        <f t="shared" si="194"/>
        <v>0</v>
      </c>
      <c r="N260" s="35">
        <f t="shared" si="194"/>
        <v>0</v>
      </c>
      <c r="O260" s="35">
        <f t="shared" si="194"/>
        <v>0</v>
      </c>
      <c r="P260" s="35">
        <f>SUM(P261:P262)</f>
        <v>0</v>
      </c>
      <c r="Q260" s="35">
        <f>SUM(Q261:Q262)</f>
        <v>0</v>
      </c>
      <c r="R260" s="35">
        <f>SUM(R261:R262)</f>
        <v>0</v>
      </c>
      <c r="S260" s="35">
        <f aca="true" t="shared" si="195" ref="S260:X260">SUM(S261:S262)</f>
        <v>0</v>
      </c>
      <c r="T260" s="35">
        <f t="shared" si="195"/>
        <v>0</v>
      </c>
      <c r="U260" s="35">
        <f t="shared" si="195"/>
        <v>0</v>
      </c>
      <c r="V260" s="35">
        <f t="shared" si="195"/>
        <v>0</v>
      </c>
      <c r="W260" s="35">
        <f t="shared" si="195"/>
        <v>0</v>
      </c>
      <c r="X260" s="35">
        <f t="shared" si="195"/>
        <v>0</v>
      </c>
      <c r="Y260" s="35">
        <f t="shared" si="194"/>
        <v>228000</v>
      </c>
    </row>
    <row r="261" spans="1:25" s="31" customFormat="1" ht="11.25">
      <c r="A261" s="134"/>
      <c r="B261" s="15" t="s">
        <v>130</v>
      </c>
      <c r="C261" s="137"/>
      <c r="D261" s="131"/>
      <c r="E261" s="131"/>
      <c r="F261" s="36">
        <v>328000</v>
      </c>
      <c r="G261" s="36">
        <v>107000</v>
      </c>
      <c r="H261" s="36">
        <v>121000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0</v>
      </c>
      <c r="T261" s="36">
        <v>0</v>
      </c>
      <c r="U261" s="36">
        <v>0</v>
      </c>
      <c r="V261" s="36">
        <v>0</v>
      </c>
      <c r="W261" s="36">
        <v>0</v>
      </c>
      <c r="X261" s="36">
        <v>0</v>
      </c>
      <c r="Y261" s="36">
        <f>SUM(G261:O261)</f>
        <v>228000</v>
      </c>
    </row>
    <row r="262" spans="1:25" s="31" customFormat="1" ht="11.25">
      <c r="A262" s="135"/>
      <c r="B262" s="15" t="s">
        <v>131</v>
      </c>
      <c r="C262" s="138"/>
      <c r="D262" s="132"/>
      <c r="E262" s="132"/>
      <c r="F262" s="36">
        <v>0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0</v>
      </c>
      <c r="T262" s="36">
        <v>0</v>
      </c>
      <c r="U262" s="36">
        <v>0</v>
      </c>
      <c r="V262" s="36">
        <v>0</v>
      </c>
      <c r="W262" s="36">
        <v>0</v>
      </c>
      <c r="X262" s="36">
        <v>0</v>
      </c>
      <c r="Y262" s="36">
        <f>SUM(G262:O262)</f>
        <v>0</v>
      </c>
    </row>
    <row r="263" spans="1:25" s="29" customFormat="1" ht="22.5" customHeight="1">
      <c r="A263" s="133" t="s">
        <v>279</v>
      </c>
      <c r="B263" s="14" t="s">
        <v>249</v>
      </c>
      <c r="C263" s="136" t="s">
        <v>330</v>
      </c>
      <c r="D263" s="130">
        <v>2010</v>
      </c>
      <c r="E263" s="130">
        <v>2012</v>
      </c>
      <c r="F263" s="35">
        <f aca="true" t="shared" si="196" ref="F263:Y263">SUM(F264:F265)</f>
        <v>423400</v>
      </c>
      <c r="G263" s="35">
        <f t="shared" si="196"/>
        <v>140000</v>
      </c>
      <c r="H263" s="35">
        <f t="shared" si="196"/>
        <v>154000</v>
      </c>
      <c r="I263" s="35">
        <f t="shared" si="196"/>
        <v>0</v>
      </c>
      <c r="J263" s="35">
        <f t="shared" si="196"/>
        <v>0</v>
      </c>
      <c r="K263" s="35">
        <f t="shared" si="196"/>
        <v>0</v>
      </c>
      <c r="L263" s="35">
        <f t="shared" si="196"/>
        <v>0</v>
      </c>
      <c r="M263" s="35">
        <f t="shared" si="196"/>
        <v>0</v>
      </c>
      <c r="N263" s="35">
        <f t="shared" si="196"/>
        <v>0</v>
      </c>
      <c r="O263" s="35">
        <f t="shared" si="196"/>
        <v>0</v>
      </c>
      <c r="P263" s="35">
        <f>SUM(P264:P265)</f>
        <v>0</v>
      </c>
      <c r="Q263" s="35">
        <f>SUM(Q264:Q265)</f>
        <v>0</v>
      </c>
      <c r="R263" s="35">
        <f>SUM(R264:R265)</f>
        <v>0</v>
      </c>
      <c r="S263" s="35">
        <f aca="true" t="shared" si="197" ref="S263:X263">SUM(S264:S265)</f>
        <v>0</v>
      </c>
      <c r="T263" s="35">
        <f t="shared" si="197"/>
        <v>0</v>
      </c>
      <c r="U263" s="35">
        <f t="shared" si="197"/>
        <v>0</v>
      </c>
      <c r="V263" s="35">
        <f t="shared" si="197"/>
        <v>0</v>
      </c>
      <c r="W263" s="35">
        <f t="shared" si="197"/>
        <v>0</v>
      </c>
      <c r="X263" s="35">
        <f t="shared" si="197"/>
        <v>0</v>
      </c>
      <c r="Y263" s="35">
        <f t="shared" si="196"/>
        <v>294000</v>
      </c>
    </row>
    <row r="264" spans="1:25" s="31" customFormat="1" ht="11.25">
      <c r="A264" s="134"/>
      <c r="B264" s="15" t="s">
        <v>130</v>
      </c>
      <c r="C264" s="137"/>
      <c r="D264" s="131"/>
      <c r="E264" s="131"/>
      <c r="F264" s="36">
        <v>423400</v>
      </c>
      <c r="G264" s="36">
        <v>140000</v>
      </c>
      <c r="H264" s="36">
        <v>154000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0</v>
      </c>
      <c r="T264" s="36">
        <v>0</v>
      </c>
      <c r="U264" s="36">
        <v>0</v>
      </c>
      <c r="V264" s="36">
        <v>0</v>
      </c>
      <c r="W264" s="36">
        <v>0</v>
      </c>
      <c r="X264" s="36">
        <v>0</v>
      </c>
      <c r="Y264" s="36">
        <f>SUM(G264:O264)</f>
        <v>294000</v>
      </c>
    </row>
    <row r="265" spans="1:25" s="31" customFormat="1" ht="11.25">
      <c r="A265" s="135"/>
      <c r="B265" s="15" t="s">
        <v>131</v>
      </c>
      <c r="C265" s="138"/>
      <c r="D265" s="132"/>
      <c r="E265" s="132"/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0</v>
      </c>
      <c r="T265" s="36">
        <v>0</v>
      </c>
      <c r="U265" s="36">
        <v>0</v>
      </c>
      <c r="V265" s="36">
        <v>0</v>
      </c>
      <c r="W265" s="36">
        <v>0</v>
      </c>
      <c r="X265" s="36">
        <v>0</v>
      </c>
      <c r="Y265" s="36">
        <f>SUM(G265:O265)</f>
        <v>0</v>
      </c>
    </row>
    <row r="266" spans="1:25" s="29" customFormat="1" ht="27.75" customHeight="1">
      <c r="A266" s="133" t="s">
        <v>280</v>
      </c>
      <c r="B266" s="14" t="s">
        <v>250</v>
      </c>
      <c r="C266" s="136" t="s">
        <v>330</v>
      </c>
      <c r="D266" s="130">
        <v>2010</v>
      </c>
      <c r="E266" s="130">
        <v>2012</v>
      </c>
      <c r="F266" s="35">
        <f aca="true" t="shared" si="198" ref="F266:Y266">SUM(F267:F268)</f>
        <v>518600</v>
      </c>
      <c r="G266" s="35">
        <f t="shared" si="198"/>
        <v>180000</v>
      </c>
      <c r="H266" s="35">
        <f t="shared" si="198"/>
        <v>198000</v>
      </c>
      <c r="I266" s="35">
        <f t="shared" si="198"/>
        <v>0</v>
      </c>
      <c r="J266" s="35">
        <f t="shared" si="198"/>
        <v>0</v>
      </c>
      <c r="K266" s="35">
        <f t="shared" si="198"/>
        <v>0</v>
      </c>
      <c r="L266" s="35">
        <f t="shared" si="198"/>
        <v>0</v>
      </c>
      <c r="M266" s="35">
        <f t="shared" si="198"/>
        <v>0</v>
      </c>
      <c r="N266" s="35">
        <f t="shared" si="198"/>
        <v>0</v>
      </c>
      <c r="O266" s="35">
        <f t="shared" si="198"/>
        <v>0</v>
      </c>
      <c r="P266" s="35">
        <f>SUM(P267:P268)</f>
        <v>0</v>
      </c>
      <c r="Q266" s="35">
        <f>SUM(Q267:Q268)</f>
        <v>0</v>
      </c>
      <c r="R266" s="35">
        <f>SUM(R267:R268)</f>
        <v>0</v>
      </c>
      <c r="S266" s="35">
        <f aca="true" t="shared" si="199" ref="S266:X266">SUM(S267:S268)</f>
        <v>0</v>
      </c>
      <c r="T266" s="35">
        <f t="shared" si="199"/>
        <v>0</v>
      </c>
      <c r="U266" s="35">
        <f t="shared" si="199"/>
        <v>0</v>
      </c>
      <c r="V266" s="35">
        <f t="shared" si="199"/>
        <v>0</v>
      </c>
      <c r="W266" s="35">
        <f t="shared" si="199"/>
        <v>0</v>
      </c>
      <c r="X266" s="35">
        <f t="shared" si="199"/>
        <v>0</v>
      </c>
      <c r="Y266" s="35">
        <f t="shared" si="198"/>
        <v>378000</v>
      </c>
    </row>
    <row r="267" spans="1:25" s="31" customFormat="1" ht="11.25">
      <c r="A267" s="134"/>
      <c r="B267" s="15" t="s">
        <v>130</v>
      </c>
      <c r="C267" s="137"/>
      <c r="D267" s="131"/>
      <c r="E267" s="131"/>
      <c r="F267" s="36">
        <v>518600</v>
      </c>
      <c r="G267" s="36">
        <v>180000</v>
      </c>
      <c r="H267" s="36">
        <v>198000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0</v>
      </c>
      <c r="T267" s="36">
        <v>0</v>
      </c>
      <c r="U267" s="36">
        <v>0</v>
      </c>
      <c r="V267" s="36">
        <v>0</v>
      </c>
      <c r="W267" s="36">
        <v>0</v>
      </c>
      <c r="X267" s="36">
        <v>0</v>
      </c>
      <c r="Y267" s="36">
        <f>SUM(G267:O267)</f>
        <v>378000</v>
      </c>
    </row>
    <row r="268" spans="1:25" s="31" customFormat="1" ht="11.25">
      <c r="A268" s="135"/>
      <c r="B268" s="15" t="s">
        <v>131</v>
      </c>
      <c r="C268" s="138"/>
      <c r="D268" s="132"/>
      <c r="E268" s="132"/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0</v>
      </c>
      <c r="T268" s="36">
        <v>0</v>
      </c>
      <c r="U268" s="36">
        <v>0</v>
      </c>
      <c r="V268" s="36">
        <v>0</v>
      </c>
      <c r="W268" s="36">
        <v>0</v>
      </c>
      <c r="X268" s="36">
        <v>0</v>
      </c>
      <c r="Y268" s="36">
        <f>SUM(G268:O268)</f>
        <v>0</v>
      </c>
    </row>
    <row r="269" spans="1:25" s="29" customFormat="1" ht="28.5" customHeight="1">
      <c r="A269" s="133" t="s">
        <v>281</v>
      </c>
      <c r="B269" s="14" t="s">
        <v>251</v>
      </c>
      <c r="C269" s="136" t="s">
        <v>330</v>
      </c>
      <c r="D269" s="130">
        <v>2010</v>
      </c>
      <c r="E269" s="130">
        <v>2013</v>
      </c>
      <c r="F269" s="35">
        <f aca="true" t="shared" si="200" ref="F269:Y269">SUM(F270:F271)</f>
        <v>463400</v>
      </c>
      <c r="G269" s="35">
        <f t="shared" si="200"/>
        <v>140000</v>
      </c>
      <c r="H269" s="35">
        <f t="shared" si="200"/>
        <v>154000</v>
      </c>
      <c r="I269" s="35">
        <f t="shared" si="200"/>
        <v>169400</v>
      </c>
      <c r="J269" s="35">
        <f t="shared" si="200"/>
        <v>0</v>
      </c>
      <c r="K269" s="35">
        <f t="shared" si="200"/>
        <v>0</v>
      </c>
      <c r="L269" s="35">
        <f t="shared" si="200"/>
        <v>0</v>
      </c>
      <c r="M269" s="35">
        <f t="shared" si="200"/>
        <v>0</v>
      </c>
      <c r="N269" s="35">
        <f t="shared" si="200"/>
        <v>0</v>
      </c>
      <c r="O269" s="35">
        <f t="shared" si="200"/>
        <v>0</v>
      </c>
      <c r="P269" s="35">
        <f>SUM(P270:P271)</f>
        <v>0</v>
      </c>
      <c r="Q269" s="35">
        <f>SUM(Q270:Q271)</f>
        <v>0</v>
      </c>
      <c r="R269" s="35">
        <f>SUM(R270:R271)</f>
        <v>0</v>
      </c>
      <c r="S269" s="35">
        <f aca="true" t="shared" si="201" ref="S269:X269">SUM(S270:S271)</f>
        <v>0</v>
      </c>
      <c r="T269" s="35">
        <f t="shared" si="201"/>
        <v>0</v>
      </c>
      <c r="U269" s="35">
        <f t="shared" si="201"/>
        <v>0</v>
      </c>
      <c r="V269" s="35">
        <f t="shared" si="201"/>
        <v>0</v>
      </c>
      <c r="W269" s="35">
        <f t="shared" si="201"/>
        <v>0</v>
      </c>
      <c r="X269" s="35">
        <f t="shared" si="201"/>
        <v>0</v>
      </c>
      <c r="Y269" s="35">
        <f t="shared" si="200"/>
        <v>463400</v>
      </c>
    </row>
    <row r="270" spans="1:25" s="31" customFormat="1" ht="11.25">
      <c r="A270" s="134"/>
      <c r="B270" s="15" t="s">
        <v>130</v>
      </c>
      <c r="C270" s="137"/>
      <c r="D270" s="131"/>
      <c r="E270" s="131"/>
      <c r="F270" s="36">
        <v>463400</v>
      </c>
      <c r="G270" s="36">
        <v>140000</v>
      </c>
      <c r="H270" s="36">
        <v>154000</v>
      </c>
      <c r="I270" s="36">
        <v>169400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0</v>
      </c>
      <c r="T270" s="36">
        <v>0</v>
      </c>
      <c r="U270" s="36">
        <v>0</v>
      </c>
      <c r="V270" s="36">
        <v>0</v>
      </c>
      <c r="W270" s="36">
        <v>0</v>
      </c>
      <c r="X270" s="36">
        <v>0</v>
      </c>
      <c r="Y270" s="36">
        <f>SUM(G270:O270)</f>
        <v>463400</v>
      </c>
    </row>
    <row r="271" spans="1:25" s="31" customFormat="1" ht="11.25">
      <c r="A271" s="135"/>
      <c r="B271" s="15" t="s">
        <v>131</v>
      </c>
      <c r="C271" s="138"/>
      <c r="D271" s="132"/>
      <c r="E271" s="132"/>
      <c r="F271" s="36"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0</v>
      </c>
      <c r="T271" s="36">
        <v>0</v>
      </c>
      <c r="U271" s="36">
        <v>0</v>
      </c>
      <c r="V271" s="36">
        <v>0</v>
      </c>
      <c r="W271" s="36">
        <v>0</v>
      </c>
      <c r="X271" s="36">
        <v>0</v>
      </c>
      <c r="Y271" s="36">
        <f>SUM(G271:O271)</f>
        <v>0</v>
      </c>
    </row>
    <row r="272" spans="1:25" s="29" customFormat="1" ht="24.75" customHeight="1">
      <c r="A272" s="133" t="s">
        <v>282</v>
      </c>
      <c r="B272" s="14" t="s">
        <v>252</v>
      </c>
      <c r="C272" s="136" t="s">
        <v>330</v>
      </c>
      <c r="D272" s="130">
        <v>2010</v>
      </c>
      <c r="E272" s="130">
        <v>2012</v>
      </c>
      <c r="F272" s="35">
        <f aca="true" t="shared" si="202" ref="F272:Y272">SUM(F273:F274)</f>
        <v>967000</v>
      </c>
      <c r="G272" s="35">
        <f t="shared" si="202"/>
        <v>315000</v>
      </c>
      <c r="H272" s="35">
        <f t="shared" si="202"/>
        <v>352000</v>
      </c>
      <c r="I272" s="35">
        <f t="shared" si="202"/>
        <v>0</v>
      </c>
      <c r="J272" s="35">
        <f t="shared" si="202"/>
        <v>0</v>
      </c>
      <c r="K272" s="35">
        <f t="shared" si="202"/>
        <v>0</v>
      </c>
      <c r="L272" s="35">
        <f t="shared" si="202"/>
        <v>0</v>
      </c>
      <c r="M272" s="35">
        <f t="shared" si="202"/>
        <v>0</v>
      </c>
      <c r="N272" s="35">
        <f t="shared" si="202"/>
        <v>0</v>
      </c>
      <c r="O272" s="35">
        <f t="shared" si="202"/>
        <v>0</v>
      </c>
      <c r="P272" s="35">
        <f>SUM(P273:P274)</f>
        <v>0</v>
      </c>
      <c r="Q272" s="35">
        <f>SUM(Q273:Q274)</f>
        <v>0</v>
      </c>
      <c r="R272" s="35">
        <f>SUM(R273:R274)</f>
        <v>0</v>
      </c>
      <c r="S272" s="35">
        <f aca="true" t="shared" si="203" ref="S272:X272">SUM(S273:S274)</f>
        <v>0</v>
      </c>
      <c r="T272" s="35">
        <f t="shared" si="203"/>
        <v>0</v>
      </c>
      <c r="U272" s="35">
        <f t="shared" si="203"/>
        <v>0</v>
      </c>
      <c r="V272" s="35">
        <f t="shared" si="203"/>
        <v>0</v>
      </c>
      <c r="W272" s="35">
        <f t="shared" si="203"/>
        <v>0</v>
      </c>
      <c r="X272" s="35">
        <f t="shared" si="203"/>
        <v>0</v>
      </c>
      <c r="Y272" s="35">
        <f t="shared" si="202"/>
        <v>667000</v>
      </c>
    </row>
    <row r="273" spans="1:25" s="31" customFormat="1" ht="11.25">
      <c r="A273" s="134"/>
      <c r="B273" s="15" t="s">
        <v>130</v>
      </c>
      <c r="C273" s="137"/>
      <c r="D273" s="131"/>
      <c r="E273" s="131"/>
      <c r="F273" s="36">
        <v>967000</v>
      </c>
      <c r="G273" s="36">
        <v>315000</v>
      </c>
      <c r="H273" s="36">
        <v>352000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6">
        <f>SUM(G273:O273)</f>
        <v>667000</v>
      </c>
    </row>
    <row r="274" spans="1:25" s="31" customFormat="1" ht="11.25">
      <c r="A274" s="135"/>
      <c r="B274" s="15" t="s">
        <v>131</v>
      </c>
      <c r="C274" s="138"/>
      <c r="D274" s="132"/>
      <c r="E274" s="132"/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0</v>
      </c>
      <c r="T274" s="36">
        <v>0</v>
      </c>
      <c r="U274" s="36">
        <v>0</v>
      </c>
      <c r="V274" s="36">
        <v>0</v>
      </c>
      <c r="W274" s="36">
        <v>0</v>
      </c>
      <c r="X274" s="36">
        <v>0</v>
      </c>
      <c r="Y274" s="36">
        <f>SUM(G274:O274)</f>
        <v>0</v>
      </c>
    </row>
    <row r="275" spans="1:25" s="29" customFormat="1" ht="60">
      <c r="A275" s="133" t="s">
        <v>283</v>
      </c>
      <c r="B275" s="14" t="s">
        <v>253</v>
      </c>
      <c r="C275" s="136" t="s">
        <v>330</v>
      </c>
      <c r="D275" s="130">
        <v>2010</v>
      </c>
      <c r="E275" s="130">
        <v>2012</v>
      </c>
      <c r="F275" s="35">
        <f aca="true" t="shared" si="204" ref="F275:Y275">SUM(F276:F277)</f>
        <v>76900</v>
      </c>
      <c r="G275" s="35">
        <f t="shared" si="204"/>
        <v>25000</v>
      </c>
      <c r="H275" s="35">
        <f t="shared" si="204"/>
        <v>31900</v>
      </c>
      <c r="I275" s="35">
        <f t="shared" si="204"/>
        <v>0</v>
      </c>
      <c r="J275" s="35">
        <f t="shared" si="204"/>
        <v>0</v>
      </c>
      <c r="K275" s="35">
        <f t="shared" si="204"/>
        <v>0</v>
      </c>
      <c r="L275" s="35">
        <f t="shared" si="204"/>
        <v>0</v>
      </c>
      <c r="M275" s="35">
        <f t="shared" si="204"/>
        <v>0</v>
      </c>
      <c r="N275" s="35">
        <f t="shared" si="204"/>
        <v>0</v>
      </c>
      <c r="O275" s="35">
        <f t="shared" si="204"/>
        <v>0</v>
      </c>
      <c r="P275" s="35">
        <f>SUM(P276:P277)</f>
        <v>0</v>
      </c>
      <c r="Q275" s="35">
        <f>SUM(Q276:Q277)</f>
        <v>0</v>
      </c>
      <c r="R275" s="35">
        <f>SUM(R276:R277)</f>
        <v>0</v>
      </c>
      <c r="S275" s="35">
        <f aca="true" t="shared" si="205" ref="S275:X275">SUM(S276:S277)</f>
        <v>0</v>
      </c>
      <c r="T275" s="35">
        <f t="shared" si="205"/>
        <v>0</v>
      </c>
      <c r="U275" s="35">
        <f t="shared" si="205"/>
        <v>0</v>
      </c>
      <c r="V275" s="35">
        <f t="shared" si="205"/>
        <v>0</v>
      </c>
      <c r="W275" s="35">
        <f t="shared" si="205"/>
        <v>0</v>
      </c>
      <c r="X275" s="35">
        <f t="shared" si="205"/>
        <v>0</v>
      </c>
      <c r="Y275" s="35">
        <f t="shared" si="204"/>
        <v>56900</v>
      </c>
    </row>
    <row r="276" spans="1:25" s="31" customFormat="1" ht="11.25">
      <c r="A276" s="134"/>
      <c r="B276" s="15" t="s">
        <v>130</v>
      </c>
      <c r="C276" s="137"/>
      <c r="D276" s="131"/>
      <c r="E276" s="131"/>
      <c r="F276" s="36">
        <v>76900</v>
      </c>
      <c r="G276" s="36">
        <v>25000</v>
      </c>
      <c r="H276" s="36">
        <v>31900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36">
        <v>0</v>
      </c>
      <c r="X276" s="36">
        <v>0</v>
      </c>
      <c r="Y276" s="36">
        <f>SUM(G276:O276)</f>
        <v>56900</v>
      </c>
    </row>
    <row r="277" spans="1:25" s="31" customFormat="1" ht="11.25">
      <c r="A277" s="135"/>
      <c r="B277" s="15" t="s">
        <v>131</v>
      </c>
      <c r="C277" s="138"/>
      <c r="D277" s="132"/>
      <c r="E277" s="132"/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0</v>
      </c>
      <c r="T277" s="36">
        <v>0</v>
      </c>
      <c r="U277" s="36">
        <v>0</v>
      </c>
      <c r="V277" s="36">
        <v>0</v>
      </c>
      <c r="W277" s="36">
        <v>0</v>
      </c>
      <c r="X277" s="36">
        <v>0</v>
      </c>
      <c r="Y277" s="36">
        <f>SUM(G277:O277)</f>
        <v>0</v>
      </c>
    </row>
    <row r="278" spans="1:25" s="29" customFormat="1" ht="48">
      <c r="A278" s="133" t="s">
        <v>284</v>
      </c>
      <c r="B278" s="14" t="s">
        <v>254</v>
      </c>
      <c r="C278" s="136" t="s">
        <v>330</v>
      </c>
      <c r="D278" s="130">
        <v>2010</v>
      </c>
      <c r="E278" s="130">
        <v>2012</v>
      </c>
      <c r="F278" s="35">
        <f aca="true" t="shared" si="206" ref="F278:Y278">SUM(F279:F280)</f>
        <v>39722</v>
      </c>
      <c r="G278" s="35">
        <f t="shared" si="206"/>
        <v>13000</v>
      </c>
      <c r="H278" s="35">
        <f t="shared" si="206"/>
        <v>15400</v>
      </c>
      <c r="I278" s="35">
        <f t="shared" si="206"/>
        <v>0</v>
      </c>
      <c r="J278" s="35">
        <f t="shared" si="206"/>
        <v>0</v>
      </c>
      <c r="K278" s="35">
        <f t="shared" si="206"/>
        <v>0</v>
      </c>
      <c r="L278" s="35">
        <f t="shared" si="206"/>
        <v>0</v>
      </c>
      <c r="M278" s="35">
        <f t="shared" si="206"/>
        <v>0</v>
      </c>
      <c r="N278" s="35">
        <f t="shared" si="206"/>
        <v>0</v>
      </c>
      <c r="O278" s="35">
        <f t="shared" si="206"/>
        <v>0</v>
      </c>
      <c r="P278" s="35">
        <f>SUM(P279:P280)</f>
        <v>0</v>
      </c>
      <c r="Q278" s="35">
        <f>SUM(Q279:Q280)</f>
        <v>0</v>
      </c>
      <c r="R278" s="35">
        <f>SUM(R279:R280)</f>
        <v>0</v>
      </c>
      <c r="S278" s="35">
        <f aca="true" t="shared" si="207" ref="S278:X278">SUM(S279:S280)</f>
        <v>0</v>
      </c>
      <c r="T278" s="35">
        <f t="shared" si="207"/>
        <v>0</v>
      </c>
      <c r="U278" s="35">
        <f t="shared" si="207"/>
        <v>0</v>
      </c>
      <c r="V278" s="35">
        <f t="shared" si="207"/>
        <v>0</v>
      </c>
      <c r="W278" s="35">
        <f t="shared" si="207"/>
        <v>0</v>
      </c>
      <c r="X278" s="35">
        <f t="shared" si="207"/>
        <v>0</v>
      </c>
      <c r="Y278" s="35">
        <f t="shared" si="206"/>
        <v>28400</v>
      </c>
    </row>
    <row r="279" spans="1:25" s="31" customFormat="1" ht="11.25">
      <c r="A279" s="134"/>
      <c r="B279" s="15" t="s">
        <v>130</v>
      </c>
      <c r="C279" s="137"/>
      <c r="D279" s="131"/>
      <c r="E279" s="131"/>
      <c r="F279" s="36">
        <v>39722</v>
      </c>
      <c r="G279" s="36">
        <v>13000</v>
      </c>
      <c r="H279" s="36">
        <v>15400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0</v>
      </c>
      <c r="T279" s="36">
        <v>0</v>
      </c>
      <c r="U279" s="36">
        <v>0</v>
      </c>
      <c r="V279" s="36">
        <v>0</v>
      </c>
      <c r="W279" s="36">
        <v>0</v>
      </c>
      <c r="X279" s="36">
        <v>0</v>
      </c>
      <c r="Y279" s="36">
        <f>SUM(G279:O279)</f>
        <v>28400</v>
      </c>
    </row>
    <row r="280" spans="1:25" s="31" customFormat="1" ht="11.25">
      <c r="A280" s="135"/>
      <c r="B280" s="15" t="s">
        <v>131</v>
      </c>
      <c r="C280" s="138"/>
      <c r="D280" s="132"/>
      <c r="E280" s="132"/>
      <c r="F280" s="36">
        <v>0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0</v>
      </c>
      <c r="T280" s="36">
        <v>0</v>
      </c>
      <c r="U280" s="36">
        <v>0</v>
      </c>
      <c r="V280" s="36">
        <v>0</v>
      </c>
      <c r="W280" s="36">
        <v>0</v>
      </c>
      <c r="X280" s="36">
        <v>0</v>
      </c>
      <c r="Y280" s="36">
        <f>SUM(G280:O280)</f>
        <v>0</v>
      </c>
    </row>
    <row r="281" spans="1:25" s="29" customFormat="1" ht="60">
      <c r="A281" s="133" t="s">
        <v>285</v>
      </c>
      <c r="B281" s="14" t="s">
        <v>255</v>
      </c>
      <c r="C281" s="136" t="s">
        <v>330</v>
      </c>
      <c r="D281" s="130">
        <v>2010</v>
      </c>
      <c r="E281" s="130">
        <v>2012</v>
      </c>
      <c r="F281" s="35">
        <f aca="true" t="shared" si="208" ref="F281:Y281">SUM(F282:F283)</f>
        <v>24078</v>
      </c>
      <c r="G281" s="35">
        <f t="shared" si="208"/>
        <v>8000</v>
      </c>
      <c r="H281" s="35">
        <f t="shared" si="208"/>
        <v>11000</v>
      </c>
      <c r="I281" s="35">
        <f t="shared" si="208"/>
        <v>0</v>
      </c>
      <c r="J281" s="35">
        <f t="shared" si="208"/>
        <v>0</v>
      </c>
      <c r="K281" s="35">
        <f t="shared" si="208"/>
        <v>0</v>
      </c>
      <c r="L281" s="35">
        <f t="shared" si="208"/>
        <v>0</v>
      </c>
      <c r="M281" s="35">
        <f t="shared" si="208"/>
        <v>0</v>
      </c>
      <c r="N281" s="35">
        <f t="shared" si="208"/>
        <v>0</v>
      </c>
      <c r="O281" s="35">
        <f t="shared" si="208"/>
        <v>0</v>
      </c>
      <c r="P281" s="35">
        <f>SUM(P282:P283)</f>
        <v>0</v>
      </c>
      <c r="Q281" s="35">
        <f>SUM(Q282:Q283)</f>
        <v>0</v>
      </c>
      <c r="R281" s="35">
        <f>SUM(R282:R283)</f>
        <v>0</v>
      </c>
      <c r="S281" s="35">
        <f aca="true" t="shared" si="209" ref="S281:X281">SUM(S282:S283)</f>
        <v>0</v>
      </c>
      <c r="T281" s="35">
        <f t="shared" si="209"/>
        <v>0</v>
      </c>
      <c r="U281" s="35">
        <f t="shared" si="209"/>
        <v>0</v>
      </c>
      <c r="V281" s="35">
        <f t="shared" si="209"/>
        <v>0</v>
      </c>
      <c r="W281" s="35">
        <f t="shared" si="209"/>
        <v>0</v>
      </c>
      <c r="X281" s="35">
        <f t="shared" si="209"/>
        <v>0</v>
      </c>
      <c r="Y281" s="35">
        <f t="shared" si="208"/>
        <v>19000</v>
      </c>
    </row>
    <row r="282" spans="1:25" s="31" customFormat="1" ht="11.25">
      <c r="A282" s="134"/>
      <c r="B282" s="15" t="s">
        <v>130</v>
      </c>
      <c r="C282" s="137"/>
      <c r="D282" s="131"/>
      <c r="E282" s="131"/>
      <c r="F282" s="36">
        <v>24078</v>
      </c>
      <c r="G282" s="36">
        <v>8000</v>
      </c>
      <c r="H282" s="36">
        <v>11000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0</v>
      </c>
      <c r="T282" s="36">
        <v>0</v>
      </c>
      <c r="U282" s="36">
        <v>0</v>
      </c>
      <c r="V282" s="36">
        <v>0</v>
      </c>
      <c r="W282" s="36">
        <v>0</v>
      </c>
      <c r="X282" s="36">
        <v>0</v>
      </c>
      <c r="Y282" s="36">
        <f>SUM(G282:O282)</f>
        <v>19000</v>
      </c>
    </row>
    <row r="283" spans="1:25" s="31" customFormat="1" ht="11.25">
      <c r="A283" s="135"/>
      <c r="B283" s="15" t="s">
        <v>131</v>
      </c>
      <c r="C283" s="138"/>
      <c r="D283" s="132"/>
      <c r="E283" s="132"/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0</v>
      </c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f>SUM(G283:O283)</f>
        <v>0</v>
      </c>
    </row>
    <row r="284" spans="1:25" s="29" customFormat="1" ht="36">
      <c r="A284" s="133" t="s">
        <v>286</v>
      </c>
      <c r="B284" s="14" t="s">
        <v>256</v>
      </c>
      <c r="C284" s="136" t="s">
        <v>330</v>
      </c>
      <c r="D284" s="130">
        <v>2010</v>
      </c>
      <c r="E284" s="130">
        <v>2012</v>
      </c>
      <c r="F284" s="35">
        <f aca="true" t="shared" si="210" ref="F284:Y284">SUM(F285:F286)</f>
        <v>51300</v>
      </c>
      <c r="G284" s="35">
        <f t="shared" si="210"/>
        <v>17000</v>
      </c>
      <c r="H284" s="35">
        <f t="shared" si="210"/>
        <v>18700</v>
      </c>
      <c r="I284" s="35">
        <f t="shared" si="210"/>
        <v>0</v>
      </c>
      <c r="J284" s="35">
        <f t="shared" si="210"/>
        <v>0</v>
      </c>
      <c r="K284" s="35">
        <f t="shared" si="210"/>
        <v>0</v>
      </c>
      <c r="L284" s="35">
        <f t="shared" si="210"/>
        <v>0</v>
      </c>
      <c r="M284" s="35">
        <f t="shared" si="210"/>
        <v>0</v>
      </c>
      <c r="N284" s="35">
        <f t="shared" si="210"/>
        <v>0</v>
      </c>
      <c r="O284" s="35">
        <f t="shared" si="210"/>
        <v>0</v>
      </c>
      <c r="P284" s="35">
        <f>SUM(P285:P286)</f>
        <v>0</v>
      </c>
      <c r="Q284" s="35">
        <f>SUM(Q285:Q286)</f>
        <v>0</v>
      </c>
      <c r="R284" s="35">
        <f>SUM(R285:R286)</f>
        <v>0</v>
      </c>
      <c r="S284" s="35">
        <f aca="true" t="shared" si="211" ref="S284:X284">SUM(S285:S286)</f>
        <v>0</v>
      </c>
      <c r="T284" s="35">
        <f t="shared" si="211"/>
        <v>0</v>
      </c>
      <c r="U284" s="35">
        <f t="shared" si="211"/>
        <v>0</v>
      </c>
      <c r="V284" s="35">
        <f t="shared" si="211"/>
        <v>0</v>
      </c>
      <c r="W284" s="35">
        <f t="shared" si="211"/>
        <v>0</v>
      </c>
      <c r="X284" s="35">
        <f t="shared" si="211"/>
        <v>0</v>
      </c>
      <c r="Y284" s="35">
        <f t="shared" si="210"/>
        <v>35700</v>
      </c>
    </row>
    <row r="285" spans="1:25" s="31" customFormat="1" ht="11.25">
      <c r="A285" s="134"/>
      <c r="B285" s="15" t="s">
        <v>130</v>
      </c>
      <c r="C285" s="137"/>
      <c r="D285" s="131"/>
      <c r="E285" s="131"/>
      <c r="F285" s="36">
        <v>51300</v>
      </c>
      <c r="G285" s="36">
        <v>17000</v>
      </c>
      <c r="H285" s="36">
        <v>18700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0</v>
      </c>
      <c r="T285" s="36">
        <v>0</v>
      </c>
      <c r="U285" s="36">
        <v>0</v>
      </c>
      <c r="V285" s="36">
        <v>0</v>
      </c>
      <c r="W285" s="36">
        <v>0</v>
      </c>
      <c r="X285" s="36">
        <v>0</v>
      </c>
      <c r="Y285" s="36">
        <f>SUM(G285:O285)</f>
        <v>35700</v>
      </c>
    </row>
    <row r="286" spans="1:25" s="31" customFormat="1" ht="11.25">
      <c r="A286" s="135"/>
      <c r="B286" s="15" t="s">
        <v>131</v>
      </c>
      <c r="C286" s="138"/>
      <c r="D286" s="132"/>
      <c r="E286" s="132"/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 s="36">
        <v>0</v>
      </c>
      <c r="V286" s="36">
        <v>0</v>
      </c>
      <c r="W286" s="36">
        <v>0</v>
      </c>
      <c r="X286" s="36">
        <v>0</v>
      </c>
      <c r="Y286" s="36">
        <f>SUM(G286:O286)</f>
        <v>0</v>
      </c>
    </row>
    <row r="287" spans="1:25" s="29" customFormat="1" ht="24">
      <c r="A287" s="133" t="s">
        <v>287</v>
      </c>
      <c r="B287" s="14" t="s">
        <v>259</v>
      </c>
      <c r="C287" s="136" t="s">
        <v>330</v>
      </c>
      <c r="D287" s="130">
        <v>2010</v>
      </c>
      <c r="E287" s="130">
        <v>2012</v>
      </c>
      <c r="F287" s="35">
        <f aca="true" t="shared" si="212" ref="F287:Y287">SUM(F288:F289)</f>
        <v>126000</v>
      </c>
      <c r="G287" s="35">
        <f t="shared" si="212"/>
        <v>40000</v>
      </c>
      <c r="H287" s="35">
        <f t="shared" si="212"/>
        <v>44000</v>
      </c>
      <c r="I287" s="35">
        <f t="shared" si="212"/>
        <v>0</v>
      </c>
      <c r="J287" s="35">
        <f t="shared" si="212"/>
        <v>0</v>
      </c>
      <c r="K287" s="35">
        <f t="shared" si="212"/>
        <v>0</v>
      </c>
      <c r="L287" s="35">
        <f t="shared" si="212"/>
        <v>0</v>
      </c>
      <c r="M287" s="35">
        <f t="shared" si="212"/>
        <v>0</v>
      </c>
      <c r="N287" s="35">
        <f t="shared" si="212"/>
        <v>0</v>
      </c>
      <c r="O287" s="35">
        <f t="shared" si="212"/>
        <v>0</v>
      </c>
      <c r="P287" s="35">
        <f>SUM(P288:P289)</f>
        <v>0</v>
      </c>
      <c r="Q287" s="35">
        <f>SUM(Q288:Q289)</f>
        <v>0</v>
      </c>
      <c r="R287" s="35">
        <f>SUM(R288:R289)</f>
        <v>0</v>
      </c>
      <c r="S287" s="35">
        <f aca="true" t="shared" si="213" ref="S287:X287">SUM(S288:S289)</f>
        <v>0</v>
      </c>
      <c r="T287" s="35">
        <f t="shared" si="213"/>
        <v>0</v>
      </c>
      <c r="U287" s="35">
        <f t="shared" si="213"/>
        <v>0</v>
      </c>
      <c r="V287" s="35">
        <f t="shared" si="213"/>
        <v>0</v>
      </c>
      <c r="W287" s="35">
        <f t="shared" si="213"/>
        <v>0</v>
      </c>
      <c r="X287" s="35">
        <f t="shared" si="213"/>
        <v>0</v>
      </c>
      <c r="Y287" s="35">
        <f t="shared" si="212"/>
        <v>84000</v>
      </c>
    </row>
    <row r="288" spans="1:25" s="31" customFormat="1" ht="11.25">
      <c r="A288" s="134"/>
      <c r="B288" s="15" t="s">
        <v>130</v>
      </c>
      <c r="C288" s="137"/>
      <c r="D288" s="131"/>
      <c r="E288" s="131"/>
      <c r="F288" s="36">
        <v>126000</v>
      </c>
      <c r="G288" s="36">
        <v>40000</v>
      </c>
      <c r="H288" s="36">
        <v>44000</v>
      </c>
      <c r="I288" s="36">
        <v>0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0</v>
      </c>
      <c r="T288" s="36">
        <v>0</v>
      </c>
      <c r="U288" s="36">
        <v>0</v>
      </c>
      <c r="V288" s="36">
        <v>0</v>
      </c>
      <c r="W288" s="36">
        <v>0</v>
      </c>
      <c r="X288" s="36">
        <v>0</v>
      </c>
      <c r="Y288" s="36">
        <f>SUM(G288:O288)</f>
        <v>84000</v>
      </c>
    </row>
    <row r="289" spans="1:25" s="31" customFormat="1" ht="11.25">
      <c r="A289" s="135"/>
      <c r="B289" s="15" t="s">
        <v>131</v>
      </c>
      <c r="C289" s="138"/>
      <c r="D289" s="132"/>
      <c r="E289" s="132"/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0</v>
      </c>
      <c r="T289" s="36">
        <v>0</v>
      </c>
      <c r="U289" s="36">
        <v>0</v>
      </c>
      <c r="V289" s="36">
        <v>0</v>
      </c>
      <c r="W289" s="36">
        <v>0</v>
      </c>
      <c r="X289" s="36">
        <v>0</v>
      </c>
      <c r="Y289" s="36">
        <f>SUM(G289:O289)</f>
        <v>0</v>
      </c>
    </row>
    <row r="290" spans="1:25" s="29" customFormat="1" ht="24">
      <c r="A290" s="133" t="s">
        <v>288</v>
      </c>
      <c r="B290" s="14" t="s">
        <v>257</v>
      </c>
      <c r="C290" s="136" t="s">
        <v>330</v>
      </c>
      <c r="D290" s="130">
        <v>2010</v>
      </c>
      <c r="E290" s="130">
        <v>2012</v>
      </c>
      <c r="F290" s="35">
        <f aca="true" t="shared" si="214" ref="F290:Y290">SUM(F291:F292)</f>
        <v>161500</v>
      </c>
      <c r="G290" s="35">
        <f t="shared" si="214"/>
        <v>55000</v>
      </c>
      <c r="H290" s="35">
        <f t="shared" si="214"/>
        <v>56500</v>
      </c>
      <c r="I290" s="35">
        <f t="shared" si="214"/>
        <v>0</v>
      </c>
      <c r="J290" s="35">
        <f t="shared" si="214"/>
        <v>0</v>
      </c>
      <c r="K290" s="35">
        <f t="shared" si="214"/>
        <v>0</v>
      </c>
      <c r="L290" s="35">
        <f t="shared" si="214"/>
        <v>0</v>
      </c>
      <c r="M290" s="35">
        <f t="shared" si="214"/>
        <v>0</v>
      </c>
      <c r="N290" s="35">
        <f t="shared" si="214"/>
        <v>0</v>
      </c>
      <c r="O290" s="35">
        <f t="shared" si="214"/>
        <v>0</v>
      </c>
      <c r="P290" s="35">
        <f>SUM(P291:P292)</f>
        <v>0</v>
      </c>
      <c r="Q290" s="35">
        <f>SUM(Q291:Q292)</f>
        <v>0</v>
      </c>
      <c r="R290" s="35">
        <f>SUM(R291:R292)</f>
        <v>0</v>
      </c>
      <c r="S290" s="35">
        <f aca="true" t="shared" si="215" ref="S290:X290">SUM(S291:S292)</f>
        <v>0</v>
      </c>
      <c r="T290" s="35">
        <f t="shared" si="215"/>
        <v>0</v>
      </c>
      <c r="U290" s="35">
        <f t="shared" si="215"/>
        <v>0</v>
      </c>
      <c r="V290" s="35">
        <f t="shared" si="215"/>
        <v>0</v>
      </c>
      <c r="W290" s="35">
        <f t="shared" si="215"/>
        <v>0</v>
      </c>
      <c r="X290" s="35">
        <f t="shared" si="215"/>
        <v>0</v>
      </c>
      <c r="Y290" s="35">
        <f t="shared" si="214"/>
        <v>111500</v>
      </c>
    </row>
    <row r="291" spans="1:25" s="31" customFormat="1" ht="11.25">
      <c r="A291" s="134"/>
      <c r="B291" s="15" t="s">
        <v>130</v>
      </c>
      <c r="C291" s="137"/>
      <c r="D291" s="131"/>
      <c r="E291" s="131"/>
      <c r="F291" s="36">
        <v>161500</v>
      </c>
      <c r="G291" s="36">
        <v>55000</v>
      </c>
      <c r="H291" s="36">
        <v>56500</v>
      </c>
      <c r="I291" s="36">
        <v>0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0</v>
      </c>
      <c r="T291" s="36">
        <v>0</v>
      </c>
      <c r="U291" s="36">
        <v>0</v>
      </c>
      <c r="V291" s="36">
        <v>0</v>
      </c>
      <c r="W291" s="36">
        <v>0</v>
      </c>
      <c r="X291" s="36">
        <v>0</v>
      </c>
      <c r="Y291" s="36">
        <f>SUM(G291:O291)</f>
        <v>111500</v>
      </c>
    </row>
    <row r="292" spans="1:25" s="31" customFormat="1" ht="11.25">
      <c r="A292" s="135"/>
      <c r="B292" s="15" t="s">
        <v>131</v>
      </c>
      <c r="C292" s="138"/>
      <c r="D292" s="132"/>
      <c r="E292" s="132"/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0</v>
      </c>
      <c r="T292" s="36">
        <v>0</v>
      </c>
      <c r="U292" s="36">
        <v>0</v>
      </c>
      <c r="V292" s="36">
        <v>0</v>
      </c>
      <c r="W292" s="36">
        <v>0</v>
      </c>
      <c r="X292" s="36">
        <v>0</v>
      </c>
      <c r="Y292" s="36">
        <f>SUM(G292:O292)</f>
        <v>0</v>
      </c>
    </row>
    <row r="293" spans="1:25" s="29" customFormat="1" ht="35.25" customHeight="1">
      <c r="A293" s="133" t="s">
        <v>289</v>
      </c>
      <c r="B293" s="14" t="s">
        <v>258</v>
      </c>
      <c r="C293" s="136" t="s">
        <v>330</v>
      </c>
      <c r="D293" s="130">
        <v>2010</v>
      </c>
      <c r="E293" s="130">
        <v>2013</v>
      </c>
      <c r="F293" s="35">
        <f aca="true" t="shared" si="216" ref="F293:Y293">SUM(F294:F295)</f>
        <v>72000</v>
      </c>
      <c r="G293" s="35">
        <f t="shared" si="216"/>
        <v>24000</v>
      </c>
      <c r="H293" s="35">
        <f t="shared" si="216"/>
        <v>24000</v>
      </c>
      <c r="I293" s="35">
        <f t="shared" si="216"/>
        <v>24000</v>
      </c>
      <c r="J293" s="35">
        <f t="shared" si="216"/>
        <v>0</v>
      </c>
      <c r="K293" s="35">
        <f t="shared" si="216"/>
        <v>0</v>
      </c>
      <c r="L293" s="35">
        <f t="shared" si="216"/>
        <v>0</v>
      </c>
      <c r="M293" s="35">
        <f t="shared" si="216"/>
        <v>0</v>
      </c>
      <c r="N293" s="35">
        <f t="shared" si="216"/>
        <v>0</v>
      </c>
      <c r="O293" s="35">
        <f t="shared" si="216"/>
        <v>0</v>
      </c>
      <c r="P293" s="35">
        <f>SUM(P294:P295)</f>
        <v>0</v>
      </c>
      <c r="Q293" s="35">
        <f>SUM(Q294:Q295)</f>
        <v>0</v>
      </c>
      <c r="R293" s="35">
        <f>SUM(R294:R295)</f>
        <v>0</v>
      </c>
      <c r="S293" s="35">
        <f aca="true" t="shared" si="217" ref="S293:X293">SUM(S294:S295)</f>
        <v>0</v>
      </c>
      <c r="T293" s="35">
        <f t="shared" si="217"/>
        <v>0</v>
      </c>
      <c r="U293" s="35">
        <f t="shared" si="217"/>
        <v>0</v>
      </c>
      <c r="V293" s="35">
        <f t="shared" si="217"/>
        <v>0</v>
      </c>
      <c r="W293" s="35">
        <f t="shared" si="217"/>
        <v>0</v>
      </c>
      <c r="X293" s="35">
        <f t="shared" si="217"/>
        <v>0</v>
      </c>
      <c r="Y293" s="35">
        <f t="shared" si="216"/>
        <v>72000</v>
      </c>
    </row>
    <row r="294" spans="1:25" s="31" customFormat="1" ht="11.25">
      <c r="A294" s="134"/>
      <c r="B294" s="15" t="s">
        <v>130</v>
      </c>
      <c r="C294" s="137"/>
      <c r="D294" s="131"/>
      <c r="E294" s="131"/>
      <c r="F294" s="36">
        <v>72000</v>
      </c>
      <c r="G294" s="36">
        <v>24000</v>
      </c>
      <c r="H294" s="36">
        <v>24000</v>
      </c>
      <c r="I294" s="36">
        <v>24000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 s="36">
        <v>0</v>
      </c>
      <c r="V294" s="36">
        <v>0</v>
      </c>
      <c r="W294" s="36">
        <v>0</v>
      </c>
      <c r="X294" s="36">
        <v>0</v>
      </c>
      <c r="Y294" s="36">
        <f>SUM(G294:O294)</f>
        <v>72000</v>
      </c>
    </row>
    <row r="295" spans="1:25" s="31" customFormat="1" ht="11.25">
      <c r="A295" s="135"/>
      <c r="B295" s="15" t="s">
        <v>131</v>
      </c>
      <c r="C295" s="138"/>
      <c r="D295" s="132"/>
      <c r="E295" s="132"/>
      <c r="F295" s="36">
        <v>0</v>
      </c>
      <c r="G295" s="36">
        <v>0</v>
      </c>
      <c r="H295" s="36">
        <v>0</v>
      </c>
      <c r="I295" s="36">
        <v>0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0</v>
      </c>
      <c r="T295" s="36">
        <v>0</v>
      </c>
      <c r="U295" s="36">
        <v>0</v>
      </c>
      <c r="V295" s="36">
        <v>0</v>
      </c>
      <c r="W295" s="36">
        <v>0</v>
      </c>
      <c r="X295" s="36">
        <v>0</v>
      </c>
      <c r="Y295" s="36">
        <f>SUM(G295:O295)</f>
        <v>0</v>
      </c>
    </row>
    <row r="296" spans="1:25" s="79" customFormat="1" ht="45">
      <c r="A296" s="121" t="s">
        <v>290</v>
      </c>
      <c r="B296" s="83" t="s">
        <v>372</v>
      </c>
      <c r="C296" s="145" t="s">
        <v>322</v>
      </c>
      <c r="D296" s="127">
        <v>2011</v>
      </c>
      <c r="E296" s="127">
        <v>2014</v>
      </c>
      <c r="F296" s="72">
        <f aca="true" t="shared" si="218" ref="F296:Y296">SUM(F297:F298)</f>
        <v>3342047</v>
      </c>
      <c r="G296" s="72">
        <f t="shared" si="218"/>
        <v>649842</v>
      </c>
      <c r="H296" s="72">
        <f t="shared" si="218"/>
        <v>1114016</v>
      </c>
      <c r="I296" s="72">
        <f t="shared" si="218"/>
        <v>1114016</v>
      </c>
      <c r="J296" s="72">
        <f t="shared" si="218"/>
        <v>464172</v>
      </c>
      <c r="K296" s="72">
        <f t="shared" si="218"/>
        <v>0</v>
      </c>
      <c r="L296" s="72">
        <f t="shared" si="218"/>
        <v>0</v>
      </c>
      <c r="M296" s="72">
        <f t="shared" si="218"/>
        <v>0</v>
      </c>
      <c r="N296" s="72">
        <f t="shared" si="218"/>
        <v>0</v>
      </c>
      <c r="O296" s="72">
        <f t="shared" si="218"/>
        <v>0</v>
      </c>
      <c r="P296" s="72">
        <f>SUM(P297:P298)</f>
        <v>0</v>
      </c>
      <c r="Q296" s="72">
        <f>SUM(Q297:Q298)</f>
        <v>0</v>
      </c>
      <c r="R296" s="72">
        <f>SUM(R297:R298)</f>
        <v>0</v>
      </c>
      <c r="S296" s="72">
        <f aca="true" t="shared" si="219" ref="S296:X296">SUM(S297:S298)</f>
        <v>0</v>
      </c>
      <c r="T296" s="72">
        <f t="shared" si="219"/>
        <v>0</v>
      </c>
      <c r="U296" s="72">
        <f t="shared" si="219"/>
        <v>0</v>
      </c>
      <c r="V296" s="72">
        <f t="shared" si="219"/>
        <v>0</v>
      </c>
      <c r="W296" s="72">
        <f t="shared" si="219"/>
        <v>0</v>
      </c>
      <c r="X296" s="72">
        <f t="shared" si="219"/>
        <v>0</v>
      </c>
      <c r="Y296" s="72">
        <f t="shared" si="218"/>
        <v>3342046</v>
      </c>
    </row>
    <row r="297" spans="1:25" s="81" customFormat="1" ht="11.25">
      <c r="A297" s="122"/>
      <c r="B297" s="13" t="s">
        <v>130</v>
      </c>
      <c r="C297" s="146"/>
      <c r="D297" s="128"/>
      <c r="E297" s="128"/>
      <c r="F297" s="75">
        <v>3342047</v>
      </c>
      <c r="G297" s="75">
        <v>649842</v>
      </c>
      <c r="H297" s="75">
        <v>1114016</v>
      </c>
      <c r="I297" s="75">
        <v>1114016</v>
      </c>
      <c r="J297" s="75">
        <v>464172</v>
      </c>
      <c r="K297" s="75">
        <v>0</v>
      </c>
      <c r="L297" s="75">
        <v>0</v>
      </c>
      <c r="M297" s="75">
        <v>0</v>
      </c>
      <c r="N297" s="75">
        <v>0</v>
      </c>
      <c r="O297" s="75">
        <v>0</v>
      </c>
      <c r="P297" s="75">
        <v>0</v>
      </c>
      <c r="Q297" s="75">
        <v>0</v>
      </c>
      <c r="R297" s="75">
        <v>0</v>
      </c>
      <c r="S297" s="75">
        <v>0</v>
      </c>
      <c r="T297" s="75">
        <v>0</v>
      </c>
      <c r="U297" s="75">
        <v>0</v>
      </c>
      <c r="V297" s="75">
        <v>0</v>
      </c>
      <c r="W297" s="75">
        <v>0</v>
      </c>
      <c r="X297" s="75">
        <v>0</v>
      </c>
      <c r="Y297" s="75">
        <f>SUM(G297:O297)</f>
        <v>3342046</v>
      </c>
    </row>
    <row r="298" spans="1:25" s="81" customFormat="1" ht="11.25">
      <c r="A298" s="123"/>
      <c r="B298" s="13" t="s">
        <v>131</v>
      </c>
      <c r="C298" s="147"/>
      <c r="D298" s="129"/>
      <c r="E298" s="129"/>
      <c r="F298" s="75">
        <v>0</v>
      </c>
      <c r="G298" s="75">
        <v>0</v>
      </c>
      <c r="H298" s="75">
        <v>0</v>
      </c>
      <c r="I298" s="75">
        <v>0</v>
      </c>
      <c r="J298" s="75">
        <v>0</v>
      </c>
      <c r="K298" s="75">
        <v>0</v>
      </c>
      <c r="L298" s="75">
        <v>0</v>
      </c>
      <c r="M298" s="75">
        <v>0</v>
      </c>
      <c r="N298" s="75">
        <v>0</v>
      </c>
      <c r="O298" s="75">
        <v>0</v>
      </c>
      <c r="P298" s="75">
        <v>0</v>
      </c>
      <c r="Q298" s="75">
        <v>0</v>
      </c>
      <c r="R298" s="75">
        <v>0</v>
      </c>
      <c r="S298" s="75">
        <v>0</v>
      </c>
      <c r="T298" s="75">
        <v>0</v>
      </c>
      <c r="U298" s="75">
        <v>0</v>
      </c>
      <c r="V298" s="75">
        <v>0</v>
      </c>
      <c r="W298" s="75">
        <v>0</v>
      </c>
      <c r="X298" s="75">
        <v>0</v>
      </c>
      <c r="Y298" s="75">
        <f>SUM(G298:O298)</f>
        <v>0</v>
      </c>
    </row>
    <row r="299" spans="1:25" s="79" customFormat="1" ht="22.5">
      <c r="A299" s="121" t="s">
        <v>331</v>
      </c>
      <c r="B299" s="83" t="s">
        <v>373</v>
      </c>
      <c r="C299" s="145" t="s">
        <v>322</v>
      </c>
      <c r="D299" s="139">
        <v>2012</v>
      </c>
      <c r="E299" s="139">
        <v>2014</v>
      </c>
      <c r="F299" s="78">
        <f aca="true" t="shared" si="220" ref="F299:Y299">SUM(F300:F301)</f>
        <v>304560</v>
      </c>
      <c r="G299" s="72">
        <f t="shared" si="220"/>
        <v>0</v>
      </c>
      <c r="H299" s="78">
        <f t="shared" si="220"/>
        <v>101520</v>
      </c>
      <c r="I299" s="78">
        <f t="shared" si="220"/>
        <v>101520</v>
      </c>
      <c r="J299" s="72">
        <f t="shared" si="220"/>
        <v>101520</v>
      </c>
      <c r="K299" s="78">
        <f t="shared" si="220"/>
        <v>0</v>
      </c>
      <c r="L299" s="78">
        <f t="shared" si="220"/>
        <v>0</v>
      </c>
      <c r="M299" s="78">
        <f t="shared" si="220"/>
        <v>0</v>
      </c>
      <c r="N299" s="78">
        <f t="shared" si="220"/>
        <v>0</v>
      </c>
      <c r="O299" s="78">
        <f t="shared" si="220"/>
        <v>0</v>
      </c>
      <c r="P299" s="78">
        <f>SUM(P300:P301)</f>
        <v>0</v>
      </c>
      <c r="Q299" s="78">
        <f>SUM(Q300:Q301)</f>
        <v>0</v>
      </c>
      <c r="R299" s="78">
        <f>SUM(R300:R301)</f>
        <v>0</v>
      </c>
      <c r="S299" s="78">
        <f aca="true" t="shared" si="221" ref="S299:X299">SUM(S300:S301)</f>
        <v>0</v>
      </c>
      <c r="T299" s="78">
        <f t="shared" si="221"/>
        <v>0</v>
      </c>
      <c r="U299" s="78">
        <f t="shared" si="221"/>
        <v>0</v>
      </c>
      <c r="V299" s="78">
        <f t="shared" si="221"/>
        <v>0</v>
      </c>
      <c r="W299" s="78">
        <f t="shared" si="221"/>
        <v>0</v>
      </c>
      <c r="X299" s="78">
        <f t="shared" si="221"/>
        <v>0</v>
      </c>
      <c r="Y299" s="72">
        <f t="shared" si="220"/>
        <v>304560</v>
      </c>
    </row>
    <row r="300" spans="1:25" s="81" customFormat="1" ht="11.25">
      <c r="A300" s="122"/>
      <c r="B300" s="13" t="s">
        <v>130</v>
      </c>
      <c r="C300" s="146"/>
      <c r="D300" s="140"/>
      <c r="E300" s="140"/>
      <c r="F300" s="80">
        <v>304560</v>
      </c>
      <c r="G300" s="75">
        <v>0</v>
      </c>
      <c r="H300" s="80">
        <v>101520</v>
      </c>
      <c r="I300" s="80">
        <v>101520</v>
      </c>
      <c r="J300" s="75">
        <v>101520</v>
      </c>
      <c r="K300" s="80">
        <v>0</v>
      </c>
      <c r="L300" s="80">
        <v>0</v>
      </c>
      <c r="M300" s="80">
        <v>0</v>
      </c>
      <c r="N300" s="80">
        <v>0</v>
      </c>
      <c r="O300" s="80">
        <v>0</v>
      </c>
      <c r="P300" s="80">
        <v>0</v>
      </c>
      <c r="Q300" s="80">
        <v>0</v>
      </c>
      <c r="R300" s="80">
        <v>0</v>
      </c>
      <c r="S300" s="80">
        <v>0</v>
      </c>
      <c r="T300" s="80">
        <v>0</v>
      </c>
      <c r="U300" s="80">
        <v>0</v>
      </c>
      <c r="V300" s="80">
        <v>0</v>
      </c>
      <c r="W300" s="80">
        <v>0</v>
      </c>
      <c r="X300" s="80">
        <v>0</v>
      </c>
      <c r="Y300" s="75">
        <f>SUM(G300:O300)</f>
        <v>304560</v>
      </c>
    </row>
    <row r="301" spans="1:25" s="81" customFormat="1" ht="11.25">
      <c r="A301" s="123"/>
      <c r="B301" s="13" t="s">
        <v>131</v>
      </c>
      <c r="C301" s="147"/>
      <c r="D301" s="141"/>
      <c r="E301" s="141"/>
      <c r="F301" s="80">
        <v>0</v>
      </c>
      <c r="G301" s="75">
        <v>0</v>
      </c>
      <c r="H301" s="80">
        <v>0</v>
      </c>
      <c r="I301" s="80">
        <v>0</v>
      </c>
      <c r="J301" s="75">
        <v>0</v>
      </c>
      <c r="K301" s="80">
        <v>0</v>
      </c>
      <c r="L301" s="80">
        <v>0</v>
      </c>
      <c r="M301" s="80">
        <v>0</v>
      </c>
      <c r="N301" s="80">
        <v>0</v>
      </c>
      <c r="O301" s="80">
        <v>0</v>
      </c>
      <c r="P301" s="80">
        <v>0</v>
      </c>
      <c r="Q301" s="80">
        <v>0</v>
      </c>
      <c r="R301" s="80">
        <v>0</v>
      </c>
      <c r="S301" s="80">
        <v>0</v>
      </c>
      <c r="T301" s="80">
        <v>0</v>
      </c>
      <c r="U301" s="80">
        <v>0</v>
      </c>
      <c r="V301" s="80">
        <v>0</v>
      </c>
      <c r="W301" s="80">
        <v>0</v>
      </c>
      <c r="X301" s="80">
        <v>0</v>
      </c>
      <c r="Y301" s="75">
        <f>SUM(G301:O301)</f>
        <v>0</v>
      </c>
    </row>
    <row r="302" spans="1:25" s="79" customFormat="1" ht="57">
      <c r="A302" s="121" t="s">
        <v>340</v>
      </c>
      <c r="B302" s="83" t="s">
        <v>374</v>
      </c>
      <c r="C302" s="145" t="s">
        <v>322</v>
      </c>
      <c r="D302" s="139">
        <v>2012</v>
      </c>
      <c r="E302" s="139">
        <v>2014</v>
      </c>
      <c r="F302" s="72">
        <f aca="true" t="shared" si="222" ref="F302:Y302">SUM(F303:F304)</f>
        <v>4800000</v>
      </c>
      <c r="G302" s="72">
        <f t="shared" si="222"/>
        <v>0</v>
      </c>
      <c r="H302" s="72">
        <f t="shared" si="222"/>
        <v>1600000</v>
      </c>
      <c r="I302" s="72">
        <f t="shared" si="222"/>
        <v>1600000</v>
      </c>
      <c r="J302" s="72">
        <f t="shared" si="222"/>
        <v>1600000</v>
      </c>
      <c r="K302" s="78">
        <f t="shared" si="222"/>
        <v>0</v>
      </c>
      <c r="L302" s="78">
        <f t="shared" si="222"/>
        <v>0</v>
      </c>
      <c r="M302" s="78">
        <f t="shared" si="222"/>
        <v>0</v>
      </c>
      <c r="N302" s="78">
        <f t="shared" si="222"/>
        <v>0</v>
      </c>
      <c r="O302" s="78">
        <f t="shared" si="222"/>
        <v>0</v>
      </c>
      <c r="P302" s="78">
        <f>SUM(P303:P304)</f>
        <v>0</v>
      </c>
      <c r="Q302" s="78">
        <f>SUM(Q303:Q304)</f>
        <v>0</v>
      </c>
      <c r="R302" s="78">
        <f>SUM(R303:R304)</f>
        <v>0</v>
      </c>
      <c r="S302" s="78">
        <f aca="true" t="shared" si="223" ref="S302:X302">SUM(S303:S304)</f>
        <v>0</v>
      </c>
      <c r="T302" s="78">
        <f t="shared" si="223"/>
        <v>0</v>
      </c>
      <c r="U302" s="78">
        <f t="shared" si="223"/>
        <v>0</v>
      </c>
      <c r="V302" s="78">
        <f t="shared" si="223"/>
        <v>0</v>
      </c>
      <c r="W302" s="78">
        <f t="shared" si="223"/>
        <v>0</v>
      </c>
      <c r="X302" s="78">
        <f t="shared" si="223"/>
        <v>0</v>
      </c>
      <c r="Y302" s="78">
        <f t="shared" si="222"/>
        <v>4800000</v>
      </c>
    </row>
    <row r="303" spans="1:25" s="81" customFormat="1" ht="11.25">
      <c r="A303" s="122"/>
      <c r="B303" s="13" t="s">
        <v>130</v>
      </c>
      <c r="C303" s="146"/>
      <c r="D303" s="140"/>
      <c r="E303" s="140"/>
      <c r="F303" s="75">
        <v>4800000</v>
      </c>
      <c r="G303" s="75">
        <v>0</v>
      </c>
      <c r="H303" s="75">
        <v>1600000</v>
      </c>
      <c r="I303" s="75">
        <v>1600000</v>
      </c>
      <c r="J303" s="75">
        <v>1600000</v>
      </c>
      <c r="K303" s="80">
        <v>0</v>
      </c>
      <c r="L303" s="80">
        <v>0</v>
      </c>
      <c r="M303" s="80">
        <v>0</v>
      </c>
      <c r="N303" s="80">
        <v>0</v>
      </c>
      <c r="O303" s="80">
        <v>0</v>
      </c>
      <c r="P303" s="80">
        <v>0</v>
      </c>
      <c r="Q303" s="80">
        <v>0</v>
      </c>
      <c r="R303" s="80">
        <v>0</v>
      </c>
      <c r="S303" s="80">
        <v>0</v>
      </c>
      <c r="T303" s="80">
        <v>0</v>
      </c>
      <c r="U303" s="80">
        <v>0</v>
      </c>
      <c r="V303" s="80">
        <v>0</v>
      </c>
      <c r="W303" s="80">
        <v>0</v>
      </c>
      <c r="X303" s="80">
        <v>0</v>
      </c>
      <c r="Y303" s="80">
        <f>SUM(G303:O303)</f>
        <v>4800000</v>
      </c>
    </row>
    <row r="304" spans="1:25" s="81" customFormat="1" ht="11.25">
      <c r="A304" s="123"/>
      <c r="B304" s="13" t="s">
        <v>131</v>
      </c>
      <c r="C304" s="147"/>
      <c r="D304" s="141"/>
      <c r="E304" s="141"/>
      <c r="F304" s="75">
        <v>0</v>
      </c>
      <c r="G304" s="75">
        <v>0</v>
      </c>
      <c r="H304" s="75">
        <v>0</v>
      </c>
      <c r="I304" s="75">
        <v>0</v>
      </c>
      <c r="J304" s="75">
        <v>0</v>
      </c>
      <c r="K304" s="80">
        <v>0</v>
      </c>
      <c r="L304" s="80">
        <v>0</v>
      </c>
      <c r="M304" s="80">
        <v>0</v>
      </c>
      <c r="N304" s="80">
        <v>0</v>
      </c>
      <c r="O304" s="80">
        <v>0</v>
      </c>
      <c r="P304" s="80">
        <v>0</v>
      </c>
      <c r="Q304" s="80">
        <v>0</v>
      </c>
      <c r="R304" s="80">
        <v>0</v>
      </c>
      <c r="S304" s="80">
        <v>0</v>
      </c>
      <c r="T304" s="80">
        <v>0</v>
      </c>
      <c r="U304" s="80">
        <v>0</v>
      </c>
      <c r="V304" s="80">
        <v>0</v>
      </c>
      <c r="W304" s="80">
        <v>0</v>
      </c>
      <c r="X304" s="80">
        <v>0</v>
      </c>
      <c r="Y304" s="80">
        <f>SUM(G304:O304)</f>
        <v>0</v>
      </c>
    </row>
    <row r="305" spans="1:25" s="73" customFormat="1" ht="33.75">
      <c r="A305" s="142" t="s">
        <v>341</v>
      </c>
      <c r="B305" s="82" t="s">
        <v>375</v>
      </c>
      <c r="C305" s="145" t="s">
        <v>322</v>
      </c>
      <c r="D305" s="139">
        <v>2012</v>
      </c>
      <c r="E305" s="139">
        <v>2014</v>
      </c>
      <c r="F305" s="72">
        <f aca="true" t="shared" si="224" ref="F305:O305">SUM(F306:F307)</f>
        <v>300000</v>
      </c>
      <c r="G305" s="72">
        <f t="shared" si="224"/>
        <v>0</v>
      </c>
      <c r="H305" s="72">
        <f t="shared" si="224"/>
        <v>100000</v>
      </c>
      <c r="I305" s="72">
        <f t="shared" si="224"/>
        <v>100000</v>
      </c>
      <c r="J305" s="72">
        <f t="shared" si="224"/>
        <v>100000</v>
      </c>
      <c r="K305" s="72">
        <f t="shared" si="224"/>
        <v>0</v>
      </c>
      <c r="L305" s="72">
        <f t="shared" si="224"/>
        <v>0</v>
      </c>
      <c r="M305" s="72">
        <f t="shared" si="224"/>
        <v>0</v>
      </c>
      <c r="N305" s="72">
        <f t="shared" si="224"/>
        <v>0</v>
      </c>
      <c r="O305" s="72">
        <f t="shared" si="224"/>
        <v>0</v>
      </c>
      <c r="P305" s="72">
        <f>SUM(P306:P307)</f>
        <v>0</v>
      </c>
      <c r="Q305" s="72">
        <f>SUM(Q306:Q307)</f>
        <v>0</v>
      </c>
      <c r="R305" s="72">
        <f>SUM(R306:R307)</f>
        <v>0</v>
      </c>
      <c r="S305" s="72">
        <f aca="true" t="shared" si="225" ref="S305:Y305">SUM(S306:S307)</f>
        <v>0</v>
      </c>
      <c r="T305" s="72">
        <f t="shared" si="225"/>
        <v>0</v>
      </c>
      <c r="U305" s="72">
        <f t="shared" si="225"/>
        <v>0</v>
      </c>
      <c r="V305" s="72">
        <f t="shared" si="225"/>
        <v>0</v>
      </c>
      <c r="W305" s="72">
        <f t="shared" si="225"/>
        <v>0</v>
      </c>
      <c r="X305" s="72">
        <f t="shared" si="225"/>
        <v>0</v>
      </c>
      <c r="Y305" s="72">
        <f t="shared" si="225"/>
        <v>300000</v>
      </c>
    </row>
    <row r="306" spans="1:25" s="76" customFormat="1" ht="11.25">
      <c r="A306" s="143"/>
      <c r="B306" s="74" t="s">
        <v>130</v>
      </c>
      <c r="C306" s="146"/>
      <c r="D306" s="140"/>
      <c r="E306" s="140"/>
      <c r="F306" s="75">
        <v>300000</v>
      </c>
      <c r="G306" s="75">
        <v>0</v>
      </c>
      <c r="H306" s="75">
        <v>100000</v>
      </c>
      <c r="I306" s="75">
        <v>100000</v>
      </c>
      <c r="J306" s="75">
        <v>100000</v>
      </c>
      <c r="K306" s="75">
        <v>0</v>
      </c>
      <c r="L306" s="75">
        <v>0</v>
      </c>
      <c r="M306" s="75">
        <v>0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5">
        <v>0</v>
      </c>
      <c r="V306" s="75">
        <v>0</v>
      </c>
      <c r="W306" s="75">
        <v>0</v>
      </c>
      <c r="X306" s="75">
        <v>0</v>
      </c>
      <c r="Y306" s="75">
        <f>SUM(G306:O306)</f>
        <v>300000</v>
      </c>
    </row>
    <row r="307" spans="1:25" s="76" customFormat="1" ht="11.25">
      <c r="A307" s="144"/>
      <c r="B307" s="74" t="s">
        <v>131</v>
      </c>
      <c r="C307" s="147"/>
      <c r="D307" s="141"/>
      <c r="E307" s="141"/>
      <c r="F307" s="75">
        <v>0</v>
      </c>
      <c r="G307" s="75">
        <v>0</v>
      </c>
      <c r="H307" s="75">
        <v>0</v>
      </c>
      <c r="I307" s="75">
        <v>0</v>
      </c>
      <c r="J307" s="75">
        <v>0</v>
      </c>
      <c r="K307" s="75">
        <v>0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5">
        <v>0</v>
      </c>
      <c r="V307" s="75">
        <v>0</v>
      </c>
      <c r="W307" s="75">
        <v>0</v>
      </c>
      <c r="X307" s="75">
        <v>0</v>
      </c>
      <c r="Y307" s="75">
        <f>SUM(G307:O307)</f>
        <v>0</v>
      </c>
    </row>
    <row r="308" spans="1:25" s="73" customFormat="1" ht="22.5">
      <c r="A308" s="142" t="s">
        <v>342</v>
      </c>
      <c r="B308" s="82" t="s">
        <v>376</v>
      </c>
      <c r="C308" s="145" t="s">
        <v>322</v>
      </c>
      <c r="D308" s="139">
        <v>2012</v>
      </c>
      <c r="E308" s="139">
        <v>2014</v>
      </c>
      <c r="F308" s="72">
        <f aca="true" t="shared" si="226" ref="F308:O308">SUM(F309:F310)</f>
        <v>3000000</v>
      </c>
      <c r="G308" s="72">
        <f t="shared" si="226"/>
        <v>0</v>
      </c>
      <c r="H308" s="72">
        <f t="shared" si="226"/>
        <v>1000000</v>
      </c>
      <c r="I308" s="72">
        <f t="shared" si="226"/>
        <v>1000000</v>
      </c>
      <c r="J308" s="72">
        <f t="shared" si="226"/>
        <v>1000000</v>
      </c>
      <c r="K308" s="72">
        <f t="shared" si="226"/>
        <v>0</v>
      </c>
      <c r="L308" s="72">
        <f t="shared" si="226"/>
        <v>0</v>
      </c>
      <c r="M308" s="72">
        <f t="shared" si="226"/>
        <v>0</v>
      </c>
      <c r="N308" s="72">
        <f t="shared" si="226"/>
        <v>0</v>
      </c>
      <c r="O308" s="72">
        <f t="shared" si="226"/>
        <v>0</v>
      </c>
      <c r="P308" s="72">
        <f>SUM(P309:P310)</f>
        <v>0</v>
      </c>
      <c r="Q308" s="72">
        <f>SUM(Q309:Q310)</f>
        <v>0</v>
      </c>
      <c r="R308" s="72">
        <f>SUM(R309:R310)</f>
        <v>0</v>
      </c>
      <c r="S308" s="72">
        <f aca="true" t="shared" si="227" ref="S308:Y308">SUM(S309:S310)</f>
        <v>0</v>
      </c>
      <c r="T308" s="72">
        <f t="shared" si="227"/>
        <v>0</v>
      </c>
      <c r="U308" s="72">
        <f t="shared" si="227"/>
        <v>0</v>
      </c>
      <c r="V308" s="72">
        <f t="shared" si="227"/>
        <v>0</v>
      </c>
      <c r="W308" s="72">
        <f t="shared" si="227"/>
        <v>0</v>
      </c>
      <c r="X308" s="72">
        <f t="shared" si="227"/>
        <v>0</v>
      </c>
      <c r="Y308" s="72">
        <f t="shared" si="227"/>
        <v>3000000</v>
      </c>
    </row>
    <row r="309" spans="1:25" s="76" customFormat="1" ht="11.25">
      <c r="A309" s="143"/>
      <c r="B309" s="74" t="s">
        <v>130</v>
      </c>
      <c r="C309" s="146"/>
      <c r="D309" s="140"/>
      <c r="E309" s="140"/>
      <c r="F309" s="75">
        <v>3000000</v>
      </c>
      <c r="G309" s="75">
        <v>0</v>
      </c>
      <c r="H309" s="75">
        <v>1000000</v>
      </c>
      <c r="I309" s="75">
        <v>1000000</v>
      </c>
      <c r="J309" s="75">
        <v>1000000</v>
      </c>
      <c r="K309" s="75">
        <v>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0</v>
      </c>
      <c r="T309" s="75">
        <v>0</v>
      </c>
      <c r="U309" s="75">
        <v>0</v>
      </c>
      <c r="V309" s="75">
        <v>0</v>
      </c>
      <c r="W309" s="75">
        <v>0</v>
      </c>
      <c r="X309" s="75">
        <v>0</v>
      </c>
      <c r="Y309" s="75">
        <f>SUM(G309:O309)</f>
        <v>3000000</v>
      </c>
    </row>
    <row r="310" spans="1:25" s="76" customFormat="1" ht="11.25">
      <c r="A310" s="144"/>
      <c r="B310" s="74" t="s">
        <v>131</v>
      </c>
      <c r="C310" s="147"/>
      <c r="D310" s="141"/>
      <c r="E310" s="141"/>
      <c r="F310" s="75">
        <v>0</v>
      </c>
      <c r="G310" s="75">
        <v>0</v>
      </c>
      <c r="H310" s="75">
        <v>0</v>
      </c>
      <c r="I310" s="75">
        <v>0</v>
      </c>
      <c r="J310" s="75">
        <v>0</v>
      </c>
      <c r="K310" s="75">
        <v>0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5">
        <v>0</v>
      </c>
      <c r="V310" s="75">
        <v>0</v>
      </c>
      <c r="W310" s="75">
        <v>0</v>
      </c>
      <c r="X310" s="75">
        <v>0</v>
      </c>
      <c r="Y310" s="75">
        <f>SUM(G310:O310)</f>
        <v>0</v>
      </c>
    </row>
    <row r="311" spans="1:25" s="73" customFormat="1" ht="22.5">
      <c r="A311" s="142" t="s">
        <v>343</v>
      </c>
      <c r="B311" s="82" t="s">
        <v>377</v>
      </c>
      <c r="C311" s="145" t="s">
        <v>322</v>
      </c>
      <c r="D311" s="139">
        <v>2012</v>
      </c>
      <c r="E311" s="139">
        <v>2014</v>
      </c>
      <c r="F311" s="72">
        <f aca="true" t="shared" si="228" ref="F311:O311">SUM(F312:F313)</f>
        <v>540000</v>
      </c>
      <c r="G311" s="72">
        <f t="shared" si="228"/>
        <v>0</v>
      </c>
      <c r="H311" s="72">
        <f t="shared" si="228"/>
        <v>180000</v>
      </c>
      <c r="I311" s="72">
        <f t="shared" si="228"/>
        <v>180000</v>
      </c>
      <c r="J311" s="72">
        <f t="shared" si="228"/>
        <v>180000</v>
      </c>
      <c r="K311" s="72">
        <f t="shared" si="228"/>
        <v>0</v>
      </c>
      <c r="L311" s="72">
        <f t="shared" si="228"/>
        <v>0</v>
      </c>
      <c r="M311" s="72">
        <f t="shared" si="228"/>
        <v>0</v>
      </c>
      <c r="N311" s="72">
        <f t="shared" si="228"/>
        <v>0</v>
      </c>
      <c r="O311" s="72">
        <f t="shared" si="228"/>
        <v>0</v>
      </c>
      <c r="P311" s="72">
        <f>SUM(P312:P313)</f>
        <v>0</v>
      </c>
      <c r="Q311" s="72">
        <f>SUM(Q312:Q313)</f>
        <v>0</v>
      </c>
      <c r="R311" s="72">
        <f>SUM(R312:R313)</f>
        <v>0</v>
      </c>
      <c r="S311" s="72">
        <f aca="true" t="shared" si="229" ref="S311:Y311">SUM(S312:S313)</f>
        <v>0</v>
      </c>
      <c r="T311" s="72">
        <f t="shared" si="229"/>
        <v>0</v>
      </c>
      <c r="U311" s="72">
        <f t="shared" si="229"/>
        <v>0</v>
      </c>
      <c r="V311" s="72">
        <f t="shared" si="229"/>
        <v>0</v>
      </c>
      <c r="W311" s="72">
        <f t="shared" si="229"/>
        <v>0</v>
      </c>
      <c r="X311" s="72">
        <f t="shared" si="229"/>
        <v>0</v>
      </c>
      <c r="Y311" s="72">
        <f t="shared" si="229"/>
        <v>540000</v>
      </c>
    </row>
    <row r="312" spans="1:25" s="76" customFormat="1" ht="11.25">
      <c r="A312" s="143"/>
      <c r="B312" s="74" t="s">
        <v>130</v>
      </c>
      <c r="C312" s="146"/>
      <c r="D312" s="140"/>
      <c r="E312" s="140"/>
      <c r="F312" s="75">
        <v>540000</v>
      </c>
      <c r="G312" s="75">
        <v>0</v>
      </c>
      <c r="H312" s="75">
        <v>180000</v>
      </c>
      <c r="I312" s="75">
        <v>180000</v>
      </c>
      <c r="J312" s="75">
        <v>180000</v>
      </c>
      <c r="K312" s="75">
        <v>0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5">
        <v>0</v>
      </c>
      <c r="V312" s="75">
        <v>0</v>
      </c>
      <c r="W312" s="75">
        <v>0</v>
      </c>
      <c r="X312" s="75">
        <v>0</v>
      </c>
      <c r="Y312" s="75">
        <f>SUM(G312:O312)</f>
        <v>540000</v>
      </c>
    </row>
    <row r="313" spans="1:25" s="76" customFormat="1" ht="11.25">
      <c r="A313" s="144"/>
      <c r="B313" s="74" t="s">
        <v>131</v>
      </c>
      <c r="C313" s="147"/>
      <c r="D313" s="141"/>
      <c r="E313" s="141"/>
      <c r="F313" s="75">
        <v>0</v>
      </c>
      <c r="G313" s="75">
        <v>0</v>
      </c>
      <c r="H313" s="75">
        <v>0</v>
      </c>
      <c r="I313" s="75">
        <v>0</v>
      </c>
      <c r="J313" s="75">
        <v>0</v>
      </c>
      <c r="K313" s="75">
        <v>0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5">
        <v>0</v>
      </c>
      <c r="V313" s="75">
        <v>0</v>
      </c>
      <c r="W313" s="75">
        <v>0</v>
      </c>
      <c r="X313" s="75">
        <v>0</v>
      </c>
      <c r="Y313" s="75">
        <f>SUM(G313:O313)</f>
        <v>0</v>
      </c>
    </row>
    <row r="314" spans="1:25" s="73" customFormat="1" ht="22.5">
      <c r="A314" s="142" t="s">
        <v>344</v>
      </c>
      <c r="B314" s="82" t="s">
        <v>378</v>
      </c>
      <c r="C314" s="145" t="s">
        <v>322</v>
      </c>
      <c r="D314" s="139">
        <v>2012</v>
      </c>
      <c r="E314" s="139">
        <v>2014</v>
      </c>
      <c r="F314" s="72">
        <f aca="true" t="shared" si="230" ref="F314:O314">SUM(F315:F316)</f>
        <v>120000</v>
      </c>
      <c r="G314" s="72">
        <f t="shared" si="230"/>
        <v>0</v>
      </c>
      <c r="H314" s="72">
        <f t="shared" si="230"/>
        <v>40000</v>
      </c>
      <c r="I314" s="72">
        <f t="shared" si="230"/>
        <v>40000</v>
      </c>
      <c r="J314" s="72">
        <f t="shared" si="230"/>
        <v>40000</v>
      </c>
      <c r="K314" s="72">
        <f t="shared" si="230"/>
        <v>0</v>
      </c>
      <c r="L314" s="72">
        <f t="shared" si="230"/>
        <v>0</v>
      </c>
      <c r="M314" s="72">
        <f t="shared" si="230"/>
        <v>0</v>
      </c>
      <c r="N314" s="72">
        <f t="shared" si="230"/>
        <v>0</v>
      </c>
      <c r="O314" s="72">
        <f t="shared" si="230"/>
        <v>0</v>
      </c>
      <c r="P314" s="72">
        <f>SUM(P315:P316)</f>
        <v>0</v>
      </c>
      <c r="Q314" s="72">
        <f>SUM(Q315:Q316)</f>
        <v>0</v>
      </c>
      <c r="R314" s="72">
        <f>SUM(R315:R316)</f>
        <v>0</v>
      </c>
      <c r="S314" s="72">
        <f aca="true" t="shared" si="231" ref="S314:Y314">SUM(S315:S316)</f>
        <v>0</v>
      </c>
      <c r="T314" s="72">
        <f t="shared" si="231"/>
        <v>0</v>
      </c>
      <c r="U314" s="72">
        <f t="shared" si="231"/>
        <v>0</v>
      </c>
      <c r="V314" s="72">
        <f t="shared" si="231"/>
        <v>0</v>
      </c>
      <c r="W314" s="72">
        <f t="shared" si="231"/>
        <v>0</v>
      </c>
      <c r="X314" s="72">
        <f t="shared" si="231"/>
        <v>0</v>
      </c>
      <c r="Y314" s="72">
        <f t="shared" si="231"/>
        <v>120000</v>
      </c>
    </row>
    <row r="315" spans="1:25" s="76" customFormat="1" ht="11.25">
      <c r="A315" s="143"/>
      <c r="B315" s="74" t="s">
        <v>130</v>
      </c>
      <c r="C315" s="146"/>
      <c r="D315" s="140"/>
      <c r="E315" s="140"/>
      <c r="F315" s="75">
        <v>120000</v>
      </c>
      <c r="G315" s="75">
        <v>0</v>
      </c>
      <c r="H315" s="75">
        <v>40000</v>
      </c>
      <c r="I315" s="75">
        <v>40000</v>
      </c>
      <c r="J315" s="75">
        <v>40000</v>
      </c>
      <c r="K315" s="75">
        <v>0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5">
        <v>0</v>
      </c>
      <c r="V315" s="75">
        <v>0</v>
      </c>
      <c r="W315" s="75">
        <v>0</v>
      </c>
      <c r="X315" s="75">
        <v>0</v>
      </c>
      <c r="Y315" s="75">
        <f>SUM(G315:O315)</f>
        <v>120000</v>
      </c>
    </row>
    <row r="316" spans="1:25" s="76" customFormat="1" ht="11.25">
      <c r="A316" s="144"/>
      <c r="B316" s="74" t="s">
        <v>131</v>
      </c>
      <c r="C316" s="147"/>
      <c r="D316" s="141"/>
      <c r="E316" s="141"/>
      <c r="F316" s="75">
        <v>0</v>
      </c>
      <c r="G316" s="75">
        <v>0</v>
      </c>
      <c r="H316" s="75">
        <v>0</v>
      </c>
      <c r="I316" s="75">
        <v>0</v>
      </c>
      <c r="J316" s="75">
        <v>0</v>
      </c>
      <c r="K316" s="75">
        <v>0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5">
        <v>0</v>
      </c>
      <c r="V316" s="75">
        <v>0</v>
      </c>
      <c r="W316" s="75">
        <v>0</v>
      </c>
      <c r="X316" s="75">
        <v>0</v>
      </c>
      <c r="Y316" s="75">
        <f>SUM(G316:O316)</f>
        <v>0</v>
      </c>
    </row>
    <row r="317" spans="1:25" s="29" customFormat="1" ht="24">
      <c r="A317" s="133" t="s">
        <v>345</v>
      </c>
      <c r="B317" s="14" t="s">
        <v>156</v>
      </c>
      <c r="C317" s="136" t="s">
        <v>321</v>
      </c>
      <c r="D317" s="130">
        <v>2009</v>
      </c>
      <c r="E317" s="130">
        <v>2012</v>
      </c>
      <c r="F317" s="35">
        <f aca="true" t="shared" si="232" ref="F317:Y317">SUM(F318:F319)</f>
        <v>917458</v>
      </c>
      <c r="G317" s="35">
        <f t="shared" si="232"/>
        <v>305000</v>
      </c>
      <c r="H317" s="35">
        <f t="shared" si="232"/>
        <v>119458</v>
      </c>
      <c r="I317" s="35">
        <f t="shared" si="232"/>
        <v>0</v>
      </c>
      <c r="J317" s="35">
        <f t="shared" si="232"/>
        <v>0</v>
      </c>
      <c r="K317" s="35">
        <f t="shared" si="232"/>
        <v>0</v>
      </c>
      <c r="L317" s="35">
        <f t="shared" si="232"/>
        <v>0</v>
      </c>
      <c r="M317" s="35">
        <f t="shared" si="232"/>
        <v>0</v>
      </c>
      <c r="N317" s="35">
        <f t="shared" si="232"/>
        <v>0</v>
      </c>
      <c r="O317" s="35">
        <f t="shared" si="232"/>
        <v>0</v>
      </c>
      <c r="P317" s="35">
        <f>SUM(P318:P319)</f>
        <v>0</v>
      </c>
      <c r="Q317" s="35">
        <f>SUM(Q318:Q319)</f>
        <v>0</v>
      </c>
      <c r="R317" s="35">
        <f>SUM(R318:R319)</f>
        <v>0</v>
      </c>
      <c r="S317" s="35">
        <f aca="true" t="shared" si="233" ref="S317:X317">SUM(S318:S319)</f>
        <v>0</v>
      </c>
      <c r="T317" s="35">
        <f t="shared" si="233"/>
        <v>0</v>
      </c>
      <c r="U317" s="35">
        <f t="shared" si="233"/>
        <v>0</v>
      </c>
      <c r="V317" s="35">
        <f t="shared" si="233"/>
        <v>0</v>
      </c>
      <c r="W317" s="35">
        <f t="shared" si="233"/>
        <v>0</v>
      </c>
      <c r="X317" s="35">
        <f t="shared" si="233"/>
        <v>0</v>
      </c>
      <c r="Y317" s="35">
        <f t="shared" si="232"/>
        <v>424458</v>
      </c>
    </row>
    <row r="318" spans="1:25" s="31" customFormat="1" ht="11.25">
      <c r="A318" s="134"/>
      <c r="B318" s="15" t="s">
        <v>130</v>
      </c>
      <c r="C318" s="137"/>
      <c r="D318" s="131"/>
      <c r="E318" s="131"/>
      <c r="F318" s="36">
        <v>917458</v>
      </c>
      <c r="G318" s="36">
        <v>305000</v>
      </c>
      <c r="H318" s="36">
        <v>119458</v>
      </c>
      <c r="I318" s="36">
        <v>0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0</v>
      </c>
      <c r="T318" s="36">
        <v>0</v>
      </c>
      <c r="U318" s="36">
        <v>0</v>
      </c>
      <c r="V318" s="36">
        <v>0</v>
      </c>
      <c r="W318" s="36">
        <v>0</v>
      </c>
      <c r="X318" s="36">
        <v>0</v>
      </c>
      <c r="Y318" s="36">
        <f>SUM(G318:O318)</f>
        <v>424458</v>
      </c>
    </row>
    <row r="319" spans="1:25" s="31" customFormat="1" ht="11.25">
      <c r="A319" s="135"/>
      <c r="B319" s="15" t="s">
        <v>131</v>
      </c>
      <c r="C319" s="138"/>
      <c r="D319" s="132"/>
      <c r="E319" s="132"/>
      <c r="F319" s="36">
        <v>0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0</v>
      </c>
      <c r="T319" s="36">
        <v>0</v>
      </c>
      <c r="U319" s="36">
        <v>0</v>
      </c>
      <c r="V319" s="36">
        <v>0</v>
      </c>
      <c r="W319" s="36">
        <v>0</v>
      </c>
      <c r="X319" s="36">
        <v>0</v>
      </c>
      <c r="Y319" s="36">
        <f>SUM(G319:O319)</f>
        <v>0</v>
      </c>
    </row>
    <row r="320" spans="1:25" s="29" customFormat="1" ht="18.75" customHeight="1">
      <c r="A320" s="133" t="s">
        <v>346</v>
      </c>
      <c r="B320" s="14" t="s">
        <v>159</v>
      </c>
      <c r="C320" s="136" t="s">
        <v>153</v>
      </c>
      <c r="D320" s="130">
        <v>2011</v>
      </c>
      <c r="E320" s="130">
        <v>2013</v>
      </c>
      <c r="F320" s="35">
        <f aca="true" t="shared" si="234" ref="F320:Y320">SUM(F321:F322)</f>
        <v>53490</v>
      </c>
      <c r="G320" s="35">
        <f t="shared" si="234"/>
        <v>17830</v>
      </c>
      <c r="H320" s="35">
        <f t="shared" si="234"/>
        <v>17830</v>
      </c>
      <c r="I320" s="35">
        <f t="shared" si="234"/>
        <v>17830</v>
      </c>
      <c r="J320" s="35">
        <f t="shared" si="234"/>
        <v>0</v>
      </c>
      <c r="K320" s="35">
        <f t="shared" si="234"/>
        <v>0</v>
      </c>
      <c r="L320" s="35">
        <f t="shared" si="234"/>
        <v>0</v>
      </c>
      <c r="M320" s="35">
        <f t="shared" si="234"/>
        <v>0</v>
      </c>
      <c r="N320" s="35">
        <f t="shared" si="234"/>
        <v>0</v>
      </c>
      <c r="O320" s="35">
        <f t="shared" si="234"/>
        <v>0</v>
      </c>
      <c r="P320" s="35">
        <f>SUM(P321:P322)</f>
        <v>0</v>
      </c>
      <c r="Q320" s="35">
        <f>SUM(Q321:Q322)</f>
        <v>0</v>
      </c>
      <c r="R320" s="35">
        <f>SUM(R321:R322)</f>
        <v>0</v>
      </c>
      <c r="S320" s="35">
        <f aca="true" t="shared" si="235" ref="S320:X320">SUM(S321:S322)</f>
        <v>0</v>
      </c>
      <c r="T320" s="35">
        <f t="shared" si="235"/>
        <v>0</v>
      </c>
      <c r="U320" s="35">
        <f t="shared" si="235"/>
        <v>0</v>
      </c>
      <c r="V320" s="35">
        <f t="shared" si="235"/>
        <v>0</v>
      </c>
      <c r="W320" s="35">
        <f t="shared" si="235"/>
        <v>0</v>
      </c>
      <c r="X320" s="35">
        <f t="shared" si="235"/>
        <v>0</v>
      </c>
      <c r="Y320" s="35">
        <f t="shared" si="234"/>
        <v>53490</v>
      </c>
    </row>
    <row r="321" spans="1:25" s="31" customFormat="1" ht="11.25">
      <c r="A321" s="134"/>
      <c r="B321" s="15" t="s">
        <v>130</v>
      </c>
      <c r="C321" s="137"/>
      <c r="D321" s="131"/>
      <c r="E321" s="131"/>
      <c r="F321" s="36">
        <v>53490</v>
      </c>
      <c r="G321" s="36">
        <v>17830</v>
      </c>
      <c r="H321" s="36">
        <v>17830</v>
      </c>
      <c r="I321" s="36">
        <v>17830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0</v>
      </c>
      <c r="T321" s="36">
        <v>0</v>
      </c>
      <c r="U321" s="36">
        <v>0</v>
      </c>
      <c r="V321" s="36">
        <v>0</v>
      </c>
      <c r="W321" s="36">
        <v>0</v>
      </c>
      <c r="X321" s="36">
        <v>0</v>
      </c>
      <c r="Y321" s="36">
        <f>SUM(G321:O321)</f>
        <v>53490</v>
      </c>
    </row>
    <row r="322" spans="1:25" s="31" customFormat="1" ht="11.25">
      <c r="A322" s="135"/>
      <c r="B322" s="15" t="s">
        <v>131</v>
      </c>
      <c r="C322" s="138"/>
      <c r="D322" s="132"/>
      <c r="E322" s="132"/>
      <c r="F322" s="36">
        <v>0</v>
      </c>
      <c r="G322" s="36">
        <v>0</v>
      </c>
      <c r="H322" s="36">
        <v>0</v>
      </c>
      <c r="I322" s="36">
        <v>0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0</v>
      </c>
      <c r="T322" s="36">
        <v>0</v>
      </c>
      <c r="U322" s="36">
        <v>0</v>
      </c>
      <c r="V322" s="36">
        <v>0</v>
      </c>
      <c r="W322" s="36">
        <v>0</v>
      </c>
      <c r="X322" s="36">
        <v>0</v>
      </c>
      <c r="Y322" s="36">
        <f>SUM(G322:O322)</f>
        <v>0</v>
      </c>
    </row>
    <row r="323" spans="1:25" s="29" customFormat="1" ht="12">
      <c r="A323" s="133" t="s">
        <v>347</v>
      </c>
      <c r="B323" s="14" t="s">
        <v>160</v>
      </c>
      <c r="C323" s="136" t="s">
        <v>153</v>
      </c>
      <c r="D323" s="130">
        <v>2011</v>
      </c>
      <c r="E323" s="130">
        <v>2013</v>
      </c>
      <c r="F323" s="35">
        <f aca="true" t="shared" si="236" ref="F323:Y323">SUM(F324:F325)</f>
        <v>900000</v>
      </c>
      <c r="G323" s="35">
        <f t="shared" si="236"/>
        <v>300000</v>
      </c>
      <c r="H323" s="35">
        <f t="shared" si="236"/>
        <v>300000</v>
      </c>
      <c r="I323" s="35">
        <f t="shared" si="236"/>
        <v>300000</v>
      </c>
      <c r="J323" s="35">
        <f t="shared" si="236"/>
        <v>0</v>
      </c>
      <c r="K323" s="35">
        <f t="shared" si="236"/>
        <v>0</v>
      </c>
      <c r="L323" s="35">
        <f t="shared" si="236"/>
        <v>0</v>
      </c>
      <c r="M323" s="35">
        <f t="shared" si="236"/>
        <v>0</v>
      </c>
      <c r="N323" s="35">
        <f t="shared" si="236"/>
        <v>0</v>
      </c>
      <c r="O323" s="35">
        <f t="shared" si="236"/>
        <v>0</v>
      </c>
      <c r="P323" s="35">
        <f>SUM(P324:P325)</f>
        <v>0</v>
      </c>
      <c r="Q323" s="35">
        <f>SUM(Q324:Q325)</f>
        <v>0</v>
      </c>
      <c r="R323" s="35">
        <f>SUM(R324:R325)</f>
        <v>0</v>
      </c>
      <c r="S323" s="35">
        <f aca="true" t="shared" si="237" ref="S323:X323">SUM(S324:S325)</f>
        <v>0</v>
      </c>
      <c r="T323" s="35">
        <f t="shared" si="237"/>
        <v>0</v>
      </c>
      <c r="U323" s="35">
        <f t="shared" si="237"/>
        <v>0</v>
      </c>
      <c r="V323" s="35">
        <f t="shared" si="237"/>
        <v>0</v>
      </c>
      <c r="W323" s="35">
        <f t="shared" si="237"/>
        <v>0</v>
      </c>
      <c r="X323" s="35">
        <f t="shared" si="237"/>
        <v>0</v>
      </c>
      <c r="Y323" s="35">
        <f t="shared" si="236"/>
        <v>900000</v>
      </c>
    </row>
    <row r="324" spans="1:25" s="31" customFormat="1" ht="11.25">
      <c r="A324" s="134"/>
      <c r="B324" s="15" t="s">
        <v>130</v>
      </c>
      <c r="C324" s="137"/>
      <c r="D324" s="131"/>
      <c r="E324" s="131"/>
      <c r="F324" s="36">
        <v>900000</v>
      </c>
      <c r="G324" s="36">
        <v>300000</v>
      </c>
      <c r="H324" s="36">
        <v>300000</v>
      </c>
      <c r="I324" s="36">
        <v>300000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0</v>
      </c>
      <c r="T324" s="36">
        <v>0</v>
      </c>
      <c r="U324" s="36">
        <v>0</v>
      </c>
      <c r="V324" s="36">
        <v>0</v>
      </c>
      <c r="W324" s="36">
        <v>0</v>
      </c>
      <c r="X324" s="36">
        <v>0</v>
      </c>
      <c r="Y324" s="36">
        <f>SUM(G324:O324)</f>
        <v>900000</v>
      </c>
    </row>
    <row r="325" spans="1:25" s="31" customFormat="1" ht="11.25">
      <c r="A325" s="135"/>
      <c r="B325" s="15" t="s">
        <v>131</v>
      </c>
      <c r="C325" s="138"/>
      <c r="D325" s="132"/>
      <c r="E325" s="132"/>
      <c r="F325" s="36">
        <v>0</v>
      </c>
      <c r="G325" s="36">
        <v>0</v>
      </c>
      <c r="H325" s="36">
        <v>0</v>
      </c>
      <c r="I325" s="36">
        <v>0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0</v>
      </c>
      <c r="T325" s="36">
        <v>0</v>
      </c>
      <c r="U325" s="36">
        <v>0</v>
      </c>
      <c r="V325" s="36">
        <v>0</v>
      </c>
      <c r="W325" s="36">
        <v>0</v>
      </c>
      <c r="X325" s="36">
        <v>0</v>
      </c>
      <c r="Y325" s="36">
        <f>SUM(G325:O325)</f>
        <v>0</v>
      </c>
    </row>
    <row r="326" spans="1:25" s="42" customFormat="1" ht="27.75" customHeight="1">
      <c r="A326" s="168" t="s">
        <v>30</v>
      </c>
      <c r="B326" s="183" t="s">
        <v>142</v>
      </c>
      <c r="C326" s="184"/>
      <c r="D326" s="184"/>
      <c r="E326" s="185"/>
      <c r="F326" s="41">
        <f aca="true" t="shared" si="238" ref="F326:Y326">SUM(F327)</f>
        <v>0</v>
      </c>
      <c r="G326" s="41">
        <f t="shared" si="238"/>
        <v>0</v>
      </c>
      <c r="H326" s="41">
        <f t="shared" si="238"/>
        <v>0</v>
      </c>
      <c r="I326" s="41">
        <f t="shared" si="238"/>
        <v>0</v>
      </c>
      <c r="J326" s="41">
        <f t="shared" si="238"/>
        <v>0</v>
      </c>
      <c r="K326" s="41">
        <f t="shared" si="238"/>
        <v>0</v>
      </c>
      <c r="L326" s="41">
        <f t="shared" si="238"/>
        <v>0</v>
      </c>
      <c r="M326" s="41">
        <f t="shared" si="238"/>
        <v>0</v>
      </c>
      <c r="N326" s="41">
        <f t="shared" si="238"/>
        <v>0</v>
      </c>
      <c r="O326" s="41">
        <f t="shared" si="238"/>
        <v>0</v>
      </c>
      <c r="P326" s="41">
        <f t="shared" si="238"/>
        <v>0</v>
      </c>
      <c r="Q326" s="41">
        <f t="shared" si="238"/>
        <v>0</v>
      </c>
      <c r="R326" s="41">
        <f t="shared" si="238"/>
        <v>0</v>
      </c>
      <c r="S326" s="41">
        <f t="shared" si="238"/>
        <v>0</v>
      </c>
      <c r="T326" s="41">
        <f t="shared" si="238"/>
        <v>0</v>
      </c>
      <c r="U326" s="41">
        <f t="shared" si="238"/>
        <v>0</v>
      </c>
      <c r="V326" s="41">
        <f t="shared" si="238"/>
        <v>0</v>
      </c>
      <c r="W326" s="41">
        <f t="shared" si="238"/>
        <v>0</v>
      </c>
      <c r="X326" s="41">
        <f t="shared" si="238"/>
        <v>0</v>
      </c>
      <c r="Y326" s="41">
        <f t="shared" si="238"/>
        <v>0</v>
      </c>
    </row>
    <row r="327" spans="1:25" s="44" customFormat="1" ht="11.25">
      <c r="A327" s="170"/>
      <c r="B327" s="165" t="s">
        <v>130</v>
      </c>
      <c r="C327" s="166"/>
      <c r="D327" s="166"/>
      <c r="E327" s="167"/>
      <c r="F327" s="43">
        <f>SUM(F329)</f>
        <v>0</v>
      </c>
      <c r="G327" s="43">
        <f aca="true" t="shared" si="239" ref="G327:O327">SUM(G329)</f>
        <v>0</v>
      </c>
      <c r="H327" s="43">
        <f t="shared" si="239"/>
        <v>0</v>
      </c>
      <c r="I327" s="43">
        <f t="shared" si="239"/>
        <v>0</v>
      </c>
      <c r="J327" s="43">
        <f t="shared" si="239"/>
        <v>0</v>
      </c>
      <c r="K327" s="43">
        <f t="shared" si="239"/>
        <v>0</v>
      </c>
      <c r="L327" s="43">
        <f t="shared" si="239"/>
        <v>0</v>
      </c>
      <c r="M327" s="43">
        <f t="shared" si="239"/>
        <v>0</v>
      </c>
      <c r="N327" s="43">
        <f t="shared" si="239"/>
        <v>0</v>
      </c>
      <c r="O327" s="43">
        <f t="shared" si="239"/>
        <v>0</v>
      </c>
      <c r="P327" s="43"/>
      <c r="Q327" s="43"/>
      <c r="R327" s="43"/>
      <c r="S327" s="43"/>
      <c r="T327" s="43"/>
      <c r="U327" s="43"/>
      <c r="V327" s="43"/>
      <c r="W327" s="43"/>
      <c r="X327" s="43"/>
      <c r="Y327" s="43">
        <f>SUM(Y329)</f>
        <v>0</v>
      </c>
    </row>
    <row r="328" spans="1:25" s="65" customFormat="1" ht="12">
      <c r="A328" s="194" t="s">
        <v>231</v>
      </c>
      <c r="B328" s="59" t="s">
        <v>141</v>
      </c>
      <c r="C328" s="192"/>
      <c r="D328" s="192"/>
      <c r="E328" s="192"/>
      <c r="F328" s="60">
        <f>SUM(F329)</f>
        <v>0</v>
      </c>
      <c r="G328" s="60">
        <f>SUM(G329)</f>
        <v>0</v>
      </c>
      <c r="H328" s="60">
        <f aca="true" t="shared" si="240" ref="H328:Y328">SUM(H329)</f>
        <v>0</v>
      </c>
      <c r="I328" s="60">
        <f t="shared" si="240"/>
        <v>0</v>
      </c>
      <c r="J328" s="60">
        <f t="shared" si="240"/>
        <v>0</v>
      </c>
      <c r="K328" s="60">
        <f t="shared" si="240"/>
        <v>0</v>
      </c>
      <c r="L328" s="60">
        <f t="shared" si="240"/>
        <v>0</v>
      </c>
      <c r="M328" s="60">
        <f t="shared" si="240"/>
        <v>0</v>
      </c>
      <c r="N328" s="60">
        <f t="shared" si="240"/>
        <v>0</v>
      </c>
      <c r="O328" s="60">
        <f t="shared" si="240"/>
        <v>0</v>
      </c>
      <c r="P328" s="60">
        <f t="shared" si="240"/>
        <v>0</v>
      </c>
      <c r="Q328" s="60">
        <f t="shared" si="240"/>
        <v>0</v>
      </c>
      <c r="R328" s="60">
        <f t="shared" si="240"/>
        <v>0</v>
      </c>
      <c r="S328" s="60">
        <f t="shared" si="240"/>
        <v>0</v>
      </c>
      <c r="T328" s="60">
        <f t="shared" si="240"/>
        <v>0</v>
      </c>
      <c r="U328" s="60">
        <f t="shared" si="240"/>
        <v>0</v>
      </c>
      <c r="V328" s="60">
        <f t="shared" si="240"/>
        <v>0</v>
      </c>
      <c r="W328" s="60">
        <f t="shared" si="240"/>
        <v>0</v>
      </c>
      <c r="X328" s="60">
        <f t="shared" si="240"/>
        <v>0</v>
      </c>
      <c r="Y328" s="60">
        <f t="shared" si="240"/>
        <v>0</v>
      </c>
    </row>
    <row r="329" spans="1:25" s="65" customFormat="1" ht="11.25">
      <c r="A329" s="195"/>
      <c r="B329" s="61" t="s">
        <v>130</v>
      </c>
      <c r="C329" s="193"/>
      <c r="D329" s="193"/>
      <c r="E329" s="193"/>
      <c r="F329" s="62">
        <v>0</v>
      </c>
      <c r="G329" s="62">
        <v>0</v>
      </c>
      <c r="H329" s="62">
        <v>0</v>
      </c>
      <c r="I329" s="62">
        <v>0</v>
      </c>
      <c r="J329" s="62">
        <v>0</v>
      </c>
      <c r="K329" s="62">
        <v>0</v>
      </c>
      <c r="L329" s="62">
        <v>0</v>
      </c>
      <c r="M329" s="62">
        <v>0</v>
      </c>
      <c r="N329" s="62">
        <v>0</v>
      </c>
      <c r="O329" s="62">
        <v>0</v>
      </c>
      <c r="P329" s="62"/>
      <c r="Q329" s="62"/>
      <c r="R329" s="62"/>
      <c r="S329" s="62"/>
      <c r="T329" s="62"/>
      <c r="U329" s="62"/>
      <c r="V329" s="62"/>
      <c r="W329" s="62"/>
      <c r="X329" s="62"/>
      <c r="Y329" s="62">
        <f>SUM(G329:X329)</f>
        <v>0</v>
      </c>
    </row>
    <row r="330" spans="1:25" s="32" customFormat="1" ht="17.25" customHeight="1">
      <c r="A330" s="119" t="s">
        <v>232</v>
      </c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</row>
    <row r="331" spans="1:25" s="32" customFormat="1" ht="14.25" customHeight="1">
      <c r="A331" s="120" t="s">
        <v>233</v>
      </c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</row>
    <row r="332" spans="1:25" s="32" customFormat="1" ht="11.25" customHeight="1">
      <c r="A332" s="120" t="s">
        <v>234</v>
      </c>
      <c r="B332" s="120"/>
      <c r="C332" s="120"/>
      <c r="D332" s="120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</row>
    <row r="333" spans="1:25" s="32" customFormat="1" ht="26.25" customHeight="1">
      <c r="A333" s="118" t="s">
        <v>235</v>
      </c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</row>
    <row r="334" spans="1:25" s="32" customFormat="1" ht="16.5" customHeight="1">
      <c r="A334" s="118" t="s">
        <v>236</v>
      </c>
      <c r="B334" s="118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</row>
    <row r="335" spans="1:25" s="32" customFormat="1" ht="25.5" customHeight="1">
      <c r="A335" s="118" t="s">
        <v>237</v>
      </c>
      <c r="B335" s="118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</row>
    <row r="336" spans="1:25" s="32" customFormat="1" ht="25.5" customHeight="1">
      <c r="A336" s="118" t="s">
        <v>238</v>
      </c>
      <c r="B336" s="118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</row>
    <row r="337" spans="1:8" s="32" customFormat="1" ht="9.75">
      <c r="A337" s="196"/>
      <c r="B337" s="196"/>
      <c r="C337" s="196"/>
      <c r="D337" s="196"/>
      <c r="E337" s="196"/>
      <c r="F337" s="196"/>
      <c r="G337" s="196"/>
      <c r="H337" s="196"/>
    </row>
    <row r="338" spans="1:2" s="31" customFormat="1" ht="12">
      <c r="A338" s="33"/>
      <c r="B338" s="34"/>
    </row>
    <row r="339" spans="1:2" s="31" customFormat="1" ht="12">
      <c r="A339" s="33"/>
      <c r="B339" s="34"/>
    </row>
    <row r="340" spans="1:2" s="31" customFormat="1" ht="12">
      <c r="A340" s="33"/>
      <c r="B340" s="34"/>
    </row>
    <row r="341" spans="1:2" s="31" customFormat="1" ht="12">
      <c r="A341" s="33"/>
      <c r="B341" s="34"/>
    </row>
    <row r="342" spans="1:2" s="31" customFormat="1" ht="12">
      <c r="A342" s="33"/>
      <c r="B342" s="34"/>
    </row>
    <row r="343" spans="1:2" s="31" customFormat="1" ht="12">
      <c r="A343" s="33"/>
      <c r="B343" s="34"/>
    </row>
    <row r="344" spans="1:2" s="31" customFormat="1" ht="12">
      <c r="A344" s="33"/>
      <c r="B344" s="34"/>
    </row>
    <row r="345" spans="1:2" s="31" customFormat="1" ht="12">
      <c r="A345" s="33"/>
      <c r="B345" s="34"/>
    </row>
    <row r="346" spans="1:2" s="31" customFormat="1" ht="12">
      <c r="A346" s="33"/>
      <c r="B346" s="34"/>
    </row>
    <row r="347" spans="1:2" s="31" customFormat="1" ht="12">
      <c r="A347" s="33"/>
      <c r="B347" s="34"/>
    </row>
    <row r="348" spans="1:2" s="31" customFormat="1" ht="12">
      <c r="A348" s="33"/>
      <c r="B348" s="34"/>
    </row>
    <row r="349" spans="1:2" s="31" customFormat="1" ht="12">
      <c r="A349" s="33"/>
      <c r="B349" s="34"/>
    </row>
    <row r="350" spans="1:2" s="31" customFormat="1" ht="12">
      <c r="A350" s="33"/>
      <c r="B350" s="34"/>
    </row>
    <row r="351" spans="1:2" s="31" customFormat="1" ht="12">
      <c r="A351" s="33"/>
      <c r="B351" s="34"/>
    </row>
    <row r="352" spans="1:2" s="31" customFormat="1" ht="12">
      <c r="A352" s="33"/>
      <c r="B352" s="34"/>
    </row>
    <row r="353" spans="1:2" s="31" customFormat="1" ht="12">
      <c r="A353" s="33"/>
      <c r="B353" s="34"/>
    </row>
    <row r="354" spans="1:2" s="31" customFormat="1" ht="12">
      <c r="A354" s="33"/>
      <c r="B354" s="34"/>
    </row>
    <row r="355" spans="1:2" s="31" customFormat="1" ht="12">
      <c r="A355" s="33"/>
      <c r="B355" s="34"/>
    </row>
    <row r="356" spans="1:2" s="31" customFormat="1" ht="12">
      <c r="A356" s="33"/>
      <c r="B356" s="34"/>
    </row>
    <row r="357" spans="1:2" s="31" customFormat="1" ht="12">
      <c r="A357" s="33"/>
      <c r="B357" s="34"/>
    </row>
    <row r="358" spans="1:2" s="31" customFormat="1" ht="12">
      <c r="A358" s="33"/>
      <c r="B358" s="34"/>
    </row>
    <row r="359" spans="1:2" s="31" customFormat="1" ht="12">
      <c r="A359" s="33"/>
      <c r="B359" s="34"/>
    </row>
    <row r="360" spans="1:2" s="31" customFormat="1" ht="12">
      <c r="A360" s="33"/>
      <c r="B360" s="34"/>
    </row>
    <row r="361" spans="1:2" s="31" customFormat="1" ht="12">
      <c r="A361" s="33"/>
      <c r="B361" s="34"/>
    </row>
    <row r="362" spans="1:2" s="31" customFormat="1" ht="12">
      <c r="A362" s="33"/>
      <c r="B362" s="34"/>
    </row>
    <row r="363" spans="1:2" s="31" customFormat="1" ht="12">
      <c r="A363" s="33"/>
      <c r="B363" s="34"/>
    </row>
    <row r="364" spans="1:2" s="31" customFormat="1" ht="12">
      <c r="A364" s="33"/>
      <c r="B364" s="34"/>
    </row>
    <row r="365" spans="1:2" s="31" customFormat="1" ht="12">
      <c r="A365" s="33"/>
      <c r="B365" s="34"/>
    </row>
    <row r="366" spans="1:2" s="31" customFormat="1" ht="12">
      <c r="A366" s="33"/>
      <c r="B366" s="34"/>
    </row>
    <row r="367" spans="1:2" s="31" customFormat="1" ht="12">
      <c r="A367" s="33"/>
      <c r="B367" s="34"/>
    </row>
    <row r="368" spans="1:2" s="31" customFormat="1" ht="12">
      <c r="A368" s="33"/>
      <c r="B368" s="34"/>
    </row>
    <row r="369" spans="1:2" s="31" customFormat="1" ht="12">
      <c r="A369" s="33"/>
      <c r="B369" s="34"/>
    </row>
    <row r="370" spans="1:2" s="31" customFormat="1" ht="12">
      <c r="A370" s="33"/>
      <c r="B370" s="34"/>
    </row>
    <row r="371" spans="1:2" s="31" customFormat="1" ht="12">
      <c r="A371" s="33"/>
      <c r="B371" s="34"/>
    </row>
    <row r="372" spans="1:2" s="31" customFormat="1" ht="12">
      <c r="A372" s="33"/>
      <c r="B372" s="34"/>
    </row>
    <row r="373" spans="1:2" s="31" customFormat="1" ht="12">
      <c r="A373" s="33"/>
      <c r="B373" s="34"/>
    </row>
    <row r="374" spans="1:2" s="31" customFormat="1" ht="12">
      <c r="A374" s="33"/>
      <c r="B374" s="34"/>
    </row>
    <row r="375" spans="1:2" s="31" customFormat="1" ht="12">
      <c r="A375" s="33"/>
      <c r="B375" s="34"/>
    </row>
    <row r="376" spans="1:2" s="31" customFormat="1" ht="12">
      <c r="A376" s="33"/>
      <c r="B376" s="34"/>
    </row>
    <row r="377" spans="1:2" s="31" customFormat="1" ht="12">
      <c r="A377" s="33"/>
      <c r="B377" s="34"/>
    </row>
    <row r="378" spans="1:2" s="31" customFormat="1" ht="12">
      <c r="A378" s="33"/>
      <c r="B378" s="34"/>
    </row>
    <row r="379" spans="1:2" s="31" customFormat="1" ht="12">
      <c r="A379" s="33"/>
      <c r="B379" s="34"/>
    </row>
    <row r="380" spans="1:2" s="31" customFormat="1" ht="12">
      <c r="A380" s="33"/>
      <c r="B380" s="34"/>
    </row>
    <row r="381" spans="1:2" s="31" customFormat="1" ht="12">
      <c r="A381" s="33"/>
      <c r="B381" s="34"/>
    </row>
    <row r="382" spans="1:2" s="31" customFormat="1" ht="12">
      <c r="A382" s="33"/>
      <c r="B382" s="34"/>
    </row>
    <row r="383" spans="1:2" s="31" customFormat="1" ht="12">
      <c r="A383" s="33"/>
      <c r="B383" s="34"/>
    </row>
    <row r="384" spans="1:2" s="31" customFormat="1" ht="12">
      <c r="A384" s="33"/>
      <c r="B384" s="34"/>
    </row>
    <row r="385" spans="1:2" s="31" customFormat="1" ht="12">
      <c r="A385" s="33"/>
      <c r="B385" s="34"/>
    </row>
    <row r="386" spans="1:2" s="31" customFormat="1" ht="12">
      <c r="A386" s="33"/>
      <c r="B386" s="34"/>
    </row>
    <row r="387" spans="1:2" s="31" customFormat="1" ht="12">
      <c r="A387" s="33"/>
      <c r="B387" s="34"/>
    </row>
    <row r="388" spans="1:2" s="31" customFormat="1" ht="12">
      <c r="A388" s="33"/>
      <c r="B388" s="34"/>
    </row>
    <row r="389" spans="1:2" s="31" customFormat="1" ht="12">
      <c r="A389" s="33"/>
      <c r="B389" s="34"/>
    </row>
    <row r="390" spans="1:2" s="31" customFormat="1" ht="12">
      <c r="A390" s="33"/>
      <c r="B390" s="34"/>
    </row>
    <row r="391" spans="1:2" s="31" customFormat="1" ht="12">
      <c r="A391" s="33"/>
      <c r="B391" s="34"/>
    </row>
    <row r="392" spans="1:2" s="31" customFormat="1" ht="12">
      <c r="A392" s="33"/>
      <c r="B392" s="34"/>
    </row>
    <row r="393" spans="1:2" s="31" customFormat="1" ht="12">
      <c r="A393" s="33"/>
      <c r="B393" s="34"/>
    </row>
    <row r="394" spans="1:2" s="31" customFormat="1" ht="12">
      <c r="A394" s="33"/>
      <c r="B394" s="34"/>
    </row>
    <row r="395" spans="1:2" s="31" customFormat="1" ht="12">
      <c r="A395" s="33"/>
      <c r="B395" s="34"/>
    </row>
    <row r="396" spans="1:2" s="31" customFormat="1" ht="12">
      <c r="A396" s="33"/>
      <c r="B396" s="34"/>
    </row>
    <row r="397" spans="1:2" s="31" customFormat="1" ht="12">
      <c r="A397" s="33"/>
      <c r="B397" s="34"/>
    </row>
    <row r="398" spans="1:2" s="31" customFormat="1" ht="12">
      <c r="A398" s="33"/>
      <c r="B398" s="34"/>
    </row>
    <row r="399" spans="1:2" s="31" customFormat="1" ht="12">
      <c r="A399" s="33"/>
      <c r="B399" s="34"/>
    </row>
    <row r="400" spans="1:2" s="31" customFormat="1" ht="12">
      <c r="A400" s="33"/>
      <c r="B400" s="34"/>
    </row>
    <row r="401" spans="1:2" s="31" customFormat="1" ht="12">
      <c r="A401" s="33"/>
      <c r="B401" s="34"/>
    </row>
    <row r="402" spans="1:2" s="31" customFormat="1" ht="12">
      <c r="A402" s="33"/>
      <c r="B402" s="34"/>
    </row>
    <row r="403" spans="1:2" s="31" customFormat="1" ht="12">
      <c r="A403" s="33"/>
      <c r="B403" s="34"/>
    </row>
    <row r="404" spans="1:2" s="31" customFormat="1" ht="12">
      <c r="A404" s="33"/>
      <c r="B404" s="34"/>
    </row>
    <row r="405" spans="1:2" s="31" customFormat="1" ht="12">
      <c r="A405" s="33"/>
      <c r="B405" s="34"/>
    </row>
    <row r="406" spans="1:2" s="31" customFormat="1" ht="12">
      <c r="A406" s="33"/>
      <c r="B406" s="34"/>
    </row>
    <row r="407" spans="1:2" s="31" customFormat="1" ht="12">
      <c r="A407" s="33"/>
      <c r="B407" s="34"/>
    </row>
    <row r="408" spans="1:2" s="31" customFormat="1" ht="12">
      <c r="A408" s="33"/>
      <c r="B408" s="34"/>
    </row>
    <row r="409" spans="1:2" s="31" customFormat="1" ht="12">
      <c r="A409" s="33"/>
      <c r="B409" s="34"/>
    </row>
    <row r="410" spans="1:2" s="31" customFormat="1" ht="12">
      <c r="A410" s="33"/>
      <c r="B410" s="34"/>
    </row>
    <row r="411" spans="1:2" s="31" customFormat="1" ht="12">
      <c r="A411" s="33"/>
      <c r="B411" s="34"/>
    </row>
    <row r="412" spans="1:2" s="31" customFormat="1" ht="12">
      <c r="A412" s="33"/>
      <c r="B412" s="34"/>
    </row>
    <row r="413" spans="1:2" s="31" customFormat="1" ht="12">
      <c r="A413" s="33"/>
      <c r="B413" s="34"/>
    </row>
    <row r="414" spans="1:2" s="31" customFormat="1" ht="12">
      <c r="A414" s="33"/>
      <c r="B414" s="34"/>
    </row>
    <row r="415" spans="1:2" s="31" customFormat="1" ht="12">
      <c r="A415" s="33"/>
      <c r="B415" s="34"/>
    </row>
    <row r="416" spans="1:2" s="31" customFormat="1" ht="12">
      <c r="A416" s="33"/>
      <c r="B416" s="34"/>
    </row>
    <row r="417" spans="1:2" s="31" customFormat="1" ht="12">
      <c r="A417" s="33"/>
      <c r="B417" s="34"/>
    </row>
    <row r="418" spans="1:2" s="31" customFormat="1" ht="12">
      <c r="A418" s="33"/>
      <c r="B418" s="34"/>
    </row>
    <row r="419" spans="1:2" s="31" customFormat="1" ht="12">
      <c r="A419" s="33"/>
      <c r="B419" s="34"/>
    </row>
    <row r="420" spans="1:2" s="31" customFormat="1" ht="12">
      <c r="A420" s="33"/>
      <c r="B420" s="34"/>
    </row>
    <row r="421" spans="1:2" s="31" customFormat="1" ht="12">
      <c r="A421" s="33"/>
      <c r="B421" s="34"/>
    </row>
    <row r="422" spans="1:2" s="31" customFormat="1" ht="12">
      <c r="A422" s="33"/>
      <c r="B422" s="34"/>
    </row>
    <row r="423" spans="1:2" s="31" customFormat="1" ht="12">
      <c r="A423" s="33"/>
      <c r="B423" s="34"/>
    </row>
    <row r="424" spans="1:2" s="31" customFormat="1" ht="12">
      <c r="A424" s="33"/>
      <c r="B424" s="34"/>
    </row>
    <row r="425" spans="1:2" s="31" customFormat="1" ht="12">
      <c r="A425" s="33"/>
      <c r="B425" s="34"/>
    </row>
    <row r="426" spans="1:2" s="31" customFormat="1" ht="12">
      <c r="A426" s="33"/>
      <c r="B426" s="34"/>
    </row>
    <row r="427" spans="1:2" s="31" customFormat="1" ht="12">
      <c r="A427" s="33"/>
      <c r="B427" s="34"/>
    </row>
    <row r="428" spans="1:2" s="31" customFormat="1" ht="12">
      <c r="A428" s="33"/>
      <c r="B428" s="34"/>
    </row>
    <row r="429" spans="1:2" s="31" customFormat="1" ht="12">
      <c r="A429" s="33"/>
      <c r="B429" s="34"/>
    </row>
    <row r="430" spans="1:2" s="31" customFormat="1" ht="12">
      <c r="A430" s="33"/>
      <c r="B430" s="34"/>
    </row>
    <row r="431" spans="1:2" s="31" customFormat="1" ht="12">
      <c r="A431" s="33"/>
      <c r="B431" s="34"/>
    </row>
    <row r="432" spans="1:2" s="31" customFormat="1" ht="12">
      <c r="A432" s="33"/>
      <c r="B432" s="34"/>
    </row>
    <row r="433" spans="1:2" s="31" customFormat="1" ht="12">
      <c r="A433" s="33"/>
      <c r="B433" s="34"/>
    </row>
    <row r="434" spans="1:2" s="31" customFormat="1" ht="12">
      <c r="A434" s="33"/>
      <c r="B434" s="34"/>
    </row>
    <row r="435" spans="1:2" s="31" customFormat="1" ht="12">
      <c r="A435" s="33"/>
      <c r="B435" s="34"/>
    </row>
    <row r="436" spans="1:2" s="31" customFormat="1" ht="12">
      <c r="A436" s="33"/>
      <c r="B436" s="34"/>
    </row>
    <row r="437" spans="1:2" s="31" customFormat="1" ht="12">
      <c r="A437" s="33"/>
      <c r="B437" s="34"/>
    </row>
    <row r="438" spans="1:2" s="31" customFormat="1" ht="12">
      <c r="A438" s="33"/>
      <c r="B438" s="34"/>
    </row>
    <row r="439" spans="1:2" s="31" customFormat="1" ht="12">
      <c r="A439" s="33"/>
      <c r="B439" s="34"/>
    </row>
    <row r="440" spans="1:2" s="31" customFormat="1" ht="12">
      <c r="A440" s="33"/>
      <c r="B440" s="34"/>
    </row>
    <row r="441" spans="1:2" s="31" customFormat="1" ht="12">
      <c r="A441" s="33"/>
      <c r="B441" s="34"/>
    </row>
    <row r="442" spans="1:2" s="31" customFormat="1" ht="12">
      <c r="A442" s="33"/>
      <c r="B442" s="34"/>
    </row>
    <row r="443" spans="1:2" s="31" customFormat="1" ht="12">
      <c r="A443" s="33"/>
      <c r="B443" s="34"/>
    </row>
    <row r="444" spans="1:2" s="31" customFormat="1" ht="12">
      <c r="A444" s="33"/>
      <c r="B444" s="34"/>
    </row>
    <row r="445" spans="1:2" s="31" customFormat="1" ht="12">
      <c r="A445" s="33"/>
      <c r="B445" s="34"/>
    </row>
    <row r="446" spans="1:2" s="31" customFormat="1" ht="12">
      <c r="A446" s="33"/>
      <c r="B446" s="34"/>
    </row>
    <row r="447" spans="1:2" s="31" customFormat="1" ht="12">
      <c r="A447" s="33"/>
      <c r="B447" s="34"/>
    </row>
    <row r="448" spans="1:2" s="31" customFormat="1" ht="12">
      <c r="A448" s="33"/>
      <c r="B448" s="34"/>
    </row>
    <row r="449" spans="1:2" s="31" customFormat="1" ht="12">
      <c r="A449" s="33"/>
      <c r="B449" s="34"/>
    </row>
    <row r="450" spans="1:2" s="31" customFormat="1" ht="12">
      <c r="A450" s="33"/>
      <c r="B450" s="34"/>
    </row>
    <row r="451" spans="1:2" s="31" customFormat="1" ht="12">
      <c r="A451" s="33"/>
      <c r="B451" s="34"/>
    </row>
    <row r="452" spans="1:2" s="31" customFormat="1" ht="12">
      <c r="A452" s="33"/>
      <c r="B452" s="34"/>
    </row>
    <row r="453" spans="1:2" s="31" customFormat="1" ht="12">
      <c r="A453" s="33"/>
      <c r="B453" s="34"/>
    </row>
    <row r="454" spans="1:2" s="31" customFormat="1" ht="12">
      <c r="A454" s="33"/>
      <c r="B454" s="34"/>
    </row>
    <row r="455" spans="1:2" s="31" customFormat="1" ht="12">
      <c r="A455" s="33"/>
      <c r="B455" s="34"/>
    </row>
    <row r="456" spans="1:2" s="31" customFormat="1" ht="12">
      <c r="A456" s="33"/>
      <c r="B456" s="34"/>
    </row>
    <row r="457" spans="1:2" s="31" customFormat="1" ht="12">
      <c r="A457" s="33"/>
      <c r="B457" s="34"/>
    </row>
    <row r="458" spans="1:2" s="31" customFormat="1" ht="12">
      <c r="A458" s="33"/>
      <c r="B458" s="34"/>
    </row>
    <row r="459" spans="1:2" s="31" customFormat="1" ht="12">
      <c r="A459" s="33"/>
      <c r="B459" s="34"/>
    </row>
    <row r="460" spans="1:2" s="31" customFormat="1" ht="12">
      <c r="A460" s="33"/>
      <c r="B460" s="34"/>
    </row>
    <row r="461" spans="1:2" s="31" customFormat="1" ht="12">
      <c r="A461" s="33"/>
      <c r="B461" s="34"/>
    </row>
    <row r="462" spans="1:2" s="31" customFormat="1" ht="12">
      <c r="A462" s="33"/>
      <c r="B462" s="34"/>
    </row>
    <row r="463" spans="1:2" s="31" customFormat="1" ht="12">
      <c r="A463" s="33"/>
      <c r="B463" s="34"/>
    </row>
    <row r="464" spans="1:2" s="31" customFormat="1" ht="12">
      <c r="A464" s="33"/>
      <c r="B464" s="34"/>
    </row>
    <row r="465" spans="1:2" s="31" customFormat="1" ht="12">
      <c r="A465" s="33"/>
      <c r="B465" s="34"/>
    </row>
    <row r="466" spans="1:2" s="31" customFormat="1" ht="12">
      <c r="A466" s="33"/>
      <c r="B466" s="34"/>
    </row>
    <row r="467" spans="1:2" s="31" customFormat="1" ht="12">
      <c r="A467" s="33"/>
      <c r="B467" s="34"/>
    </row>
    <row r="468" spans="1:2" s="31" customFormat="1" ht="12">
      <c r="A468" s="33"/>
      <c r="B468" s="34"/>
    </row>
    <row r="469" spans="1:2" s="31" customFormat="1" ht="12">
      <c r="A469" s="33"/>
      <c r="B469" s="34"/>
    </row>
    <row r="470" spans="1:2" s="31" customFormat="1" ht="12">
      <c r="A470" s="33"/>
      <c r="B470" s="34"/>
    </row>
    <row r="471" spans="1:2" s="31" customFormat="1" ht="12">
      <c r="A471" s="33"/>
      <c r="B471" s="34"/>
    </row>
    <row r="472" spans="1:2" s="31" customFormat="1" ht="12">
      <c r="A472" s="33"/>
      <c r="B472" s="34"/>
    </row>
    <row r="473" spans="1:2" s="31" customFormat="1" ht="12">
      <c r="A473" s="33"/>
      <c r="B473" s="34"/>
    </row>
    <row r="474" spans="1:2" s="31" customFormat="1" ht="12">
      <c r="A474" s="33"/>
      <c r="B474" s="34"/>
    </row>
    <row r="475" spans="1:2" s="31" customFormat="1" ht="12">
      <c r="A475" s="33"/>
      <c r="B475" s="34"/>
    </row>
    <row r="476" spans="1:2" s="31" customFormat="1" ht="12">
      <c r="A476" s="33"/>
      <c r="B476" s="34"/>
    </row>
    <row r="477" spans="1:2" s="31" customFormat="1" ht="12">
      <c r="A477" s="33"/>
      <c r="B477" s="34"/>
    </row>
    <row r="478" spans="1:2" s="31" customFormat="1" ht="12">
      <c r="A478" s="33"/>
      <c r="B478" s="34"/>
    </row>
    <row r="479" spans="1:2" s="31" customFormat="1" ht="12">
      <c r="A479" s="33"/>
      <c r="B479" s="34"/>
    </row>
    <row r="480" spans="1:2" s="31" customFormat="1" ht="12">
      <c r="A480" s="33"/>
      <c r="B480" s="34"/>
    </row>
    <row r="481" spans="1:2" s="31" customFormat="1" ht="12">
      <c r="A481" s="33"/>
      <c r="B481" s="34"/>
    </row>
    <row r="482" spans="1:2" s="31" customFormat="1" ht="12">
      <c r="A482" s="33"/>
      <c r="B482" s="34"/>
    </row>
    <row r="483" spans="1:2" s="31" customFormat="1" ht="12">
      <c r="A483" s="33"/>
      <c r="B483" s="34"/>
    </row>
    <row r="484" spans="1:2" s="31" customFormat="1" ht="12">
      <c r="A484" s="33"/>
      <c r="B484" s="34"/>
    </row>
    <row r="485" spans="1:2" s="31" customFormat="1" ht="12">
      <c r="A485" s="33"/>
      <c r="B485" s="34"/>
    </row>
    <row r="486" spans="1:2" s="31" customFormat="1" ht="12">
      <c r="A486" s="33"/>
      <c r="B486" s="34"/>
    </row>
    <row r="487" spans="1:2" s="31" customFormat="1" ht="12">
      <c r="A487" s="33"/>
      <c r="B487" s="34"/>
    </row>
    <row r="488" spans="1:2" s="31" customFormat="1" ht="12">
      <c r="A488" s="33"/>
      <c r="B488" s="34"/>
    </row>
    <row r="489" spans="1:2" s="31" customFormat="1" ht="12">
      <c r="A489" s="33"/>
      <c r="B489" s="34"/>
    </row>
    <row r="490" spans="1:2" s="31" customFormat="1" ht="12">
      <c r="A490" s="33"/>
      <c r="B490" s="34"/>
    </row>
    <row r="491" spans="1:2" s="31" customFormat="1" ht="12">
      <c r="A491" s="33"/>
      <c r="B491" s="34"/>
    </row>
  </sheetData>
  <sheetProtection formatCells="0" formatColumns="0" formatRows="0" insertColumns="0" insertRows="0" insertHyperlinks="0" deleteColumns="0" deleteRows="0" sort="0" autoFilter="0" pivotTables="0"/>
  <mergeCells count="451">
    <mergeCell ref="E122:E124"/>
    <mergeCell ref="C29:C31"/>
    <mergeCell ref="D29:D31"/>
    <mergeCell ref="E29:E31"/>
    <mergeCell ref="E104:E106"/>
    <mergeCell ref="A98:A100"/>
    <mergeCell ref="C98:C100"/>
    <mergeCell ref="D98:D100"/>
    <mergeCell ref="A314:A316"/>
    <mergeCell ref="C314:C316"/>
    <mergeCell ref="D314:D316"/>
    <mergeCell ref="E314:E316"/>
    <mergeCell ref="A14:A16"/>
    <mergeCell ref="C14:C16"/>
    <mergeCell ref="D14:D16"/>
    <mergeCell ref="E14:E16"/>
    <mergeCell ref="E38:E40"/>
    <mergeCell ref="A29:A31"/>
    <mergeCell ref="E305:E307"/>
    <mergeCell ref="A308:A310"/>
    <mergeCell ref="C308:C310"/>
    <mergeCell ref="D308:D310"/>
    <mergeCell ref="E308:E310"/>
    <mergeCell ref="A311:A313"/>
    <mergeCell ref="C311:C313"/>
    <mergeCell ref="D311:D313"/>
    <mergeCell ref="E311:E313"/>
    <mergeCell ref="A242:A244"/>
    <mergeCell ref="C242:C244"/>
    <mergeCell ref="D242:D244"/>
    <mergeCell ref="E242:E244"/>
    <mergeCell ref="C149:C151"/>
    <mergeCell ref="D149:D151"/>
    <mergeCell ref="E149:E151"/>
    <mergeCell ref="A170:A172"/>
    <mergeCell ref="C170:C172"/>
    <mergeCell ref="D170:D172"/>
    <mergeCell ref="A26:A28"/>
    <mergeCell ref="C26:C28"/>
    <mergeCell ref="D26:D28"/>
    <mergeCell ref="E26:E28"/>
    <mergeCell ref="A212:A214"/>
    <mergeCell ref="C212:C214"/>
    <mergeCell ref="D212:D214"/>
    <mergeCell ref="E212:E214"/>
    <mergeCell ref="E170:E172"/>
    <mergeCell ref="A149:A151"/>
    <mergeCell ref="A233:A235"/>
    <mergeCell ref="C233:C235"/>
    <mergeCell ref="D233:D235"/>
    <mergeCell ref="E233:E235"/>
    <mergeCell ref="A236:A238"/>
    <mergeCell ref="C236:C238"/>
    <mergeCell ref="D236:D238"/>
    <mergeCell ref="E236:E238"/>
    <mergeCell ref="A227:A229"/>
    <mergeCell ref="C227:C229"/>
    <mergeCell ref="D227:D229"/>
    <mergeCell ref="E227:E229"/>
    <mergeCell ref="A230:A232"/>
    <mergeCell ref="C230:C232"/>
    <mergeCell ref="D230:D232"/>
    <mergeCell ref="E230:E232"/>
    <mergeCell ref="A221:A223"/>
    <mergeCell ref="C221:C223"/>
    <mergeCell ref="D221:D223"/>
    <mergeCell ref="E221:E223"/>
    <mergeCell ref="A224:A226"/>
    <mergeCell ref="C224:C226"/>
    <mergeCell ref="D224:D226"/>
    <mergeCell ref="E224:E226"/>
    <mergeCell ref="D215:D217"/>
    <mergeCell ref="E215:E217"/>
    <mergeCell ref="A218:A220"/>
    <mergeCell ref="C218:C220"/>
    <mergeCell ref="D218:D220"/>
    <mergeCell ref="E218:E220"/>
    <mergeCell ref="A209:A211"/>
    <mergeCell ref="C209:C211"/>
    <mergeCell ref="D209:D211"/>
    <mergeCell ref="E209:E211"/>
    <mergeCell ref="A254:A256"/>
    <mergeCell ref="C254:C256"/>
    <mergeCell ref="D254:D256"/>
    <mergeCell ref="E254:E256"/>
    <mergeCell ref="A215:A217"/>
    <mergeCell ref="C215:C217"/>
    <mergeCell ref="A203:A205"/>
    <mergeCell ref="C203:C205"/>
    <mergeCell ref="D203:D205"/>
    <mergeCell ref="E203:E205"/>
    <mergeCell ref="A206:A208"/>
    <mergeCell ref="C206:C208"/>
    <mergeCell ref="D206:D208"/>
    <mergeCell ref="E206:E208"/>
    <mergeCell ref="C197:C199"/>
    <mergeCell ref="D197:D199"/>
    <mergeCell ref="E197:E199"/>
    <mergeCell ref="A200:A202"/>
    <mergeCell ref="C200:C202"/>
    <mergeCell ref="D200:D202"/>
    <mergeCell ref="E200:E202"/>
    <mergeCell ref="A128:A130"/>
    <mergeCell ref="C128:C130"/>
    <mergeCell ref="D128:D130"/>
    <mergeCell ref="E128:E130"/>
    <mergeCell ref="A194:A196"/>
    <mergeCell ref="C194:C196"/>
    <mergeCell ref="D194:D196"/>
    <mergeCell ref="E194:E196"/>
    <mergeCell ref="A158:A160"/>
    <mergeCell ref="C158:C160"/>
    <mergeCell ref="C119:C121"/>
    <mergeCell ref="D119:D121"/>
    <mergeCell ref="E119:E121"/>
    <mergeCell ref="A125:A127"/>
    <mergeCell ref="C125:C127"/>
    <mergeCell ref="D125:D127"/>
    <mergeCell ref="E125:E127"/>
    <mergeCell ref="A122:A124"/>
    <mergeCell ref="C122:C124"/>
    <mergeCell ref="D122:D124"/>
    <mergeCell ref="A59:A61"/>
    <mergeCell ref="C59:C61"/>
    <mergeCell ref="D59:D61"/>
    <mergeCell ref="E59:E61"/>
    <mergeCell ref="A44:A46"/>
    <mergeCell ref="C44:C46"/>
    <mergeCell ref="D44:D46"/>
    <mergeCell ref="E44:E46"/>
    <mergeCell ref="A1:B1"/>
    <mergeCell ref="A65:A67"/>
    <mergeCell ref="C65:C67"/>
    <mergeCell ref="D65:D67"/>
    <mergeCell ref="B56:E56"/>
    <mergeCell ref="B57:E57"/>
    <mergeCell ref="B58:E58"/>
    <mergeCell ref="E53:E55"/>
    <mergeCell ref="B12:E12"/>
    <mergeCell ref="B13:E13"/>
    <mergeCell ref="E65:E67"/>
    <mergeCell ref="A337:H337"/>
    <mergeCell ref="A71:A73"/>
    <mergeCell ref="C71:C73"/>
    <mergeCell ref="D71:D73"/>
    <mergeCell ref="E71:E73"/>
    <mergeCell ref="A131:A133"/>
    <mergeCell ref="C131:C133"/>
    <mergeCell ref="D131:D133"/>
    <mergeCell ref="A119:A121"/>
    <mergeCell ref="A239:A241"/>
    <mergeCell ref="C239:C241"/>
    <mergeCell ref="D239:D241"/>
    <mergeCell ref="E239:E241"/>
    <mergeCell ref="A185:A187"/>
    <mergeCell ref="C185:C187"/>
    <mergeCell ref="D185:D187"/>
    <mergeCell ref="E185:E187"/>
    <mergeCell ref="C191:C193"/>
    <mergeCell ref="A197:A199"/>
    <mergeCell ref="D191:D193"/>
    <mergeCell ref="E191:E193"/>
    <mergeCell ref="A182:A184"/>
    <mergeCell ref="C182:C184"/>
    <mergeCell ref="D182:D184"/>
    <mergeCell ref="E182:E184"/>
    <mergeCell ref="C188:C190"/>
    <mergeCell ref="D188:D190"/>
    <mergeCell ref="E188:E190"/>
    <mergeCell ref="A191:A193"/>
    <mergeCell ref="A179:A181"/>
    <mergeCell ref="C179:C181"/>
    <mergeCell ref="D179:D181"/>
    <mergeCell ref="E179:E181"/>
    <mergeCell ref="A173:A175"/>
    <mergeCell ref="C173:C175"/>
    <mergeCell ref="D173:D175"/>
    <mergeCell ref="E173:E175"/>
    <mergeCell ref="D158:D160"/>
    <mergeCell ref="A188:A190"/>
    <mergeCell ref="A167:A169"/>
    <mergeCell ref="C167:C169"/>
    <mergeCell ref="D167:D169"/>
    <mergeCell ref="A176:A178"/>
    <mergeCell ref="C176:C178"/>
    <mergeCell ref="D176:D178"/>
    <mergeCell ref="C161:C163"/>
    <mergeCell ref="D161:D163"/>
    <mergeCell ref="A251:A253"/>
    <mergeCell ref="C251:C253"/>
    <mergeCell ref="A245:A247"/>
    <mergeCell ref="C245:C247"/>
    <mergeCell ref="A248:A250"/>
    <mergeCell ref="C248:C250"/>
    <mergeCell ref="A263:A265"/>
    <mergeCell ref="C263:C265"/>
    <mergeCell ref="D263:D265"/>
    <mergeCell ref="E263:E265"/>
    <mergeCell ref="A266:A268"/>
    <mergeCell ref="C266:C268"/>
    <mergeCell ref="D266:D268"/>
    <mergeCell ref="E266:E268"/>
    <mergeCell ref="A257:A259"/>
    <mergeCell ref="C257:C259"/>
    <mergeCell ref="D257:D259"/>
    <mergeCell ref="E257:E259"/>
    <mergeCell ref="A260:A262"/>
    <mergeCell ref="C260:C262"/>
    <mergeCell ref="D260:D262"/>
    <mergeCell ref="E260:E262"/>
    <mergeCell ref="A278:A280"/>
    <mergeCell ref="C278:C280"/>
    <mergeCell ref="D278:D280"/>
    <mergeCell ref="E278:E280"/>
    <mergeCell ref="A275:A277"/>
    <mergeCell ref="C275:C277"/>
    <mergeCell ref="D272:D274"/>
    <mergeCell ref="E272:E274"/>
    <mergeCell ref="A269:A271"/>
    <mergeCell ref="C269:C271"/>
    <mergeCell ref="D275:D277"/>
    <mergeCell ref="E275:E277"/>
    <mergeCell ref="D287:D289"/>
    <mergeCell ref="E287:E289"/>
    <mergeCell ref="A293:A295"/>
    <mergeCell ref="C293:C295"/>
    <mergeCell ref="D293:D295"/>
    <mergeCell ref="E293:E295"/>
    <mergeCell ref="A290:A292"/>
    <mergeCell ref="C290:C292"/>
    <mergeCell ref="D290:D292"/>
    <mergeCell ref="E290:E292"/>
    <mergeCell ref="A284:A286"/>
    <mergeCell ref="C284:C286"/>
    <mergeCell ref="D284:D286"/>
    <mergeCell ref="E284:E286"/>
    <mergeCell ref="A281:A283"/>
    <mergeCell ref="C281:C283"/>
    <mergeCell ref="E161:E163"/>
    <mergeCell ref="A164:A166"/>
    <mergeCell ref="C164:C166"/>
    <mergeCell ref="D164:D166"/>
    <mergeCell ref="E164:E166"/>
    <mergeCell ref="E281:E283"/>
    <mergeCell ref="D269:D271"/>
    <mergeCell ref="E269:E271"/>
    <mergeCell ref="A272:A274"/>
    <mergeCell ref="C272:C274"/>
    <mergeCell ref="A328:A329"/>
    <mergeCell ref="D323:D325"/>
    <mergeCell ref="E323:E325"/>
    <mergeCell ref="E176:E178"/>
    <mergeCell ref="A296:A298"/>
    <mergeCell ref="C296:C298"/>
    <mergeCell ref="D296:D298"/>
    <mergeCell ref="E296:E298"/>
    <mergeCell ref="A317:A319"/>
    <mergeCell ref="C317:C319"/>
    <mergeCell ref="C305:C307"/>
    <mergeCell ref="C328:C329"/>
    <mergeCell ref="D328:D329"/>
    <mergeCell ref="E328:E329"/>
    <mergeCell ref="C320:C322"/>
    <mergeCell ref="D320:D322"/>
    <mergeCell ref="E320:E322"/>
    <mergeCell ref="C323:C325"/>
    <mergeCell ref="B327:E327"/>
    <mergeCell ref="D305:D307"/>
    <mergeCell ref="A161:A163"/>
    <mergeCell ref="A323:A325"/>
    <mergeCell ref="C302:C304"/>
    <mergeCell ref="A287:A289"/>
    <mergeCell ref="C287:C289"/>
    <mergeCell ref="A299:A301"/>
    <mergeCell ref="C299:C301"/>
    <mergeCell ref="A302:A304"/>
    <mergeCell ref="A320:A322"/>
    <mergeCell ref="A305:A307"/>
    <mergeCell ref="E245:E247"/>
    <mergeCell ref="E152:E154"/>
    <mergeCell ref="E251:E253"/>
    <mergeCell ref="A152:A154"/>
    <mergeCell ref="A155:A157"/>
    <mergeCell ref="C155:C157"/>
    <mergeCell ref="D155:D157"/>
    <mergeCell ref="D251:D253"/>
    <mergeCell ref="E155:E157"/>
    <mergeCell ref="E167:E169"/>
    <mergeCell ref="D281:D283"/>
    <mergeCell ref="D245:D247"/>
    <mergeCell ref="A326:A327"/>
    <mergeCell ref="A146:A148"/>
    <mergeCell ref="E158:E160"/>
    <mergeCell ref="B146:E146"/>
    <mergeCell ref="B147:E147"/>
    <mergeCell ref="B148:E148"/>
    <mergeCell ref="C152:C154"/>
    <mergeCell ref="D152:D154"/>
    <mergeCell ref="C80:C82"/>
    <mergeCell ref="D248:D250"/>
    <mergeCell ref="E248:E250"/>
    <mergeCell ref="B326:E326"/>
    <mergeCell ref="D317:D319"/>
    <mergeCell ref="E317:E319"/>
    <mergeCell ref="D299:D301"/>
    <mergeCell ref="E299:E301"/>
    <mergeCell ref="D302:D304"/>
    <mergeCell ref="E302:E304"/>
    <mergeCell ref="C62:C64"/>
    <mergeCell ref="D62:D64"/>
    <mergeCell ref="D68:D70"/>
    <mergeCell ref="A143:A145"/>
    <mergeCell ref="C143:C145"/>
    <mergeCell ref="C53:C55"/>
    <mergeCell ref="D53:D55"/>
    <mergeCell ref="A53:A55"/>
    <mergeCell ref="A89:A91"/>
    <mergeCell ref="C89:C91"/>
    <mergeCell ref="A113:A115"/>
    <mergeCell ref="C113:C115"/>
    <mergeCell ref="D113:D115"/>
    <mergeCell ref="E62:E64"/>
    <mergeCell ref="A68:A70"/>
    <mergeCell ref="C68:C70"/>
    <mergeCell ref="E92:E94"/>
    <mergeCell ref="D80:D82"/>
    <mergeCell ref="A74:A76"/>
    <mergeCell ref="A62:A64"/>
    <mergeCell ref="E68:E70"/>
    <mergeCell ref="C83:C85"/>
    <mergeCell ref="D83:D85"/>
    <mergeCell ref="E83:E85"/>
    <mergeCell ref="E131:E133"/>
    <mergeCell ref="A86:A88"/>
    <mergeCell ref="C86:C88"/>
    <mergeCell ref="D86:D88"/>
    <mergeCell ref="A92:A94"/>
    <mergeCell ref="C92:C94"/>
    <mergeCell ref="E77:E79"/>
    <mergeCell ref="A107:A109"/>
    <mergeCell ref="C107:C109"/>
    <mergeCell ref="D107:D109"/>
    <mergeCell ref="C74:C76"/>
    <mergeCell ref="D74:D76"/>
    <mergeCell ref="A83:A85"/>
    <mergeCell ref="D92:D94"/>
    <mergeCell ref="D89:D91"/>
    <mergeCell ref="A80:A82"/>
    <mergeCell ref="D41:D43"/>
    <mergeCell ref="A38:A40"/>
    <mergeCell ref="C38:C40"/>
    <mergeCell ref="D38:D40"/>
    <mergeCell ref="E113:E115"/>
    <mergeCell ref="E86:E88"/>
    <mergeCell ref="B50:E50"/>
    <mergeCell ref="A50:A52"/>
    <mergeCell ref="B51:E51"/>
    <mergeCell ref="B52:E52"/>
    <mergeCell ref="B9:E9"/>
    <mergeCell ref="B10:E10"/>
    <mergeCell ref="A8:A10"/>
    <mergeCell ref="B11:E11"/>
    <mergeCell ref="A11:A13"/>
    <mergeCell ref="A41:A43"/>
    <mergeCell ref="A32:A34"/>
    <mergeCell ref="C32:C34"/>
    <mergeCell ref="D32:D34"/>
    <mergeCell ref="C41:C43"/>
    <mergeCell ref="R2:X2"/>
    <mergeCell ref="G2:O2"/>
    <mergeCell ref="B6:E6"/>
    <mergeCell ref="B7:E7"/>
    <mergeCell ref="A5:A7"/>
    <mergeCell ref="B8:E8"/>
    <mergeCell ref="B5:E5"/>
    <mergeCell ref="A35:A37"/>
    <mergeCell ref="C35:C37"/>
    <mergeCell ref="D35:D37"/>
    <mergeCell ref="E35:E37"/>
    <mergeCell ref="F2:F3"/>
    <mergeCell ref="Y2:Y3"/>
    <mergeCell ref="A2:A3"/>
    <mergeCell ref="B2:B3"/>
    <mergeCell ref="C2:C3"/>
    <mergeCell ref="D2:E2"/>
    <mergeCell ref="A20:A22"/>
    <mergeCell ref="C20:C22"/>
    <mergeCell ref="D20:D22"/>
    <mergeCell ref="E20:E22"/>
    <mergeCell ref="E41:E43"/>
    <mergeCell ref="A23:A25"/>
    <mergeCell ref="C23:C25"/>
    <mergeCell ref="D23:D25"/>
    <mergeCell ref="E23:E25"/>
    <mergeCell ref="E32:E34"/>
    <mergeCell ref="E143:E145"/>
    <mergeCell ref="A101:A103"/>
    <mergeCell ref="C101:C103"/>
    <mergeCell ref="D101:D103"/>
    <mergeCell ref="E101:E103"/>
    <mergeCell ref="A116:A118"/>
    <mergeCell ref="C116:C118"/>
    <mergeCell ref="D116:D118"/>
    <mergeCell ref="E116:E118"/>
    <mergeCell ref="E110:E112"/>
    <mergeCell ref="D143:D145"/>
    <mergeCell ref="A17:A19"/>
    <mergeCell ref="C17:C19"/>
    <mergeCell ref="D17:D19"/>
    <mergeCell ref="A110:A112"/>
    <mergeCell ref="C110:C112"/>
    <mergeCell ref="D110:D112"/>
    <mergeCell ref="A137:A139"/>
    <mergeCell ref="C137:C139"/>
    <mergeCell ref="D137:D139"/>
    <mergeCell ref="E17:E19"/>
    <mergeCell ref="E80:E82"/>
    <mergeCell ref="A47:A49"/>
    <mergeCell ref="C47:C49"/>
    <mergeCell ref="D47:D49"/>
    <mergeCell ref="E47:E49"/>
    <mergeCell ref="E74:E76"/>
    <mergeCell ref="A77:A79"/>
    <mergeCell ref="C77:C79"/>
    <mergeCell ref="D77:D79"/>
    <mergeCell ref="E107:E109"/>
    <mergeCell ref="E89:E91"/>
    <mergeCell ref="A95:A97"/>
    <mergeCell ref="C95:C97"/>
    <mergeCell ref="D95:D97"/>
    <mergeCell ref="E95:E97"/>
    <mergeCell ref="E98:E100"/>
    <mergeCell ref="A104:A106"/>
    <mergeCell ref="C104:C106"/>
    <mergeCell ref="D104:D106"/>
    <mergeCell ref="A134:A136"/>
    <mergeCell ref="C134:C136"/>
    <mergeCell ref="D134:D136"/>
    <mergeCell ref="E134:E136"/>
    <mergeCell ref="E137:E139"/>
    <mergeCell ref="A140:A142"/>
    <mergeCell ref="C140:C142"/>
    <mergeCell ref="D140:D142"/>
    <mergeCell ref="E140:E142"/>
    <mergeCell ref="A334:Y334"/>
    <mergeCell ref="A335:Y335"/>
    <mergeCell ref="A336:Y336"/>
    <mergeCell ref="A330:Y330"/>
    <mergeCell ref="A331:Y331"/>
    <mergeCell ref="A332:Y332"/>
    <mergeCell ref="A333:Y333"/>
  </mergeCells>
  <printOptions horizontalCentered="1"/>
  <pageMargins left="0.1968503937007874" right="0.1968503937007874" top="0.984251968503937" bottom="0.7874015748031497" header="0.5118110236220472" footer="0.5118110236220472"/>
  <pageSetup fitToHeight="10" fitToWidth="2" horizontalDpi="600" verticalDpi="600" orientation="landscape" pageOrder="overThenDown" paperSize="9" scale="78" r:id="rId1"/>
  <headerFooter alignWithMargins="0">
    <oddFooter>&amp;LZałącznik nr 2&amp;CStrona &amp;P z &amp;N</oddFooter>
  </headerFooter>
  <rowBreaks count="5" manualBreakCount="5">
    <brk id="82" max="24" man="1"/>
    <brk id="169" max="24" man="1"/>
    <brk id="202" max="24" man="1"/>
    <brk id="292" max="24" man="1"/>
    <brk id="31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kwisniewska</cp:lastModifiedBy>
  <cp:lastPrinted>2011-10-26T09:51:07Z</cp:lastPrinted>
  <dcterms:created xsi:type="dcterms:W3CDTF">2010-08-25T09:27:19Z</dcterms:created>
  <dcterms:modified xsi:type="dcterms:W3CDTF">2011-10-28T09:16:41Z</dcterms:modified>
  <cp:category/>
  <cp:version/>
  <cp:contentType/>
  <cp:contentStatus/>
</cp:coreProperties>
</file>