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activeTab="1"/>
  </bookViews>
  <sheets>
    <sheet name="WPF" sheetId="1" r:id="rId1"/>
    <sheet name="PRZEDSIEWZIECIA" sheetId="2" r:id="rId2"/>
  </sheets>
  <definedNames>
    <definedName name="_xlnm.Print_Area" localSheetId="1">'PRZEDSIEWZIECIA'!$A$1:$Y$288</definedName>
    <definedName name="_xlnm.Print_Area" localSheetId="0">'WPF'!$A$1:$T$68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<sst xmlns="http://schemas.openxmlformats.org/spreadsheetml/2006/main" count="632" uniqueCount="343">
  <si>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</si>
  <si>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</si>
  <si>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</si>
  <si>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</si>
  <si>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</si>
  <si>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</si>
  <si>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</si>
  <si>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</si>
  <si>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</si>
  <si>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</si>
  <si>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</si>
  <si>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</si>
  <si>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</si>
  <si>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</si>
  <si>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</si>
  <si>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</si>
  <si>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</si>
  <si>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</si>
  <si>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</si>
  <si>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</si>
  <si>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</si>
  <si>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</si>
  <si>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</si>
  <si>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</si>
  <si>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</si>
  <si>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</si>
  <si>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</si>
  <si>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</si>
  <si>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</si>
  <si>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</si>
  <si>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</si>
  <si>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</si>
  <si>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</si>
  <si>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</si>
  <si>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</si>
  <si>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</si>
  <si>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</si>
  <si>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</si>
  <si>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</si>
  <si>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</si>
  <si>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</si>
  <si>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</si>
  <si>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</si>
  <si>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</si>
  <si>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</si>
  <si>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</si>
  <si>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</si>
  <si>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</si>
  <si>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</si>
  <si>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</si>
  <si>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</si>
  <si>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</si>
  <si>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</si>
  <si>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</si>
  <si>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</si>
  <si>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</si>
  <si>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</si>
  <si>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</si>
  <si>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</si>
  <si>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</si>
  <si>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</si>
  <si>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</si>
  <si>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</si>
  <si>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</si>
  <si>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</si>
  <si>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</si>
  <si>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</si>
  <si>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</si>
  <si>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</si>
  <si>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</si>
  <si>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</si>
  <si>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</si>
  <si>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</si>
  <si>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</si>
  <si>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</si>
  <si>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</si>
  <si>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</si>
  <si>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</si>
  <si>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</si>
  <si>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</si>
  <si>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</si>
  <si>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</si>
  <si>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</si>
  <si>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</si>
  <si>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</si>
  <si>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</si>
  <si>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</si>
  <si>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</si>
  <si>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</si>
  <si>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</si>
  <si>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</si>
  <si>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</si>
  <si>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</si>
  <si>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</si>
  <si>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</si>
  <si>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</si>
  <si>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</si>
  <si>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</si>
  <si>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</si>
  <si>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</si>
  <si>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</si>
  <si>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</si>
  <si>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</si>
  <si>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</si>
  <si>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</si>
  <si>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</si>
  <si>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</si>
  <si>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</si>
  <si>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</si>
  <si>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</si>
  <si>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</si>
  <si>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</si>
  <si>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</si>
  <si>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</si>
  <si>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</si>
  <si>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</si>
  <si>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</si>
  <si>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</si>
  <si>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</si>
  <si>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</si>
  <si>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Natomiast w objaśnieniach należałoby wykazać m.in.. Kwotę umorzeń pożyczek otrzymanych przez JST, zmianę kwot długu na skutek różnic kursowych.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</si>
  <si>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</si>
  <si>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</si>
  <si>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</si>
  <si>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</si>
  <si>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</si>
  <si>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</si>
  <si>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</si>
  <si>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</si>
  <si>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</si>
  <si>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</si>
  <si>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</si>
  <si>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</si>
  <si>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</si>
  <si>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</si>
  <si>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</si>
  <si>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</si>
  <si>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</si>
  <si>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</si>
  <si>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</si>
  <si>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</si>
  <si>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</si>
  <si>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</si>
  <si>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</si>
  <si>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</si>
  <si>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</si>
  <si>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 xml:space="preserve">Przebudowa ulicy Wybrzeże Władysława IV w Świnoujściu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</si>
  <si>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</si>
  <si>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</si>
  <si>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>Przebudowa stadionu OSiR Wyspiarz przy ul. Matejki</t>
    </r>
    <r>
      <rPr>
        <sz val="9"/>
        <rFont val="Arial"/>
        <family val="2"/>
      </rPr>
      <t xml:space="preserve"> (92601)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</si>
  <si>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</si>
  <si>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</si>
  <si>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</si>
  <si>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</si>
  <si>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Budowa Archiwum Miejskiego w ramach przebudowy budynku przy ul. Monte Cassino 22 </t>
    </r>
    <r>
      <rPr>
        <sz val="9"/>
        <rFont val="Arial"/>
        <family val="2"/>
      </rPr>
      <t>(75095)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</si>
  <si>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</si>
  <si>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</si>
  <si>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</si>
  <si>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r>
      <t xml:space="preserve">Oświetlenie ulic </t>
    </r>
    <r>
      <rPr>
        <sz val="9"/>
        <rFont val="Arial"/>
        <family val="2"/>
      </rPr>
      <t>(90015)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</si>
  <si>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</si>
  <si>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</si>
  <si>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</si>
  <si>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</si>
  <si>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</si>
  <si>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</si>
  <si>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</si>
  <si>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</si>
  <si>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</si>
  <si>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sz val="9"/>
        <rFont val="Arial"/>
        <family val="2"/>
      </rPr>
      <t xml:space="preserve"> (90004)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</si>
  <si>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</si>
  <si>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</si>
  <si>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</si>
  <si>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</si>
  <si>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(WGN)</t>
  </si>
  <si>
    <t>Urząd Miasta (WZ)</t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</si>
  <si>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</si>
  <si>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</si>
  <si>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</si>
  <si>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</si>
  <si>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</si>
  <si>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t>Urząd Miasta (WRM)</t>
  </si>
  <si>
    <r>
      <t>Wykonanie dokumentów: praw jazdy, dowodów rejestracyjnych, pozwoleń czasowych, nalepek kontrolnych z nr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</si>
  <si>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nr rejestracyjnym, znaków legalizacyjnych i kart pojazdów </t>
    </r>
    <r>
      <rPr>
        <sz val="9"/>
        <rFont val="Arial"/>
        <family val="2"/>
      </rPr>
      <t>(75020)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</si>
  <si>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</si>
  <si>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(WAB)</t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</si>
  <si>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</si>
  <si>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</si>
  <si>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</si>
  <si>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</si>
  <si>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</si>
  <si>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</si>
  <si>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</si>
  <si>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</si>
  <si>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</si>
  <si>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</si>
  <si>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</si>
  <si>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</si>
  <si>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</si>
  <si>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</si>
  <si>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</si>
  <si>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</si>
  <si>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</si>
  <si>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</si>
  <si>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</si>
  <si>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</si>
  <si>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</si>
  <si>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</si>
  <si>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</si>
  <si>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</si>
  <si>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</si>
  <si>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</si>
  <si>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</si>
  <si>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</si>
  <si>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</si>
  <si>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</si>
  <si>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</si>
  <si>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</si>
  <si>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</si>
  <si>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</si>
  <si>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</si>
  <si>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</si>
  <si>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</si>
  <si>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</si>
  <si>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</si>
  <si>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</si>
  <si>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</si>
  <si>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</si>
  <si>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</si>
  <si>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</si>
  <si>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</si>
  <si>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</si>
  <si>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</si>
  <si>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</si>
  <si>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</si>
  <si>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</si>
  <si>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</si>
  <si>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</si>
  <si>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</si>
  <si>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</si>
  <si>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</si>
  <si>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</si>
  <si>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</si>
  <si>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</si>
  <si>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</si>
  <si>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</si>
  <si>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</si>
  <si>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</si>
  <si>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</si>
  <si>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</si>
  <si>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</si>
  <si>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</si>
  <si>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</si>
  <si>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</si>
  <si>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</si>
  <si>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</si>
  <si>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</si>
  <si>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</si>
  <si>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</si>
  <si>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</si>
  <si>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</si>
  <si>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</si>
  <si>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</si>
  <si>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</si>
  <si>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</si>
  <si>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</si>
  <si>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</si>
  <si>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</si>
  <si>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</si>
  <si>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</si>
  <si>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</si>
  <si>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</si>
  <si>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</si>
  <si>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</si>
  <si>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</si>
  <si>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</si>
  <si>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</si>
  <si>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</si>
  <si>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</si>
  <si>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</si>
  <si>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</si>
  <si>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</si>
  <si>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</si>
  <si>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</si>
  <si>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</si>
  <si>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</si>
  <si>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</si>
  <si>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</si>
  <si>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</si>
  <si>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2a).8</t>
  </si>
  <si>
    <t>2c).22</t>
  </si>
  <si>
    <t>2c).23</t>
  </si>
  <si>
    <t>2c).24</t>
  </si>
  <si>
    <t>2c).25</t>
  </si>
  <si>
    <t>2c).21</t>
  </si>
  <si>
    <t>Lokalny Program Rewitalizacji miasta 2010-2020 - Aktywizacja społeczna - Przebudowa wraz z wyposażeniem pomieszczeń Dziennego Domu Pobytu przy ul. Piłsudskiego 11 (85395)</t>
  </si>
  <si>
    <t>3.37</t>
  </si>
  <si>
    <t>3.38</t>
  </si>
  <si>
    <t>3.39</t>
  </si>
  <si>
    <t>3.40</t>
  </si>
  <si>
    <t>3.41</t>
  </si>
  <si>
    <t>3.42</t>
  </si>
  <si>
    <t>Urząd Miasta (WO/DI)</t>
  </si>
  <si>
    <t>3.43</t>
  </si>
  <si>
    <t>3.44</t>
  </si>
  <si>
    <t>3.45</t>
  </si>
  <si>
    <t>3.46</t>
  </si>
  <si>
    <t>3.47</t>
  </si>
  <si>
    <t>3.48</t>
  </si>
  <si>
    <t>3.49</t>
  </si>
  <si>
    <t>3.50</t>
  </si>
  <si>
    <r>
      <t>Zgodny z art. 243/</t>
    </r>
    <r>
      <rPr>
        <sz val="7"/>
        <rFont val="Arial"/>
        <family val="2"/>
      </rPr>
      <t xml:space="preserve">
Niezgodny z art.243**</t>
    </r>
  </si>
  <si>
    <r>
      <t>maksymalny dopuszczalny wskaźnik spłaty z art. 243 ufp</t>
    </r>
    <r>
      <rPr>
        <vertAlign val="superscript"/>
        <sz val="9"/>
        <rFont val="Arial"/>
        <family val="0"/>
      </rPr>
      <t>15)</t>
    </r>
  </si>
  <si>
    <r>
      <t>Przebudowa centralnego układu komunikacyjnego śródmieścia w Świnoujściu</t>
    </r>
    <r>
      <rPr>
        <i/>
        <sz val="9"/>
        <rFont val="Arial"/>
        <family val="2"/>
      </rPr>
      <t xml:space="preserve"> (60015)</t>
    </r>
  </si>
  <si>
    <r>
      <t>Projekt zintegrowany "Śródmieście" - Przebudowa ulic: Hołdu Pruskiego, Wyszyńskiego i Monte Cassino</t>
    </r>
    <r>
      <rPr>
        <i/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</si>
  <si>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i/>
        <sz val="9"/>
        <rFont val="Arial"/>
        <family val="2"/>
      </rPr>
      <t>(80101)</t>
    </r>
  </si>
  <si>
    <r>
      <t xml:space="preserve">Projekt zintegrowany "Śródmieście" - Przebudowa Parku przy ul. Chopina </t>
    </r>
    <r>
      <rPr>
        <i/>
        <sz val="9"/>
        <rFont val="Arial"/>
        <family val="2"/>
      </rPr>
      <t>(85154)</t>
    </r>
  </si>
  <si>
    <r>
      <t xml:space="preserve">Wykonywanie bieżącego utrzymania i drobnych remontów nawierzchni jezdni, chodników, poboczy, wysepek, zatok itd. </t>
    </r>
    <r>
      <rPr>
        <i/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</si>
  <si>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i/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</si>
  <si>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i/>
        <sz val="9"/>
        <rFont val="Arial"/>
        <family val="2"/>
      </rPr>
      <t xml:space="preserve"> (60015)</t>
    </r>
  </si>
  <si>
    <r>
      <t>Przebudowa promenady w Dzielnicy Nadmorskiej w Świnoujściu</t>
    </r>
    <r>
      <rPr>
        <i/>
        <sz val="9"/>
        <rFont val="Arial"/>
        <family val="2"/>
      </rPr>
      <t xml:space="preserve"> (60016)</t>
    </r>
  </si>
  <si>
    <t>Załącznik Nr 1
do uchwały Nr VII/40/2011
Rady Miasta Świnoujście
z dnia 31 marca 2011 roku</t>
  </si>
  <si>
    <r>
      <t xml:space="preserve">Tworzenie specjalistycznych placówek opiekuńczo-wychowawczych wsparcia dziennego </t>
    </r>
    <r>
      <rPr>
        <i/>
        <sz val="9"/>
        <rFont val="Arial"/>
        <family val="2"/>
      </rPr>
      <t>(85154)</t>
    </r>
  </si>
  <si>
    <r>
      <t xml:space="preserve">Zagospodarowanie terenów rekreacyjno-wypoczynkowych przy ul. Malczewskiego </t>
    </r>
    <r>
      <rPr>
        <i/>
        <sz val="9"/>
        <rFont val="Arial"/>
        <family val="2"/>
      </rPr>
      <t>(90004)</t>
    </r>
  </si>
  <si>
    <r>
      <t>Kompleksowe ubezpieczenie Gminy-Miasto Świnoujście</t>
    </r>
    <r>
      <rPr>
        <i/>
        <sz val="9"/>
        <rFont val="Arial"/>
        <family val="2"/>
      </rPr>
      <t xml:space="preserve"> (75023)</t>
    </r>
  </si>
  <si>
    <r>
      <t>Ochrona obiektów CAM</t>
    </r>
    <r>
      <rPr>
        <i/>
        <sz val="9"/>
        <rFont val="Arial"/>
        <family val="2"/>
      </rPr>
      <t xml:space="preserve"> (75023)</t>
    </r>
  </si>
  <si>
    <r>
      <t>Dostawa materiałów biurowych</t>
    </r>
    <r>
      <rPr>
        <i/>
        <sz val="9"/>
        <rFont val="Arial"/>
        <family val="2"/>
      </rPr>
      <t xml:space="preserve"> (75023)</t>
    </r>
  </si>
  <si>
    <r>
      <t>Dostawa paliw</t>
    </r>
    <r>
      <rPr>
        <i/>
        <sz val="9"/>
        <rFont val="Arial"/>
        <family val="2"/>
      </rPr>
      <t xml:space="preserve"> (75023)</t>
    </r>
  </si>
  <si>
    <r>
      <t>Wysyłka poczty</t>
    </r>
    <r>
      <rPr>
        <i/>
        <sz val="9"/>
        <rFont val="Arial"/>
        <family val="2"/>
      </rPr>
      <t xml:space="preserve"> (75023)</t>
    </r>
  </si>
  <si>
    <r>
      <t>Dostawa artykułów spożywczych</t>
    </r>
    <r>
      <rPr>
        <i/>
        <sz val="9"/>
        <rFont val="Arial"/>
        <family val="2"/>
      </rPr>
      <t xml:space="preserve"> (75023)</t>
    </r>
  </si>
  <si>
    <r>
      <t>Administracja i bezpieczeństwo serwerów LINuX</t>
    </r>
    <r>
      <rPr>
        <i/>
        <sz val="9"/>
        <rFont val="Arial"/>
        <family val="2"/>
      </rPr>
      <t xml:space="preserve"> (75023)</t>
    </r>
  </si>
  <si>
    <r>
      <t>Dostarczenie sygnału Internetu do UM, połączenie z Bazą Rybacką</t>
    </r>
    <r>
      <rPr>
        <i/>
        <sz val="9"/>
        <rFont val="Arial"/>
        <family val="2"/>
      </rPr>
      <t xml:space="preserve"> (75023)</t>
    </r>
  </si>
  <si>
    <r>
      <t>Dostarczenie sygnału Internetu Hot Spot Promenada I</t>
    </r>
    <r>
      <rPr>
        <i/>
        <sz val="9"/>
        <rFont val="Arial"/>
        <family val="2"/>
      </rPr>
      <t xml:space="preserve"> (75023)</t>
    </r>
  </si>
  <si>
    <r>
      <t>Dostarczenie sygnału Internetu Hot Spot Basen Północny</t>
    </r>
    <r>
      <rPr>
        <i/>
        <sz val="9"/>
        <rFont val="Arial"/>
        <family val="2"/>
      </rPr>
      <t xml:space="preserve"> (75023)</t>
    </r>
  </si>
  <si>
    <r>
      <t>Dostarczenie sygnału do Internetu z kamer przeprawy promowej</t>
    </r>
    <r>
      <rPr>
        <i/>
        <sz val="9"/>
        <rFont val="Arial"/>
        <family val="2"/>
      </rPr>
      <t xml:space="preserve"> (75023)</t>
    </r>
  </si>
  <si>
    <r>
      <t>Dostarczenie sygnału do Internetu z kamery na plaży</t>
    </r>
    <r>
      <rPr>
        <i/>
        <sz val="9"/>
        <rFont val="Arial"/>
        <family val="2"/>
      </rPr>
      <t xml:space="preserve"> (75023)</t>
    </r>
  </si>
  <si>
    <r>
      <t>Konserwacja oprogramowania i baz SIT</t>
    </r>
    <r>
      <rPr>
        <i/>
        <sz val="9"/>
        <rFont val="Arial"/>
        <family val="2"/>
      </rPr>
      <t xml:space="preserve"> (75023)</t>
    </r>
  </si>
  <si>
    <r>
      <t>Rejestracja domeny www.swinoujscie.pl oraz um.swinoujscie.pl</t>
    </r>
    <r>
      <rPr>
        <i/>
        <sz val="9"/>
        <rFont val="Arial"/>
        <family val="2"/>
      </rPr>
      <t xml:space="preserve"> (75023)</t>
    </r>
  </si>
  <si>
    <r>
      <t>Obsługa długu - obligacje 2011</t>
    </r>
    <r>
      <rPr>
        <i/>
        <sz val="9"/>
        <rFont val="Arial"/>
        <family val="2"/>
      </rPr>
      <t>(75702)</t>
    </r>
  </si>
  <si>
    <r>
      <t xml:space="preserve">Międzynarodowy Bałtycki szlak rowerowy R10 Stralsund- Świnoujście - ul.Uzdrowiskowa, wzdłuż Świny i ul. Barlickiego </t>
    </r>
    <r>
      <rPr>
        <i/>
        <sz val="9"/>
        <rFont val="Arial"/>
        <family val="2"/>
      </rPr>
      <t>(90004)</t>
    </r>
  </si>
  <si>
    <r>
      <t>Zorganizowanie i zarządzanie Strefą Płatnego Parkowania (SPP) na terenie miasta Świnoujście</t>
    </r>
    <r>
      <rPr>
        <i/>
        <sz val="9"/>
        <rFont val="Arial"/>
        <family val="2"/>
      </rPr>
      <t xml:space="preserve"> (60016)</t>
    </r>
  </si>
  <si>
    <r>
      <t>Dzierżawa łączy światłowodowych wraz z konserwacją - usługa związana z budową i eksploatacją monitoringu w mieście</t>
    </r>
    <r>
      <rPr>
        <i/>
        <sz val="9"/>
        <rFont val="Arial"/>
        <family val="2"/>
      </rPr>
      <t xml:space="preserve"> (75495)</t>
    </r>
  </si>
  <si>
    <r>
      <t>Budowa drogi dojazdowej do Gimnazjum Publicznego nr 1</t>
    </r>
    <r>
      <rPr>
        <i/>
        <sz val="9"/>
        <rFont val="Arial"/>
        <family val="2"/>
      </rPr>
      <t xml:space="preserve"> (60016)</t>
    </r>
  </si>
  <si>
    <t>Załącznik Nr 2
do uchwały Nr VII/40/2011
Rady Miasta Świnoujście
z dnia 31 marca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</si>
</sst>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7" fillId="35" borderId="10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7" fillId="36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vertical="center" wrapText="1"/>
    </xf>
    <xf numFmtId="3" fontId="1" fillId="37" borderId="10" xfId="0" applyNumberFormat="1" applyFont="1" applyFill="1" applyBorder="1" applyAlignment="1">
      <alignment vertical="center"/>
    </xf>
    <xf numFmtId="3" fontId="1" fillId="37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8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49" fontId="7" fillId="38" borderId="10" xfId="0" applyNumberFormat="1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5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49" fontId="7" fillId="35" borderId="19" xfId="0" applyNumberFormat="1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left" vertical="center"/>
    </xf>
    <xf numFmtId="49" fontId="7" fillId="35" borderId="14" xfId="0" applyNumberFormat="1" applyFont="1" applyFill="1" applyBorder="1" applyAlignment="1">
      <alignment horizontal="left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49" fontId="7" fillId="34" borderId="19" xfId="0" applyNumberFormat="1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7" fillId="34" borderId="14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49" fontId="8" fillId="34" borderId="19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5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00390625" style="5" customWidth="1"/>
    <col min="2" max="2" width="44.00390625" style="2" customWidth="1"/>
    <col min="3" max="11" width="13.7109375" style="2" customWidth="1"/>
    <col min="12" max="12" width="9.57421875" style="2" hidden="1" customWidth="1"/>
    <col min="13" max="13" width="8.28125" style="2" hidden="1" customWidth="1"/>
    <col min="14" max="14" width="8.421875" style="2" hidden="1" customWidth="1"/>
    <col min="15" max="20" width="0" style="2" hidden="1" customWidth="1"/>
    <col min="21" max="16384" width="9.140625" style="2" customWidth="1"/>
  </cols>
  <sheetData>
    <row r="1" spans="1:2" ht="26.25" customHeight="1">
      <c r="A1" s="16"/>
      <c r="B1" s="17"/>
    </row>
    <row r="2" spans="1:2" s="10" customFormat="1" ht="55.5" customHeight="1">
      <c r="A2" s="109" t="s">
        <v>320</v>
      </c>
      <c r="B2" s="109"/>
    </row>
    <row r="3" spans="1:5" ht="27" customHeight="1">
      <c r="A3" s="18" t="s">
        <v>283</v>
      </c>
      <c r="B3" s="18"/>
      <c r="C3" s="18"/>
      <c r="D3" s="18"/>
      <c r="E3" s="18"/>
    </row>
    <row r="5" spans="1:20" s="4" customFormat="1" ht="27.75" customHeight="1">
      <c r="A5" s="3" t="s">
        <v>2</v>
      </c>
      <c r="B5" s="1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277</v>
      </c>
      <c r="P5" s="3" t="s">
        <v>278</v>
      </c>
      <c r="Q5" s="3" t="s">
        <v>279</v>
      </c>
      <c r="R5" s="3" t="s">
        <v>280</v>
      </c>
      <c r="S5" s="3" t="s">
        <v>281</v>
      </c>
      <c r="T5" s="3" t="s">
        <v>282</v>
      </c>
    </row>
    <row r="6" spans="1:22" s="8" customFormat="1" ht="13.5">
      <c r="A6" s="3" t="s">
        <v>16</v>
      </c>
      <c r="B6" s="19" t="s">
        <v>91</v>
      </c>
      <c r="C6" s="28">
        <f>SUM(C7,C8)</f>
        <v>250392906</v>
      </c>
      <c r="D6" s="28">
        <f aca="true" t="shared" si="0" ref="D6:N6">SUM(D7,D8)</f>
        <v>223751000</v>
      </c>
      <c r="E6" s="28">
        <f t="shared" si="0"/>
        <v>214327000</v>
      </c>
      <c r="F6" s="28">
        <f t="shared" si="0"/>
        <v>223370000</v>
      </c>
      <c r="G6" s="28">
        <f t="shared" si="0"/>
        <v>275336150</v>
      </c>
      <c r="H6" s="28">
        <f t="shared" si="0"/>
        <v>278911000</v>
      </c>
      <c r="I6" s="28">
        <f t="shared" si="0"/>
        <v>268410000</v>
      </c>
      <c r="J6" s="28">
        <f t="shared" si="0"/>
        <v>272820000</v>
      </c>
      <c r="K6" s="28">
        <f t="shared" si="0"/>
        <v>272410000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8">
        <f aca="true" t="shared" si="1" ref="O6:T6">SUM(O7,O8)</f>
        <v>0</v>
      </c>
      <c r="P6" s="28">
        <f t="shared" si="1"/>
        <v>0</v>
      </c>
      <c r="Q6" s="28">
        <f t="shared" si="1"/>
        <v>0</v>
      </c>
      <c r="R6" s="28">
        <f t="shared" si="1"/>
        <v>0</v>
      </c>
      <c r="S6" s="28">
        <f t="shared" si="1"/>
        <v>0</v>
      </c>
      <c r="T6" s="28">
        <f t="shared" si="1"/>
        <v>0</v>
      </c>
      <c r="U6" s="29"/>
      <c r="V6" s="29"/>
    </row>
    <row r="7" spans="1:22" ht="12.75">
      <c r="A7" s="6" t="s">
        <v>17</v>
      </c>
      <c r="B7" s="20" t="s">
        <v>18</v>
      </c>
      <c r="C7" s="30">
        <v>172797053</v>
      </c>
      <c r="D7" s="30">
        <v>170265000</v>
      </c>
      <c r="E7" s="30">
        <f>ROUND(D7*102.5%,0)+428375</f>
        <v>174950000</v>
      </c>
      <c r="F7" s="30">
        <f>ROUND(E7*102.5%,0)+402250</f>
        <v>179726000</v>
      </c>
      <c r="G7" s="30">
        <f>ROUND(F7*102.5%,0)+60000000</f>
        <v>244219150</v>
      </c>
      <c r="H7" s="30">
        <v>244000000</v>
      </c>
      <c r="I7" s="30">
        <f>H7</f>
        <v>244000000</v>
      </c>
      <c r="J7" s="30">
        <f>I7</f>
        <v>244000000</v>
      </c>
      <c r="K7" s="30">
        <f>J7</f>
        <v>244000000</v>
      </c>
      <c r="L7" s="30"/>
      <c r="M7" s="30"/>
      <c r="N7" s="30"/>
      <c r="O7" s="30"/>
      <c r="P7" s="30"/>
      <c r="Q7" s="30"/>
      <c r="R7" s="30"/>
      <c r="S7" s="30"/>
      <c r="T7" s="30"/>
      <c r="U7" s="31"/>
      <c r="V7" s="31"/>
    </row>
    <row r="8" spans="1:22" ht="12.75">
      <c r="A8" s="6" t="s">
        <v>19</v>
      </c>
      <c r="B8" s="20" t="s">
        <v>20</v>
      </c>
      <c r="C8" s="30">
        <v>77595853</v>
      </c>
      <c r="D8" s="30">
        <f>D9+16986000</f>
        <v>53486000</v>
      </c>
      <c r="E8" s="30">
        <f>E9+6927000</f>
        <v>39377000</v>
      </c>
      <c r="F8" s="30">
        <f>F9+8644000</f>
        <v>43644000</v>
      </c>
      <c r="G8" s="30">
        <f>G9+6117000</f>
        <v>31117000</v>
      </c>
      <c r="H8" s="30">
        <f>H9+14911000</f>
        <v>34911000</v>
      </c>
      <c r="I8" s="30">
        <f>I9+6410000</f>
        <v>24410000</v>
      </c>
      <c r="J8" s="30">
        <f>J9+12820000</f>
        <v>28820000</v>
      </c>
      <c r="K8" s="30">
        <f>K9+6410000</f>
        <v>28410000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1"/>
    </row>
    <row r="9" spans="1:22" s="10" customFormat="1" ht="12.75">
      <c r="A9" s="9"/>
      <c r="B9" s="21" t="s">
        <v>21</v>
      </c>
      <c r="C9" s="32">
        <v>52458980</v>
      </c>
      <c r="D9" s="32">
        <v>36500000</v>
      </c>
      <c r="E9" s="32">
        <v>32450000</v>
      </c>
      <c r="F9" s="32">
        <v>35000000</v>
      </c>
      <c r="G9" s="32">
        <v>25000000</v>
      </c>
      <c r="H9" s="32">
        <v>20000000</v>
      </c>
      <c r="I9" s="32">
        <v>18000000</v>
      </c>
      <c r="J9" s="32">
        <v>16000000</v>
      </c>
      <c r="K9" s="32">
        <f>15000000+7000000</f>
        <v>22000000</v>
      </c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</row>
    <row r="10" spans="1:22" s="8" customFormat="1" ht="37.5">
      <c r="A10" s="3" t="s">
        <v>22</v>
      </c>
      <c r="B10" s="22" t="s">
        <v>114</v>
      </c>
      <c r="C10" s="28">
        <v>173070769</v>
      </c>
      <c r="D10" s="28">
        <v>158500000</v>
      </c>
      <c r="E10" s="28">
        <f>D10</f>
        <v>158500000</v>
      </c>
      <c r="F10" s="28">
        <f>E10</f>
        <v>158500000</v>
      </c>
      <c r="G10" s="28">
        <f>ROUND(F10*105%,0)</f>
        <v>166425000</v>
      </c>
      <c r="H10" s="28">
        <f>ROUND(G10*105%,0)</f>
        <v>174746250</v>
      </c>
      <c r="I10" s="28">
        <f>ROUND(H10*105%,0)</f>
        <v>183483563</v>
      </c>
      <c r="J10" s="28">
        <f aca="true" t="shared" si="2" ref="J10:K12">ROUND(I10*103.5%,0)</f>
        <v>189905488</v>
      </c>
      <c r="K10" s="28">
        <f t="shared" si="2"/>
        <v>196552180</v>
      </c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</row>
    <row r="11" spans="1:22" ht="14.25" customHeight="1">
      <c r="A11" s="6" t="s">
        <v>23</v>
      </c>
      <c r="B11" s="23" t="s">
        <v>92</v>
      </c>
      <c r="C11" s="30">
        <v>72623799</v>
      </c>
      <c r="D11" s="30">
        <v>75130651</v>
      </c>
      <c r="E11" s="30">
        <f>ROUND(D11*102.5%,0)</f>
        <v>77008917</v>
      </c>
      <c r="F11" s="30">
        <f>ROUND(E11*102.5%,0)</f>
        <v>78934140</v>
      </c>
      <c r="G11" s="30">
        <f aca="true" t="shared" si="3" ref="G11:I12">ROUND(F11*103.5%,0)</f>
        <v>81696835</v>
      </c>
      <c r="H11" s="30">
        <f t="shared" si="3"/>
        <v>84556224</v>
      </c>
      <c r="I11" s="30">
        <f t="shared" si="3"/>
        <v>87515692</v>
      </c>
      <c r="J11" s="30">
        <f t="shared" si="2"/>
        <v>90578741</v>
      </c>
      <c r="K11" s="30">
        <f t="shared" si="2"/>
        <v>93748997</v>
      </c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1"/>
    </row>
    <row r="12" spans="1:22" ht="13.5">
      <c r="A12" s="6" t="s">
        <v>24</v>
      </c>
      <c r="B12" s="23" t="s">
        <v>93</v>
      </c>
      <c r="C12" s="30">
        <v>15452126</v>
      </c>
      <c r="D12" s="30">
        <v>15500000</v>
      </c>
      <c r="E12" s="30">
        <v>15500000</v>
      </c>
      <c r="F12" s="30">
        <v>15500000</v>
      </c>
      <c r="G12" s="30">
        <f t="shared" si="3"/>
        <v>16042500</v>
      </c>
      <c r="H12" s="30">
        <f t="shared" si="3"/>
        <v>16603988</v>
      </c>
      <c r="I12" s="30">
        <f t="shared" si="3"/>
        <v>17185128</v>
      </c>
      <c r="J12" s="30">
        <f t="shared" si="2"/>
        <v>17786607</v>
      </c>
      <c r="K12" s="30">
        <f t="shared" si="2"/>
        <v>18409138</v>
      </c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</row>
    <row r="13" spans="1:22" ht="12.75">
      <c r="A13" s="6" t="s">
        <v>25</v>
      </c>
      <c r="B13" s="23" t="s">
        <v>26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/>
      <c r="V13" s="31"/>
    </row>
    <row r="14" spans="1:22" s="10" customFormat="1" ht="24" customHeight="1">
      <c r="A14" s="9"/>
      <c r="B14" s="21" t="s">
        <v>115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3"/>
      <c r="V14" s="33"/>
    </row>
    <row r="15" spans="1:22" s="27" customFormat="1" ht="16.5" customHeight="1">
      <c r="A15" s="25" t="s">
        <v>27</v>
      </c>
      <c r="B15" s="26" t="s">
        <v>94</v>
      </c>
      <c r="C15" s="34">
        <f>PRZEDSIEWZIECIA!G6</f>
        <v>16337339</v>
      </c>
      <c r="D15" s="34">
        <f>PRZEDSIEWZIECIA!H6</f>
        <v>13683437</v>
      </c>
      <c r="E15" s="34">
        <f>PRZEDSIEWZIECIA!I6</f>
        <v>10848812</v>
      </c>
      <c r="F15" s="34">
        <f>PRZEDSIEWZIECIA!J6</f>
        <v>6420136</v>
      </c>
      <c r="G15" s="34">
        <f>PRZEDSIEWZIECIA!K6</f>
        <v>5130884</v>
      </c>
      <c r="H15" s="34">
        <f>PRZEDSIEWZIECIA!L6</f>
        <v>4999126</v>
      </c>
      <c r="I15" s="34">
        <f>PRZEDSIEWZIECIA!M6</f>
        <v>4858436</v>
      </c>
      <c r="J15" s="34">
        <f>PRZEDSIEWZIECIA!N6</f>
        <v>4687745</v>
      </c>
      <c r="K15" s="34">
        <f>PRZEDSIEWZIECIA!O6</f>
        <v>4394469</v>
      </c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5"/>
    </row>
    <row r="16" spans="1:22" s="8" customFormat="1" ht="24">
      <c r="A16" s="3" t="s">
        <v>28</v>
      </c>
      <c r="B16" s="22" t="s">
        <v>29</v>
      </c>
      <c r="C16" s="28">
        <f>C6-C10</f>
        <v>77322137</v>
      </c>
      <c r="D16" s="28">
        <f aca="true" t="shared" si="4" ref="D16:N16">D6-D10</f>
        <v>65251000</v>
      </c>
      <c r="E16" s="28">
        <f t="shared" si="4"/>
        <v>55827000</v>
      </c>
      <c r="F16" s="28">
        <f t="shared" si="4"/>
        <v>64870000</v>
      </c>
      <c r="G16" s="28">
        <f t="shared" si="4"/>
        <v>108911150</v>
      </c>
      <c r="H16" s="28">
        <f t="shared" si="4"/>
        <v>104164750</v>
      </c>
      <c r="I16" s="28">
        <f t="shared" si="4"/>
        <v>84926437</v>
      </c>
      <c r="J16" s="28">
        <f t="shared" si="4"/>
        <v>82914512</v>
      </c>
      <c r="K16" s="28">
        <f t="shared" si="4"/>
        <v>75857820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aca="true" t="shared" si="5" ref="O16:T16">O6-O10</f>
        <v>0</v>
      </c>
      <c r="P16" s="28">
        <f t="shared" si="5"/>
        <v>0</v>
      </c>
      <c r="Q16" s="28">
        <f t="shared" si="5"/>
        <v>0</v>
      </c>
      <c r="R16" s="28">
        <f t="shared" si="5"/>
        <v>0</v>
      </c>
      <c r="S16" s="28">
        <f t="shared" si="5"/>
        <v>0</v>
      </c>
      <c r="T16" s="28">
        <f t="shared" si="5"/>
        <v>0</v>
      </c>
      <c r="U16" s="29"/>
      <c r="V16" s="29"/>
    </row>
    <row r="17" spans="1:22" s="8" customFormat="1" ht="24">
      <c r="A17" s="3" t="s">
        <v>30</v>
      </c>
      <c r="B17" s="22" t="s">
        <v>31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/>
      <c r="V17" s="29"/>
    </row>
    <row r="18" spans="1:22" s="13" customFormat="1" ht="36">
      <c r="A18" s="12"/>
      <c r="B18" s="23" t="s">
        <v>116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7"/>
      <c r="V18" s="37"/>
    </row>
    <row r="19" spans="1:22" s="8" customFormat="1" ht="16.5" customHeight="1">
      <c r="A19" s="3" t="s">
        <v>32</v>
      </c>
      <c r="B19" s="22" t="s">
        <v>95</v>
      </c>
      <c r="C19" s="28">
        <v>2020572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/>
      <c r="V19" s="29"/>
    </row>
    <row r="20" spans="1:22" s="46" customFormat="1" ht="12.75">
      <c r="A20" s="42" t="s">
        <v>33</v>
      </c>
      <c r="B20" s="43" t="s">
        <v>34</v>
      </c>
      <c r="C20" s="44">
        <f>SUM(C16,C17,C19)</f>
        <v>79342709</v>
      </c>
      <c r="D20" s="44">
        <f aca="true" t="shared" si="6" ref="D20:N20">SUM(D16,D17,D19)</f>
        <v>65251000</v>
      </c>
      <c r="E20" s="44">
        <f t="shared" si="6"/>
        <v>55827000</v>
      </c>
      <c r="F20" s="44">
        <f t="shared" si="6"/>
        <v>64870000</v>
      </c>
      <c r="G20" s="44">
        <f t="shared" si="6"/>
        <v>108911150</v>
      </c>
      <c r="H20" s="44">
        <f t="shared" si="6"/>
        <v>104164750</v>
      </c>
      <c r="I20" s="44">
        <f t="shared" si="6"/>
        <v>84926437</v>
      </c>
      <c r="J20" s="44">
        <f t="shared" si="6"/>
        <v>82914512</v>
      </c>
      <c r="K20" s="44">
        <f t="shared" si="6"/>
        <v>75857820</v>
      </c>
      <c r="L20" s="44">
        <f t="shared" si="6"/>
        <v>0</v>
      </c>
      <c r="M20" s="44">
        <f t="shared" si="6"/>
        <v>0</v>
      </c>
      <c r="N20" s="44">
        <f t="shared" si="6"/>
        <v>0</v>
      </c>
      <c r="O20" s="44">
        <f aca="true" t="shared" si="7" ref="O20:T20">SUM(O16,O17,O19)</f>
        <v>0</v>
      </c>
      <c r="P20" s="44">
        <f t="shared" si="7"/>
        <v>0</v>
      </c>
      <c r="Q20" s="44">
        <f t="shared" si="7"/>
        <v>0</v>
      </c>
      <c r="R20" s="44">
        <f t="shared" si="7"/>
        <v>0</v>
      </c>
      <c r="S20" s="44">
        <f t="shared" si="7"/>
        <v>0</v>
      </c>
      <c r="T20" s="44">
        <f t="shared" si="7"/>
        <v>0</v>
      </c>
      <c r="U20" s="45"/>
      <c r="V20" s="45"/>
    </row>
    <row r="21" spans="1:22" s="8" customFormat="1" ht="12.75">
      <c r="A21" s="3" t="s">
        <v>35</v>
      </c>
      <c r="B21" s="22" t="s">
        <v>36</v>
      </c>
      <c r="C21" s="28">
        <f>SUM(C22,C23)</f>
        <v>41800000</v>
      </c>
      <c r="D21" s="28">
        <f aca="true" t="shared" si="8" ref="D21:N21">SUM(D22,D23)</f>
        <v>11300000</v>
      </c>
      <c r="E21" s="28">
        <f t="shared" si="8"/>
        <v>8300000</v>
      </c>
      <c r="F21" s="28">
        <f t="shared" si="8"/>
        <v>8300000</v>
      </c>
      <c r="G21" s="28">
        <f t="shared" si="8"/>
        <v>28100000</v>
      </c>
      <c r="H21" s="28">
        <f t="shared" si="8"/>
        <v>7399126</v>
      </c>
      <c r="I21" s="28">
        <f t="shared" si="8"/>
        <v>7242436</v>
      </c>
      <c r="J21" s="28">
        <f t="shared" si="8"/>
        <v>6787745</v>
      </c>
      <c r="K21" s="28">
        <f t="shared" si="8"/>
        <v>13394469</v>
      </c>
      <c r="L21" s="28">
        <f t="shared" si="8"/>
        <v>0</v>
      </c>
      <c r="M21" s="28">
        <f t="shared" si="8"/>
        <v>0</v>
      </c>
      <c r="N21" s="28">
        <f t="shared" si="8"/>
        <v>0</v>
      </c>
      <c r="O21" s="28">
        <f aca="true" t="shared" si="9" ref="O21:T21">SUM(O22,O23)</f>
        <v>0</v>
      </c>
      <c r="P21" s="28">
        <f t="shared" si="9"/>
        <v>0</v>
      </c>
      <c r="Q21" s="28">
        <f t="shared" si="9"/>
        <v>0</v>
      </c>
      <c r="R21" s="28">
        <f t="shared" si="9"/>
        <v>0</v>
      </c>
      <c r="S21" s="28">
        <f t="shared" si="9"/>
        <v>0</v>
      </c>
      <c r="T21" s="28">
        <f t="shared" si="9"/>
        <v>0</v>
      </c>
      <c r="U21" s="29"/>
      <c r="V21" s="29"/>
    </row>
    <row r="22" spans="1:22" ht="24">
      <c r="A22" s="6" t="s">
        <v>17</v>
      </c>
      <c r="B22" s="23" t="s">
        <v>37</v>
      </c>
      <c r="C22" s="30">
        <v>38800000</v>
      </c>
      <c r="D22" s="30">
        <v>8800000</v>
      </c>
      <c r="E22" s="30">
        <v>5800000</v>
      </c>
      <c r="F22" s="30">
        <v>6000000</v>
      </c>
      <c r="G22" s="30">
        <f>6000000+20000000</f>
        <v>26000000</v>
      </c>
      <c r="H22" s="30">
        <f>6000000</f>
        <v>6000000</v>
      </c>
      <c r="I22" s="30">
        <v>6084000</v>
      </c>
      <c r="J22" s="30">
        <v>6000000</v>
      </c>
      <c r="K22" s="30">
        <f>6000000+7000000</f>
        <v>13000000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1"/>
      <c r="V22" s="31"/>
    </row>
    <row r="23" spans="1:22" ht="12.75">
      <c r="A23" s="6" t="s">
        <v>19</v>
      </c>
      <c r="B23" s="23" t="s">
        <v>38</v>
      </c>
      <c r="C23" s="30">
        <f>PRZEDSIEWZIECIA!G210+PRZEDSIEWZIECIA!G213+PRZEDSIEWZIECIA!G216</f>
        <v>3000000</v>
      </c>
      <c r="D23" s="30">
        <f>PRZEDSIEWZIECIA!H210+PRZEDSIEWZIECIA!H213+PRZEDSIEWZIECIA!H216</f>
        <v>2500000</v>
      </c>
      <c r="E23" s="30">
        <f>PRZEDSIEWZIECIA!I210+PRZEDSIEWZIECIA!I213+PRZEDSIEWZIECIA!I216</f>
        <v>2500000</v>
      </c>
      <c r="F23" s="30">
        <v>2300000</v>
      </c>
      <c r="G23" s="30">
        <v>2100000</v>
      </c>
      <c r="H23" s="30">
        <f>PRZEDSIEWZIECIA!L210+PRZEDSIEWZIECIA!L213+PRZEDSIEWZIECIA!L216</f>
        <v>1399126</v>
      </c>
      <c r="I23" s="30">
        <f>PRZEDSIEWZIECIA!M210+PRZEDSIEWZIECIA!M213+PRZEDSIEWZIECIA!M216</f>
        <v>1158436</v>
      </c>
      <c r="J23" s="30">
        <f>PRZEDSIEWZIECIA!N210+PRZEDSIEWZIECIA!N213+PRZEDSIEWZIECIA!N216</f>
        <v>787745</v>
      </c>
      <c r="K23" s="30">
        <f>PRZEDSIEWZIECIA!O210+PRZEDSIEWZIECIA!O213+PRZEDSIEWZIECIA!O216</f>
        <v>394469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1"/>
      <c r="V23" s="31"/>
    </row>
    <row r="24" spans="1:22" s="8" customFormat="1" ht="24">
      <c r="A24" s="3" t="s">
        <v>39</v>
      </c>
      <c r="B24" s="22" t="s">
        <v>40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/>
      <c r="V24" s="29"/>
    </row>
    <row r="25" spans="1:22" s="8" customFormat="1" ht="16.5" customHeight="1">
      <c r="A25" s="3" t="s">
        <v>41</v>
      </c>
      <c r="B25" s="22" t="s">
        <v>42</v>
      </c>
      <c r="C25" s="28">
        <f>SUM(C20-C21-C24)</f>
        <v>37542709</v>
      </c>
      <c r="D25" s="28">
        <f aca="true" t="shared" si="10" ref="D25:N25">SUM(D20-D21-D24)</f>
        <v>53951000</v>
      </c>
      <c r="E25" s="28">
        <f t="shared" si="10"/>
        <v>47527000</v>
      </c>
      <c r="F25" s="28">
        <f t="shared" si="10"/>
        <v>56570000</v>
      </c>
      <c r="G25" s="28">
        <f t="shared" si="10"/>
        <v>80811150</v>
      </c>
      <c r="H25" s="28">
        <f t="shared" si="10"/>
        <v>96765624</v>
      </c>
      <c r="I25" s="28">
        <f t="shared" si="10"/>
        <v>77684001</v>
      </c>
      <c r="J25" s="28">
        <f t="shared" si="10"/>
        <v>76126767</v>
      </c>
      <c r="K25" s="28">
        <f t="shared" si="10"/>
        <v>62463351</v>
      </c>
      <c r="L25" s="28">
        <f t="shared" si="10"/>
        <v>0</v>
      </c>
      <c r="M25" s="28">
        <f t="shared" si="10"/>
        <v>0</v>
      </c>
      <c r="N25" s="28">
        <f t="shared" si="10"/>
        <v>0</v>
      </c>
      <c r="O25" s="28">
        <f aca="true" t="shared" si="11" ref="O25:T25">SUM(O20-O21-O24)</f>
        <v>0</v>
      </c>
      <c r="P25" s="28">
        <f t="shared" si="11"/>
        <v>0</v>
      </c>
      <c r="Q25" s="28">
        <f t="shared" si="11"/>
        <v>0</v>
      </c>
      <c r="R25" s="28">
        <f t="shared" si="11"/>
        <v>0</v>
      </c>
      <c r="S25" s="28">
        <f t="shared" si="11"/>
        <v>0</v>
      </c>
      <c r="T25" s="28">
        <f t="shared" si="11"/>
        <v>0</v>
      </c>
      <c r="U25" s="29"/>
      <c r="V25" s="29"/>
    </row>
    <row r="26" spans="1:22" s="85" customFormat="1" ht="13.5">
      <c r="A26" s="81" t="s">
        <v>43</v>
      </c>
      <c r="B26" s="82" t="s">
        <v>96</v>
      </c>
      <c r="C26" s="83">
        <v>74542709</v>
      </c>
      <c r="D26" s="83">
        <v>63951000</v>
      </c>
      <c r="E26" s="83">
        <v>47527000</v>
      </c>
      <c r="F26" s="83">
        <v>66570000</v>
      </c>
      <c r="G26" s="83">
        <f>34547000+46264150</f>
        <v>80811150</v>
      </c>
      <c r="H26" s="83">
        <f>41038000+55727624</f>
        <v>96765624</v>
      </c>
      <c r="I26" s="83">
        <f>13977000+63707001</f>
        <v>77684001</v>
      </c>
      <c r="J26" s="83">
        <f>12643000+63483767</f>
        <v>76126767</v>
      </c>
      <c r="K26" s="83">
        <f>9615000+52848351</f>
        <v>62463351</v>
      </c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84"/>
    </row>
    <row r="27" spans="1:22" s="41" customFormat="1" ht="15" customHeight="1">
      <c r="A27" s="38" t="s">
        <v>17</v>
      </c>
      <c r="B27" s="26" t="s">
        <v>46</v>
      </c>
      <c r="C27" s="39">
        <f>PRZEDSIEWZIECIA!G7</f>
        <v>49391984</v>
      </c>
      <c r="D27" s="39">
        <f>PRZEDSIEWZIECIA!H7</f>
        <v>60328186</v>
      </c>
      <c r="E27" s="39">
        <f>PRZEDSIEWZIECIA!I7</f>
        <v>29340000</v>
      </c>
      <c r="F27" s="39">
        <f>PRZEDSIEWZIECIA!J7</f>
        <v>16112000</v>
      </c>
      <c r="G27" s="39">
        <f>PRZEDSIEWZIECIA!K7</f>
        <v>17763000</v>
      </c>
      <c r="H27" s="39">
        <f>PRZEDSIEWZIECIA!L7</f>
        <v>9580000</v>
      </c>
      <c r="I27" s="39">
        <f>PRZEDSIEWZIECIA!M7</f>
        <v>0</v>
      </c>
      <c r="J27" s="39">
        <f>PRZEDSIEWZIECIA!N7</f>
        <v>0</v>
      </c>
      <c r="K27" s="39">
        <f>PRZEDSIEWZIECIA!O7</f>
        <v>0</v>
      </c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0"/>
    </row>
    <row r="28" spans="1:22" s="8" customFormat="1" ht="13.5">
      <c r="A28" s="3" t="s">
        <v>44</v>
      </c>
      <c r="B28" s="22" t="s">
        <v>97</v>
      </c>
      <c r="C28" s="28">
        <v>37000000</v>
      </c>
      <c r="D28" s="28">
        <v>10000000</v>
      </c>
      <c r="E28" s="28">
        <v>0</v>
      </c>
      <c r="F28" s="28">
        <v>10000000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9"/>
    </row>
    <row r="29" spans="1:22" s="8" customFormat="1" ht="13.5">
      <c r="A29" s="3" t="s">
        <v>45</v>
      </c>
      <c r="B29" s="22" t="s">
        <v>98</v>
      </c>
      <c r="C29" s="28">
        <f>C25-C26+C28</f>
        <v>0</v>
      </c>
      <c r="D29" s="28">
        <f aca="true" t="shared" si="12" ref="D29:N29">D25-D26+D28</f>
        <v>0</v>
      </c>
      <c r="E29" s="28">
        <f t="shared" si="12"/>
        <v>0</v>
      </c>
      <c r="F29" s="28">
        <f t="shared" si="12"/>
        <v>0</v>
      </c>
      <c r="G29" s="28">
        <f>G25-G26+G28</f>
        <v>0</v>
      </c>
      <c r="H29" s="28">
        <f t="shared" si="12"/>
        <v>0</v>
      </c>
      <c r="I29" s="28">
        <f>I25-I26+I28</f>
        <v>0</v>
      </c>
      <c r="J29" s="28">
        <f t="shared" si="12"/>
        <v>0</v>
      </c>
      <c r="K29" s="28">
        <f t="shared" si="12"/>
        <v>0</v>
      </c>
      <c r="L29" s="28">
        <f t="shared" si="12"/>
        <v>0</v>
      </c>
      <c r="M29" s="28">
        <f t="shared" si="12"/>
        <v>0</v>
      </c>
      <c r="N29" s="28">
        <f t="shared" si="12"/>
        <v>0</v>
      </c>
      <c r="O29" s="28">
        <f aca="true" t="shared" si="13" ref="O29:T29">O25-O26+O28</f>
        <v>0</v>
      </c>
      <c r="P29" s="28">
        <f t="shared" si="13"/>
        <v>0</v>
      </c>
      <c r="Q29" s="28">
        <f t="shared" si="13"/>
        <v>0</v>
      </c>
      <c r="R29" s="28">
        <f t="shared" si="13"/>
        <v>0</v>
      </c>
      <c r="S29" s="28">
        <f t="shared" si="13"/>
        <v>0</v>
      </c>
      <c r="T29" s="28">
        <f t="shared" si="13"/>
        <v>0</v>
      </c>
      <c r="U29" s="29"/>
      <c r="V29" s="29"/>
    </row>
    <row r="30" spans="2:22" ht="12.75">
      <c r="B30" s="2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8" customFormat="1" ht="13.5">
      <c r="A31" s="3" t="s">
        <v>47</v>
      </c>
      <c r="B31" s="22" t="s">
        <v>99</v>
      </c>
      <c r="C31" s="28">
        <v>57684000</v>
      </c>
      <c r="D31" s="28">
        <f>C31+D28-D22</f>
        <v>58884000</v>
      </c>
      <c r="E31" s="28">
        <f aca="true" t="shared" si="14" ref="E31:K31">D31+E28-E22</f>
        <v>53084000</v>
      </c>
      <c r="F31" s="28">
        <f t="shared" si="14"/>
        <v>57084000</v>
      </c>
      <c r="G31" s="28">
        <f>F31+G28-G22</f>
        <v>31084000</v>
      </c>
      <c r="H31" s="28">
        <f t="shared" si="14"/>
        <v>25084000</v>
      </c>
      <c r="I31" s="28">
        <f t="shared" si="14"/>
        <v>19000000</v>
      </c>
      <c r="J31" s="28">
        <f t="shared" si="14"/>
        <v>13000000</v>
      </c>
      <c r="K31" s="28">
        <f t="shared" si="14"/>
        <v>0</v>
      </c>
      <c r="L31" s="28">
        <f aca="true" t="shared" si="15" ref="L31:T31">K31+L28-L22</f>
        <v>0</v>
      </c>
      <c r="M31" s="28">
        <f t="shared" si="15"/>
        <v>0</v>
      </c>
      <c r="N31" s="28">
        <f t="shared" si="15"/>
        <v>0</v>
      </c>
      <c r="O31" s="28">
        <f t="shared" si="15"/>
        <v>0</v>
      </c>
      <c r="P31" s="28">
        <f t="shared" si="15"/>
        <v>0</v>
      </c>
      <c r="Q31" s="28">
        <f t="shared" si="15"/>
        <v>0</v>
      </c>
      <c r="R31" s="28">
        <f t="shared" si="15"/>
        <v>0</v>
      </c>
      <c r="S31" s="28">
        <f t="shared" si="15"/>
        <v>0</v>
      </c>
      <c r="T31" s="28">
        <f t="shared" si="15"/>
        <v>0</v>
      </c>
      <c r="U31" s="29"/>
      <c r="V31" s="29"/>
    </row>
    <row r="32" spans="1:22" ht="25.5">
      <c r="A32" s="6" t="s">
        <v>17</v>
      </c>
      <c r="B32" s="23" t="s">
        <v>100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1"/>
      <c r="V32" s="31"/>
    </row>
    <row r="33" spans="1:22" ht="26.25" customHeight="1">
      <c r="A33" s="6" t="s">
        <v>19</v>
      </c>
      <c r="B33" s="23" t="s">
        <v>48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1"/>
      <c r="V33" s="31"/>
    </row>
    <row r="34" spans="1:22" s="8" customFormat="1" ht="49.5">
      <c r="A34" s="3" t="s">
        <v>49</v>
      </c>
      <c r="B34" s="22" t="s">
        <v>101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9"/>
      <c r="V34" s="29"/>
    </row>
    <row r="35" spans="1:22" s="8" customFormat="1" ht="13.5">
      <c r="A35" s="3" t="s">
        <v>50</v>
      </c>
      <c r="B35" s="22" t="s">
        <v>102</v>
      </c>
      <c r="C35" s="47">
        <f>(C22+C23)/C6</f>
        <v>0.16693763680349635</v>
      </c>
      <c r="D35" s="47">
        <f aca="true" t="shared" si="16" ref="D35:T35">(D22+D23)/D6</f>
        <v>0.05050256758629012</v>
      </c>
      <c r="E35" s="47">
        <f t="shared" si="16"/>
        <v>0.0387258721486327</v>
      </c>
      <c r="F35" s="47">
        <f t="shared" si="16"/>
        <v>0.037158078524421365</v>
      </c>
      <c r="G35" s="47">
        <f t="shared" si="16"/>
        <v>0.10205706733387533</v>
      </c>
      <c r="H35" s="47">
        <f t="shared" si="16"/>
        <v>0.026528627411611588</v>
      </c>
      <c r="I35" s="47">
        <f t="shared" si="16"/>
        <v>0.026982735367534743</v>
      </c>
      <c r="J35" s="47">
        <f t="shared" si="16"/>
        <v>0.024879939154020966</v>
      </c>
      <c r="K35" s="47">
        <f t="shared" si="16"/>
        <v>0.049170254395947285</v>
      </c>
      <c r="L35" s="47" t="e">
        <f t="shared" si="16"/>
        <v>#DIV/0!</v>
      </c>
      <c r="M35" s="47" t="e">
        <f t="shared" si="16"/>
        <v>#DIV/0!</v>
      </c>
      <c r="N35" s="47" t="e">
        <f t="shared" si="16"/>
        <v>#DIV/0!</v>
      </c>
      <c r="O35" s="47" t="e">
        <f t="shared" si="16"/>
        <v>#DIV/0!</v>
      </c>
      <c r="P35" s="47" t="e">
        <f t="shared" si="16"/>
        <v>#DIV/0!</v>
      </c>
      <c r="Q35" s="47" t="e">
        <f t="shared" si="16"/>
        <v>#DIV/0!</v>
      </c>
      <c r="R35" s="47" t="e">
        <f t="shared" si="16"/>
        <v>#DIV/0!</v>
      </c>
      <c r="S35" s="47" t="e">
        <f t="shared" si="16"/>
        <v>#DIV/0!</v>
      </c>
      <c r="T35" s="47" t="e">
        <f t="shared" si="16"/>
        <v>#DIV/0!</v>
      </c>
      <c r="U35" s="29"/>
      <c r="V35" s="29"/>
    </row>
    <row r="36" spans="1:25" s="95" customFormat="1" ht="25.5">
      <c r="A36" s="99" t="s">
        <v>17</v>
      </c>
      <c r="B36" s="100" t="s">
        <v>311</v>
      </c>
      <c r="C36" s="101">
        <v>0.148163053</v>
      </c>
      <c r="D36" s="102">
        <v>0.148084649</v>
      </c>
      <c r="E36" s="102">
        <v>0.189227028</v>
      </c>
      <c r="F36" s="102">
        <f>(((E7+E8-E40)/E6)+((D7+D8-D40)/D6)+((C7+C8-C40)/C6))/3</f>
        <v>0.27536119808159715</v>
      </c>
      <c r="G36" s="102">
        <f aca="true" t="shared" si="17" ref="G36:T36">(((F7+F8-F40)/F6)+((E7+E8-E40)/E6)+((D7+D8-D40)/D6))/3</f>
        <v>0.26979324282055106</v>
      </c>
      <c r="H36" s="102">
        <f t="shared" si="17"/>
        <v>0.3056198585088828</v>
      </c>
      <c r="I36" s="102">
        <f t="shared" si="17"/>
        <v>0.34550042832264377</v>
      </c>
      <c r="J36" s="102">
        <f t="shared" si="17"/>
        <v>0.3561576042135375</v>
      </c>
      <c r="K36" s="102">
        <f t="shared" si="17"/>
        <v>0.3271906504773804</v>
      </c>
      <c r="L36" s="102">
        <f t="shared" si="17"/>
        <v>0.2967133560025515</v>
      </c>
      <c r="M36" s="102" t="e">
        <f t="shared" si="17"/>
        <v>#DIV/0!</v>
      </c>
      <c r="N36" s="102" t="e">
        <f t="shared" si="17"/>
        <v>#DIV/0!</v>
      </c>
      <c r="O36" s="102" t="e">
        <f t="shared" si="17"/>
        <v>#DIV/0!</v>
      </c>
      <c r="P36" s="102" t="e">
        <f t="shared" si="17"/>
        <v>#DIV/0!</v>
      </c>
      <c r="Q36" s="102" t="e">
        <f t="shared" si="17"/>
        <v>#DIV/0!</v>
      </c>
      <c r="R36" s="102" t="e">
        <f t="shared" si="17"/>
        <v>#DIV/0!</v>
      </c>
      <c r="S36" s="102" t="e">
        <f t="shared" si="17"/>
        <v>#DIV/0!</v>
      </c>
      <c r="T36" s="102" t="e">
        <f t="shared" si="17"/>
        <v>#DIV/0!</v>
      </c>
      <c r="U36" s="97"/>
      <c r="V36" s="97"/>
      <c r="W36" s="96"/>
      <c r="X36" s="96"/>
      <c r="Y36" s="96"/>
    </row>
    <row r="37" spans="1:20" s="8" customFormat="1" ht="39">
      <c r="A37" s="3" t="s">
        <v>51</v>
      </c>
      <c r="B37" s="22" t="s">
        <v>117</v>
      </c>
      <c r="C37" s="98" t="s">
        <v>310</v>
      </c>
      <c r="D37" s="14" t="s">
        <v>123</v>
      </c>
      <c r="E37" s="14" t="s">
        <v>123</v>
      </c>
      <c r="F37" s="14" t="s">
        <v>123</v>
      </c>
      <c r="G37" s="14" t="s">
        <v>123</v>
      </c>
      <c r="H37" s="14" t="s">
        <v>123</v>
      </c>
      <c r="I37" s="14" t="s">
        <v>123</v>
      </c>
      <c r="J37" s="14" t="s">
        <v>123</v>
      </c>
      <c r="K37" s="14" t="s">
        <v>123</v>
      </c>
      <c r="L37" s="14" t="s">
        <v>123</v>
      </c>
      <c r="M37" s="14" t="s">
        <v>123</v>
      </c>
      <c r="N37" s="14" t="s">
        <v>123</v>
      </c>
      <c r="O37" s="14" t="s">
        <v>123</v>
      </c>
      <c r="P37" s="14" t="s">
        <v>123</v>
      </c>
      <c r="Q37" s="14" t="s">
        <v>123</v>
      </c>
      <c r="R37" s="14" t="s">
        <v>123</v>
      </c>
      <c r="S37" s="14" t="s">
        <v>123</v>
      </c>
      <c r="T37" s="14" t="s">
        <v>123</v>
      </c>
    </row>
    <row r="38" spans="1:58" s="8" customFormat="1" ht="26.25" customHeight="1">
      <c r="A38" s="3" t="s">
        <v>52</v>
      </c>
      <c r="B38" s="22" t="s">
        <v>103</v>
      </c>
      <c r="C38" s="47">
        <f>(C21+C45)/C6*100</f>
        <v>17.407817883626464</v>
      </c>
      <c r="D38" s="47">
        <f>(D21+D45)/D6*100</f>
        <v>7.156087695697449</v>
      </c>
      <c r="E38" s="47">
        <f>(E21+E45)/E6*100</f>
        <v>4.7622772399184425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8" customFormat="1" ht="25.5">
      <c r="A39" s="3" t="s">
        <v>53</v>
      </c>
      <c r="B39" s="22" t="s">
        <v>104</v>
      </c>
      <c r="C39" s="47">
        <f>(C31-C32)/C6*100</f>
        <v>23.037393878882494</v>
      </c>
      <c r="D39" s="47">
        <f>(D31-D32)/D6*100</f>
        <v>26.31675389160272</v>
      </c>
      <c r="E39" s="47">
        <f>(E31-E32)/E6*100</f>
        <v>24.76776141130142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8" customFormat="1" ht="12.75">
      <c r="A40" s="3" t="s">
        <v>54</v>
      </c>
      <c r="B40" s="22" t="s">
        <v>55</v>
      </c>
      <c r="C40" s="28">
        <f>SUM(C10+C23)</f>
        <v>176070769</v>
      </c>
      <c r="D40" s="28">
        <f aca="true" t="shared" si="18" ref="D40:N40">SUM(D10+D23)</f>
        <v>161000000</v>
      </c>
      <c r="E40" s="28">
        <f t="shared" si="18"/>
        <v>161000000</v>
      </c>
      <c r="F40" s="28">
        <f t="shared" si="18"/>
        <v>160800000</v>
      </c>
      <c r="G40" s="28">
        <f t="shared" si="18"/>
        <v>168525000</v>
      </c>
      <c r="H40" s="28">
        <f t="shared" si="18"/>
        <v>176145376</v>
      </c>
      <c r="I40" s="28">
        <f t="shared" si="18"/>
        <v>184641999</v>
      </c>
      <c r="J40" s="28">
        <f t="shared" si="18"/>
        <v>190693233</v>
      </c>
      <c r="K40" s="28">
        <f t="shared" si="18"/>
        <v>196946649</v>
      </c>
      <c r="L40" s="28">
        <f t="shared" si="18"/>
        <v>0</v>
      </c>
      <c r="M40" s="28">
        <f t="shared" si="18"/>
        <v>0</v>
      </c>
      <c r="N40" s="28">
        <f t="shared" si="18"/>
        <v>0</v>
      </c>
      <c r="O40" s="28">
        <f aca="true" t="shared" si="19" ref="O40:T40">SUM(O10+O23)</f>
        <v>0</v>
      </c>
      <c r="P40" s="28">
        <f t="shared" si="19"/>
        <v>0</v>
      </c>
      <c r="Q40" s="28">
        <f t="shared" si="19"/>
        <v>0</v>
      </c>
      <c r="R40" s="28">
        <f t="shared" si="19"/>
        <v>0</v>
      </c>
      <c r="S40" s="28">
        <f t="shared" si="19"/>
        <v>0</v>
      </c>
      <c r="T40" s="28">
        <f t="shared" si="19"/>
        <v>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8" customFormat="1" ht="12.75">
      <c r="A41" s="3" t="s">
        <v>56</v>
      </c>
      <c r="B41" s="22" t="s">
        <v>57</v>
      </c>
      <c r="C41" s="28">
        <f>SUM(C26+C40)</f>
        <v>250613478</v>
      </c>
      <c r="D41" s="28">
        <f aca="true" t="shared" si="20" ref="D41:N41">SUM(D26+D40)</f>
        <v>224951000</v>
      </c>
      <c r="E41" s="28">
        <f t="shared" si="20"/>
        <v>208527000</v>
      </c>
      <c r="F41" s="28">
        <f t="shared" si="20"/>
        <v>227370000</v>
      </c>
      <c r="G41" s="28">
        <f t="shared" si="20"/>
        <v>249336150</v>
      </c>
      <c r="H41" s="28">
        <f t="shared" si="20"/>
        <v>272911000</v>
      </c>
      <c r="I41" s="28">
        <f t="shared" si="20"/>
        <v>262326000</v>
      </c>
      <c r="J41" s="28">
        <f t="shared" si="20"/>
        <v>266820000</v>
      </c>
      <c r="K41" s="28">
        <f t="shared" si="20"/>
        <v>259410000</v>
      </c>
      <c r="L41" s="28">
        <f t="shared" si="20"/>
        <v>0</v>
      </c>
      <c r="M41" s="28">
        <f t="shared" si="20"/>
        <v>0</v>
      </c>
      <c r="N41" s="28">
        <f t="shared" si="20"/>
        <v>0</v>
      </c>
      <c r="O41" s="28">
        <f aca="true" t="shared" si="21" ref="O41:T41">SUM(O26+O40)</f>
        <v>0</v>
      </c>
      <c r="P41" s="28">
        <f t="shared" si="21"/>
        <v>0</v>
      </c>
      <c r="Q41" s="28">
        <f t="shared" si="21"/>
        <v>0</v>
      </c>
      <c r="R41" s="28">
        <f t="shared" si="21"/>
        <v>0</v>
      </c>
      <c r="S41" s="28">
        <f t="shared" si="21"/>
        <v>0</v>
      </c>
      <c r="T41" s="28">
        <f t="shared" si="21"/>
        <v>0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8" customFormat="1" ht="12.75">
      <c r="A42" s="3" t="s">
        <v>58</v>
      </c>
      <c r="B42" s="22" t="s">
        <v>59</v>
      </c>
      <c r="C42" s="28">
        <f>C6-C41</f>
        <v>-220572</v>
      </c>
      <c r="D42" s="28">
        <f aca="true" t="shared" si="22" ref="D42:N42">D6-D41</f>
        <v>-1200000</v>
      </c>
      <c r="E42" s="28">
        <f t="shared" si="22"/>
        <v>5800000</v>
      </c>
      <c r="F42" s="28">
        <f>F6-F41</f>
        <v>-4000000</v>
      </c>
      <c r="G42" s="28">
        <f t="shared" si="22"/>
        <v>26000000</v>
      </c>
      <c r="H42" s="28">
        <f t="shared" si="22"/>
        <v>6000000</v>
      </c>
      <c r="I42" s="28">
        <f t="shared" si="22"/>
        <v>6084000</v>
      </c>
      <c r="J42" s="28">
        <f t="shared" si="22"/>
        <v>6000000</v>
      </c>
      <c r="K42" s="28">
        <f t="shared" si="22"/>
        <v>13000000</v>
      </c>
      <c r="L42" s="28">
        <f t="shared" si="22"/>
        <v>0</v>
      </c>
      <c r="M42" s="28">
        <f t="shared" si="22"/>
        <v>0</v>
      </c>
      <c r="N42" s="28">
        <f t="shared" si="22"/>
        <v>0</v>
      </c>
      <c r="O42" s="28">
        <f aca="true" t="shared" si="23" ref="O42:T42">O6-O41</f>
        <v>0</v>
      </c>
      <c r="P42" s="28">
        <f t="shared" si="23"/>
        <v>0</v>
      </c>
      <c r="Q42" s="28">
        <f t="shared" si="23"/>
        <v>0</v>
      </c>
      <c r="R42" s="28">
        <f t="shared" si="23"/>
        <v>0</v>
      </c>
      <c r="S42" s="28">
        <f t="shared" si="23"/>
        <v>0</v>
      </c>
      <c r="T42" s="28">
        <f t="shared" si="23"/>
        <v>0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8" customFormat="1" ht="12.75">
      <c r="A43" s="3" t="s">
        <v>60</v>
      </c>
      <c r="B43" s="22" t="s">
        <v>61</v>
      </c>
      <c r="C43" s="28">
        <f>SUM(C28,C19)</f>
        <v>39020572</v>
      </c>
      <c r="D43" s="28">
        <f aca="true" t="shared" si="24" ref="D43:K43">D28</f>
        <v>10000000</v>
      </c>
      <c r="E43" s="28">
        <f t="shared" si="24"/>
        <v>0</v>
      </c>
      <c r="F43" s="28">
        <f t="shared" si="24"/>
        <v>10000000</v>
      </c>
      <c r="G43" s="28">
        <f t="shared" si="24"/>
        <v>0</v>
      </c>
      <c r="H43" s="28">
        <f t="shared" si="24"/>
        <v>0</v>
      </c>
      <c r="I43" s="28">
        <f t="shared" si="24"/>
        <v>0</v>
      </c>
      <c r="J43" s="28">
        <f t="shared" si="24"/>
        <v>0</v>
      </c>
      <c r="K43" s="28">
        <f t="shared" si="24"/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8" customFormat="1" ht="12.75">
      <c r="A44" s="3" t="s">
        <v>62</v>
      </c>
      <c r="B44" s="22" t="s">
        <v>63</v>
      </c>
      <c r="C44" s="28">
        <f>SUM(C22+C24)</f>
        <v>38800000</v>
      </c>
      <c r="D44" s="28">
        <f aca="true" t="shared" si="25" ref="D44:N44">SUM(D22+D24)</f>
        <v>8800000</v>
      </c>
      <c r="E44" s="28">
        <f t="shared" si="25"/>
        <v>5800000</v>
      </c>
      <c r="F44" s="28">
        <f t="shared" si="25"/>
        <v>6000000</v>
      </c>
      <c r="G44" s="28">
        <f t="shared" si="25"/>
        <v>26000000</v>
      </c>
      <c r="H44" s="28">
        <f t="shared" si="25"/>
        <v>6000000</v>
      </c>
      <c r="I44" s="28">
        <f t="shared" si="25"/>
        <v>6084000</v>
      </c>
      <c r="J44" s="28">
        <f t="shared" si="25"/>
        <v>6000000</v>
      </c>
      <c r="K44" s="28">
        <f t="shared" si="25"/>
        <v>13000000</v>
      </c>
      <c r="L44" s="28">
        <f t="shared" si="25"/>
        <v>0</v>
      </c>
      <c r="M44" s="28">
        <f t="shared" si="25"/>
        <v>0</v>
      </c>
      <c r="N44" s="28">
        <f t="shared" si="25"/>
        <v>0</v>
      </c>
      <c r="O44" s="28">
        <f aca="true" t="shared" si="26" ref="O44:T44">SUM(O22+O24)</f>
        <v>0</v>
      </c>
      <c r="P44" s="28">
        <f t="shared" si="26"/>
        <v>0</v>
      </c>
      <c r="Q44" s="28">
        <f t="shared" si="26"/>
        <v>0</v>
      </c>
      <c r="R44" s="28">
        <f t="shared" si="26"/>
        <v>0</v>
      </c>
      <c r="S44" s="28">
        <f t="shared" si="26"/>
        <v>0</v>
      </c>
      <c r="T44" s="28">
        <f t="shared" si="26"/>
        <v>0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" ht="23.25" customHeight="1">
      <c r="A45" s="3" t="s">
        <v>125</v>
      </c>
      <c r="B45" s="22" t="s">
        <v>126</v>
      </c>
      <c r="C45" s="49">
        <v>1787941.07</v>
      </c>
      <c r="D45" s="49">
        <v>4711817.78</v>
      </c>
      <c r="E45" s="49">
        <v>1906845.94</v>
      </c>
    </row>
    <row r="46" ht="8.25" customHeight="1">
      <c r="B46" s="11"/>
    </row>
    <row r="47" spans="1:5" ht="36" customHeight="1">
      <c r="A47" s="15" t="s">
        <v>64</v>
      </c>
      <c r="B47" s="110" t="s">
        <v>84</v>
      </c>
      <c r="C47" s="110"/>
      <c r="D47" s="110"/>
      <c r="E47" s="110"/>
    </row>
    <row r="48" spans="1:5" ht="22.5" customHeight="1">
      <c r="A48" s="15"/>
      <c r="B48" s="111" t="s">
        <v>85</v>
      </c>
      <c r="C48" s="111"/>
      <c r="D48" s="111"/>
      <c r="E48" s="111"/>
    </row>
    <row r="49" spans="1:5" ht="14.25">
      <c r="A49" s="15" t="s">
        <v>65</v>
      </c>
      <c r="B49" s="110" t="s">
        <v>86</v>
      </c>
      <c r="C49" s="110"/>
      <c r="D49" s="110"/>
      <c r="E49" s="110"/>
    </row>
    <row r="50" spans="1:5" ht="26.25" customHeight="1">
      <c r="A50" s="15" t="s">
        <v>66</v>
      </c>
      <c r="B50" s="110" t="s">
        <v>87</v>
      </c>
      <c r="C50" s="110"/>
      <c r="D50" s="110"/>
      <c r="E50" s="110"/>
    </row>
    <row r="51" spans="1:5" ht="24" customHeight="1">
      <c r="A51" s="15" t="s">
        <v>67</v>
      </c>
      <c r="B51" s="110" t="s">
        <v>88</v>
      </c>
      <c r="C51" s="110"/>
      <c r="D51" s="110"/>
      <c r="E51" s="110"/>
    </row>
    <row r="52" spans="1:5" ht="22.5" customHeight="1">
      <c r="A52" s="15" t="s">
        <v>68</v>
      </c>
      <c r="B52" s="110" t="s">
        <v>118</v>
      </c>
      <c r="C52" s="110"/>
      <c r="D52" s="110"/>
      <c r="E52" s="110"/>
    </row>
    <row r="53" spans="1:5" ht="14.25">
      <c r="A53" s="15" t="s">
        <v>69</v>
      </c>
      <c r="B53" s="110" t="s">
        <v>89</v>
      </c>
      <c r="C53" s="110"/>
      <c r="D53" s="110"/>
      <c r="E53" s="110"/>
    </row>
    <row r="54" spans="1:5" ht="12.75" customHeight="1">
      <c r="A54" s="15" t="s">
        <v>70</v>
      </c>
      <c r="B54" s="110" t="s">
        <v>119</v>
      </c>
      <c r="C54" s="110"/>
      <c r="D54" s="110"/>
      <c r="E54" s="110"/>
    </row>
    <row r="55" spans="1:5" ht="21.75" customHeight="1">
      <c r="A55" s="15" t="s">
        <v>71</v>
      </c>
      <c r="B55" s="110" t="s">
        <v>90</v>
      </c>
      <c r="C55" s="110"/>
      <c r="D55" s="110"/>
      <c r="E55" s="110"/>
    </row>
    <row r="56" spans="1:5" ht="14.25">
      <c r="A56" s="15" t="s">
        <v>72</v>
      </c>
      <c r="B56" s="110" t="s">
        <v>122</v>
      </c>
      <c r="C56" s="110"/>
      <c r="D56" s="110"/>
      <c r="E56" s="110"/>
    </row>
    <row r="57" spans="1:5" ht="21.75" customHeight="1">
      <c r="A57" s="15" t="s">
        <v>73</v>
      </c>
      <c r="B57" s="110" t="s">
        <v>105</v>
      </c>
      <c r="C57" s="110"/>
      <c r="D57" s="110"/>
      <c r="E57" s="110"/>
    </row>
    <row r="58" spans="1:5" ht="28.5" customHeight="1">
      <c r="A58" s="15" t="s">
        <v>74</v>
      </c>
      <c r="B58" s="110" t="s">
        <v>106</v>
      </c>
      <c r="C58" s="110"/>
      <c r="D58" s="110"/>
      <c r="E58" s="110"/>
    </row>
    <row r="59" spans="1:5" ht="21.75" customHeight="1">
      <c r="A59" s="15"/>
      <c r="B59" s="110" t="s">
        <v>120</v>
      </c>
      <c r="C59" s="110"/>
      <c r="D59" s="110"/>
      <c r="E59" s="110"/>
    </row>
    <row r="60" spans="1:5" ht="21" customHeight="1">
      <c r="A60" s="15" t="s">
        <v>75</v>
      </c>
      <c r="B60" s="110" t="s">
        <v>107</v>
      </c>
      <c r="C60" s="110"/>
      <c r="D60" s="110"/>
      <c r="E60" s="110"/>
    </row>
    <row r="61" spans="1:5" ht="14.25">
      <c r="A61" s="15" t="s">
        <v>76</v>
      </c>
      <c r="B61" s="110" t="s">
        <v>108</v>
      </c>
      <c r="C61" s="110"/>
      <c r="D61" s="110"/>
      <c r="E61" s="110"/>
    </row>
    <row r="62" spans="1:5" ht="22.5" customHeight="1">
      <c r="A62" s="15" t="s">
        <v>77</v>
      </c>
      <c r="B62" s="110" t="s">
        <v>109</v>
      </c>
      <c r="C62" s="110"/>
      <c r="D62" s="110"/>
      <c r="E62" s="110"/>
    </row>
    <row r="63" spans="1:5" ht="22.5" customHeight="1">
      <c r="A63" s="15" t="s">
        <v>78</v>
      </c>
      <c r="B63" s="110" t="s">
        <v>124</v>
      </c>
      <c r="C63" s="110"/>
      <c r="D63" s="110"/>
      <c r="E63" s="110"/>
    </row>
    <row r="64" spans="1:5" ht="24.75" customHeight="1">
      <c r="A64" s="15" t="s">
        <v>79</v>
      </c>
      <c r="B64" s="110" t="s">
        <v>121</v>
      </c>
      <c r="C64" s="110"/>
      <c r="D64" s="110"/>
      <c r="E64" s="110"/>
    </row>
    <row r="65" spans="1:5" ht="14.25">
      <c r="A65" s="15" t="s">
        <v>80</v>
      </c>
      <c r="B65" s="110" t="s">
        <v>110</v>
      </c>
      <c r="C65" s="110"/>
      <c r="D65" s="110"/>
      <c r="E65" s="110"/>
    </row>
    <row r="66" spans="1:5" ht="21.75" customHeight="1">
      <c r="A66" s="15" t="s">
        <v>81</v>
      </c>
      <c r="B66" s="110" t="s">
        <v>111</v>
      </c>
      <c r="C66" s="110"/>
      <c r="D66" s="110"/>
      <c r="E66" s="110"/>
    </row>
    <row r="67" spans="1:5" ht="25.5" customHeight="1">
      <c r="A67" s="5" t="s">
        <v>82</v>
      </c>
      <c r="B67" s="110" t="s">
        <v>112</v>
      </c>
      <c r="C67" s="110"/>
      <c r="D67" s="110"/>
      <c r="E67" s="110"/>
    </row>
    <row r="68" spans="1:5" ht="25.5" customHeight="1">
      <c r="A68" s="5" t="s">
        <v>83</v>
      </c>
      <c r="B68" s="110" t="s">
        <v>113</v>
      </c>
      <c r="C68" s="110"/>
      <c r="D68" s="110"/>
      <c r="E68" s="110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</sheetData>
  <sheetProtection formatCells="0" formatColumns="0" formatRows="0" insertColumns="0" insertRows="0" insertHyperlinks="0" deleteColumns="0" deleteRows="0" sort="0" autoFilter="0" pivotTables="0"/>
  <mergeCells count="23">
    <mergeCell ref="B68:E68"/>
    <mergeCell ref="B48:E48"/>
    <mergeCell ref="B59:E59"/>
    <mergeCell ref="B64:E64"/>
    <mergeCell ref="B65:E65"/>
    <mergeCell ref="B66:E66"/>
    <mergeCell ref="B67:E67"/>
    <mergeCell ref="B60:E60"/>
    <mergeCell ref="B61:E61"/>
    <mergeCell ref="B62:E62"/>
    <mergeCell ref="B53:E53"/>
    <mergeCell ref="B54:E54"/>
    <mergeCell ref="B63:E63"/>
    <mergeCell ref="B55:E55"/>
    <mergeCell ref="B56:E56"/>
    <mergeCell ref="B57:E57"/>
    <mergeCell ref="B58:E58"/>
    <mergeCell ref="A2:B2"/>
    <mergeCell ref="B47:E47"/>
    <mergeCell ref="B49:E49"/>
    <mergeCell ref="B50:E50"/>
    <mergeCell ref="B51:E51"/>
    <mergeCell ref="B52:E5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&amp;LZałącznik nr 1&amp;CStrona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43"/>
  <sheetViews>
    <sheetView tabSelected="1" view="pageBreakPreview" zoomScaleSheetLayoutView="100" zoomScalePageLayoutView="0" workbookViewId="0" topLeftCell="A1">
      <pane ySplit="3120" topLeftCell="A1" activePane="topLeft" state="split"/>
      <selection pane="topLeft" activeCell="C1" sqref="C1"/>
      <selection pane="bottomLeft" activeCell="A1" sqref="A1:B1"/>
    </sheetView>
  </sheetViews>
  <sheetFormatPr defaultColWidth="9.140625" defaultRowHeight="12.75"/>
  <cols>
    <col min="1" max="1" width="5.57421875" style="4" customWidth="1"/>
    <col min="2" max="2" width="35.140625" style="94" customWidth="1"/>
    <col min="3" max="3" width="13.28125" style="13" customWidth="1"/>
    <col min="4" max="4" width="7.421875" style="13" customWidth="1"/>
    <col min="5" max="5" width="7.57421875" style="13" customWidth="1"/>
    <col min="6" max="6" width="11.140625" style="13" customWidth="1"/>
    <col min="7" max="15" width="10.7109375" style="13" customWidth="1"/>
    <col min="16" max="24" width="10.7109375" style="13" hidden="1" customWidth="1"/>
    <col min="25" max="25" width="11.7109375" style="13" customWidth="1"/>
    <col min="26" max="16384" width="9.140625" style="13" customWidth="1"/>
  </cols>
  <sheetData>
    <row r="1" spans="1:2" s="8" customFormat="1" ht="67.5" customHeight="1">
      <c r="A1" s="130" t="s">
        <v>342</v>
      </c>
      <c r="B1" s="130"/>
    </row>
    <row r="2" spans="1:25" s="50" customFormat="1" ht="37.5" customHeight="1">
      <c r="A2" s="121" t="s">
        <v>2</v>
      </c>
      <c r="B2" s="175" t="s">
        <v>0</v>
      </c>
      <c r="C2" s="175" t="s">
        <v>127</v>
      </c>
      <c r="D2" s="177" t="s">
        <v>128</v>
      </c>
      <c r="E2" s="178"/>
      <c r="F2" s="175" t="s">
        <v>1</v>
      </c>
      <c r="G2" s="177" t="s">
        <v>129</v>
      </c>
      <c r="H2" s="178"/>
      <c r="I2" s="177" t="s">
        <v>129</v>
      </c>
      <c r="J2" s="179"/>
      <c r="K2" s="179"/>
      <c r="L2" s="179"/>
      <c r="M2" s="179"/>
      <c r="N2" s="179"/>
      <c r="O2" s="179"/>
      <c r="P2" s="86"/>
      <c r="Q2" s="87"/>
      <c r="R2" s="177" t="s">
        <v>129</v>
      </c>
      <c r="S2" s="179"/>
      <c r="T2" s="179"/>
      <c r="U2" s="179"/>
      <c r="V2" s="179"/>
      <c r="W2" s="179"/>
      <c r="X2" s="178"/>
      <c r="Y2" s="175" t="s">
        <v>130</v>
      </c>
    </row>
    <row r="3" spans="1:25" s="50" customFormat="1" ht="25.5" customHeight="1">
      <c r="A3" s="123"/>
      <c r="B3" s="176"/>
      <c r="C3" s="176"/>
      <c r="D3" s="51" t="s">
        <v>134</v>
      </c>
      <c r="E3" s="51" t="s">
        <v>135</v>
      </c>
      <c r="F3" s="176"/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  <c r="L3" s="51">
        <v>2016</v>
      </c>
      <c r="M3" s="51">
        <v>2017</v>
      </c>
      <c r="N3" s="51">
        <v>2018</v>
      </c>
      <c r="O3" s="51">
        <v>2019</v>
      </c>
      <c r="P3" s="51">
        <v>2020</v>
      </c>
      <c r="Q3" s="51">
        <v>2021</v>
      </c>
      <c r="R3" s="51">
        <v>2022</v>
      </c>
      <c r="S3" s="51">
        <v>2023</v>
      </c>
      <c r="T3" s="51">
        <v>2024</v>
      </c>
      <c r="U3" s="51">
        <v>2025</v>
      </c>
      <c r="V3" s="51">
        <v>2026</v>
      </c>
      <c r="W3" s="51">
        <v>2027</v>
      </c>
      <c r="X3" s="51">
        <v>2028</v>
      </c>
      <c r="Y3" s="176"/>
    </row>
    <row r="4" spans="1:25" s="50" customFormat="1" ht="12" customHeight="1">
      <c r="A4" s="51">
        <v>1</v>
      </c>
      <c r="B4" s="80">
        <v>2</v>
      </c>
      <c r="C4" s="80">
        <v>3</v>
      </c>
      <c r="D4" s="51">
        <v>4</v>
      </c>
      <c r="E4" s="51">
        <v>5</v>
      </c>
      <c r="F4" s="80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51">
        <v>16</v>
      </c>
      <c r="Q4" s="51">
        <v>17</v>
      </c>
      <c r="R4" s="51">
        <v>18</v>
      </c>
      <c r="S4" s="51">
        <v>19</v>
      </c>
      <c r="T4" s="51">
        <v>20</v>
      </c>
      <c r="U4" s="51">
        <v>21</v>
      </c>
      <c r="V4" s="51">
        <v>22</v>
      </c>
      <c r="W4" s="51">
        <v>23</v>
      </c>
      <c r="X4" s="51">
        <v>24</v>
      </c>
      <c r="Y4" s="80">
        <v>16</v>
      </c>
    </row>
    <row r="5" spans="1:25" s="59" customFormat="1" ht="12">
      <c r="A5" s="166" t="s">
        <v>16</v>
      </c>
      <c r="B5" s="172" t="s">
        <v>133</v>
      </c>
      <c r="C5" s="173"/>
      <c r="D5" s="173"/>
      <c r="E5" s="174"/>
      <c r="F5" s="58">
        <f aca="true" t="shared" si="0" ref="F5:Y5">SUM(F6:F7)</f>
        <v>321911699</v>
      </c>
      <c r="G5" s="58">
        <f t="shared" si="0"/>
        <v>65729323</v>
      </c>
      <c r="H5" s="58">
        <f t="shared" si="0"/>
        <v>74011623</v>
      </c>
      <c r="I5" s="58">
        <f t="shared" si="0"/>
        <v>40188812</v>
      </c>
      <c r="J5" s="58">
        <f t="shared" si="0"/>
        <v>22532136</v>
      </c>
      <c r="K5" s="58">
        <f t="shared" si="0"/>
        <v>22893884</v>
      </c>
      <c r="L5" s="58">
        <f t="shared" si="0"/>
        <v>14579126</v>
      </c>
      <c r="M5" s="58">
        <f t="shared" si="0"/>
        <v>4858436</v>
      </c>
      <c r="N5" s="58">
        <f t="shared" si="0"/>
        <v>4687745</v>
      </c>
      <c r="O5" s="58">
        <f t="shared" si="0"/>
        <v>4394469</v>
      </c>
      <c r="P5" s="58">
        <f>SUM(P6:P7)</f>
        <v>0</v>
      </c>
      <c r="Q5" s="58">
        <f>SUM(Q6:Q7)</f>
        <v>0</v>
      </c>
      <c r="R5" s="58">
        <f>SUM(R6:R7)</f>
        <v>0</v>
      </c>
      <c r="S5" s="58">
        <f aca="true" t="shared" si="1" ref="S5:X5">SUM(S6:S7)</f>
        <v>0</v>
      </c>
      <c r="T5" s="58">
        <f t="shared" si="1"/>
        <v>0</v>
      </c>
      <c r="U5" s="58">
        <f t="shared" si="1"/>
        <v>0</v>
      </c>
      <c r="V5" s="58">
        <f t="shared" si="1"/>
        <v>0</v>
      </c>
      <c r="W5" s="58">
        <f t="shared" si="1"/>
        <v>0</v>
      </c>
      <c r="X5" s="58">
        <f t="shared" si="1"/>
        <v>0</v>
      </c>
      <c r="Y5" s="58">
        <f t="shared" si="0"/>
        <v>253875554</v>
      </c>
    </row>
    <row r="6" spans="1:25" s="61" customFormat="1" ht="12">
      <c r="A6" s="167"/>
      <c r="B6" s="163" t="s">
        <v>131</v>
      </c>
      <c r="C6" s="164"/>
      <c r="D6" s="164"/>
      <c r="E6" s="165"/>
      <c r="F6" s="60">
        <f aca="true" t="shared" si="2" ref="F6:X6">SUM(F9,F123,F279)</f>
        <v>113730309</v>
      </c>
      <c r="G6" s="60">
        <f t="shared" si="2"/>
        <v>16337339</v>
      </c>
      <c r="H6" s="60">
        <f t="shared" si="2"/>
        <v>13683437</v>
      </c>
      <c r="I6" s="60">
        <f t="shared" si="2"/>
        <v>10848812</v>
      </c>
      <c r="J6" s="60">
        <f t="shared" si="2"/>
        <v>6420136</v>
      </c>
      <c r="K6" s="60">
        <f t="shared" si="2"/>
        <v>5130884</v>
      </c>
      <c r="L6" s="60">
        <f t="shared" si="2"/>
        <v>4999126</v>
      </c>
      <c r="M6" s="60">
        <f t="shared" si="2"/>
        <v>4858436</v>
      </c>
      <c r="N6" s="60">
        <f t="shared" si="2"/>
        <v>4687745</v>
      </c>
      <c r="O6" s="60">
        <f t="shared" si="2"/>
        <v>4394469</v>
      </c>
      <c r="P6" s="60">
        <f t="shared" si="2"/>
        <v>0</v>
      </c>
      <c r="Q6" s="60">
        <f t="shared" si="2"/>
        <v>0</v>
      </c>
      <c r="R6" s="60">
        <f t="shared" si="2"/>
        <v>0</v>
      </c>
      <c r="S6" s="60">
        <f t="shared" si="2"/>
        <v>0</v>
      </c>
      <c r="T6" s="60">
        <f t="shared" si="2"/>
        <v>0</v>
      </c>
      <c r="U6" s="60">
        <f t="shared" si="2"/>
        <v>0</v>
      </c>
      <c r="V6" s="60">
        <f t="shared" si="2"/>
        <v>0</v>
      </c>
      <c r="W6" s="60">
        <f t="shared" si="2"/>
        <v>0</v>
      </c>
      <c r="X6" s="60">
        <f t="shared" si="2"/>
        <v>0</v>
      </c>
      <c r="Y6" s="60">
        <f>SUM(G6:X6)</f>
        <v>71360384</v>
      </c>
    </row>
    <row r="7" spans="1:25" s="61" customFormat="1" ht="12">
      <c r="A7" s="168"/>
      <c r="B7" s="163" t="s">
        <v>132</v>
      </c>
      <c r="C7" s="164"/>
      <c r="D7" s="164"/>
      <c r="E7" s="165"/>
      <c r="F7" s="60">
        <f aca="true" t="shared" si="3" ref="F7:O7">SUM(F10,F124)</f>
        <v>208181390</v>
      </c>
      <c r="G7" s="60">
        <f t="shared" si="3"/>
        <v>49391984</v>
      </c>
      <c r="H7" s="60">
        <f t="shared" si="3"/>
        <v>60328186</v>
      </c>
      <c r="I7" s="60">
        <f t="shared" si="3"/>
        <v>29340000</v>
      </c>
      <c r="J7" s="60">
        <f t="shared" si="3"/>
        <v>16112000</v>
      </c>
      <c r="K7" s="60">
        <f t="shared" si="3"/>
        <v>17763000</v>
      </c>
      <c r="L7" s="60">
        <f t="shared" si="3"/>
        <v>9580000</v>
      </c>
      <c r="M7" s="60">
        <f t="shared" si="3"/>
        <v>0</v>
      </c>
      <c r="N7" s="60">
        <f t="shared" si="3"/>
        <v>0</v>
      </c>
      <c r="O7" s="60">
        <f t="shared" si="3"/>
        <v>0</v>
      </c>
      <c r="P7" s="60">
        <f>SUM(P10,P124)</f>
        <v>0</v>
      </c>
      <c r="Q7" s="60">
        <f>SUM(Q10,Q124)</f>
        <v>0</v>
      </c>
      <c r="R7" s="60">
        <f>SUM(R10,R124)</f>
        <v>0</v>
      </c>
      <c r="S7" s="60">
        <f aca="true" t="shared" si="4" ref="S7:X7">SUM(S10,S124)</f>
        <v>0</v>
      </c>
      <c r="T7" s="60">
        <f t="shared" si="4"/>
        <v>0</v>
      </c>
      <c r="U7" s="60">
        <f t="shared" si="4"/>
        <v>0</v>
      </c>
      <c r="V7" s="60">
        <f t="shared" si="4"/>
        <v>0</v>
      </c>
      <c r="W7" s="60">
        <f t="shared" si="4"/>
        <v>0</v>
      </c>
      <c r="X7" s="60">
        <f t="shared" si="4"/>
        <v>0</v>
      </c>
      <c r="Y7" s="60">
        <f>SUM(G7:O7)</f>
        <v>182515170</v>
      </c>
    </row>
    <row r="8" spans="1:25" s="63" customFormat="1" ht="12">
      <c r="A8" s="146" t="s">
        <v>22</v>
      </c>
      <c r="B8" s="169" t="s">
        <v>136</v>
      </c>
      <c r="C8" s="170"/>
      <c r="D8" s="170"/>
      <c r="E8" s="171"/>
      <c r="F8" s="62">
        <f aca="true" t="shared" si="5" ref="F8:Y8">SUM(F9:F10)</f>
        <v>262434143</v>
      </c>
      <c r="G8" s="62">
        <f t="shared" si="5"/>
        <v>57184505</v>
      </c>
      <c r="H8" s="62">
        <f t="shared" si="5"/>
        <v>66027412</v>
      </c>
      <c r="I8" s="62">
        <f t="shared" si="5"/>
        <v>33976936</v>
      </c>
      <c r="J8" s="62">
        <f t="shared" si="5"/>
        <v>19512000</v>
      </c>
      <c r="K8" s="62">
        <f t="shared" si="5"/>
        <v>21263000</v>
      </c>
      <c r="L8" s="62">
        <f t="shared" si="5"/>
        <v>13180000</v>
      </c>
      <c r="M8" s="62">
        <f t="shared" si="5"/>
        <v>3700000</v>
      </c>
      <c r="N8" s="62">
        <f t="shared" si="5"/>
        <v>3900000</v>
      </c>
      <c r="O8" s="62">
        <f t="shared" si="5"/>
        <v>4000000</v>
      </c>
      <c r="P8" s="62">
        <f>SUM(P9:P10)</f>
        <v>0</v>
      </c>
      <c r="Q8" s="62">
        <f>SUM(Q9:Q10)</f>
        <v>0</v>
      </c>
      <c r="R8" s="62">
        <f>SUM(R9:R10)</f>
        <v>0</v>
      </c>
      <c r="S8" s="62">
        <f aca="true" t="shared" si="6" ref="S8:X8">SUM(S9:S10)</f>
        <v>0</v>
      </c>
      <c r="T8" s="62">
        <f t="shared" si="6"/>
        <v>0</v>
      </c>
      <c r="U8" s="62">
        <f t="shared" si="6"/>
        <v>0</v>
      </c>
      <c r="V8" s="62">
        <f t="shared" si="6"/>
        <v>0</v>
      </c>
      <c r="W8" s="62">
        <f t="shared" si="6"/>
        <v>0</v>
      </c>
      <c r="X8" s="62">
        <f t="shared" si="6"/>
        <v>0</v>
      </c>
      <c r="Y8" s="62">
        <f t="shared" si="5"/>
        <v>222743853</v>
      </c>
    </row>
    <row r="9" spans="1:25" s="65" customFormat="1" ht="12">
      <c r="A9" s="147"/>
      <c r="B9" s="153" t="s">
        <v>131</v>
      </c>
      <c r="C9" s="154"/>
      <c r="D9" s="154"/>
      <c r="E9" s="155"/>
      <c r="F9" s="64">
        <f aca="true" t="shared" si="7" ref="F9:O9">SUM(F12,F39,F45)</f>
        <v>54252753</v>
      </c>
      <c r="G9" s="64">
        <f t="shared" si="7"/>
        <v>7792521</v>
      </c>
      <c r="H9" s="64">
        <f t="shared" si="7"/>
        <v>5699226</v>
      </c>
      <c r="I9" s="64">
        <f t="shared" si="7"/>
        <v>4636936</v>
      </c>
      <c r="J9" s="64">
        <f t="shared" si="7"/>
        <v>3400000</v>
      </c>
      <c r="K9" s="64">
        <f t="shared" si="7"/>
        <v>3500000</v>
      </c>
      <c r="L9" s="64">
        <f t="shared" si="7"/>
        <v>3600000</v>
      </c>
      <c r="M9" s="64">
        <f t="shared" si="7"/>
        <v>3700000</v>
      </c>
      <c r="N9" s="64">
        <f t="shared" si="7"/>
        <v>3900000</v>
      </c>
      <c r="O9" s="64">
        <f t="shared" si="7"/>
        <v>4000000</v>
      </c>
      <c r="P9" s="64">
        <f aca="true" t="shared" si="8" ref="P9:R10">SUM(P12,P39,P45)</f>
        <v>0</v>
      </c>
      <c r="Q9" s="64">
        <f t="shared" si="8"/>
        <v>0</v>
      </c>
      <c r="R9" s="64">
        <f t="shared" si="8"/>
        <v>0</v>
      </c>
      <c r="S9" s="64">
        <f aca="true" t="shared" si="9" ref="S9:X9">SUM(S12,S39,S45)</f>
        <v>0</v>
      </c>
      <c r="T9" s="64">
        <f t="shared" si="9"/>
        <v>0</v>
      </c>
      <c r="U9" s="64">
        <f t="shared" si="9"/>
        <v>0</v>
      </c>
      <c r="V9" s="64">
        <f t="shared" si="9"/>
        <v>0</v>
      </c>
      <c r="W9" s="64">
        <f t="shared" si="9"/>
        <v>0</v>
      </c>
      <c r="X9" s="64">
        <f t="shared" si="9"/>
        <v>0</v>
      </c>
      <c r="Y9" s="64">
        <f>SUM(G9:O9)</f>
        <v>40228683</v>
      </c>
    </row>
    <row r="10" spans="1:25" s="65" customFormat="1" ht="12">
      <c r="A10" s="148"/>
      <c r="B10" s="153" t="s">
        <v>132</v>
      </c>
      <c r="C10" s="154"/>
      <c r="D10" s="154"/>
      <c r="E10" s="155"/>
      <c r="F10" s="64">
        <f aca="true" t="shared" si="10" ref="F10:O10">SUM(F13,F40,F46)</f>
        <v>208181390</v>
      </c>
      <c r="G10" s="64">
        <f t="shared" si="10"/>
        <v>49391984</v>
      </c>
      <c r="H10" s="64">
        <f t="shared" si="10"/>
        <v>60328186</v>
      </c>
      <c r="I10" s="64">
        <f t="shared" si="10"/>
        <v>29340000</v>
      </c>
      <c r="J10" s="64">
        <f t="shared" si="10"/>
        <v>16112000</v>
      </c>
      <c r="K10" s="64">
        <f t="shared" si="10"/>
        <v>17763000</v>
      </c>
      <c r="L10" s="64">
        <f t="shared" si="10"/>
        <v>9580000</v>
      </c>
      <c r="M10" s="64">
        <f t="shared" si="10"/>
        <v>0</v>
      </c>
      <c r="N10" s="64">
        <f t="shared" si="10"/>
        <v>0</v>
      </c>
      <c r="O10" s="64">
        <f t="shared" si="10"/>
        <v>0</v>
      </c>
      <c r="P10" s="64">
        <f t="shared" si="8"/>
        <v>0</v>
      </c>
      <c r="Q10" s="64">
        <f t="shared" si="8"/>
        <v>0</v>
      </c>
      <c r="R10" s="64">
        <f t="shared" si="8"/>
        <v>0</v>
      </c>
      <c r="S10" s="64">
        <f aca="true" t="shared" si="11" ref="S10:X10">SUM(S13,S40,S46)</f>
        <v>0</v>
      </c>
      <c r="T10" s="64">
        <f t="shared" si="11"/>
        <v>0</v>
      </c>
      <c r="U10" s="64">
        <f t="shared" si="11"/>
        <v>0</v>
      </c>
      <c r="V10" s="64">
        <f t="shared" si="11"/>
        <v>0</v>
      </c>
      <c r="W10" s="64">
        <f t="shared" si="11"/>
        <v>0</v>
      </c>
      <c r="X10" s="64">
        <f t="shared" si="11"/>
        <v>0</v>
      </c>
      <c r="Y10" s="64">
        <f>SUM(G10:O10)</f>
        <v>182515170</v>
      </c>
    </row>
    <row r="11" spans="1:25" s="68" customFormat="1" ht="23.25" customHeight="1">
      <c r="A11" s="160" t="s">
        <v>17</v>
      </c>
      <c r="B11" s="131" t="s">
        <v>137</v>
      </c>
      <c r="C11" s="132"/>
      <c r="D11" s="132"/>
      <c r="E11" s="133"/>
      <c r="F11" s="67">
        <f aca="true" t="shared" si="12" ref="F11:Y11">SUM(F12:F13)</f>
        <v>71809000</v>
      </c>
      <c r="G11" s="67">
        <f t="shared" si="12"/>
        <v>21849000</v>
      </c>
      <c r="H11" s="67">
        <f t="shared" si="12"/>
        <v>28201000</v>
      </c>
      <c r="I11" s="67">
        <f t="shared" si="12"/>
        <v>6300000</v>
      </c>
      <c r="J11" s="67">
        <f t="shared" si="12"/>
        <v>6607000</v>
      </c>
      <c r="K11" s="67">
        <f t="shared" si="12"/>
        <v>1189000</v>
      </c>
      <c r="L11" s="67">
        <f t="shared" si="12"/>
        <v>0</v>
      </c>
      <c r="M11" s="67">
        <f t="shared" si="12"/>
        <v>0</v>
      </c>
      <c r="N11" s="67">
        <f t="shared" si="12"/>
        <v>0</v>
      </c>
      <c r="O11" s="67">
        <f t="shared" si="12"/>
        <v>0</v>
      </c>
      <c r="P11" s="67">
        <f>SUM(P12:P13)</f>
        <v>0</v>
      </c>
      <c r="Q11" s="67">
        <f>SUM(Q12:Q13)</f>
        <v>0</v>
      </c>
      <c r="R11" s="67">
        <f>SUM(R12:R13)</f>
        <v>0</v>
      </c>
      <c r="S11" s="67">
        <f aca="true" t="shared" si="13" ref="S11:X11">SUM(S12:S13)</f>
        <v>0</v>
      </c>
      <c r="T11" s="67">
        <f t="shared" si="13"/>
        <v>0</v>
      </c>
      <c r="U11" s="67">
        <f t="shared" si="13"/>
        <v>0</v>
      </c>
      <c r="V11" s="67">
        <f t="shared" si="13"/>
        <v>0</v>
      </c>
      <c r="W11" s="67">
        <f t="shared" si="13"/>
        <v>0</v>
      </c>
      <c r="X11" s="67">
        <f t="shared" si="13"/>
        <v>0</v>
      </c>
      <c r="Y11" s="67">
        <f t="shared" si="12"/>
        <v>64146000</v>
      </c>
    </row>
    <row r="12" spans="1:25" s="70" customFormat="1" ht="12">
      <c r="A12" s="161"/>
      <c r="B12" s="134" t="s">
        <v>131</v>
      </c>
      <c r="C12" s="135"/>
      <c r="D12" s="135"/>
      <c r="E12" s="136"/>
      <c r="F12" s="69">
        <f>SUM(F15,F18,F21,F24,F27,F30,F33,F36)</f>
        <v>0</v>
      </c>
      <c r="G12" s="69">
        <f aca="true" t="shared" si="14" ref="G12:O12">SUM(G15,G18,G21,G24,G27,G30,G33,G36)</f>
        <v>0</v>
      </c>
      <c r="H12" s="69">
        <f t="shared" si="14"/>
        <v>0</v>
      </c>
      <c r="I12" s="69">
        <f t="shared" si="14"/>
        <v>0</v>
      </c>
      <c r="J12" s="69">
        <f t="shared" si="14"/>
        <v>0</v>
      </c>
      <c r="K12" s="69">
        <f t="shared" si="14"/>
        <v>0</v>
      </c>
      <c r="L12" s="69">
        <f t="shared" si="14"/>
        <v>0</v>
      </c>
      <c r="M12" s="69">
        <f t="shared" si="14"/>
        <v>0</v>
      </c>
      <c r="N12" s="69">
        <f t="shared" si="14"/>
        <v>0</v>
      </c>
      <c r="O12" s="69">
        <f t="shared" si="14"/>
        <v>0</v>
      </c>
      <c r="P12" s="69">
        <f aca="true" t="shared" si="15" ref="P12:R13">SUM(P15,P18,P21,P24,P27,P30,P36)</f>
        <v>0</v>
      </c>
      <c r="Q12" s="69">
        <f t="shared" si="15"/>
        <v>0</v>
      </c>
      <c r="R12" s="69">
        <f t="shared" si="15"/>
        <v>0</v>
      </c>
      <c r="S12" s="69">
        <f aca="true" t="shared" si="16" ref="S12:X12">SUM(S15,S18,S21,S24,S27,S30,S36)</f>
        <v>0</v>
      </c>
      <c r="T12" s="69">
        <f t="shared" si="16"/>
        <v>0</v>
      </c>
      <c r="U12" s="69">
        <f t="shared" si="16"/>
        <v>0</v>
      </c>
      <c r="V12" s="69">
        <f t="shared" si="16"/>
        <v>0</v>
      </c>
      <c r="W12" s="69">
        <f t="shared" si="16"/>
        <v>0</v>
      </c>
      <c r="X12" s="69">
        <f t="shared" si="16"/>
        <v>0</v>
      </c>
      <c r="Y12" s="69">
        <f>SUM(G12:O12)</f>
        <v>0</v>
      </c>
    </row>
    <row r="13" spans="1:25" s="70" customFormat="1" ht="12">
      <c r="A13" s="162"/>
      <c r="B13" s="134" t="s">
        <v>132</v>
      </c>
      <c r="C13" s="135"/>
      <c r="D13" s="135"/>
      <c r="E13" s="136"/>
      <c r="F13" s="69">
        <f>SUM(F16,F19,F22,F25,F28,F31,F34,F37)</f>
        <v>71809000</v>
      </c>
      <c r="G13" s="69">
        <f aca="true" t="shared" si="17" ref="G13:O13">SUM(G16,G19,G22,G25,G28,G31,G34,G37)</f>
        <v>21849000</v>
      </c>
      <c r="H13" s="69">
        <f t="shared" si="17"/>
        <v>28201000</v>
      </c>
      <c r="I13" s="69">
        <f t="shared" si="17"/>
        <v>6300000</v>
      </c>
      <c r="J13" s="69">
        <f t="shared" si="17"/>
        <v>6607000</v>
      </c>
      <c r="K13" s="69">
        <f t="shared" si="17"/>
        <v>1189000</v>
      </c>
      <c r="L13" s="69">
        <f t="shared" si="17"/>
        <v>0</v>
      </c>
      <c r="M13" s="69">
        <f t="shared" si="17"/>
        <v>0</v>
      </c>
      <c r="N13" s="69">
        <f t="shared" si="17"/>
        <v>0</v>
      </c>
      <c r="O13" s="69">
        <f t="shared" si="17"/>
        <v>0</v>
      </c>
      <c r="P13" s="69">
        <f t="shared" si="15"/>
        <v>0</v>
      </c>
      <c r="Q13" s="69">
        <f t="shared" si="15"/>
        <v>0</v>
      </c>
      <c r="R13" s="69">
        <f t="shared" si="15"/>
        <v>0</v>
      </c>
      <c r="S13" s="69">
        <f aca="true" t="shared" si="18" ref="S13:X13">SUM(S16,S19,S22,S25,S28,S31,S37)</f>
        <v>0</v>
      </c>
      <c r="T13" s="69">
        <f t="shared" si="18"/>
        <v>0</v>
      </c>
      <c r="U13" s="69">
        <f t="shared" si="18"/>
        <v>0</v>
      </c>
      <c r="V13" s="69">
        <f t="shared" si="18"/>
        <v>0</v>
      </c>
      <c r="W13" s="69">
        <f t="shared" si="18"/>
        <v>0</v>
      </c>
      <c r="X13" s="69">
        <f t="shared" si="18"/>
        <v>0</v>
      </c>
      <c r="Y13" s="69">
        <f>SUM(G13:O13)</f>
        <v>64146000</v>
      </c>
    </row>
    <row r="14" spans="1:25" s="105" customFormat="1" ht="36">
      <c r="A14" s="112" t="s">
        <v>192</v>
      </c>
      <c r="B14" s="103" t="s">
        <v>312</v>
      </c>
      <c r="C14" s="115" t="s">
        <v>256</v>
      </c>
      <c r="D14" s="118">
        <v>2009</v>
      </c>
      <c r="E14" s="118">
        <v>2012</v>
      </c>
      <c r="F14" s="104">
        <f aca="true" t="shared" si="19" ref="F14:Y14">SUM(F15:F16)</f>
        <v>24628000</v>
      </c>
      <c r="G14" s="104">
        <f t="shared" si="19"/>
        <v>7874000</v>
      </c>
      <c r="H14" s="104">
        <f t="shared" si="19"/>
        <v>16134000</v>
      </c>
      <c r="I14" s="104">
        <f t="shared" si="19"/>
        <v>0</v>
      </c>
      <c r="J14" s="104">
        <f t="shared" si="19"/>
        <v>0</v>
      </c>
      <c r="K14" s="104">
        <f t="shared" si="19"/>
        <v>0</v>
      </c>
      <c r="L14" s="104">
        <f t="shared" si="19"/>
        <v>0</v>
      </c>
      <c r="M14" s="104">
        <f t="shared" si="19"/>
        <v>0</v>
      </c>
      <c r="N14" s="104">
        <f t="shared" si="19"/>
        <v>0</v>
      </c>
      <c r="O14" s="104">
        <f t="shared" si="19"/>
        <v>0</v>
      </c>
      <c r="P14" s="104">
        <f>SUM(P15:P16)</f>
        <v>0</v>
      </c>
      <c r="Q14" s="104">
        <f>SUM(Q15:Q16)</f>
        <v>0</v>
      </c>
      <c r="R14" s="104">
        <f>SUM(R15:R16)</f>
        <v>0</v>
      </c>
      <c r="S14" s="104">
        <f aca="true" t="shared" si="20" ref="S14:X14">SUM(S15:S16)</f>
        <v>0</v>
      </c>
      <c r="T14" s="104">
        <f t="shared" si="20"/>
        <v>0</v>
      </c>
      <c r="U14" s="104">
        <f t="shared" si="20"/>
        <v>0</v>
      </c>
      <c r="V14" s="104">
        <f t="shared" si="20"/>
        <v>0</v>
      </c>
      <c r="W14" s="104">
        <f t="shared" si="20"/>
        <v>0</v>
      </c>
      <c r="X14" s="104">
        <f t="shared" si="20"/>
        <v>0</v>
      </c>
      <c r="Y14" s="104">
        <f t="shared" si="19"/>
        <v>24008000</v>
      </c>
    </row>
    <row r="15" spans="1:25" s="107" customFormat="1" ht="12">
      <c r="A15" s="113"/>
      <c r="B15" s="21" t="s">
        <v>131</v>
      </c>
      <c r="C15" s="116"/>
      <c r="D15" s="119"/>
      <c r="E15" s="119"/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f>SUM(G15:O15)</f>
        <v>0</v>
      </c>
    </row>
    <row r="16" spans="1:25" s="107" customFormat="1" ht="12">
      <c r="A16" s="114"/>
      <c r="B16" s="21" t="s">
        <v>132</v>
      </c>
      <c r="C16" s="117"/>
      <c r="D16" s="120"/>
      <c r="E16" s="120"/>
      <c r="F16" s="106">
        <v>24628000</v>
      </c>
      <c r="G16" s="106">
        <v>7874000</v>
      </c>
      <c r="H16" s="106">
        <v>16134000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f>SUM(G16:O16)</f>
        <v>24008000</v>
      </c>
    </row>
    <row r="17" spans="1:25" s="105" customFormat="1" ht="36">
      <c r="A17" s="112" t="s">
        <v>193</v>
      </c>
      <c r="B17" s="103" t="s">
        <v>313</v>
      </c>
      <c r="C17" s="115" t="s">
        <v>263</v>
      </c>
      <c r="D17" s="118">
        <v>2010</v>
      </c>
      <c r="E17" s="118">
        <v>2014</v>
      </c>
      <c r="F17" s="104">
        <f aca="true" t="shared" si="21" ref="F17:Y17">SUM(F18:F19)</f>
        <v>6659000</v>
      </c>
      <c r="G17" s="104">
        <f t="shared" si="21"/>
        <v>245000</v>
      </c>
      <c r="H17" s="104">
        <f t="shared" si="21"/>
        <v>414000</v>
      </c>
      <c r="I17" s="104">
        <f t="shared" si="21"/>
        <v>2500000</v>
      </c>
      <c r="J17" s="104">
        <f t="shared" si="21"/>
        <v>3500000</v>
      </c>
      <c r="K17" s="104">
        <f t="shared" si="21"/>
        <v>0</v>
      </c>
      <c r="L17" s="104">
        <f t="shared" si="21"/>
        <v>0</v>
      </c>
      <c r="M17" s="104">
        <f t="shared" si="21"/>
        <v>0</v>
      </c>
      <c r="N17" s="104">
        <f t="shared" si="21"/>
        <v>0</v>
      </c>
      <c r="O17" s="104">
        <f t="shared" si="21"/>
        <v>0</v>
      </c>
      <c r="P17" s="104">
        <f>SUM(P18:P19)</f>
        <v>0</v>
      </c>
      <c r="Q17" s="104">
        <f>SUM(Q18:Q19)</f>
        <v>0</v>
      </c>
      <c r="R17" s="104">
        <f>SUM(R18:R19)</f>
        <v>0</v>
      </c>
      <c r="S17" s="104">
        <f aca="true" t="shared" si="22" ref="S17:X17">SUM(S18:S19)</f>
        <v>0</v>
      </c>
      <c r="T17" s="104">
        <f t="shared" si="22"/>
        <v>0</v>
      </c>
      <c r="U17" s="104">
        <f t="shared" si="22"/>
        <v>0</v>
      </c>
      <c r="V17" s="104">
        <f t="shared" si="22"/>
        <v>0</v>
      </c>
      <c r="W17" s="104">
        <f t="shared" si="22"/>
        <v>0</v>
      </c>
      <c r="X17" s="104">
        <f t="shared" si="22"/>
        <v>0</v>
      </c>
      <c r="Y17" s="104">
        <f t="shared" si="21"/>
        <v>6659000</v>
      </c>
    </row>
    <row r="18" spans="1:25" s="107" customFormat="1" ht="12">
      <c r="A18" s="113"/>
      <c r="B18" s="21" t="s">
        <v>131</v>
      </c>
      <c r="C18" s="116"/>
      <c r="D18" s="119"/>
      <c r="E18" s="119"/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f>SUM(G18:O18)</f>
        <v>0</v>
      </c>
    </row>
    <row r="19" spans="1:25" s="107" customFormat="1" ht="12">
      <c r="A19" s="114"/>
      <c r="B19" s="21" t="s">
        <v>132</v>
      </c>
      <c r="C19" s="117"/>
      <c r="D19" s="120"/>
      <c r="E19" s="120"/>
      <c r="F19" s="106">
        <v>6659000</v>
      </c>
      <c r="G19" s="106">
        <v>245000</v>
      </c>
      <c r="H19" s="106">
        <v>414000</v>
      </c>
      <c r="I19" s="106">
        <v>2500000</v>
      </c>
      <c r="J19" s="106">
        <v>3500000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f>SUM(G19:O19)</f>
        <v>6659000</v>
      </c>
    </row>
    <row r="20" spans="1:25" s="50" customFormat="1" ht="24">
      <c r="A20" s="121" t="s">
        <v>194</v>
      </c>
      <c r="B20" s="19" t="s">
        <v>144</v>
      </c>
      <c r="C20" s="124" t="s">
        <v>256</v>
      </c>
      <c r="D20" s="127">
        <v>2010</v>
      </c>
      <c r="E20" s="127">
        <v>2012</v>
      </c>
      <c r="F20" s="56">
        <f aca="true" t="shared" si="23" ref="F20:Y20">SUM(F21:F22)</f>
        <v>16623000</v>
      </c>
      <c r="G20" s="56">
        <f t="shared" si="23"/>
        <v>7710000</v>
      </c>
      <c r="H20" s="56">
        <f t="shared" si="23"/>
        <v>3344000</v>
      </c>
      <c r="I20" s="56">
        <f t="shared" si="23"/>
        <v>0</v>
      </c>
      <c r="J20" s="56">
        <f t="shared" si="23"/>
        <v>0</v>
      </c>
      <c r="K20" s="56">
        <f t="shared" si="23"/>
        <v>0</v>
      </c>
      <c r="L20" s="56">
        <f t="shared" si="23"/>
        <v>0</v>
      </c>
      <c r="M20" s="56">
        <f t="shared" si="23"/>
        <v>0</v>
      </c>
      <c r="N20" s="56">
        <f t="shared" si="23"/>
        <v>0</v>
      </c>
      <c r="O20" s="56">
        <f t="shared" si="23"/>
        <v>0</v>
      </c>
      <c r="P20" s="56">
        <f>SUM(P21:P22)</f>
        <v>0</v>
      </c>
      <c r="Q20" s="56">
        <f>SUM(Q21:Q22)</f>
        <v>0</v>
      </c>
      <c r="R20" s="56">
        <f>SUM(R21:R22)</f>
        <v>0</v>
      </c>
      <c r="S20" s="56">
        <f aca="true" t="shared" si="24" ref="S20:X20">SUM(S21:S22)</f>
        <v>0</v>
      </c>
      <c r="T20" s="56">
        <f t="shared" si="24"/>
        <v>0</v>
      </c>
      <c r="U20" s="56">
        <f t="shared" si="24"/>
        <v>0</v>
      </c>
      <c r="V20" s="56">
        <f t="shared" si="24"/>
        <v>0</v>
      </c>
      <c r="W20" s="56">
        <f t="shared" si="24"/>
        <v>0</v>
      </c>
      <c r="X20" s="56">
        <f t="shared" si="24"/>
        <v>0</v>
      </c>
      <c r="Y20" s="56">
        <f t="shared" si="23"/>
        <v>11054000</v>
      </c>
    </row>
    <row r="21" spans="1:25" s="52" customFormat="1" ht="12">
      <c r="A21" s="122"/>
      <c r="B21" s="23" t="s">
        <v>131</v>
      </c>
      <c r="C21" s="125"/>
      <c r="D21" s="128"/>
      <c r="E21" s="128"/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f>SUM(G21:O21)</f>
        <v>0</v>
      </c>
    </row>
    <row r="22" spans="1:25" s="52" customFormat="1" ht="12">
      <c r="A22" s="123"/>
      <c r="B22" s="23" t="s">
        <v>132</v>
      </c>
      <c r="C22" s="126"/>
      <c r="D22" s="129"/>
      <c r="E22" s="129"/>
      <c r="F22" s="57">
        <v>16623000</v>
      </c>
      <c r="G22" s="57">
        <v>7710000</v>
      </c>
      <c r="H22" s="57">
        <v>3344000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f>SUM(G22:O22)</f>
        <v>11054000</v>
      </c>
    </row>
    <row r="23" spans="1:25" s="105" customFormat="1" ht="48">
      <c r="A23" s="112" t="s">
        <v>195</v>
      </c>
      <c r="B23" s="103" t="s">
        <v>314</v>
      </c>
      <c r="C23" s="115" t="s">
        <v>159</v>
      </c>
      <c r="D23" s="118">
        <v>2011</v>
      </c>
      <c r="E23" s="118">
        <v>2012</v>
      </c>
      <c r="F23" s="104">
        <f>SUM(F24,F25)</f>
        <v>1530000</v>
      </c>
      <c r="G23" s="104">
        <f aca="true" t="shared" si="25" ref="G23:Y23">SUM(G24:G25)</f>
        <v>536000</v>
      </c>
      <c r="H23" s="104">
        <f t="shared" si="25"/>
        <v>994000</v>
      </c>
      <c r="I23" s="104">
        <f t="shared" si="25"/>
        <v>0</v>
      </c>
      <c r="J23" s="104">
        <f t="shared" si="25"/>
        <v>0</v>
      </c>
      <c r="K23" s="104">
        <f t="shared" si="25"/>
        <v>0</v>
      </c>
      <c r="L23" s="104">
        <f t="shared" si="25"/>
        <v>0</v>
      </c>
      <c r="M23" s="104">
        <f t="shared" si="25"/>
        <v>0</v>
      </c>
      <c r="N23" s="104">
        <f t="shared" si="25"/>
        <v>0</v>
      </c>
      <c r="O23" s="104">
        <f t="shared" si="25"/>
        <v>0</v>
      </c>
      <c r="P23" s="104">
        <f>SUM(P24:P25)</f>
        <v>0</v>
      </c>
      <c r="Q23" s="104">
        <f>SUM(Q24:Q25)</f>
        <v>0</v>
      </c>
      <c r="R23" s="104">
        <f>SUM(R24:R25)</f>
        <v>0</v>
      </c>
      <c r="S23" s="104">
        <f aca="true" t="shared" si="26" ref="S23:X23">SUM(S24:S25)</f>
        <v>0</v>
      </c>
      <c r="T23" s="104">
        <f t="shared" si="26"/>
        <v>0</v>
      </c>
      <c r="U23" s="104">
        <f t="shared" si="26"/>
        <v>0</v>
      </c>
      <c r="V23" s="104">
        <f t="shared" si="26"/>
        <v>0</v>
      </c>
      <c r="W23" s="104">
        <f t="shared" si="26"/>
        <v>0</v>
      </c>
      <c r="X23" s="104">
        <f t="shared" si="26"/>
        <v>0</v>
      </c>
      <c r="Y23" s="104">
        <f t="shared" si="25"/>
        <v>1530000</v>
      </c>
    </row>
    <row r="24" spans="1:25" s="107" customFormat="1" ht="12">
      <c r="A24" s="113"/>
      <c r="B24" s="21" t="s">
        <v>131</v>
      </c>
      <c r="C24" s="116"/>
      <c r="D24" s="119"/>
      <c r="E24" s="119"/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f>SUM(G24:O24)</f>
        <v>0</v>
      </c>
    </row>
    <row r="25" spans="1:25" s="107" customFormat="1" ht="12">
      <c r="A25" s="114"/>
      <c r="B25" s="21" t="s">
        <v>132</v>
      </c>
      <c r="C25" s="117"/>
      <c r="D25" s="120"/>
      <c r="E25" s="120"/>
      <c r="F25" s="106">
        <v>1530000</v>
      </c>
      <c r="G25" s="106">
        <v>536000</v>
      </c>
      <c r="H25" s="106">
        <v>994000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f>SUM(G25:O25)</f>
        <v>1530000</v>
      </c>
    </row>
    <row r="26" spans="1:25" s="105" customFormat="1" ht="36">
      <c r="A26" s="112" t="s">
        <v>196</v>
      </c>
      <c r="B26" s="103" t="s">
        <v>315</v>
      </c>
      <c r="C26" s="115" t="s">
        <v>159</v>
      </c>
      <c r="D26" s="118">
        <v>2010</v>
      </c>
      <c r="E26" s="118">
        <v>2012</v>
      </c>
      <c r="F26" s="104">
        <f aca="true" t="shared" si="27" ref="F26:Y26">SUM(F27:F28)</f>
        <v>2702000</v>
      </c>
      <c r="G26" s="104">
        <f t="shared" si="27"/>
        <v>177000</v>
      </c>
      <c r="H26" s="104">
        <f t="shared" si="27"/>
        <v>2493000</v>
      </c>
      <c r="I26" s="104">
        <f t="shared" si="27"/>
        <v>0</v>
      </c>
      <c r="J26" s="104">
        <f t="shared" si="27"/>
        <v>0</v>
      </c>
      <c r="K26" s="104">
        <f t="shared" si="27"/>
        <v>0</v>
      </c>
      <c r="L26" s="104">
        <f t="shared" si="27"/>
        <v>0</v>
      </c>
      <c r="M26" s="104">
        <f t="shared" si="27"/>
        <v>0</v>
      </c>
      <c r="N26" s="104">
        <f t="shared" si="27"/>
        <v>0</v>
      </c>
      <c r="O26" s="104">
        <f t="shared" si="27"/>
        <v>0</v>
      </c>
      <c r="P26" s="104">
        <f>SUM(P27:P28)</f>
        <v>0</v>
      </c>
      <c r="Q26" s="104">
        <f>SUM(Q27:Q28)</f>
        <v>0</v>
      </c>
      <c r="R26" s="104">
        <f>SUM(R27:R28)</f>
        <v>0</v>
      </c>
      <c r="S26" s="104">
        <f aca="true" t="shared" si="28" ref="S26:X26">SUM(S27:S28)</f>
        <v>0</v>
      </c>
      <c r="T26" s="104">
        <f t="shared" si="28"/>
        <v>0</v>
      </c>
      <c r="U26" s="104">
        <f t="shared" si="28"/>
        <v>0</v>
      </c>
      <c r="V26" s="104">
        <f t="shared" si="28"/>
        <v>0</v>
      </c>
      <c r="W26" s="104">
        <f t="shared" si="28"/>
        <v>0</v>
      </c>
      <c r="X26" s="104">
        <f t="shared" si="28"/>
        <v>0</v>
      </c>
      <c r="Y26" s="104">
        <f t="shared" si="27"/>
        <v>2670000</v>
      </c>
    </row>
    <row r="27" spans="1:25" s="107" customFormat="1" ht="12">
      <c r="A27" s="113"/>
      <c r="B27" s="21" t="s">
        <v>131</v>
      </c>
      <c r="C27" s="116"/>
      <c r="D27" s="119"/>
      <c r="E27" s="119"/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f>SUM(G27:O27)</f>
        <v>0</v>
      </c>
    </row>
    <row r="28" spans="1:25" s="107" customFormat="1" ht="12">
      <c r="A28" s="114"/>
      <c r="B28" s="21" t="s">
        <v>132</v>
      </c>
      <c r="C28" s="117"/>
      <c r="D28" s="120"/>
      <c r="E28" s="120"/>
      <c r="F28" s="106">
        <v>2702000</v>
      </c>
      <c r="G28" s="106">
        <v>177000</v>
      </c>
      <c r="H28" s="106">
        <v>2493000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f>SUM(G28:O28)</f>
        <v>2670000</v>
      </c>
    </row>
    <row r="29" spans="1:25" s="50" customFormat="1" ht="75" customHeight="1">
      <c r="A29" s="121" t="s">
        <v>197</v>
      </c>
      <c r="B29" s="19" t="s">
        <v>152</v>
      </c>
      <c r="C29" s="124" t="s">
        <v>159</v>
      </c>
      <c r="D29" s="127">
        <v>2009</v>
      </c>
      <c r="E29" s="127">
        <v>2012</v>
      </c>
      <c r="F29" s="56">
        <f aca="true" t="shared" si="29" ref="F29:Y29">SUM(F30:F31)</f>
        <v>2296000</v>
      </c>
      <c r="G29" s="56">
        <f t="shared" si="29"/>
        <v>960000</v>
      </c>
      <c r="H29" s="56">
        <f t="shared" si="29"/>
        <v>1322000</v>
      </c>
      <c r="I29" s="56">
        <f t="shared" si="29"/>
        <v>0</v>
      </c>
      <c r="J29" s="56">
        <f t="shared" si="29"/>
        <v>0</v>
      </c>
      <c r="K29" s="56">
        <f t="shared" si="29"/>
        <v>0</v>
      </c>
      <c r="L29" s="56">
        <f t="shared" si="29"/>
        <v>0</v>
      </c>
      <c r="M29" s="56">
        <f t="shared" si="29"/>
        <v>0</v>
      </c>
      <c r="N29" s="56">
        <f t="shared" si="29"/>
        <v>0</v>
      </c>
      <c r="O29" s="56">
        <f t="shared" si="29"/>
        <v>0</v>
      </c>
      <c r="P29" s="56">
        <f>SUM(P30:P31)</f>
        <v>0</v>
      </c>
      <c r="Q29" s="56">
        <f>SUM(Q30:Q31)</f>
        <v>0</v>
      </c>
      <c r="R29" s="56">
        <f>SUM(R30:R31)</f>
        <v>0</v>
      </c>
      <c r="S29" s="56">
        <f aca="true" t="shared" si="30" ref="S29:X29">SUM(S30:S31)</f>
        <v>0</v>
      </c>
      <c r="T29" s="56">
        <f t="shared" si="30"/>
        <v>0</v>
      </c>
      <c r="U29" s="56">
        <f t="shared" si="30"/>
        <v>0</v>
      </c>
      <c r="V29" s="56">
        <f t="shared" si="30"/>
        <v>0</v>
      </c>
      <c r="W29" s="56">
        <f t="shared" si="30"/>
        <v>0</v>
      </c>
      <c r="X29" s="56">
        <f t="shared" si="30"/>
        <v>0</v>
      </c>
      <c r="Y29" s="56">
        <f t="shared" si="29"/>
        <v>2282000</v>
      </c>
    </row>
    <row r="30" spans="1:25" s="52" customFormat="1" ht="12">
      <c r="A30" s="122"/>
      <c r="B30" s="23" t="s">
        <v>131</v>
      </c>
      <c r="C30" s="125"/>
      <c r="D30" s="128"/>
      <c r="E30" s="128"/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f>SUM(G30:O30)</f>
        <v>0</v>
      </c>
    </row>
    <row r="31" spans="1:25" s="52" customFormat="1" ht="12">
      <c r="A31" s="123"/>
      <c r="B31" s="23" t="s">
        <v>132</v>
      </c>
      <c r="C31" s="126"/>
      <c r="D31" s="129"/>
      <c r="E31" s="129"/>
      <c r="F31" s="57">
        <v>2296000</v>
      </c>
      <c r="G31" s="57">
        <v>960000</v>
      </c>
      <c r="H31" s="57">
        <v>1322000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f>SUM(G31:O31)</f>
        <v>2282000</v>
      </c>
    </row>
    <row r="32" spans="1:25" s="105" customFormat="1" ht="52.5" customHeight="1">
      <c r="A32" s="112" t="s">
        <v>198</v>
      </c>
      <c r="B32" s="103" t="s">
        <v>338</v>
      </c>
      <c r="C32" s="115" t="s">
        <v>159</v>
      </c>
      <c r="D32" s="118">
        <v>2009</v>
      </c>
      <c r="E32" s="118">
        <v>2012</v>
      </c>
      <c r="F32" s="104">
        <f aca="true" t="shared" si="31" ref="F32:O32">SUM(F33:F34)</f>
        <v>3739000</v>
      </c>
      <c r="G32" s="104">
        <f t="shared" si="31"/>
        <v>547000</v>
      </c>
      <c r="H32" s="104">
        <f t="shared" si="31"/>
        <v>0</v>
      </c>
      <c r="I32" s="104">
        <f t="shared" si="31"/>
        <v>2907000</v>
      </c>
      <c r="J32" s="104">
        <f t="shared" si="31"/>
        <v>0</v>
      </c>
      <c r="K32" s="104">
        <f t="shared" si="31"/>
        <v>0</v>
      </c>
      <c r="L32" s="104">
        <f t="shared" si="31"/>
        <v>0</v>
      </c>
      <c r="M32" s="104">
        <f t="shared" si="31"/>
        <v>0</v>
      </c>
      <c r="N32" s="104">
        <f t="shared" si="31"/>
        <v>0</v>
      </c>
      <c r="O32" s="104">
        <f t="shared" si="31"/>
        <v>0</v>
      </c>
      <c r="P32" s="104">
        <f>SUM(P33:P34)</f>
        <v>0</v>
      </c>
      <c r="Q32" s="104">
        <f>SUM(Q33:Q34)</f>
        <v>0</v>
      </c>
      <c r="R32" s="104">
        <f>SUM(R33:R34)</f>
        <v>0</v>
      </c>
      <c r="S32" s="104">
        <f aca="true" t="shared" si="32" ref="S32:Y32">SUM(S33:S34)</f>
        <v>0</v>
      </c>
      <c r="T32" s="104">
        <f t="shared" si="32"/>
        <v>0</v>
      </c>
      <c r="U32" s="104">
        <f t="shared" si="32"/>
        <v>0</v>
      </c>
      <c r="V32" s="104">
        <f t="shared" si="32"/>
        <v>0</v>
      </c>
      <c r="W32" s="104">
        <f t="shared" si="32"/>
        <v>0</v>
      </c>
      <c r="X32" s="104">
        <f t="shared" si="32"/>
        <v>0</v>
      </c>
      <c r="Y32" s="104">
        <f t="shared" si="32"/>
        <v>3454000</v>
      </c>
    </row>
    <row r="33" spans="1:25" s="107" customFormat="1" ht="12">
      <c r="A33" s="113"/>
      <c r="B33" s="21" t="s">
        <v>131</v>
      </c>
      <c r="C33" s="116"/>
      <c r="D33" s="119"/>
      <c r="E33" s="119"/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f>SUM(G33:O33)</f>
        <v>0</v>
      </c>
    </row>
    <row r="34" spans="1:25" s="107" customFormat="1" ht="12">
      <c r="A34" s="114"/>
      <c r="B34" s="21" t="s">
        <v>132</v>
      </c>
      <c r="C34" s="117"/>
      <c r="D34" s="120"/>
      <c r="E34" s="120"/>
      <c r="F34" s="106">
        <v>3739000</v>
      </c>
      <c r="G34" s="106">
        <v>547000</v>
      </c>
      <c r="H34" s="106">
        <v>0</v>
      </c>
      <c r="I34" s="106">
        <v>2907000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f>SUM(G34:O34)</f>
        <v>3454000</v>
      </c>
    </row>
    <row r="35" spans="1:25" s="50" customFormat="1" ht="27.75" customHeight="1">
      <c r="A35" s="121" t="s">
        <v>288</v>
      </c>
      <c r="B35" s="19" t="s">
        <v>153</v>
      </c>
      <c r="C35" s="124" t="s">
        <v>159</v>
      </c>
      <c r="D35" s="127">
        <v>2010</v>
      </c>
      <c r="E35" s="127">
        <v>2015</v>
      </c>
      <c r="F35" s="56">
        <f aca="true" t="shared" si="33" ref="F35:Y35">SUM(F36:F37)</f>
        <v>13632000</v>
      </c>
      <c r="G35" s="56">
        <f t="shared" si="33"/>
        <v>3800000</v>
      </c>
      <c r="H35" s="56">
        <f t="shared" si="33"/>
        <v>3500000</v>
      </c>
      <c r="I35" s="56">
        <f t="shared" si="33"/>
        <v>893000</v>
      </c>
      <c r="J35" s="56">
        <f t="shared" si="33"/>
        <v>3107000</v>
      </c>
      <c r="K35" s="56">
        <f t="shared" si="33"/>
        <v>1189000</v>
      </c>
      <c r="L35" s="56">
        <f t="shared" si="33"/>
        <v>0</v>
      </c>
      <c r="M35" s="56">
        <f t="shared" si="33"/>
        <v>0</v>
      </c>
      <c r="N35" s="56">
        <f t="shared" si="33"/>
        <v>0</v>
      </c>
      <c r="O35" s="56">
        <f t="shared" si="33"/>
        <v>0</v>
      </c>
      <c r="P35" s="56">
        <f>SUM(P36:P37)</f>
        <v>0</v>
      </c>
      <c r="Q35" s="56">
        <f>SUM(Q36:Q37)</f>
        <v>0</v>
      </c>
      <c r="R35" s="56">
        <f>SUM(R36:R37)</f>
        <v>0</v>
      </c>
      <c r="S35" s="56">
        <f aca="true" t="shared" si="34" ref="S35:X35">SUM(S36:S37)</f>
        <v>0</v>
      </c>
      <c r="T35" s="56">
        <f t="shared" si="34"/>
        <v>0</v>
      </c>
      <c r="U35" s="56">
        <f t="shared" si="34"/>
        <v>0</v>
      </c>
      <c r="V35" s="56">
        <f t="shared" si="34"/>
        <v>0</v>
      </c>
      <c r="W35" s="56">
        <f t="shared" si="34"/>
        <v>0</v>
      </c>
      <c r="X35" s="56">
        <f t="shared" si="34"/>
        <v>0</v>
      </c>
      <c r="Y35" s="56">
        <f t="shared" si="33"/>
        <v>12489000</v>
      </c>
    </row>
    <row r="36" spans="1:25" s="50" customFormat="1" ht="12">
      <c r="A36" s="122"/>
      <c r="B36" s="23" t="s">
        <v>131</v>
      </c>
      <c r="C36" s="125"/>
      <c r="D36" s="128"/>
      <c r="E36" s="128"/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f>SUM(G36:O36)</f>
        <v>0</v>
      </c>
    </row>
    <row r="37" spans="1:25" s="50" customFormat="1" ht="12">
      <c r="A37" s="123"/>
      <c r="B37" s="23" t="s">
        <v>132</v>
      </c>
      <c r="C37" s="126"/>
      <c r="D37" s="129"/>
      <c r="E37" s="129"/>
      <c r="F37" s="57">
        <v>13632000</v>
      </c>
      <c r="G37" s="57">
        <v>3800000</v>
      </c>
      <c r="H37" s="57">
        <v>3500000</v>
      </c>
      <c r="I37" s="57">
        <v>893000</v>
      </c>
      <c r="J37" s="57">
        <v>3107000</v>
      </c>
      <c r="K37" s="57">
        <v>1189000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f>SUM(G37:O37)</f>
        <v>12489000</v>
      </c>
    </row>
    <row r="38" spans="1:25" s="68" customFormat="1" ht="24.75" customHeight="1">
      <c r="A38" s="160" t="s">
        <v>19</v>
      </c>
      <c r="B38" s="131" t="s">
        <v>139</v>
      </c>
      <c r="C38" s="132"/>
      <c r="D38" s="132"/>
      <c r="E38" s="133"/>
      <c r="F38" s="67">
        <f aca="true" t="shared" si="35" ref="F38:Y38">SUM(F39:F40)</f>
        <v>0</v>
      </c>
      <c r="G38" s="67">
        <f t="shared" si="35"/>
        <v>0</v>
      </c>
      <c r="H38" s="67">
        <f t="shared" si="35"/>
        <v>0</v>
      </c>
      <c r="I38" s="67">
        <f t="shared" si="35"/>
        <v>0</v>
      </c>
      <c r="J38" s="67">
        <f t="shared" si="35"/>
        <v>0</v>
      </c>
      <c r="K38" s="67">
        <f t="shared" si="35"/>
        <v>0</v>
      </c>
      <c r="L38" s="67">
        <f t="shared" si="35"/>
        <v>0</v>
      </c>
      <c r="M38" s="67">
        <f t="shared" si="35"/>
        <v>0</v>
      </c>
      <c r="N38" s="67">
        <f t="shared" si="35"/>
        <v>0</v>
      </c>
      <c r="O38" s="67">
        <f t="shared" si="35"/>
        <v>0</v>
      </c>
      <c r="P38" s="67">
        <f>SUM(P39:P40)</f>
        <v>0</v>
      </c>
      <c r="Q38" s="67">
        <f>SUM(Q39:Q40)</f>
        <v>0</v>
      </c>
      <c r="R38" s="67">
        <f>SUM(R39:R40)</f>
        <v>0</v>
      </c>
      <c r="S38" s="67">
        <f aca="true" t="shared" si="36" ref="S38:X38">SUM(S39:S40)</f>
        <v>0</v>
      </c>
      <c r="T38" s="67">
        <f t="shared" si="36"/>
        <v>0</v>
      </c>
      <c r="U38" s="67">
        <f t="shared" si="36"/>
        <v>0</v>
      </c>
      <c r="V38" s="67">
        <f t="shared" si="36"/>
        <v>0</v>
      </c>
      <c r="W38" s="67">
        <f t="shared" si="36"/>
        <v>0</v>
      </c>
      <c r="X38" s="67">
        <f t="shared" si="36"/>
        <v>0</v>
      </c>
      <c r="Y38" s="67">
        <f t="shared" si="35"/>
        <v>0</v>
      </c>
    </row>
    <row r="39" spans="1:25" s="70" customFormat="1" ht="12">
      <c r="A39" s="161"/>
      <c r="B39" s="134" t="s">
        <v>131</v>
      </c>
      <c r="C39" s="135"/>
      <c r="D39" s="135"/>
      <c r="E39" s="136"/>
      <c r="F39" s="69">
        <f>SUM(F42)</f>
        <v>0</v>
      </c>
      <c r="G39" s="69">
        <f aca="true" t="shared" si="37" ref="G39:O39">SUM(G42)</f>
        <v>0</v>
      </c>
      <c r="H39" s="69">
        <f t="shared" si="37"/>
        <v>0</v>
      </c>
      <c r="I39" s="69">
        <f t="shared" si="37"/>
        <v>0</v>
      </c>
      <c r="J39" s="69">
        <f t="shared" si="37"/>
        <v>0</v>
      </c>
      <c r="K39" s="69">
        <f t="shared" si="37"/>
        <v>0</v>
      </c>
      <c r="L39" s="69">
        <f t="shared" si="37"/>
        <v>0</v>
      </c>
      <c r="M39" s="69">
        <f t="shared" si="37"/>
        <v>0</v>
      </c>
      <c r="N39" s="69">
        <f t="shared" si="37"/>
        <v>0</v>
      </c>
      <c r="O39" s="69">
        <f t="shared" si="37"/>
        <v>0</v>
      </c>
      <c r="P39" s="69">
        <f aca="true" t="shared" si="38" ref="P39:R40">SUM(P42)</f>
        <v>0</v>
      </c>
      <c r="Q39" s="69">
        <f t="shared" si="38"/>
        <v>0</v>
      </c>
      <c r="R39" s="69">
        <f t="shared" si="38"/>
        <v>0</v>
      </c>
      <c r="S39" s="69">
        <f aca="true" t="shared" si="39" ref="S39:X39">SUM(S42)</f>
        <v>0</v>
      </c>
      <c r="T39" s="69">
        <f t="shared" si="39"/>
        <v>0</v>
      </c>
      <c r="U39" s="69">
        <f t="shared" si="39"/>
        <v>0</v>
      </c>
      <c r="V39" s="69">
        <f t="shared" si="39"/>
        <v>0</v>
      </c>
      <c r="W39" s="69">
        <f t="shared" si="39"/>
        <v>0</v>
      </c>
      <c r="X39" s="69">
        <f t="shared" si="39"/>
        <v>0</v>
      </c>
      <c r="Y39" s="69">
        <f>SUM(G39:O39)</f>
        <v>0</v>
      </c>
    </row>
    <row r="40" spans="1:25" s="70" customFormat="1" ht="12">
      <c r="A40" s="162"/>
      <c r="B40" s="134" t="s">
        <v>132</v>
      </c>
      <c r="C40" s="135"/>
      <c r="D40" s="135"/>
      <c r="E40" s="136"/>
      <c r="F40" s="69">
        <f>SUM(F43)</f>
        <v>0</v>
      </c>
      <c r="G40" s="69">
        <f aca="true" t="shared" si="40" ref="G40:O40">SUM(G43)</f>
        <v>0</v>
      </c>
      <c r="H40" s="69">
        <f t="shared" si="40"/>
        <v>0</v>
      </c>
      <c r="I40" s="69">
        <f t="shared" si="40"/>
        <v>0</v>
      </c>
      <c r="J40" s="69">
        <f t="shared" si="40"/>
        <v>0</v>
      </c>
      <c r="K40" s="69">
        <f t="shared" si="40"/>
        <v>0</v>
      </c>
      <c r="L40" s="69">
        <f t="shared" si="40"/>
        <v>0</v>
      </c>
      <c r="M40" s="69">
        <f t="shared" si="40"/>
        <v>0</v>
      </c>
      <c r="N40" s="69">
        <f t="shared" si="40"/>
        <v>0</v>
      </c>
      <c r="O40" s="69">
        <f t="shared" si="40"/>
        <v>0</v>
      </c>
      <c r="P40" s="69">
        <f t="shared" si="38"/>
        <v>0</v>
      </c>
      <c r="Q40" s="69">
        <f t="shared" si="38"/>
        <v>0</v>
      </c>
      <c r="R40" s="69">
        <f t="shared" si="38"/>
        <v>0</v>
      </c>
      <c r="S40" s="69">
        <f aca="true" t="shared" si="41" ref="S40:X40">SUM(S43)</f>
        <v>0</v>
      </c>
      <c r="T40" s="69">
        <f t="shared" si="41"/>
        <v>0</v>
      </c>
      <c r="U40" s="69">
        <f t="shared" si="41"/>
        <v>0</v>
      </c>
      <c r="V40" s="69">
        <f t="shared" si="41"/>
        <v>0</v>
      </c>
      <c r="W40" s="69">
        <f t="shared" si="41"/>
        <v>0</v>
      </c>
      <c r="X40" s="69">
        <f t="shared" si="41"/>
        <v>0</v>
      </c>
      <c r="Y40" s="69">
        <f>SUM(G40:O40)</f>
        <v>0</v>
      </c>
    </row>
    <row r="41" spans="1:25" s="73" customFormat="1" ht="12">
      <c r="A41" s="137"/>
      <c r="B41" s="71" t="s">
        <v>138</v>
      </c>
      <c r="C41" s="137" t="s">
        <v>191</v>
      </c>
      <c r="D41" s="137" t="s">
        <v>191</v>
      </c>
      <c r="E41" s="137" t="s">
        <v>191</v>
      </c>
      <c r="F41" s="72">
        <f aca="true" t="shared" si="42" ref="F41:Y41">SUM(F42:F43)</f>
        <v>0</v>
      </c>
      <c r="G41" s="72">
        <f t="shared" si="42"/>
        <v>0</v>
      </c>
      <c r="H41" s="72">
        <f t="shared" si="42"/>
        <v>0</v>
      </c>
      <c r="I41" s="72">
        <f t="shared" si="42"/>
        <v>0</v>
      </c>
      <c r="J41" s="72">
        <f t="shared" si="42"/>
        <v>0</v>
      </c>
      <c r="K41" s="72">
        <f t="shared" si="42"/>
        <v>0</v>
      </c>
      <c r="L41" s="72">
        <f t="shared" si="42"/>
        <v>0</v>
      </c>
      <c r="M41" s="72">
        <f t="shared" si="42"/>
        <v>0</v>
      </c>
      <c r="N41" s="72">
        <f t="shared" si="42"/>
        <v>0</v>
      </c>
      <c r="O41" s="72">
        <f t="shared" si="42"/>
        <v>0</v>
      </c>
      <c r="P41" s="72">
        <f>SUM(P42:P43)</f>
        <v>0</v>
      </c>
      <c r="Q41" s="72">
        <f>SUM(Q42:Q43)</f>
        <v>0</v>
      </c>
      <c r="R41" s="72">
        <f>SUM(R42:R43)</f>
        <v>0</v>
      </c>
      <c r="S41" s="72">
        <f aca="true" t="shared" si="43" ref="S41:X41">SUM(S42:S43)</f>
        <v>0</v>
      </c>
      <c r="T41" s="72">
        <f t="shared" si="43"/>
        <v>0</v>
      </c>
      <c r="U41" s="72">
        <f t="shared" si="43"/>
        <v>0</v>
      </c>
      <c r="V41" s="72">
        <f t="shared" si="43"/>
        <v>0</v>
      </c>
      <c r="W41" s="72">
        <f t="shared" si="43"/>
        <v>0</v>
      </c>
      <c r="X41" s="72">
        <f t="shared" si="43"/>
        <v>0</v>
      </c>
      <c r="Y41" s="72">
        <f t="shared" si="42"/>
        <v>0</v>
      </c>
    </row>
    <row r="42" spans="1:25" s="76" customFormat="1" ht="12">
      <c r="A42" s="138"/>
      <c r="B42" s="74" t="s">
        <v>131</v>
      </c>
      <c r="C42" s="138"/>
      <c r="D42" s="138"/>
      <c r="E42" s="138"/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f>SUM(G42:O42)</f>
        <v>0</v>
      </c>
    </row>
    <row r="43" spans="1:25" s="76" customFormat="1" ht="12">
      <c r="A43" s="139"/>
      <c r="B43" s="74" t="s">
        <v>132</v>
      </c>
      <c r="C43" s="139"/>
      <c r="D43" s="139"/>
      <c r="E43" s="139"/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f>SUM(G43:O43)</f>
        <v>0</v>
      </c>
    </row>
    <row r="44" spans="1:25" s="68" customFormat="1" ht="22.5" customHeight="1">
      <c r="A44" s="66" t="s">
        <v>25</v>
      </c>
      <c r="B44" s="131" t="s">
        <v>140</v>
      </c>
      <c r="C44" s="132"/>
      <c r="D44" s="132"/>
      <c r="E44" s="133"/>
      <c r="F44" s="67">
        <f aca="true" t="shared" si="44" ref="F44:Y44">SUM(F45:F46)</f>
        <v>190625143</v>
      </c>
      <c r="G44" s="67">
        <f t="shared" si="44"/>
        <v>35335505</v>
      </c>
      <c r="H44" s="67">
        <f t="shared" si="44"/>
        <v>37826412</v>
      </c>
      <c r="I44" s="67">
        <f t="shared" si="44"/>
        <v>27676936</v>
      </c>
      <c r="J44" s="67">
        <f t="shared" si="44"/>
        <v>12905000</v>
      </c>
      <c r="K44" s="67">
        <f t="shared" si="44"/>
        <v>20074000</v>
      </c>
      <c r="L44" s="67">
        <f t="shared" si="44"/>
        <v>13180000</v>
      </c>
      <c r="M44" s="67">
        <f t="shared" si="44"/>
        <v>3700000</v>
      </c>
      <c r="N44" s="67">
        <f t="shared" si="44"/>
        <v>3900000</v>
      </c>
      <c r="O44" s="67">
        <f t="shared" si="44"/>
        <v>4000000</v>
      </c>
      <c r="P44" s="67">
        <f>SUM(P45:P46)</f>
        <v>0</v>
      </c>
      <c r="Q44" s="67">
        <f>SUM(Q45:Q46)</f>
        <v>0</v>
      </c>
      <c r="R44" s="67">
        <f>SUM(R45:R46)</f>
        <v>0</v>
      </c>
      <c r="S44" s="67">
        <f aca="true" t="shared" si="45" ref="S44:X44">SUM(S45:S46)</f>
        <v>0</v>
      </c>
      <c r="T44" s="67">
        <f t="shared" si="45"/>
        <v>0</v>
      </c>
      <c r="U44" s="67">
        <f t="shared" si="45"/>
        <v>0</v>
      </c>
      <c r="V44" s="67">
        <f t="shared" si="45"/>
        <v>0</v>
      </c>
      <c r="W44" s="67">
        <f t="shared" si="45"/>
        <v>0</v>
      </c>
      <c r="X44" s="67">
        <f t="shared" si="45"/>
        <v>0</v>
      </c>
      <c r="Y44" s="67">
        <f t="shared" si="44"/>
        <v>158597853</v>
      </c>
    </row>
    <row r="45" spans="1:25" s="70" customFormat="1" ht="12">
      <c r="A45" s="66"/>
      <c r="B45" s="134" t="s">
        <v>131</v>
      </c>
      <c r="C45" s="135"/>
      <c r="D45" s="135"/>
      <c r="E45" s="136"/>
      <c r="F45" s="69">
        <f>SUM(F48,F51,F54,F57,F60,F63,F66,F69,F72,F75,F78,F81,F84,F87,F90,F93,F96,F99,F102,F105,F108,F111,F114,F117,F120)</f>
        <v>54252753</v>
      </c>
      <c r="G45" s="69">
        <f aca="true" t="shared" si="46" ref="G45:O45">SUM(G48,G51,G54,G57,G60,G63,G66,G69,G72,G75,G78,G81,G84,G87,G90,G93,G96,G99,G102,G105,G108,G111,G114,G117,G120)</f>
        <v>7792521</v>
      </c>
      <c r="H45" s="69">
        <f t="shared" si="46"/>
        <v>5699226</v>
      </c>
      <c r="I45" s="69">
        <f t="shared" si="46"/>
        <v>4636936</v>
      </c>
      <c r="J45" s="69">
        <f t="shared" si="46"/>
        <v>3400000</v>
      </c>
      <c r="K45" s="69">
        <f t="shared" si="46"/>
        <v>3500000</v>
      </c>
      <c r="L45" s="69">
        <f t="shared" si="46"/>
        <v>3600000</v>
      </c>
      <c r="M45" s="69">
        <f t="shared" si="46"/>
        <v>3700000</v>
      </c>
      <c r="N45" s="69">
        <f t="shared" si="46"/>
        <v>3900000</v>
      </c>
      <c r="O45" s="69">
        <f t="shared" si="46"/>
        <v>4000000</v>
      </c>
      <c r="P45" s="69">
        <f aca="true" t="shared" si="47" ref="P45:X45">SUM(P48,P51,P54,P57,P60,P66,P69,P72,P75,P78,P81,P84,P90,P93,P96,P99,P111,P114,P117,P120)</f>
        <v>0</v>
      </c>
      <c r="Q45" s="69">
        <f t="shared" si="47"/>
        <v>0</v>
      </c>
      <c r="R45" s="69">
        <f t="shared" si="47"/>
        <v>0</v>
      </c>
      <c r="S45" s="69">
        <f t="shared" si="47"/>
        <v>0</v>
      </c>
      <c r="T45" s="69">
        <f t="shared" si="47"/>
        <v>0</v>
      </c>
      <c r="U45" s="69">
        <f t="shared" si="47"/>
        <v>0</v>
      </c>
      <c r="V45" s="69">
        <f t="shared" si="47"/>
        <v>0</v>
      </c>
      <c r="W45" s="69">
        <f t="shared" si="47"/>
        <v>0</v>
      </c>
      <c r="X45" s="69">
        <f t="shared" si="47"/>
        <v>0</v>
      </c>
      <c r="Y45" s="69">
        <f>SUM(G45:O45)</f>
        <v>40228683</v>
      </c>
    </row>
    <row r="46" spans="1:25" s="70" customFormat="1" ht="12">
      <c r="A46" s="66"/>
      <c r="B46" s="134" t="s">
        <v>132</v>
      </c>
      <c r="C46" s="135"/>
      <c r="D46" s="135"/>
      <c r="E46" s="136"/>
      <c r="F46" s="69">
        <f>SUM(F49,F52,F55,F58,F61,F64,F67,F70,F73,F76,F79,F82,F85,F88,F91,F94,F97,F100,F103,F106,F109,F112,F115,F118,F121)</f>
        <v>136372390</v>
      </c>
      <c r="G46" s="69">
        <f aca="true" t="shared" si="48" ref="G46:O46">SUM(G49,G52,G55,G58,G61,G64,G67,G70,G73,G76,G79,G82,G85,G88,G91,G94,G97,G100,G103,G106,G109,G112,G115,G118,G121)</f>
        <v>27542984</v>
      </c>
      <c r="H46" s="69">
        <f t="shared" si="48"/>
        <v>32127186</v>
      </c>
      <c r="I46" s="69">
        <f t="shared" si="48"/>
        <v>23040000</v>
      </c>
      <c r="J46" s="69">
        <f t="shared" si="48"/>
        <v>9505000</v>
      </c>
      <c r="K46" s="69">
        <f t="shared" si="48"/>
        <v>16574000</v>
      </c>
      <c r="L46" s="69">
        <f t="shared" si="48"/>
        <v>9580000</v>
      </c>
      <c r="M46" s="69">
        <f t="shared" si="48"/>
        <v>0</v>
      </c>
      <c r="N46" s="69">
        <f t="shared" si="48"/>
        <v>0</v>
      </c>
      <c r="O46" s="69">
        <f t="shared" si="48"/>
        <v>0</v>
      </c>
      <c r="P46" s="69">
        <f aca="true" t="shared" si="49" ref="P46:X46">SUM(P49,P52,P55,P58,P61,P67,P70,P73,P76,P79,P82,P85,P91,P94,P97,P100,P112,P115,P118,P121)</f>
        <v>0</v>
      </c>
      <c r="Q46" s="69">
        <f t="shared" si="49"/>
        <v>0</v>
      </c>
      <c r="R46" s="69">
        <f t="shared" si="49"/>
        <v>0</v>
      </c>
      <c r="S46" s="69">
        <f t="shared" si="49"/>
        <v>0</v>
      </c>
      <c r="T46" s="69">
        <f t="shared" si="49"/>
        <v>0</v>
      </c>
      <c r="U46" s="69">
        <f t="shared" si="49"/>
        <v>0</v>
      </c>
      <c r="V46" s="69">
        <f t="shared" si="49"/>
        <v>0</v>
      </c>
      <c r="W46" s="69">
        <f t="shared" si="49"/>
        <v>0</v>
      </c>
      <c r="X46" s="69">
        <f t="shared" si="49"/>
        <v>0</v>
      </c>
      <c r="Y46" s="69">
        <f>SUM(G46:O46)</f>
        <v>118369170</v>
      </c>
    </row>
    <row r="47" spans="1:25" s="50" customFormat="1" ht="46.5" customHeight="1">
      <c r="A47" s="121" t="s">
        <v>199</v>
      </c>
      <c r="B47" s="19" t="s">
        <v>287</v>
      </c>
      <c r="C47" s="124" t="s">
        <v>160</v>
      </c>
      <c r="D47" s="127">
        <v>2010</v>
      </c>
      <c r="E47" s="127">
        <v>2019</v>
      </c>
      <c r="F47" s="56">
        <f aca="true" t="shared" si="50" ref="F47:O47">SUM(F48:F49)</f>
        <v>34700000</v>
      </c>
      <c r="G47" s="56">
        <f t="shared" si="50"/>
        <v>3200000</v>
      </c>
      <c r="H47" s="56">
        <f t="shared" si="50"/>
        <v>3200000</v>
      </c>
      <c r="I47" s="56">
        <f t="shared" si="50"/>
        <v>3300000</v>
      </c>
      <c r="J47" s="56">
        <f t="shared" si="50"/>
        <v>3400000</v>
      </c>
      <c r="K47" s="56">
        <f t="shared" si="50"/>
        <v>3500000</v>
      </c>
      <c r="L47" s="56">
        <f t="shared" si="50"/>
        <v>3600000</v>
      </c>
      <c r="M47" s="56">
        <f t="shared" si="50"/>
        <v>3700000</v>
      </c>
      <c r="N47" s="56">
        <f t="shared" si="50"/>
        <v>3900000</v>
      </c>
      <c r="O47" s="56">
        <f t="shared" si="50"/>
        <v>4000000</v>
      </c>
      <c r="P47" s="56">
        <f>SUM(P48:P49)</f>
        <v>0</v>
      </c>
      <c r="Q47" s="56">
        <f>SUM(Q48:Q49)</f>
        <v>0</v>
      </c>
      <c r="R47" s="56">
        <f>SUM(R48:R49)</f>
        <v>0</v>
      </c>
      <c r="S47" s="56">
        <f aca="true" t="shared" si="51" ref="S47:Y47">SUM(S48:S49)</f>
        <v>0</v>
      </c>
      <c r="T47" s="56">
        <f t="shared" si="51"/>
        <v>0</v>
      </c>
      <c r="U47" s="56">
        <f t="shared" si="51"/>
        <v>0</v>
      </c>
      <c r="V47" s="56">
        <f t="shared" si="51"/>
        <v>0</v>
      </c>
      <c r="W47" s="56">
        <f t="shared" si="51"/>
        <v>0</v>
      </c>
      <c r="X47" s="56">
        <f t="shared" si="51"/>
        <v>0</v>
      </c>
      <c r="Y47" s="56">
        <f t="shared" si="51"/>
        <v>31800000</v>
      </c>
    </row>
    <row r="48" spans="1:25" s="52" customFormat="1" ht="12">
      <c r="A48" s="122"/>
      <c r="B48" s="23" t="s">
        <v>131</v>
      </c>
      <c r="C48" s="125"/>
      <c r="D48" s="128"/>
      <c r="E48" s="128"/>
      <c r="F48" s="57">
        <v>34700000</v>
      </c>
      <c r="G48" s="57">
        <v>3200000</v>
      </c>
      <c r="H48" s="57">
        <v>3200000</v>
      </c>
      <c r="I48" s="57">
        <v>3300000</v>
      </c>
      <c r="J48" s="57">
        <v>3400000</v>
      </c>
      <c r="K48" s="57">
        <v>3500000</v>
      </c>
      <c r="L48" s="57">
        <v>3600000</v>
      </c>
      <c r="M48" s="57">
        <v>3700000</v>
      </c>
      <c r="N48" s="57">
        <v>3900000</v>
      </c>
      <c r="O48" s="57">
        <v>4000000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f>SUM(G48:O48)</f>
        <v>31800000</v>
      </c>
    </row>
    <row r="49" spans="1:25" s="52" customFormat="1" ht="12">
      <c r="A49" s="123"/>
      <c r="B49" s="23" t="s">
        <v>132</v>
      </c>
      <c r="C49" s="126"/>
      <c r="D49" s="129"/>
      <c r="E49" s="129"/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f>SUM(G49:O49)</f>
        <v>0</v>
      </c>
    </row>
    <row r="50" spans="1:25" s="50" customFormat="1" ht="46.5" customHeight="1">
      <c r="A50" s="121" t="s">
        <v>200</v>
      </c>
      <c r="B50" s="19" t="s">
        <v>284</v>
      </c>
      <c r="C50" s="124" t="s">
        <v>159</v>
      </c>
      <c r="D50" s="127">
        <v>2010</v>
      </c>
      <c r="E50" s="127">
        <v>2012</v>
      </c>
      <c r="F50" s="56">
        <f aca="true" t="shared" si="52" ref="F50:Y50">SUM(F51:F52)</f>
        <v>451390</v>
      </c>
      <c r="G50" s="56">
        <f t="shared" si="52"/>
        <v>164984</v>
      </c>
      <c r="H50" s="56">
        <f t="shared" si="52"/>
        <v>102186</v>
      </c>
      <c r="I50" s="56">
        <f t="shared" si="52"/>
        <v>0</v>
      </c>
      <c r="J50" s="56">
        <f t="shared" si="52"/>
        <v>0</v>
      </c>
      <c r="K50" s="56">
        <f t="shared" si="52"/>
        <v>0</v>
      </c>
      <c r="L50" s="56">
        <f t="shared" si="52"/>
        <v>0</v>
      </c>
      <c r="M50" s="56">
        <f t="shared" si="52"/>
        <v>0</v>
      </c>
      <c r="N50" s="56">
        <f t="shared" si="52"/>
        <v>0</v>
      </c>
      <c r="O50" s="56">
        <f t="shared" si="52"/>
        <v>0</v>
      </c>
      <c r="P50" s="56">
        <f>SUM(P51:P52)</f>
        <v>0</v>
      </c>
      <c r="Q50" s="56">
        <f>SUM(Q51:Q52)</f>
        <v>0</v>
      </c>
      <c r="R50" s="56">
        <f>SUM(R51:R52)</f>
        <v>0</v>
      </c>
      <c r="S50" s="56">
        <f aca="true" t="shared" si="53" ref="S50:X50">SUM(S51:S52)</f>
        <v>0</v>
      </c>
      <c r="T50" s="56">
        <f t="shared" si="53"/>
        <v>0</v>
      </c>
      <c r="U50" s="56">
        <f t="shared" si="53"/>
        <v>0</v>
      </c>
      <c r="V50" s="56">
        <f t="shared" si="53"/>
        <v>0</v>
      </c>
      <c r="W50" s="56">
        <f t="shared" si="53"/>
        <v>0</v>
      </c>
      <c r="X50" s="56">
        <f t="shared" si="53"/>
        <v>0</v>
      </c>
      <c r="Y50" s="56">
        <f t="shared" si="52"/>
        <v>267170</v>
      </c>
    </row>
    <row r="51" spans="1:25" s="52" customFormat="1" ht="12">
      <c r="A51" s="122"/>
      <c r="B51" s="23" t="s">
        <v>131</v>
      </c>
      <c r="C51" s="125"/>
      <c r="D51" s="128"/>
      <c r="E51" s="128"/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f>SUM(G51:O51)</f>
        <v>0</v>
      </c>
    </row>
    <row r="52" spans="1:25" s="52" customFormat="1" ht="12">
      <c r="A52" s="123"/>
      <c r="B52" s="23" t="s">
        <v>132</v>
      </c>
      <c r="C52" s="126"/>
      <c r="D52" s="129"/>
      <c r="E52" s="129"/>
      <c r="F52" s="57">
        <v>451390</v>
      </c>
      <c r="G52" s="57">
        <v>164984</v>
      </c>
      <c r="H52" s="57">
        <v>102186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f>SUM(G52:O52)</f>
        <v>267170</v>
      </c>
    </row>
    <row r="53" spans="1:25" s="105" customFormat="1" ht="48" customHeight="1">
      <c r="A53" s="112" t="s">
        <v>201</v>
      </c>
      <c r="B53" s="103" t="s">
        <v>316</v>
      </c>
      <c r="C53" s="115" t="s">
        <v>159</v>
      </c>
      <c r="D53" s="118">
        <v>2008</v>
      </c>
      <c r="E53" s="118">
        <v>2012</v>
      </c>
      <c r="F53" s="104">
        <f aca="true" t="shared" si="54" ref="F53:Y53">SUM(F54:F55)</f>
        <v>9060027</v>
      </c>
      <c r="G53" s="104">
        <f t="shared" si="54"/>
        <v>1821305</v>
      </c>
      <c r="H53" s="104">
        <f t="shared" si="54"/>
        <v>243000</v>
      </c>
      <c r="I53" s="104">
        <f t="shared" si="54"/>
        <v>0</v>
      </c>
      <c r="J53" s="104">
        <f t="shared" si="54"/>
        <v>0</v>
      </c>
      <c r="K53" s="104">
        <f t="shared" si="54"/>
        <v>0</v>
      </c>
      <c r="L53" s="104">
        <f t="shared" si="54"/>
        <v>0</v>
      </c>
      <c r="M53" s="104">
        <f t="shared" si="54"/>
        <v>0</v>
      </c>
      <c r="N53" s="104">
        <f t="shared" si="54"/>
        <v>0</v>
      </c>
      <c r="O53" s="104">
        <f t="shared" si="54"/>
        <v>0</v>
      </c>
      <c r="P53" s="104">
        <f>SUM(P54:P55)</f>
        <v>0</v>
      </c>
      <c r="Q53" s="104">
        <f>SUM(Q54:Q55)</f>
        <v>0</v>
      </c>
      <c r="R53" s="104">
        <f>SUM(R54:R55)</f>
        <v>0</v>
      </c>
      <c r="S53" s="104">
        <f aca="true" t="shared" si="55" ref="S53:X53">SUM(S54:S55)</f>
        <v>0</v>
      </c>
      <c r="T53" s="104">
        <f t="shared" si="55"/>
        <v>0</v>
      </c>
      <c r="U53" s="104">
        <f t="shared" si="55"/>
        <v>0</v>
      </c>
      <c r="V53" s="104">
        <f t="shared" si="55"/>
        <v>0</v>
      </c>
      <c r="W53" s="104">
        <f t="shared" si="55"/>
        <v>0</v>
      </c>
      <c r="X53" s="104">
        <f t="shared" si="55"/>
        <v>0</v>
      </c>
      <c r="Y53" s="104">
        <f t="shared" si="54"/>
        <v>2064305</v>
      </c>
    </row>
    <row r="54" spans="1:25" s="107" customFormat="1" ht="12">
      <c r="A54" s="113"/>
      <c r="B54" s="21" t="s">
        <v>131</v>
      </c>
      <c r="C54" s="116"/>
      <c r="D54" s="119"/>
      <c r="E54" s="119"/>
      <c r="F54" s="106">
        <v>9060027</v>
      </c>
      <c r="G54" s="106">
        <v>1821305</v>
      </c>
      <c r="H54" s="106">
        <v>243000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f>SUM(G54:O54)</f>
        <v>2064305</v>
      </c>
    </row>
    <row r="55" spans="1:25" s="107" customFormat="1" ht="12">
      <c r="A55" s="114"/>
      <c r="B55" s="21" t="s">
        <v>132</v>
      </c>
      <c r="C55" s="117"/>
      <c r="D55" s="120"/>
      <c r="E55" s="120"/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06">
        <v>0</v>
      </c>
      <c r="U55" s="106">
        <v>0</v>
      </c>
      <c r="V55" s="106">
        <v>0</v>
      </c>
      <c r="W55" s="106">
        <v>0</v>
      </c>
      <c r="X55" s="106">
        <v>0</v>
      </c>
      <c r="Y55" s="106">
        <f>SUM(G55:O55)</f>
        <v>0</v>
      </c>
    </row>
    <row r="56" spans="1:25" s="105" customFormat="1" ht="60" customHeight="1">
      <c r="A56" s="112" t="s">
        <v>202</v>
      </c>
      <c r="B56" s="103" t="s">
        <v>317</v>
      </c>
      <c r="C56" s="115" t="s">
        <v>159</v>
      </c>
      <c r="D56" s="118">
        <v>2008</v>
      </c>
      <c r="E56" s="118">
        <v>2012</v>
      </c>
      <c r="F56" s="104">
        <f aca="true" t="shared" si="56" ref="F56:Y56">SUM(F57:F58)</f>
        <v>3331710</v>
      </c>
      <c r="G56" s="104">
        <f t="shared" si="56"/>
        <v>900000</v>
      </c>
      <c r="H56" s="104">
        <f t="shared" si="56"/>
        <v>391710</v>
      </c>
      <c r="I56" s="104">
        <f t="shared" si="56"/>
        <v>0</v>
      </c>
      <c r="J56" s="104">
        <f t="shared" si="56"/>
        <v>0</v>
      </c>
      <c r="K56" s="104">
        <f t="shared" si="56"/>
        <v>0</v>
      </c>
      <c r="L56" s="104">
        <f t="shared" si="56"/>
        <v>0</v>
      </c>
      <c r="M56" s="104">
        <f t="shared" si="56"/>
        <v>0</v>
      </c>
      <c r="N56" s="104">
        <f t="shared" si="56"/>
        <v>0</v>
      </c>
      <c r="O56" s="104">
        <f t="shared" si="56"/>
        <v>0</v>
      </c>
      <c r="P56" s="104">
        <f>SUM(P57:P58)</f>
        <v>0</v>
      </c>
      <c r="Q56" s="104">
        <f>SUM(Q57:Q58)</f>
        <v>0</v>
      </c>
      <c r="R56" s="104">
        <f>SUM(R57:R58)</f>
        <v>0</v>
      </c>
      <c r="S56" s="104">
        <f aca="true" t="shared" si="57" ref="S56:X56">SUM(S57:S58)</f>
        <v>0</v>
      </c>
      <c r="T56" s="104">
        <f t="shared" si="57"/>
        <v>0</v>
      </c>
      <c r="U56" s="104">
        <f t="shared" si="57"/>
        <v>0</v>
      </c>
      <c r="V56" s="104">
        <f t="shared" si="57"/>
        <v>0</v>
      </c>
      <c r="W56" s="104">
        <f t="shared" si="57"/>
        <v>0</v>
      </c>
      <c r="X56" s="104">
        <f t="shared" si="57"/>
        <v>0</v>
      </c>
      <c r="Y56" s="104">
        <f t="shared" si="56"/>
        <v>1291710</v>
      </c>
    </row>
    <row r="57" spans="1:25" s="107" customFormat="1" ht="12">
      <c r="A57" s="113"/>
      <c r="B57" s="21" t="s">
        <v>131</v>
      </c>
      <c r="C57" s="116"/>
      <c r="D57" s="119"/>
      <c r="E57" s="119"/>
      <c r="F57" s="106">
        <v>3331710</v>
      </c>
      <c r="G57" s="106">
        <v>900000</v>
      </c>
      <c r="H57" s="106">
        <v>391710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f>SUM(G57:O57)</f>
        <v>1291710</v>
      </c>
    </row>
    <row r="58" spans="1:25" s="107" customFormat="1" ht="12">
      <c r="A58" s="114"/>
      <c r="B58" s="21" t="s">
        <v>132</v>
      </c>
      <c r="C58" s="117"/>
      <c r="D58" s="120"/>
      <c r="E58" s="120"/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06">
        <v>0</v>
      </c>
      <c r="U58" s="106">
        <v>0</v>
      </c>
      <c r="V58" s="106">
        <v>0</v>
      </c>
      <c r="W58" s="106">
        <v>0</v>
      </c>
      <c r="X58" s="106">
        <v>0</v>
      </c>
      <c r="Y58" s="106">
        <f>SUM(G58:O58)</f>
        <v>0</v>
      </c>
    </row>
    <row r="59" spans="1:25" s="105" customFormat="1" ht="28.5" customHeight="1">
      <c r="A59" s="112" t="s">
        <v>203</v>
      </c>
      <c r="B59" s="103" t="s">
        <v>318</v>
      </c>
      <c r="C59" s="115" t="s">
        <v>159</v>
      </c>
      <c r="D59" s="118">
        <v>2008</v>
      </c>
      <c r="E59" s="118">
        <v>2013</v>
      </c>
      <c r="F59" s="104">
        <f aca="true" t="shared" si="58" ref="F59:Y59">SUM(F60:F61)</f>
        <v>849349</v>
      </c>
      <c r="G59" s="104">
        <f t="shared" si="58"/>
        <v>283116</v>
      </c>
      <c r="H59" s="104">
        <f t="shared" si="58"/>
        <v>293116</v>
      </c>
      <c r="I59" s="104">
        <f t="shared" si="58"/>
        <v>141558</v>
      </c>
      <c r="J59" s="104">
        <f t="shared" si="58"/>
        <v>0</v>
      </c>
      <c r="K59" s="104">
        <f t="shared" si="58"/>
        <v>0</v>
      </c>
      <c r="L59" s="104">
        <f t="shared" si="58"/>
        <v>0</v>
      </c>
      <c r="M59" s="104">
        <f t="shared" si="58"/>
        <v>0</v>
      </c>
      <c r="N59" s="104">
        <f t="shared" si="58"/>
        <v>0</v>
      </c>
      <c r="O59" s="104">
        <f t="shared" si="58"/>
        <v>0</v>
      </c>
      <c r="P59" s="104">
        <f>SUM(P60:P61)</f>
        <v>0</v>
      </c>
      <c r="Q59" s="104">
        <f>SUM(Q60:Q61)</f>
        <v>0</v>
      </c>
      <c r="R59" s="104">
        <f>SUM(R60:R61)</f>
        <v>0</v>
      </c>
      <c r="S59" s="104">
        <f aca="true" t="shared" si="59" ref="S59:X59">SUM(S60:S61)</f>
        <v>0</v>
      </c>
      <c r="T59" s="104">
        <f t="shared" si="59"/>
        <v>0</v>
      </c>
      <c r="U59" s="104">
        <f t="shared" si="59"/>
        <v>0</v>
      </c>
      <c r="V59" s="104">
        <f t="shared" si="59"/>
        <v>0</v>
      </c>
      <c r="W59" s="104">
        <f t="shared" si="59"/>
        <v>0</v>
      </c>
      <c r="X59" s="104">
        <f t="shared" si="59"/>
        <v>0</v>
      </c>
      <c r="Y59" s="104">
        <f t="shared" si="58"/>
        <v>717790</v>
      </c>
    </row>
    <row r="60" spans="1:25" s="107" customFormat="1" ht="12">
      <c r="A60" s="113"/>
      <c r="B60" s="21" t="s">
        <v>131</v>
      </c>
      <c r="C60" s="116"/>
      <c r="D60" s="119"/>
      <c r="E60" s="119"/>
      <c r="F60" s="106">
        <v>849349</v>
      </c>
      <c r="G60" s="106">
        <v>283116</v>
      </c>
      <c r="H60" s="106">
        <v>293116</v>
      </c>
      <c r="I60" s="106">
        <v>141558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f>SUM(G60:O60)</f>
        <v>717790</v>
      </c>
    </row>
    <row r="61" spans="1:25" s="107" customFormat="1" ht="12">
      <c r="A61" s="114"/>
      <c r="B61" s="21" t="s">
        <v>132</v>
      </c>
      <c r="C61" s="117"/>
      <c r="D61" s="120"/>
      <c r="E61" s="120"/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f>SUM(G61:O61)</f>
        <v>0</v>
      </c>
    </row>
    <row r="62" spans="1:25" s="105" customFormat="1" ht="36.75" customHeight="1">
      <c r="A62" s="112" t="s">
        <v>204</v>
      </c>
      <c r="B62" s="103" t="s">
        <v>339</v>
      </c>
      <c r="C62" s="115" t="s">
        <v>159</v>
      </c>
      <c r="D62" s="118">
        <v>2011</v>
      </c>
      <c r="E62" s="118">
        <v>2013</v>
      </c>
      <c r="F62" s="104">
        <f aca="true" t="shared" si="60" ref="F62:O62">SUM(F63:F64)</f>
        <v>849550</v>
      </c>
      <c r="G62" s="104">
        <f t="shared" si="60"/>
        <v>260000</v>
      </c>
      <c r="H62" s="104">
        <f t="shared" si="60"/>
        <v>260000</v>
      </c>
      <c r="I62" s="104">
        <f t="shared" si="60"/>
        <v>329550</v>
      </c>
      <c r="J62" s="104">
        <f t="shared" si="60"/>
        <v>0</v>
      </c>
      <c r="K62" s="104">
        <f t="shared" si="60"/>
        <v>0</v>
      </c>
      <c r="L62" s="104">
        <f t="shared" si="60"/>
        <v>0</v>
      </c>
      <c r="M62" s="104">
        <f t="shared" si="60"/>
        <v>0</v>
      </c>
      <c r="N62" s="104">
        <f t="shared" si="60"/>
        <v>0</v>
      </c>
      <c r="O62" s="104">
        <f t="shared" si="60"/>
        <v>0</v>
      </c>
      <c r="P62" s="104">
        <f>SUM(P63:P64)</f>
        <v>0</v>
      </c>
      <c r="Q62" s="104">
        <f>SUM(Q63:Q64)</f>
        <v>0</v>
      </c>
      <c r="R62" s="104">
        <f>SUM(R63:R64)</f>
        <v>0</v>
      </c>
      <c r="S62" s="104">
        <f aca="true" t="shared" si="61" ref="S62:Y62">SUM(S63:S64)</f>
        <v>0</v>
      </c>
      <c r="T62" s="104">
        <f t="shared" si="61"/>
        <v>0</v>
      </c>
      <c r="U62" s="104">
        <f t="shared" si="61"/>
        <v>0</v>
      </c>
      <c r="V62" s="104">
        <f t="shared" si="61"/>
        <v>0</v>
      </c>
      <c r="W62" s="104">
        <f t="shared" si="61"/>
        <v>0</v>
      </c>
      <c r="X62" s="104">
        <f t="shared" si="61"/>
        <v>0</v>
      </c>
      <c r="Y62" s="104">
        <f t="shared" si="61"/>
        <v>849550</v>
      </c>
    </row>
    <row r="63" spans="1:25" s="107" customFormat="1" ht="12">
      <c r="A63" s="113"/>
      <c r="B63" s="21" t="s">
        <v>131</v>
      </c>
      <c r="C63" s="116"/>
      <c r="D63" s="119"/>
      <c r="E63" s="119"/>
      <c r="F63" s="106">
        <v>849550</v>
      </c>
      <c r="G63" s="106">
        <v>260000</v>
      </c>
      <c r="H63" s="106">
        <v>260000</v>
      </c>
      <c r="I63" s="106">
        <v>329550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f>SUM(G63:O63)</f>
        <v>849550</v>
      </c>
    </row>
    <row r="64" spans="1:25" s="107" customFormat="1" ht="12">
      <c r="A64" s="114"/>
      <c r="B64" s="21" t="s">
        <v>132</v>
      </c>
      <c r="C64" s="117"/>
      <c r="D64" s="120"/>
      <c r="E64" s="120"/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f>SUM(G64:O64)</f>
        <v>0</v>
      </c>
    </row>
    <row r="65" spans="1:25" s="105" customFormat="1" ht="51.75" customHeight="1">
      <c r="A65" s="112" t="s">
        <v>205</v>
      </c>
      <c r="B65" s="103" t="s">
        <v>340</v>
      </c>
      <c r="C65" s="115" t="s">
        <v>159</v>
      </c>
      <c r="D65" s="118">
        <v>2009</v>
      </c>
      <c r="E65" s="118">
        <v>2013</v>
      </c>
      <c r="F65" s="104">
        <f aca="true" t="shared" si="62" ref="F65:Y65">SUM(F66:F67)</f>
        <v>464000</v>
      </c>
      <c r="G65" s="104">
        <f t="shared" si="62"/>
        <v>128100</v>
      </c>
      <c r="H65" s="104">
        <f t="shared" si="62"/>
        <v>111400</v>
      </c>
      <c r="I65" s="104">
        <f t="shared" si="62"/>
        <v>44220</v>
      </c>
      <c r="J65" s="104">
        <f t="shared" si="62"/>
        <v>0</v>
      </c>
      <c r="K65" s="104">
        <f t="shared" si="62"/>
        <v>0</v>
      </c>
      <c r="L65" s="104">
        <f t="shared" si="62"/>
        <v>0</v>
      </c>
      <c r="M65" s="104">
        <f t="shared" si="62"/>
        <v>0</v>
      </c>
      <c r="N65" s="104">
        <f t="shared" si="62"/>
        <v>0</v>
      </c>
      <c r="O65" s="104">
        <f t="shared" si="62"/>
        <v>0</v>
      </c>
      <c r="P65" s="104">
        <f>SUM(P66:P67)</f>
        <v>0</v>
      </c>
      <c r="Q65" s="104">
        <f>SUM(Q66:Q67)</f>
        <v>0</v>
      </c>
      <c r="R65" s="104">
        <f>SUM(R66:R67)</f>
        <v>0</v>
      </c>
      <c r="S65" s="104">
        <f aca="true" t="shared" si="63" ref="S65:X65">SUM(S66:S67)</f>
        <v>0</v>
      </c>
      <c r="T65" s="104">
        <f t="shared" si="63"/>
        <v>0</v>
      </c>
      <c r="U65" s="104">
        <f t="shared" si="63"/>
        <v>0</v>
      </c>
      <c r="V65" s="104">
        <f t="shared" si="63"/>
        <v>0</v>
      </c>
      <c r="W65" s="104">
        <f t="shared" si="63"/>
        <v>0</v>
      </c>
      <c r="X65" s="104">
        <f t="shared" si="63"/>
        <v>0</v>
      </c>
      <c r="Y65" s="104">
        <f t="shared" si="62"/>
        <v>283720</v>
      </c>
    </row>
    <row r="66" spans="1:25" s="107" customFormat="1" ht="12">
      <c r="A66" s="113"/>
      <c r="B66" s="21" t="s">
        <v>131</v>
      </c>
      <c r="C66" s="116"/>
      <c r="D66" s="119"/>
      <c r="E66" s="119"/>
      <c r="F66" s="106">
        <v>464000</v>
      </c>
      <c r="G66" s="106">
        <v>128100</v>
      </c>
      <c r="H66" s="106">
        <v>111400</v>
      </c>
      <c r="I66" s="106">
        <v>44220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f>SUM(G66:O66)</f>
        <v>283720</v>
      </c>
    </row>
    <row r="67" spans="1:25" s="107" customFormat="1" ht="12">
      <c r="A67" s="114"/>
      <c r="B67" s="21" t="s">
        <v>132</v>
      </c>
      <c r="C67" s="117"/>
      <c r="D67" s="120"/>
      <c r="E67" s="120"/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f>SUM(G67:O67)</f>
        <v>0</v>
      </c>
    </row>
    <row r="68" spans="1:25" s="50" customFormat="1" ht="39" customHeight="1">
      <c r="A68" s="121" t="s">
        <v>206</v>
      </c>
      <c r="B68" s="19" t="s">
        <v>285</v>
      </c>
      <c r="C68" s="124" t="s">
        <v>159</v>
      </c>
      <c r="D68" s="127">
        <v>2009</v>
      </c>
      <c r="E68" s="127">
        <v>2013</v>
      </c>
      <c r="F68" s="56">
        <f aca="true" t="shared" si="64" ref="F68:Y68">SUM(F69:F70)</f>
        <v>4998117</v>
      </c>
      <c r="G68" s="56">
        <f t="shared" si="64"/>
        <v>1200000</v>
      </c>
      <c r="H68" s="56">
        <f t="shared" si="64"/>
        <v>1200000</v>
      </c>
      <c r="I68" s="56">
        <f t="shared" si="64"/>
        <v>821608</v>
      </c>
      <c r="J68" s="56">
        <f t="shared" si="64"/>
        <v>0</v>
      </c>
      <c r="K68" s="56">
        <f t="shared" si="64"/>
        <v>0</v>
      </c>
      <c r="L68" s="56">
        <f t="shared" si="64"/>
        <v>0</v>
      </c>
      <c r="M68" s="56">
        <f t="shared" si="64"/>
        <v>0</v>
      </c>
      <c r="N68" s="56">
        <f t="shared" si="64"/>
        <v>0</v>
      </c>
      <c r="O68" s="56">
        <f t="shared" si="64"/>
        <v>0</v>
      </c>
      <c r="P68" s="56">
        <f>SUM(P69:P70)</f>
        <v>0</v>
      </c>
      <c r="Q68" s="56">
        <f>SUM(Q69:Q70)</f>
        <v>0</v>
      </c>
      <c r="R68" s="56">
        <f>SUM(R69:R70)</f>
        <v>0</v>
      </c>
      <c r="S68" s="56">
        <f aca="true" t="shared" si="65" ref="S68:X68">SUM(S69:S70)</f>
        <v>0</v>
      </c>
      <c r="T68" s="56">
        <f t="shared" si="65"/>
        <v>0</v>
      </c>
      <c r="U68" s="56">
        <f t="shared" si="65"/>
        <v>0</v>
      </c>
      <c r="V68" s="56">
        <f t="shared" si="65"/>
        <v>0</v>
      </c>
      <c r="W68" s="56">
        <f t="shared" si="65"/>
        <v>0</v>
      </c>
      <c r="X68" s="56">
        <f t="shared" si="65"/>
        <v>0</v>
      </c>
      <c r="Y68" s="56">
        <f t="shared" si="64"/>
        <v>3221608</v>
      </c>
    </row>
    <row r="69" spans="1:25" s="52" customFormat="1" ht="12">
      <c r="A69" s="122"/>
      <c r="B69" s="23" t="s">
        <v>131</v>
      </c>
      <c r="C69" s="125"/>
      <c r="D69" s="128"/>
      <c r="E69" s="128"/>
      <c r="F69" s="57">
        <v>4998117</v>
      </c>
      <c r="G69" s="57">
        <v>1200000</v>
      </c>
      <c r="H69" s="57">
        <v>1200000</v>
      </c>
      <c r="I69" s="57">
        <v>821608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f>SUM(G69:O69)</f>
        <v>3221608</v>
      </c>
    </row>
    <row r="70" spans="1:25" s="52" customFormat="1" ht="12">
      <c r="A70" s="123"/>
      <c r="B70" s="23" t="s">
        <v>132</v>
      </c>
      <c r="C70" s="126"/>
      <c r="D70" s="129"/>
      <c r="E70" s="129"/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f>SUM(G70:O70)</f>
        <v>0</v>
      </c>
    </row>
    <row r="71" spans="1:25" s="50" customFormat="1" ht="28.5" customHeight="1">
      <c r="A71" s="121" t="s">
        <v>207</v>
      </c>
      <c r="B71" s="19" t="s">
        <v>145</v>
      </c>
      <c r="C71" s="124" t="s">
        <v>159</v>
      </c>
      <c r="D71" s="127">
        <v>2007</v>
      </c>
      <c r="E71" s="127">
        <v>2013</v>
      </c>
      <c r="F71" s="56">
        <f aca="true" t="shared" si="66" ref="F71:Y71">SUM(F72:F73)</f>
        <v>44901000</v>
      </c>
      <c r="G71" s="56">
        <f t="shared" si="66"/>
        <v>16754000</v>
      </c>
      <c r="H71" s="56">
        <f t="shared" si="66"/>
        <v>20286000</v>
      </c>
      <c r="I71" s="56">
        <f t="shared" si="66"/>
        <v>6820000</v>
      </c>
      <c r="J71" s="56">
        <f t="shared" si="66"/>
        <v>0</v>
      </c>
      <c r="K71" s="56">
        <f t="shared" si="66"/>
        <v>0</v>
      </c>
      <c r="L71" s="56">
        <f t="shared" si="66"/>
        <v>0</v>
      </c>
      <c r="M71" s="56">
        <f t="shared" si="66"/>
        <v>0</v>
      </c>
      <c r="N71" s="56">
        <f t="shared" si="66"/>
        <v>0</v>
      </c>
      <c r="O71" s="56">
        <f t="shared" si="66"/>
        <v>0</v>
      </c>
      <c r="P71" s="56">
        <f>SUM(P72:P73)</f>
        <v>0</v>
      </c>
      <c r="Q71" s="56">
        <f>SUM(Q72:Q73)</f>
        <v>0</v>
      </c>
      <c r="R71" s="56">
        <f>SUM(R72:R73)</f>
        <v>0</v>
      </c>
      <c r="S71" s="56">
        <f aca="true" t="shared" si="67" ref="S71:X71">SUM(S72:S73)</f>
        <v>0</v>
      </c>
      <c r="T71" s="56">
        <f t="shared" si="67"/>
        <v>0</v>
      </c>
      <c r="U71" s="56">
        <f t="shared" si="67"/>
        <v>0</v>
      </c>
      <c r="V71" s="56">
        <f t="shared" si="67"/>
        <v>0</v>
      </c>
      <c r="W71" s="56">
        <f t="shared" si="67"/>
        <v>0</v>
      </c>
      <c r="X71" s="56">
        <f t="shared" si="67"/>
        <v>0</v>
      </c>
      <c r="Y71" s="56">
        <f t="shared" si="66"/>
        <v>43860000</v>
      </c>
    </row>
    <row r="72" spans="1:25" s="52" customFormat="1" ht="12">
      <c r="A72" s="122"/>
      <c r="B72" s="23" t="s">
        <v>131</v>
      </c>
      <c r="C72" s="125"/>
      <c r="D72" s="128"/>
      <c r="E72" s="128"/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f>SUM(G72:O72)</f>
        <v>0</v>
      </c>
    </row>
    <row r="73" spans="1:25" s="52" customFormat="1" ht="12">
      <c r="A73" s="123"/>
      <c r="B73" s="23" t="s">
        <v>132</v>
      </c>
      <c r="C73" s="126"/>
      <c r="D73" s="129"/>
      <c r="E73" s="129"/>
      <c r="F73" s="57">
        <v>44901000</v>
      </c>
      <c r="G73" s="57">
        <v>16754000</v>
      </c>
      <c r="H73" s="57">
        <v>20286000</v>
      </c>
      <c r="I73" s="57">
        <v>6820000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f>SUM(G73:O73)</f>
        <v>43860000</v>
      </c>
    </row>
    <row r="74" spans="1:25" s="50" customFormat="1" ht="24">
      <c r="A74" s="121" t="s">
        <v>208</v>
      </c>
      <c r="B74" s="19" t="s">
        <v>146</v>
      </c>
      <c r="C74" s="124" t="s">
        <v>159</v>
      </c>
      <c r="D74" s="127">
        <v>2008</v>
      </c>
      <c r="E74" s="127">
        <v>2014</v>
      </c>
      <c r="F74" s="56">
        <f aca="true" t="shared" si="68" ref="F74:Y74">SUM(F75:F76)</f>
        <v>7429000</v>
      </c>
      <c r="G74" s="56">
        <f t="shared" si="68"/>
        <v>4710000</v>
      </c>
      <c r="H74" s="56">
        <f t="shared" si="68"/>
        <v>90000</v>
      </c>
      <c r="I74" s="56">
        <f t="shared" si="68"/>
        <v>550000</v>
      </c>
      <c r="J74" s="56">
        <f t="shared" si="68"/>
        <v>1205000</v>
      </c>
      <c r="K74" s="56">
        <f t="shared" si="68"/>
        <v>0</v>
      </c>
      <c r="L74" s="56">
        <f t="shared" si="68"/>
        <v>0</v>
      </c>
      <c r="M74" s="56">
        <f t="shared" si="68"/>
        <v>0</v>
      </c>
      <c r="N74" s="56">
        <f t="shared" si="68"/>
        <v>0</v>
      </c>
      <c r="O74" s="56">
        <f t="shared" si="68"/>
        <v>0</v>
      </c>
      <c r="P74" s="56">
        <f>SUM(P75:P76)</f>
        <v>0</v>
      </c>
      <c r="Q74" s="56">
        <f>SUM(Q75:Q76)</f>
        <v>0</v>
      </c>
      <c r="R74" s="56">
        <f>SUM(R75:R76)</f>
        <v>0</v>
      </c>
      <c r="S74" s="56">
        <f aca="true" t="shared" si="69" ref="S74:X74">SUM(S75:S76)</f>
        <v>0</v>
      </c>
      <c r="T74" s="56">
        <f t="shared" si="69"/>
        <v>0</v>
      </c>
      <c r="U74" s="56">
        <f t="shared" si="69"/>
        <v>0</v>
      </c>
      <c r="V74" s="56">
        <f t="shared" si="69"/>
        <v>0</v>
      </c>
      <c r="W74" s="56">
        <f t="shared" si="69"/>
        <v>0</v>
      </c>
      <c r="X74" s="56">
        <f t="shared" si="69"/>
        <v>0</v>
      </c>
      <c r="Y74" s="56">
        <f t="shared" si="68"/>
        <v>6555000</v>
      </c>
    </row>
    <row r="75" spans="1:25" s="52" customFormat="1" ht="12">
      <c r="A75" s="122"/>
      <c r="B75" s="23" t="s">
        <v>131</v>
      </c>
      <c r="C75" s="125"/>
      <c r="D75" s="128"/>
      <c r="E75" s="128"/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f>SUM(G75:O75)</f>
        <v>0</v>
      </c>
    </row>
    <row r="76" spans="1:25" s="52" customFormat="1" ht="12">
      <c r="A76" s="123"/>
      <c r="B76" s="23" t="s">
        <v>132</v>
      </c>
      <c r="C76" s="126"/>
      <c r="D76" s="129"/>
      <c r="E76" s="129"/>
      <c r="F76" s="57">
        <v>7429000</v>
      </c>
      <c r="G76" s="57">
        <v>4710000</v>
      </c>
      <c r="H76" s="57">
        <v>90000</v>
      </c>
      <c r="I76" s="57">
        <v>550000</v>
      </c>
      <c r="J76" s="57">
        <v>1205000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f>SUM(G76:O76)</f>
        <v>6555000</v>
      </c>
    </row>
    <row r="77" spans="1:25" s="50" customFormat="1" ht="24">
      <c r="A77" s="121" t="s">
        <v>209</v>
      </c>
      <c r="B77" s="19" t="s">
        <v>147</v>
      </c>
      <c r="C77" s="124" t="s">
        <v>159</v>
      </c>
      <c r="D77" s="127">
        <v>2008</v>
      </c>
      <c r="E77" s="127">
        <v>2013</v>
      </c>
      <c r="F77" s="56">
        <f aca="true" t="shared" si="70" ref="F77:Y77">SUM(F78:F79)</f>
        <v>4310000</v>
      </c>
      <c r="G77" s="56">
        <f t="shared" si="70"/>
        <v>150000</v>
      </c>
      <c r="H77" s="56">
        <f t="shared" si="70"/>
        <v>1450000</v>
      </c>
      <c r="I77" s="56">
        <f t="shared" si="70"/>
        <v>1300000</v>
      </c>
      <c r="J77" s="56">
        <f t="shared" si="70"/>
        <v>0</v>
      </c>
      <c r="K77" s="56">
        <f t="shared" si="70"/>
        <v>0</v>
      </c>
      <c r="L77" s="56">
        <f t="shared" si="70"/>
        <v>0</v>
      </c>
      <c r="M77" s="56">
        <f t="shared" si="70"/>
        <v>0</v>
      </c>
      <c r="N77" s="56">
        <f t="shared" si="70"/>
        <v>0</v>
      </c>
      <c r="O77" s="56">
        <f t="shared" si="70"/>
        <v>0</v>
      </c>
      <c r="P77" s="56">
        <f>SUM(P78:P79)</f>
        <v>0</v>
      </c>
      <c r="Q77" s="56">
        <f>SUM(Q78:Q79)</f>
        <v>0</v>
      </c>
      <c r="R77" s="56">
        <f>SUM(R78:R79)</f>
        <v>0</v>
      </c>
      <c r="S77" s="56">
        <f aca="true" t="shared" si="71" ref="S77:X77">SUM(S78:S79)</f>
        <v>0</v>
      </c>
      <c r="T77" s="56">
        <f t="shared" si="71"/>
        <v>0</v>
      </c>
      <c r="U77" s="56">
        <f t="shared" si="71"/>
        <v>0</v>
      </c>
      <c r="V77" s="56">
        <f t="shared" si="71"/>
        <v>0</v>
      </c>
      <c r="W77" s="56">
        <f t="shared" si="71"/>
        <v>0</v>
      </c>
      <c r="X77" s="56">
        <f t="shared" si="71"/>
        <v>0</v>
      </c>
      <c r="Y77" s="56">
        <f t="shared" si="70"/>
        <v>2900000</v>
      </c>
    </row>
    <row r="78" spans="1:25" s="52" customFormat="1" ht="12">
      <c r="A78" s="122"/>
      <c r="B78" s="23" t="s">
        <v>131</v>
      </c>
      <c r="C78" s="125"/>
      <c r="D78" s="128"/>
      <c r="E78" s="128"/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f>SUM(G78:O78)</f>
        <v>0</v>
      </c>
    </row>
    <row r="79" spans="1:25" s="52" customFormat="1" ht="12">
      <c r="A79" s="123"/>
      <c r="B79" s="23" t="s">
        <v>132</v>
      </c>
      <c r="C79" s="126"/>
      <c r="D79" s="129"/>
      <c r="E79" s="129"/>
      <c r="F79" s="57">
        <v>4310000</v>
      </c>
      <c r="G79" s="57">
        <v>150000</v>
      </c>
      <c r="H79" s="57">
        <v>1450000</v>
      </c>
      <c r="I79" s="57">
        <v>1300000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f>SUM(G79:O79)</f>
        <v>2900000</v>
      </c>
    </row>
    <row r="80" spans="1:25" s="105" customFormat="1" ht="24">
      <c r="A80" s="112" t="s">
        <v>210</v>
      </c>
      <c r="B80" s="103" t="s">
        <v>319</v>
      </c>
      <c r="C80" s="115" t="s">
        <v>159</v>
      </c>
      <c r="D80" s="118">
        <v>2004</v>
      </c>
      <c r="E80" s="118">
        <v>2015</v>
      </c>
      <c r="F80" s="104">
        <f aca="true" t="shared" si="72" ref="F80:Y80">SUM(F81:F82)</f>
        <v>20190000</v>
      </c>
      <c r="G80" s="104">
        <f t="shared" si="72"/>
        <v>300000</v>
      </c>
      <c r="H80" s="104">
        <f t="shared" si="72"/>
        <v>200000</v>
      </c>
      <c r="I80" s="104">
        <f t="shared" si="72"/>
        <v>1800000</v>
      </c>
      <c r="J80" s="104">
        <f t="shared" si="72"/>
        <v>3000000</v>
      </c>
      <c r="K80" s="104">
        <f t="shared" si="72"/>
        <v>12000000</v>
      </c>
      <c r="L80" s="104">
        <f t="shared" si="72"/>
        <v>0</v>
      </c>
      <c r="M80" s="104">
        <f t="shared" si="72"/>
        <v>0</v>
      </c>
      <c r="N80" s="104">
        <f t="shared" si="72"/>
        <v>0</v>
      </c>
      <c r="O80" s="104">
        <f t="shared" si="72"/>
        <v>0</v>
      </c>
      <c r="P80" s="104">
        <f>SUM(P81:P82)</f>
        <v>0</v>
      </c>
      <c r="Q80" s="104">
        <f>SUM(Q81:Q82)</f>
        <v>0</v>
      </c>
      <c r="R80" s="104">
        <f>SUM(R81:R82)</f>
        <v>0</v>
      </c>
      <c r="S80" s="104">
        <f aca="true" t="shared" si="73" ref="S80:X80">SUM(S81:S82)</f>
        <v>0</v>
      </c>
      <c r="T80" s="104">
        <f t="shared" si="73"/>
        <v>0</v>
      </c>
      <c r="U80" s="104">
        <f t="shared" si="73"/>
        <v>0</v>
      </c>
      <c r="V80" s="104">
        <f t="shared" si="73"/>
        <v>0</v>
      </c>
      <c r="W80" s="104">
        <f t="shared" si="73"/>
        <v>0</v>
      </c>
      <c r="X80" s="104">
        <f t="shared" si="73"/>
        <v>0</v>
      </c>
      <c r="Y80" s="104">
        <f t="shared" si="72"/>
        <v>17300000</v>
      </c>
    </row>
    <row r="81" spans="1:25" s="107" customFormat="1" ht="12">
      <c r="A81" s="113"/>
      <c r="B81" s="21" t="s">
        <v>131</v>
      </c>
      <c r="C81" s="116"/>
      <c r="D81" s="119"/>
      <c r="E81" s="119"/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f>SUM(G81:O81)</f>
        <v>0</v>
      </c>
    </row>
    <row r="82" spans="1:25" s="107" customFormat="1" ht="12">
      <c r="A82" s="114"/>
      <c r="B82" s="21" t="s">
        <v>132</v>
      </c>
      <c r="C82" s="117"/>
      <c r="D82" s="120"/>
      <c r="E82" s="120"/>
      <c r="F82" s="106">
        <v>20190000</v>
      </c>
      <c r="G82" s="106">
        <v>300000</v>
      </c>
      <c r="H82" s="106">
        <v>200000</v>
      </c>
      <c r="I82" s="106">
        <v>1800000</v>
      </c>
      <c r="J82" s="106">
        <v>3000000</v>
      </c>
      <c r="K82" s="106">
        <v>12000000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f>SUM(G82:O82)</f>
        <v>17300000</v>
      </c>
    </row>
    <row r="83" spans="1:25" s="50" customFormat="1" ht="24">
      <c r="A83" s="121" t="s">
        <v>211</v>
      </c>
      <c r="B83" s="19" t="s">
        <v>148</v>
      </c>
      <c r="C83" s="124" t="s">
        <v>159</v>
      </c>
      <c r="D83" s="127">
        <v>2009</v>
      </c>
      <c r="E83" s="127">
        <v>2013</v>
      </c>
      <c r="F83" s="56">
        <f aca="true" t="shared" si="74" ref="F83:Y83">SUM(F84:F85)</f>
        <v>3848000</v>
      </c>
      <c r="G83" s="56">
        <f t="shared" si="74"/>
        <v>600000</v>
      </c>
      <c r="H83" s="56">
        <f t="shared" si="74"/>
        <v>1200000</v>
      </c>
      <c r="I83" s="56">
        <f t="shared" si="74"/>
        <v>1200000</v>
      </c>
      <c r="J83" s="56">
        <f t="shared" si="74"/>
        <v>0</v>
      </c>
      <c r="K83" s="56">
        <f t="shared" si="74"/>
        <v>0</v>
      </c>
      <c r="L83" s="56">
        <f t="shared" si="74"/>
        <v>0</v>
      </c>
      <c r="M83" s="56">
        <f t="shared" si="74"/>
        <v>0</v>
      </c>
      <c r="N83" s="56">
        <f t="shared" si="74"/>
        <v>0</v>
      </c>
      <c r="O83" s="56">
        <f t="shared" si="74"/>
        <v>0</v>
      </c>
      <c r="P83" s="56">
        <f>SUM(P84:P85)</f>
        <v>0</v>
      </c>
      <c r="Q83" s="56">
        <f>SUM(Q84:Q85)</f>
        <v>0</v>
      </c>
      <c r="R83" s="56">
        <f>SUM(R84:R85)</f>
        <v>0</v>
      </c>
      <c r="S83" s="56">
        <f aca="true" t="shared" si="75" ref="S83:X83">SUM(S84:S85)</f>
        <v>0</v>
      </c>
      <c r="T83" s="56">
        <f t="shared" si="75"/>
        <v>0</v>
      </c>
      <c r="U83" s="56">
        <f t="shared" si="75"/>
        <v>0</v>
      </c>
      <c r="V83" s="56">
        <f t="shared" si="75"/>
        <v>0</v>
      </c>
      <c r="W83" s="56">
        <f t="shared" si="75"/>
        <v>0</v>
      </c>
      <c r="X83" s="56">
        <f t="shared" si="75"/>
        <v>0</v>
      </c>
      <c r="Y83" s="56">
        <f t="shared" si="74"/>
        <v>3000000</v>
      </c>
    </row>
    <row r="84" spans="1:25" s="52" customFormat="1" ht="12">
      <c r="A84" s="122"/>
      <c r="B84" s="23" t="s">
        <v>131</v>
      </c>
      <c r="C84" s="125"/>
      <c r="D84" s="128"/>
      <c r="E84" s="128"/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f>SUM(G84:O84)</f>
        <v>0</v>
      </c>
    </row>
    <row r="85" spans="1:25" s="52" customFormat="1" ht="12">
      <c r="A85" s="123"/>
      <c r="B85" s="23" t="s">
        <v>132</v>
      </c>
      <c r="C85" s="126"/>
      <c r="D85" s="129"/>
      <c r="E85" s="129"/>
      <c r="F85" s="57">
        <v>3848000</v>
      </c>
      <c r="G85" s="57">
        <v>600000</v>
      </c>
      <c r="H85" s="57">
        <v>1200000</v>
      </c>
      <c r="I85" s="57">
        <v>1200000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f>SUM(G85:O85)</f>
        <v>3000000</v>
      </c>
    </row>
    <row r="86" spans="1:25" s="105" customFormat="1" ht="24">
      <c r="A86" s="112" t="s">
        <v>257</v>
      </c>
      <c r="B86" s="103" t="s">
        <v>341</v>
      </c>
      <c r="C86" s="115" t="s">
        <v>159</v>
      </c>
      <c r="D86" s="118">
        <v>2011</v>
      </c>
      <c r="E86" s="118">
        <v>2013</v>
      </c>
      <c r="F86" s="104">
        <f aca="true" t="shared" si="76" ref="F86:O86">SUM(F87:F88)</f>
        <v>700000</v>
      </c>
      <c r="G86" s="104">
        <f t="shared" si="76"/>
        <v>50000</v>
      </c>
      <c r="H86" s="104">
        <f t="shared" si="76"/>
        <v>0</v>
      </c>
      <c r="I86" s="104">
        <f t="shared" si="76"/>
        <v>650000</v>
      </c>
      <c r="J86" s="104">
        <f t="shared" si="76"/>
        <v>0</v>
      </c>
      <c r="K86" s="104">
        <f t="shared" si="76"/>
        <v>0</v>
      </c>
      <c r="L86" s="104">
        <f t="shared" si="76"/>
        <v>0</v>
      </c>
      <c r="M86" s="104">
        <f t="shared" si="76"/>
        <v>0</v>
      </c>
      <c r="N86" s="104">
        <f t="shared" si="76"/>
        <v>0</v>
      </c>
      <c r="O86" s="104">
        <f t="shared" si="76"/>
        <v>0</v>
      </c>
      <c r="P86" s="104">
        <f>SUM(P87:P88)</f>
        <v>0</v>
      </c>
      <c r="Q86" s="104">
        <f>SUM(Q87:Q88)</f>
        <v>0</v>
      </c>
      <c r="R86" s="104">
        <f>SUM(R87:R88)</f>
        <v>0</v>
      </c>
      <c r="S86" s="104">
        <f aca="true" t="shared" si="77" ref="S86:Y86">SUM(S87:S88)</f>
        <v>0</v>
      </c>
      <c r="T86" s="104">
        <f t="shared" si="77"/>
        <v>0</v>
      </c>
      <c r="U86" s="104">
        <f t="shared" si="77"/>
        <v>0</v>
      </c>
      <c r="V86" s="104">
        <f t="shared" si="77"/>
        <v>0</v>
      </c>
      <c r="W86" s="104">
        <f t="shared" si="77"/>
        <v>0</v>
      </c>
      <c r="X86" s="104">
        <f t="shared" si="77"/>
        <v>0</v>
      </c>
      <c r="Y86" s="104">
        <f t="shared" si="77"/>
        <v>700000</v>
      </c>
    </row>
    <row r="87" spans="1:25" s="107" customFormat="1" ht="12">
      <c r="A87" s="113"/>
      <c r="B87" s="21" t="s">
        <v>131</v>
      </c>
      <c r="C87" s="116"/>
      <c r="D87" s="119"/>
      <c r="E87" s="119"/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f>SUM(G87:O87)</f>
        <v>0</v>
      </c>
    </row>
    <row r="88" spans="1:25" s="107" customFormat="1" ht="12">
      <c r="A88" s="114"/>
      <c r="B88" s="21" t="s">
        <v>132</v>
      </c>
      <c r="C88" s="117"/>
      <c r="D88" s="120"/>
      <c r="E88" s="120"/>
      <c r="F88" s="106">
        <v>700000</v>
      </c>
      <c r="G88" s="106">
        <v>50000</v>
      </c>
      <c r="H88" s="106">
        <v>0</v>
      </c>
      <c r="I88" s="106">
        <v>650000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f>SUM(G88:O88)</f>
        <v>700000</v>
      </c>
    </row>
    <row r="89" spans="1:25" s="50" customFormat="1" ht="36">
      <c r="A89" s="121" t="s">
        <v>258</v>
      </c>
      <c r="B89" s="19" t="s">
        <v>151</v>
      </c>
      <c r="C89" s="124" t="s">
        <v>159</v>
      </c>
      <c r="D89" s="127">
        <v>2009</v>
      </c>
      <c r="E89" s="127">
        <v>2013</v>
      </c>
      <c r="F89" s="56">
        <f aca="true" t="shared" si="78" ref="F89:Y89">SUM(F90:F91)</f>
        <v>6830000</v>
      </c>
      <c r="G89" s="56">
        <f t="shared" si="78"/>
        <v>2250000</v>
      </c>
      <c r="H89" s="56">
        <f t="shared" si="78"/>
        <v>2250000</v>
      </c>
      <c r="I89" s="56">
        <f t="shared" si="78"/>
        <v>2180000</v>
      </c>
      <c r="J89" s="56">
        <f t="shared" si="78"/>
        <v>0</v>
      </c>
      <c r="K89" s="56">
        <f t="shared" si="78"/>
        <v>0</v>
      </c>
      <c r="L89" s="56">
        <f t="shared" si="78"/>
        <v>0</v>
      </c>
      <c r="M89" s="56">
        <f t="shared" si="78"/>
        <v>0</v>
      </c>
      <c r="N89" s="56">
        <f t="shared" si="78"/>
        <v>0</v>
      </c>
      <c r="O89" s="56">
        <f t="shared" si="78"/>
        <v>0</v>
      </c>
      <c r="P89" s="56">
        <f>SUM(P90:P91)</f>
        <v>0</v>
      </c>
      <c r="Q89" s="56">
        <f>SUM(Q90:Q91)</f>
        <v>0</v>
      </c>
      <c r="R89" s="56">
        <f>SUM(R90:R91)</f>
        <v>0</v>
      </c>
      <c r="S89" s="56">
        <f aca="true" t="shared" si="79" ref="S89:X89">SUM(S90:S91)</f>
        <v>0</v>
      </c>
      <c r="T89" s="56">
        <f t="shared" si="79"/>
        <v>0</v>
      </c>
      <c r="U89" s="56">
        <f t="shared" si="79"/>
        <v>0</v>
      </c>
      <c r="V89" s="56">
        <f t="shared" si="79"/>
        <v>0</v>
      </c>
      <c r="W89" s="56">
        <f t="shared" si="79"/>
        <v>0</v>
      </c>
      <c r="X89" s="56">
        <f t="shared" si="79"/>
        <v>0</v>
      </c>
      <c r="Y89" s="56">
        <f t="shared" si="78"/>
        <v>6680000</v>
      </c>
    </row>
    <row r="90" spans="1:25" s="52" customFormat="1" ht="12">
      <c r="A90" s="122"/>
      <c r="B90" s="23" t="s">
        <v>131</v>
      </c>
      <c r="C90" s="125"/>
      <c r="D90" s="128"/>
      <c r="E90" s="128"/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f>SUM(G90:O90)</f>
        <v>0</v>
      </c>
    </row>
    <row r="91" spans="1:25" s="52" customFormat="1" ht="12">
      <c r="A91" s="123"/>
      <c r="B91" s="23" t="s">
        <v>132</v>
      </c>
      <c r="C91" s="126"/>
      <c r="D91" s="129"/>
      <c r="E91" s="129"/>
      <c r="F91" s="57">
        <v>6830000</v>
      </c>
      <c r="G91" s="57">
        <v>2250000</v>
      </c>
      <c r="H91" s="57">
        <v>2250000</v>
      </c>
      <c r="I91" s="57">
        <v>2180000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f>SUM(G91:O91)</f>
        <v>6680000</v>
      </c>
    </row>
    <row r="92" spans="1:25" s="50" customFormat="1" ht="36">
      <c r="A92" s="121" t="s">
        <v>259</v>
      </c>
      <c r="B92" s="19" t="s">
        <v>154</v>
      </c>
      <c r="C92" s="124" t="s">
        <v>159</v>
      </c>
      <c r="D92" s="127">
        <v>2009</v>
      </c>
      <c r="E92" s="127">
        <v>2012</v>
      </c>
      <c r="F92" s="56">
        <f aca="true" t="shared" si="80" ref="F92:Y92">SUM(F93:F94)</f>
        <v>1000000</v>
      </c>
      <c r="G92" s="56">
        <f t="shared" si="80"/>
        <v>480000</v>
      </c>
      <c r="H92" s="56">
        <f t="shared" si="80"/>
        <v>430000</v>
      </c>
      <c r="I92" s="56">
        <f t="shared" si="80"/>
        <v>0</v>
      </c>
      <c r="J92" s="56">
        <f t="shared" si="80"/>
        <v>0</v>
      </c>
      <c r="K92" s="56">
        <f t="shared" si="80"/>
        <v>0</v>
      </c>
      <c r="L92" s="56">
        <f t="shared" si="80"/>
        <v>0</v>
      </c>
      <c r="M92" s="56">
        <f t="shared" si="80"/>
        <v>0</v>
      </c>
      <c r="N92" s="56">
        <f t="shared" si="80"/>
        <v>0</v>
      </c>
      <c r="O92" s="56">
        <f t="shared" si="80"/>
        <v>0</v>
      </c>
      <c r="P92" s="56">
        <f>SUM(P93:P94)</f>
        <v>0</v>
      </c>
      <c r="Q92" s="56">
        <f>SUM(Q93:Q94)</f>
        <v>0</v>
      </c>
      <c r="R92" s="56">
        <f>SUM(R93:R94)</f>
        <v>0</v>
      </c>
      <c r="S92" s="56">
        <f aca="true" t="shared" si="81" ref="S92:X92">SUM(S93:S94)</f>
        <v>0</v>
      </c>
      <c r="T92" s="56">
        <f t="shared" si="81"/>
        <v>0</v>
      </c>
      <c r="U92" s="56">
        <f t="shared" si="81"/>
        <v>0</v>
      </c>
      <c r="V92" s="56">
        <f t="shared" si="81"/>
        <v>0</v>
      </c>
      <c r="W92" s="56">
        <f t="shared" si="81"/>
        <v>0</v>
      </c>
      <c r="X92" s="56">
        <f t="shared" si="81"/>
        <v>0</v>
      </c>
      <c r="Y92" s="56">
        <f t="shared" si="80"/>
        <v>910000</v>
      </c>
    </row>
    <row r="93" spans="1:25" s="52" customFormat="1" ht="12">
      <c r="A93" s="122"/>
      <c r="B93" s="23" t="s">
        <v>131</v>
      </c>
      <c r="C93" s="125"/>
      <c r="D93" s="128"/>
      <c r="E93" s="128"/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f>SUM(G93:O93)</f>
        <v>0</v>
      </c>
    </row>
    <row r="94" spans="1:25" s="52" customFormat="1" ht="12">
      <c r="A94" s="123"/>
      <c r="B94" s="23" t="s">
        <v>132</v>
      </c>
      <c r="C94" s="126"/>
      <c r="D94" s="129"/>
      <c r="E94" s="129"/>
      <c r="F94" s="57">
        <v>1000000</v>
      </c>
      <c r="G94" s="57">
        <v>480000</v>
      </c>
      <c r="H94" s="57">
        <v>430000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f>SUM(G94:O94)</f>
        <v>910000</v>
      </c>
    </row>
    <row r="95" spans="1:25" s="50" customFormat="1" ht="19.5" customHeight="1">
      <c r="A95" s="121" t="s">
        <v>260</v>
      </c>
      <c r="B95" s="19" t="s">
        <v>155</v>
      </c>
      <c r="C95" s="124" t="s">
        <v>159</v>
      </c>
      <c r="D95" s="127">
        <v>2004</v>
      </c>
      <c r="E95" s="127">
        <v>2013</v>
      </c>
      <c r="F95" s="56">
        <f aca="true" t="shared" si="82" ref="F95:Y95">SUM(F96:F97)</f>
        <v>1306000</v>
      </c>
      <c r="G95" s="56">
        <f t="shared" si="82"/>
        <v>240000</v>
      </c>
      <c r="H95" s="56">
        <f t="shared" si="82"/>
        <v>300000</v>
      </c>
      <c r="I95" s="56">
        <f t="shared" si="82"/>
        <v>307000</v>
      </c>
      <c r="J95" s="56">
        <f t="shared" si="82"/>
        <v>0</v>
      </c>
      <c r="K95" s="56">
        <f t="shared" si="82"/>
        <v>0</v>
      </c>
      <c r="L95" s="56">
        <f t="shared" si="82"/>
        <v>0</v>
      </c>
      <c r="M95" s="56">
        <f t="shared" si="82"/>
        <v>0</v>
      </c>
      <c r="N95" s="56">
        <f t="shared" si="82"/>
        <v>0</v>
      </c>
      <c r="O95" s="56">
        <f t="shared" si="82"/>
        <v>0</v>
      </c>
      <c r="P95" s="56">
        <f>SUM(P96:P97)</f>
        <v>0</v>
      </c>
      <c r="Q95" s="56">
        <f>SUM(Q96:Q97)</f>
        <v>0</v>
      </c>
      <c r="R95" s="56">
        <f>SUM(R96:R97)</f>
        <v>0</v>
      </c>
      <c r="S95" s="56">
        <f aca="true" t="shared" si="83" ref="S95:X95">SUM(S96:S97)</f>
        <v>0</v>
      </c>
      <c r="T95" s="56">
        <f t="shared" si="83"/>
        <v>0</v>
      </c>
      <c r="U95" s="56">
        <f t="shared" si="83"/>
        <v>0</v>
      </c>
      <c r="V95" s="56">
        <f t="shared" si="83"/>
        <v>0</v>
      </c>
      <c r="W95" s="56">
        <f t="shared" si="83"/>
        <v>0</v>
      </c>
      <c r="X95" s="56">
        <f t="shared" si="83"/>
        <v>0</v>
      </c>
      <c r="Y95" s="56">
        <f t="shared" si="82"/>
        <v>847000</v>
      </c>
    </row>
    <row r="96" spans="1:25" s="52" customFormat="1" ht="12">
      <c r="A96" s="122"/>
      <c r="B96" s="23" t="s">
        <v>131</v>
      </c>
      <c r="C96" s="125"/>
      <c r="D96" s="128"/>
      <c r="E96" s="128"/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7">
        <v>0</v>
      </c>
      <c r="V96" s="57">
        <v>0</v>
      </c>
      <c r="W96" s="57">
        <v>0</v>
      </c>
      <c r="X96" s="57">
        <v>0</v>
      </c>
      <c r="Y96" s="57">
        <f>SUM(G96:O96)</f>
        <v>0</v>
      </c>
    </row>
    <row r="97" spans="1:25" s="52" customFormat="1" ht="12">
      <c r="A97" s="123"/>
      <c r="B97" s="23" t="s">
        <v>132</v>
      </c>
      <c r="C97" s="126"/>
      <c r="D97" s="129"/>
      <c r="E97" s="129"/>
      <c r="F97" s="57">
        <v>1306000</v>
      </c>
      <c r="G97" s="57">
        <v>240000</v>
      </c>
      <c r="H97" s="57">
        <v>300000</v>
      </c>
      <c r="I97" s="57">
        <v>307000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f>SUM(G97:O97)</f>
        <v>847000</v>
      </c>
    </row>
    <row r="98" spans="1:25" s="50" customFormat="1" ht="24">
      <c r="A98" s="121" t="s">
        <v>261</v>
      </c>
      <c r="B98" s="19" t="s">
        <v>150</v>
      </c>
      <c r="C98" s="124" t="s">
        <v>159</v>
      </c>
      <c r="D98" s="127">
        <v>2010</v>
      </c>
      <c r="E98" s="127">
        <v>2016</v>
      </c>
      <c r="F98" s="56">
        <f aca="true" t="shared" si="84" ref="F98:Y98">SUM(F99:F100)</f>
        <v>17372000</v>
      </c>
      <c r="G98" s="56">
        <f t="shared" si="84"/>
        <v>100000</v>
      </c>
      <c r="H98" s="56">
        <f t="shared" si="84"/>
        <v>300000</v>
      </c>
      <c r="I98" s="56">
        <f t="shared" si="84"/>
        <v>4000000</v>
      </c>
      <c r="J98" s="56">
        <f t="shared" si="84"/>
        <v>3100000</v>
      </c>
      <c r="K98" s="56">
        <f t="shared" si="84"/>
        <v>4000000</v>
      </c>
      <c r="L98" s="56">
        <f t="shared" si="84"/>
        <v>5600000</v>
      </c>
      <c r="M98" s="56">
        <f t="shared" si="84"/>
        <v>0</v>
      </c>
      <c r="N98" s="56">
        <f t="shared" si="84"/>
        <v>0</v>
      </c>
      <c r="O98" s="56">
        <f t="shared" si="84"/>
        <v>0</v>
      </c>
      <c r="P98" s="56">
        <f>SUM(P99:P100)</f>
        <v>0</v>
      </c>
      <c r="Q98" s="56">
        <f>SUM(Q99:Q100)</f>
        <v>0</v>
      </c>
      <c r="R98" s="56">
        <f>SUM(R99:R100)</f>
        <v>0</v>
      </c>
      <c r="S98" s="56">
        <f aca="true" t="shared" si="85" ref="S98:X98">SUM(S99:S100)</f>
        <v>0</v>
      </c>
      <c r="T98" s="56">
        <f t="shared" si="85"/>
        <v>0</v>
      </c>
      <c r="U98" s="56">
        <f t="shared" si="85"/>
        <v>0</v>
      </c>
      <c r="V98" s="56">
        <f t="shared" si="85"/>
        <v>0</v>
      </c>
      <c r="W98" s="56">
        <f t="shared" si="85"/>
        <v>0</v>
      </c>
      <c r="X98" s="56">
        <f t="shared" si="85"/>
        <v>0</v>
      </c>
      <c r="Y98" s="56">
        <f t="shared" si="84"/>
        <v>17100000</v>
      </c>
    </row>
    <row r="99" spans="1:25" s="52" customFormat="1" ht="12">
      <c r="A99" s="122"/>
      <c r="B99" s="23" t="s">
        <v>131</v>
      </c>
      <c r="C99" s="125"/>
      <c r="D99" s="128"/>
      <c r="E99" s="128"/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f>SUM(G99:O99)</f>
        <v>0</v>
      </c>
    </row>
    <row r="100" spans="1:25" s="52" customFormat="1" ht="12">
      <c r="A100" s="123"/>
      <c r="B100" s="23" t="s">
        <v>132</v>
      </c>
      <c r="C100" s="126"/>
      <c r="D100" s="129"/>
      <c r="E100" s="129"/>
      <c r="F100" s="57">
        <v>17372000</v>
      </c>
      <c r="G100" s="57">
        <v>100000</v>
      </c>
      <c r="H100" s="57">
        <v>300000</v>
      </c>
      <c r="I100" s="57">
        <v>4000000</v>
      </c>
      <c r="J100" s="57">
        <v>3100000</v>
      </c>
      <c r="K100" s="57">
        <v>4000000</v>
      </c>
      <c r="L100" s="57">
        <v>5600000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f>SUM(G100:O100)</f>
        <v>17100000</v>
      </c>
    </row>
    <row r="101" spans="1:25" s="105" customFormat="1" ht="36">
      <c r="A101" s="112" t="s">
        <v>262</v>
      </c>
      <c r="B101" s="103" t="s">
        <v>321</v>
      </c>
      <c r="C101" s="115" t="s">
        <v>159</v>
      </c>
      <c r="D101" s="118">
        <v>2011</v>
      </c>
      <c r="E101" s="118">
        <v>2012</v>
      </c>
      <c r="F101" s="104">
        <f aca="true" t="shared" si="86" ref="F101:O101">SUM(F102:F103)</f>
        <v>455000</v>
      </c>
      <c r="G101" s="104">
        <f t="shared" si="86"/>
        <v>400000</v>
      </c>
      <c r="H101" s="104">
        <f t="shared" si="86"/>
        <v>55000</v>
      </c>
      <c r="I101" s="104">
        <f t="shared" si="86"/>
        <v>0</v>
      </c>
      <c r="J101" s="104">
        <f t="shared" si="86"/>
        <v>0</v>
      </c>
      <c r="K101" s="104">
        <f t="shared" si="86"/>
        <v>0</v>
      </c>
      <c r="L101" s="104">
        <f t="shared" si="86"/>
        <v>0</v>
      </c>
      <c r="M101" s="104">
        <f t="shared" si="86"/>
        <v>0</v>
      </c>
      <c r="N101" s="104">
        <f t="shared" si="86"/>
        <v>0</v>
      </c>
      <c r="O101" s="104">
        <f t="shared" si="86"/>
        <v>0</v>
      </c>
      <c r="P101" s="104">
        <f>SUM(P102:P103)</f>
        <v>0</v>
      </c>
      <c r="Q101" s="104">
        <f>SUM(Q102:Q103)</f>
        <v>0</v>
      </c>
      <c r="R101" s="104">
        <f>SUM(R102:R103)</f>
        <v>0</v>
      </c>
      <c r="S101" s="104">
        <f aca="true" t="shared" si="87" ref="S101:Y101">SUM(S102:S103)</f>
        <v>0</v>
      </c>
      <c r="T101" s="104">
        <f t="shared" si="87"/>
        <v>0</v>
      </c>
      <c r="U101" s="104">
        <f t="shared" si="87"/>
        <v>0</v>
      </c>
      <c r="V101" s="104">
        <f t="shared" si="87"/>
        <v>0</v>
      </c>
      <c r="W101" s="104">
        <f t="shared" si="87"/>
        <v>0</v>
      </c>
      <c r="X101" s="104">
        <f t="shared" si="87"/>
        <v>0</v>
      </c>
      <c r="Y101" s="104">
        <f t="shared" si="87"/>
        <v>455000</v>
      </c>
    </row>
    <row r="102" spans="1:25" s="107" customFormat="1" ht="12">
      <c r="A102" s="113"/>
      <c r="B102" s="21" t="s">
        <v>131</v>
      </c>
      <c r="C102" s="116"/>
      <c r="D102" s="119"/>
      <c r="E102" s="119"/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f>SUM(G102:O102)</f>
        <v>0</v>
      </c>
    </row>
    <row r="103" spans="1:25" s="107" customFormat="1" ht="12">
      <c r="A103" s="114"/>
      <c r="B103" s="21" t="s">
        <v>132</v>
      </c>
      <c r="C103" s="117"/>
      <c r="D103" s="120"/>
      <c r="E103" s="120"/>
      <c r="F103" s="106">
        <v>455000</v>
      </c>
      <c r="G103" s="106">
        <v>400000</v>
      </c>
      <c r="H103" s="106">
        <v>55000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f>SUM(G103:O103)</f>
        <v>455000</v>
      </c>
    </row>
    <row r="104" spans="1:25" s="105" customFormat="1" ht="36">
      <c r="A104" s="112" t="s">
        <v>286</v>
      </c>
      <c r="B104" s="103" t="s">
        <v>322</v>
      </c>
      <c r="C104" s="115" t="s">
        <v>159</v>
      </c>
      <c r="D104" s="118">
        <v>2011</v>
      </c>
      <c r="E104" s="118">
        <v>2012</v>
      </c>
      <c r="F104" s="104">
        <f aca="true" t="shared" si="88" ref="F104:O104">SUM(F105:F106)</f>
        <v>1290000</v>
      </c>
      <c r="G104" s="104">
        <f t="shared" si="88"/>
        <v>440000</v>
      </c>
      <c r="H104" s="104">
        <f t="shared" si="88"/>
        <v>850000</v>
      </c>
      <c r="I104" s="104">
        <f t="shared" si="88"/>
        <v>0</v>
      </c>
      <c r="J104" s="104">
        <f t="shared" si="88"/>
        <v>0</v>
      </c>
      <c r="K104" s="104">
        <f t="shared" si="88"/>
        <v>0</v>
      </c>
      <c r="L104" s="104">
        <f t="shared" si="88"/>
        <v>0</v>
      </c>
      <c r="M104" s="104">
        <f t="shared" si="88"/>
        <v>0</v>
      </c>
      <c r="N104" s="104">
        <f t="shared" si="88"/>
        <v>0</v>
      </c>
      <c r="O104" s="104">
        <f t="shared" si="88"/>
        <v>0</v>
      </c>
      <c r="P104" s="104">
        <f>SUM(P105:P106)</f>
        <v>0</v>
      </c>
      <c r="Q104" s="104">
        <f>SUM(Q105:Q106)</f>
        <v>0</v>
      </c>
      <c r="R104" s="104">
        <f>SUM(R105:R106)</f>
        <v>0</v>
      </c>
      <c r="S104" s="104">
        <f aca="true" t="shared" si="89" ref="S104:Y104">SUM(S105:S106)</f>
        <v>0</v>
      </c>
      <c r="T104" s="104">
        <f t="shared" si="89"/>
        <v>0</v>
      </c>
      <c r="U104" s="104">
        <f t="shared" si="89"/>
        <v>0</v>
      </c>
      <c r="V104" s="104">
        <f t="shared" si="89"/>
        <v>0</v>
      </c>
      <c r="W104" s="104">
        <f t="shared" si="89"/>
        <v>0</v>
      </c>
      <c r="X104" s="104">
        <f t="shared" si="89"/>
        <v>0</v>
      </c>
      <c r="Y104" s="104">
        <f t="shared" si="89"/>
        <v>1290000</v>
      </c>
    </row>
    <row r="105" spans="1:25" s="107" customFormat="1" ht="12">
      <c r="A105" s="113"/>
      <c r="B105" s="21" t="s">
        <v>131</v>
      </c>
      <c r="C105" s="116"/>
      <c r="D105" s="119"/>
      <c r="E105" s="119"/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f>SUM(G105:O105)</f>
        <v>0</v>
      </c>
    </row>
    <row r="106" spans="1:25" s="107" customFormat="1" ht="12">
      <c r="A106" s="114"/>
      <c r="B106" s="21" t="s">
        <v>132</v>
      </c>
      <c r="C106" s="117"/>
      <c r="D106" s="120"/>
      <c r="E106" s="120"/>
      <c r="F106" s="106">
        <v>1290000</v>
      </c>
      <c r="G106" s="106">
        <v>440000</v>
      </c>
      <c r="H106" s="106">
        <v>850000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f>SUM(G106:O106)</f>
        <v>1290000</v>
      </c>
    </row>
    <row r="107" spans="1:25" s="105" customFormat="1" ht="60">
      <c r="A107" s="112" t="s">
        <v>293</v>
      </c>
      <c r="B107" s="103" t="s">
        <v>294</v>
      </c>
      <c r="C107" s="115" t="s">
        <v>159</v>
      </c>
      <c r="D107" s="118">
        <v>2011</v>
      </c>
      <c r="E107" s="118">
        <v>2012</v>
      </c>
      <c r="F107" s="104">
        <f aca="true" t="shared" si="90" ref="F107:O107">SUM(F108:F109)</f>
        <v>400000</v>
      </c>
      <c r="G107" s="104">
        <f t="shared" si="90"/>
        <v>39000</v>
      </c>
      <c r="H107" s="104">
        <f t="shared" si="90"/>
        <v>361000</v>
      </c>
      <c r="I107" s="104">
        <f t="shared" si="90"/>
        <v>0</v>
      </c>
      <c r="J107" s="104">
        <f t="shared" si="90"/>
        <v>0</v>
      </c>
      <c r="K107" s="104">
        <f t="shared" si="90"/>
        <v>0</v>
      </c>
      <c r="L107" s="104">
        <f t="shared" si="90"/>
        <v>0</v>
      </c>
      <c r="M107" s="104">
        <f t="shared" si="90"/>
        <v>0</v>
      </c>
      <c r="N107" s="104">
        <f t="shared" si="90"/>
        <v>0</v>
      </c>
      <c r="O107" s="104">
        <f t="shared" si="90"/>
        <v>0</v>
      </c>
      <c r="P107" s="104">
        <f>SUM(P108:P109)</f>
        <v>0</v>
      </c>
      <c r="Q107" s="104">
        <f>SUM(Q108:Q109)</f>
        <v>0</v>
      </c>
      <c r="R107" s="104">
        <f>SUM(R108:R109)</f>
        <v>0</v>
      </c>
      <c r="S107" s="104">
        <f aca="true" t="shared" si="91" ref="S107:Y107">SUM(S108:S109)</f>
        <v>0</v>
      </c>
      <c r="T107" s="104">
        <f t="shared" si="91"/>
        <v>0</v>
      </c>
      <c r="U107" s="104">
        <f t="shared" si="91"/>
        <v>0</v>
      </c>
      <c r="V107" s="104">
        <f t="shared" si="91"/>
        <v>0</v>
      </c>
      <c r="W107" s="104">
        <f t="shared" si="91"/>
        <v>0</v>
      </c>
      <c r="X107" s="104">
        <f t="shared" si="91"/>
        <v>0</v>
      </c>
      <c r="Y107" s="104">
        <f t="shared" si="91"/>
        <v>400000</v>
      </c>
    </row>
    <row r="108" spans="1:25" s="107" customFormat="1" ht="12">
      <c r="A108" s="113"/>
      <c r="B108" s="21" t="s">
        <v>131</v>
      </c>
      <c r="C108" s="116"/>
      <c r="D108" s="119"/>
      <c r="E108" s="119"/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f>SUM(G108:O108)</f>
        <v>0</v>
      </c>
    </row>
    <row r="109" spans="1:25" s="107" customFormat="1" ht="12">
      <c r="A109" s="114"/>
      <c r="B109" s="21" t="s">
        <v>132</v>
      </c>
      <c r="C109" s="117"/>
      <c r="D109" s="120"/>
      <c r="E109" s="120"/>
      <c r="F109" s="106">
        <v>400000</v>
      </c>
      <c r="G109" s="106">
        <v>39000</v>
      </c>
      <c r="H109" s="106">
        <v>361000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f>SUM(G109:O109)</f>
        <v>400000</v>
      </c>
    </row>
    <row r="110" spans="1:25" s="50" customFormat="1" ht="12">
      <c r="A110" s="121" t="s">
        <v>289</v>
      </c>
      <c r="B110" s="19" t="s">
        <v>158</v>
      </c>
      <c r="C110" s="124" t="s">
        <v>159</v>
      </c>
      <c r="D110" s="127">
        <v>2008</v>
      </c>
      <c r="E110" s="127">
        <v>2016</v>
      </c>
      <c r="F110" s="56">
        <f aca="true" t="shared" si="92" ref="F110:Y110">SUM(F111:F112)</f>
        <v>7321000</v>
      </c>
      <c r="G110" s="56">
        <f t="shared" si="92"/>
        <v>64000</v>
      </c>
      <c r="H110" s="56">
        <f t="shared" si="92"/>
        <v>329000</v>
      </c>
      <c r="I110" s="56">
        <f t="shared" si="92"/>
        <v>334000</v>
      </c>
      <c r="J110" s="56">
        <f t="shared" si="92"/>
        <v>563000</v>
      </c>
      <c r="K110" s="56">
        <f t="shared" si="92"/>
        <v>329000</v>
      </c>
      <c r="L110" s="56">
        <f t="shared" si="92"/>
        <v>3730000</v>
      </c>
      <c r="M110" s="56">
        <f t="shared" si="92"/>
        <v>0</v>
      </c>
      <c r="N110" s="56">
        <f t="shared" si="92"/>
        <v>0</v>
      </c>
      <c r="O110" s="56">
        <f t="shared" si="92"/>
        <v>0</v>
      </c>
      <c r="P110" s="56">
        <f>SUM(P111:P112)</f>
        <v>0</v>
      </c>
      <c r="Q110" s="56">
        <f>SUM(Q111:Q112)</f>
        <v>0</v>
      </c>
      <c r="R110" s="56">
        <f>SUM(R111:R112)</f>
        <v>0</v>
      </c>
      <c r="S110" s="56">
        <f aca="true" t="shared" si="93" ref="S110:X110">SUM(S111:S112)</f>
        <v>0</v>
      </c>
      <c r="T110" s="56">
        <f t="shared" si="93"/>
        <v>0</v>
      </c>
      <c r="U110" s="56">
        <f t="shared" si="93"/>
        <v>0</v>
      </c>
      <c r="V110" s="56">
        <f t="shared" si="93"/>
        <v>0</v>
      </c>
      <c r="W110" s="56">
        <f t="shared" si="93"/>
        <v>0</v>
      </c>
      <c r="X110" s="56">
        <f t="shared" si="93"/>
        <v>0</v>
      </c>
      <c r="Y110" s="56">
        <f t="shared" si="92"/>
        <v>5349000</v>
      </c>
    </row>
    <row r="111" spans="1:25" s="52" customFormat="1" ht="12">
      <c r="A111" s="122"/>
      <c r="B111" s="23" t="s">
        <v>131</v>
      </c>
      <c r="C111" s="125"/>
      <c r="D111" s="128"/>
      <c r="E111" s="128"/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f>SUM(G111:O111)</f>
        <v>0</v>
      </c>
    </row>
    <row r="112" spans="1:25" s="52" customFormat="1" ht="12">
      <c r="A112" s="123"/>
      <c r="B112" s="23" t="s">
        <v>132</v>
      </c>
      <c r="C112" s="126"/>
      <c r="D112" s="129"/>
      <c r="E112" s="129"/>
      <c r="F112" s="57">
        <v>7321000</v>
      </c>
      <c r="G112" s="57">
        <v>64000</v>
      </c>
      <c r="H112" s="57">
        <v>329000</v>
      </c>
      <c r="I112" s="57">
        <v>334000</v>
      </c>
      <c r="J112" s="57">
        <v>563000</v>
      </c>
      <c r="K112" s="57">
        <v>329000</v>
      </c>
      <c r="L112" s="57">
        <v>3730000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f>SUM(G112:O112)</f>
        <v>5349000</v>
      </c>
    </row>
    <row r="113" spans="1:25" s="50" customFormat="1" ht="36">
      <c r="A113" s="121" t="s">
        <v>290</v>
      </c>
      <c r="B113" s="19" t="s">
        <v>156</v>
      </c>
      <c r="C113" s="124" t="s">
        <v>159</v>
      </c>
      <c r="D113" s="127">
        <v>2010</v>
      </c>
      <c r="E113" s="127">
        <v>2012</v>
      </c>
      <c r="F113" s="56">
        <f aca="true" t="shared" si="94" ref="F113:Y113">SUM(F114:F115)</f>
        <v>298000</v>
      </c>
      <c r="G113" s="56">
        <f t="shared" si="94"/>
        <v>100000</v>
      </c>
      <c r="H113" s="56">
        <f t="shared" si="94"/>
        <v>182000</v>
      </c>
      <c r="I113" s="56">
        <f t="shared" si="94"/>
        <v>0</v>
      </c>
      <c r="J113" s="56">
        <f t="shared" si="94"/>
        <v>0</v>
      </c>
      <c r="K113" s="56">
        <f t="shared" si="94"/>
        <v>0</v>
      </c>
      <c r="L113" s="56">
        <f t="shared" si="94"/>
        <v>0</v>
      </c>
      <c r="M113" s="56">
        <f t="shared" si="94"/>
        <v>0</v>
      </c>
      <c r="N113" s="56">
        <f t="shared" si="94"/>
        <v>0</v>
      </c>
      <c r="O113" s="56">
        <f t="shared" si="94"/>
        <v>0</v>
      </c>
      <c r="P113" s="56">
        <f>SUM(P114:P115)</f>
        <v>0</v>
      </c>
      <c r="Q113" s="56">
        <f>SUM(Q114:Q115)</f>
        <v>0</v>
      </c>
      <c r="R113" s="56">
        <f>SUM(R114:R115)</f>
        <v>0</v>
      </c>
      <c r="S113" s="56">
        <f aca="true" t="shared" si="95" ref="S113:X113">SUM(S114:S115)</f>
        <v>0</v>
      </c>
      <c r="T113" s="56">
        <f t="shared" si="95"/>
        <v>0</v>
      </c>
      <c r="U113" s="56">
        <f t="shared" si="95"/>
        <v>0</v>
      </c>
      <c r="V113" s="56">
        <f t="shared" si="95"/>
        <v>0</v>
      </c>
      <c r="W113" s="56">
        <f t="shared" si="95"/>
        <v>0</v>
      </c>
      <c r="X113" s="56">
        <f t="shared" si="95"/>
        <v>0</v>
      </c>
      <c r="Y113" s="56">
        <f t="shared" si="94"/>
        <v>282000</v>
      </c>
    </row>
    <row r="114" spans="1:25" s="52" customFormat="1" ht="12">
      <c r="A114" s="122"/>
      <c r="B114" s="23" t="s">
        <v>131</v>
      </c>
      <c r="C114" s="125"/>
      <c r="D114" s="128"/>
      <c r="E114" s="128"/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f>SUM(G114:O114)</f>
        <v>0</v>
      </c>
    </row>
    <row r="115" spans="1:25" s="52" customFormat="1" ht="12">
      <c r="A115" s="123"/>
      <c r="B115" s="23" t="s">
        <v>132</v>
      </c>
      <c r="C115" s="126"/>
      <c r="D115" s="129"/>
      <c r="E115" s="129"/>
      <c r="F115" s="57">
        <v>298000</v>
      </c>
      <c r="G115" s="57">
        <v>100000</v>
      </c>
      <c r="H115" s="57">
        <v>182000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0</v>
      </c>
      <c r="U115" s="57">
        <v>0</v>
      </c>
      <c r="V115" s="57">
        <v>0</v>
      </c>
      <c r="W115" s="57">
        <v>0</v>
      </c>
      <c r="X115" s="57">
        <v>0</v>
      </c>
      <c r="Y115" s="57">
        <f>SUM(G115:O115)</f>
        <v>282000</v>
      </c>
    </row>
    <row r="116" spans="1:25" s="50" customFormat="1" ht="24">
      <c r="A116" s="121" t="s">
        <v>291</v>
      </c>
      <c r="B116" s="19" t="s">
        <v>157</v>
      </c>
      <c r="C116" s="124" t="s">
        <v>159</v>
      </c>
      <c r="D116" s="127">
        <v>2005</v>
      </c>
      <c r="E116" s="127">
        <v>2016</v>
      </c>
      <c r="F116" s="56">
        <f aca="true" t="shared" si="96" ref="F116:Y116">SUM(F117:F118)</f>
        <v>4462000</v>
      </c>
      <c r="G116" s="56">
        <f t="shared" si="96"/>
        <v>420000</v>
      </c>
      <c r="H116" s="56">
        <f t="shared" si="96"/>
        <v>500000</v>
      </c>
      <c r="I116" s="56">
        <f t="shared" si="96"/>
        <v>300000</v>
      </c>
      <c r="J116" s="56">
        <f t="shared" si="96"/>
        <v>600000</v>
      </c>
      <c r="K116" s="56">
        <f t="shared" si="96"/>
        <v>245000</v>
      </c>
      <c r="L116" s="56">
        <f t="shared" si="96"/>
        <v>250000</v>
      </c>
      <c r="M116" s="56">
        <f t="shared" si="96"/>
        <v>0</v>
      </c>
      <c r="N116" s="56">
        <f t="shared" si="96"/>
        <v>0</v>
      </c>
      <c r="O116" s="56">
        <f t="shared" si="96"/>
        <v>0</v>
      </c>
      <c r="P116" s="56">
        <f>SUM(P117:P118)</f>
        <v>0</v>
      </c>
      <c r="Q116" s="56">
        <f>SUM(Q117:Q118)</f>
        <v>0</v>
      </c>
      <c r="R116" s="56">
        <f>SUM(R117:R118)</f>
        <v>0</v>
      </c>
      <c r="S116" s="56">
        <f aca="true" t="shared" si="97" ref="S116:X116">SUM(S117:S118)</f>
        <v>0</v>
      </c>
      <c r="T116" s="56">
        <f t="shared" si="97"/>
        <v>0</v>
      </c>
      <c r="U116" s="56">
        <f t="shared" si="97"/>
        <v>0</v>
      </c>
      <c r="V116" s="56">
        <f t="shared" si="97"/>
        <v>0</v>
      </c>
      <c r="W116" s="56">
        <f t="shared" si="97"/>
        <v>0</v>
      </c>
      <c r="X116" s="56">
        <f t="shared" si="97"/>
        <v>0</v>
      </c>
      <c r="Y116" s="56">
        <f t="shared" si="96"/>
        <v>2315000</v>
      </c>
    </row>
    <row r="117" spans="1:25" s="52" customFormat="1" ht="12">
      <c r="A117" s="122"/>
      <c r="B117" s="23" t="s">
        <v>131</v>
      </c>
      <c r="C117" s="125"/>
      <c r="D117" s="128"/>
      <c r="E117" s="128"/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  <c r="Y117" s="57">
        <f>SUM(G117:O117)</f>
        <v>0</v>
      </c>
    </row>
    <row r="118" spans="1:25" s="52" customFormat="1" ht="12">
      <c r="A118" s="123"/>
      <c r="B118" s="23" t="s">
        <v>132</v>
      </c>
      <c r="C118" s="126"/>
      <c r="D118" s="129"/>
      <c r="E118" s="129"/>
      <c r="F118" s="57">
        <v>4462000</v>
      </c>
      <c r="G118" s="57">
        <v>420000</v>
      </c>
      <c r="H118" s="57">
        <v>500000</v>
      </c>
      <c r="I118" s="57">
        <v>300000</v>
      </c>
      <c r="J118" s="57">
        <v>600000</v>
      </c>
      <c r="K118" s="57">
        <v>245000</v>
      </c>
      <c r="L118" s="57">
        <v>250000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f>SUM(G118:O118)</f>
        <v>2315000</v>
      </c>
    </row>
    <row r="119" spans="1:25" s="50" customFormat="1" ht="24">
      <c r="A119" s="121" t="s">
        <v>292</v>
      </c>
      <c r="B119" s="19" t="s">
        <v>149</v>
      </c>
      <c r="C119" s="124" t="s">
        <v>159</v>
      </c>
      <c r="D119" s="127">
        <v>2006</v>
      </c>
      <c r="E119" s="127">
        <v>2014</v>
      </c>
      <c r="F119" s="56">
        <f aca="true" t="shared" si="98" ref="F119:Y119">SUM(F120:F121)</f>
        <v>13809000</v>
      </c>
      <c r="G119" s="56">
        <f t="shared" si="98"/>
        <v>281000</v>
      </c>
      <c r="H119" s="56">
        <f t="shared" si="98"/>
        <v>3242000</v>
      </c>
      <c r="I119" s="56">
        <f t="shared" si="98"/>
        <v>3599000</v>
      </c>
      <c r="J119" s="56">
        <f t="shared" si="98"/>
        <v>1037000</v>
      </c>
      <c r="K119" s="56">
        <f t="shared" si="98"/>
        <v>0</v>
      </c>
      <c r="L119" s="56">
        <f t="shared" si="98"/>
        <v>0</v>
      </c>
      <c r="M119" s="56">
        <f t="shared" si="98"/>
        <v>0</v>
      </c>
      <c r="N119" s="56">
        <f t="shared" si="98"/>
        <v>0</v>
      </c>
      <c r="O119" s="56">
        <f t="shared" si="98"/>
        <v>0</v>
      </c>
      <c r="P119" s="56">
        <f>SUM(P120:P121)</f>
        <v>0</v>
      </c>
      <c r="Q119" s="56">
        <f>SUM(Q120:Q121)</f>
        <v>0</v>
      </c>
      <c r="R119" s="56">
        <f>SUM(R120:R121)</f>
        <v>0</v>
      </c>
      <c r="S119" s="56">
        <f aca="true" t="shared" si="99" ref="S119:X119">SUM(S120:S121)</f>
        <v>0</v>
      </c>
      <c r="T119" s="56">
        <f t="shared" si="99"/>
        <v>0</v>
      </c>
      <c r="U119" s="56">
        <f t="shared" si="99"/>
        <v>0</v>
      </c>
      <c r="V119" s="56">
        <f t="shared" si="99"/>
        <v>0</v>
      </c>
      <c r="W119" s="56">
        <f t="shared" si="99"/>
        <v>0</v>
      </c>
      <c r="X119" s="56">
        <f t="shared" si="99"/>
        <v>0</v>
      </c>
      <c r="Y119" s="56">
        <f t="shared" si="98"/>
        <v>8159000</v>
      </c>
    </row>
    <row r="120" spans="1:25" s="52" customFormat="1" ht="12">
      <c r="A120" s="122"/>
      <c r="B120" s="23" t="s">
        <v>131</v>
      </c>
      <c r="C120" s="125"/>
      <c r="D120" s="128"/>
      <c r="E120" s="128"/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f>SUM(G120:O120)</f>
        <v>0</v>
      </c>
    </row>
    <row r="121" spans="1:25" s="52" customFormat="1" ht="12">
      <c r="A121" s="123"/>
      <c r="B121" s="23" t="s">
        <v>132</v>
      </c>
      <c r="C121" s="126"/>
      <c r="D121" s="129"/>
      <c r="E121" s="129"/>
      <c r="F121" s="57">
        <v>13809000</v>
      </c>
      <c r="G121" s="57">
        <v>281000</v>
      </c>
      <c r="H121" s="57">
        <v>3242000</v>
      </c>
      <c r="I121" s="57">
        <v>3599000</v>
      </c>
      <c r="J121" s="57">
        <v>1037000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f>SUM(G121:O121)</f>
        <v>8159000</v>
      </c>
    </row>
    <row r="122" spans="1:25" s="63" customFormat="1" ht="38.25" customHeight="1">
      <c r="A122" s="146" t="s">
        <v>28</v>
      </c>
      <c r="B122" s="150" t="s">
        <v>141</v>
      </c>
      <c r="C122" s="151"/>
      <c r="D122" s="151"/>
      <c r="E122" s="152"/>
      <c r="F122" s="62">
        <f aca="true" t="shared" si="100" ref="F122:Y122">SUM(F123:F124)</f>
        <v>59477556</v>
      </c>
      <c r="G122" s="62">
        <f t="shared" si="100"/>
        <v>8544818</v>
      </c>
      <c r="H122" s="62">
        <f t="shared" si="100"/>
        <v>7984211</v>
      </c>
      <c r="I122" s="62">
        <f t="shared" si="100"/>
        <v>6211876</v>
      </c>
      <c r="J122" s="62">
        <f t="shared" si="100"/>
        <v>3020136</v>
      </c>
      <c r="K122" s="62">
        <f t="shared" si="100"/>
        <v>1630884</v>
      </c>
      <c r="L122" s="62">
        <f t="shared" si="100"/>
        <v>1399126</v>
      </c>
      <c r="M122" s="62">
        <f t="shared" si="100"/>
        <v>1158436</v>
      </c>
      <c r="N122" s="62">
        <f t="shared" si="100"/>
        <v>787745</v>
      </c>
      <c r="O122" s="62">
        <f t="shared" si="100"/>
        <v>394469</v>
      </c>
      <c r="P122" s="62">
        <f>SUM(P123:P124)</f>
        <v>0</v>
      </c>
      <c r="Q122" s="62">
        <f>SUM(Q123:Q124)</f>
        <v>0</v>
      </c>
      <c r="R122" s="62">
        <f>SUM(R123:R124)</f>
        <v>0</v>
      </c>
      <c r="S122" s="62">
        <f aca="true" t="shared" si="101" ref="S122:X122">SUM(S123:S124)</f>
        <v>0</v>
      </c>
      <c r="T122" s="62">
        <f t="shared" si="101"/>
        <v>0</v>
      </c>
      <c r="U122" s="62">
        <f t="shared" si="101"/>
        <v>0</v>
      </c>
      <c r="V122" s="62">
        <f t="shared" si="101"/>
        <v>0</v>
      </c>
      <c r="W122" s="62">
        <f t="shared" si="101"/>
        <v>0</v>
      </c>
      <c r="X122" s="62">
        <f t="shared" si="101"/>
        <v>0</v>
      </c>
      <c r="Y122" s="62">
        <f t="shared" si="100"/>
        <v>31131701</v>
      </c>
    </row>
    <row r="123" spans="1:25" s="65" customFormat="1" ht="12">
      <c r="A123" s="147"/>
      <c r="B123" s="153" t="s">
        <v>131</v>
      </c>
      <c r="C123" s="154"/>
      <c r="D123" s="154"/>
      <c r="E123" s="155"/>
      <c r="F123" s="64">
        <f>SUM(F126,F129,F132,F135,F138,F141,F144,F147,F150,F153,F156,F159,F162,F165,F168,F171,F174,F177,F180,F183,F186,F189,F192,F195,F198,F201,F204)+F207+F210+F213+F216+F219+F222+F225+F228+F231+F234+F237+F240+F243+F246+F249+F252+F255+F258+F261+F264+F267+F270+F273+F276</f>
        <v>59477556</v>
      </c>
      <c r="G123" s="64">
        <f aca="true" t="shared" si="102" ref="G123:O123">SUM(G126,G129,G132,G135,G138,G141,G144,G147,G150,G153,G156,G159,G162,G165,G168,G171,G174,G177,G180,G183,G186,G189,G192,G195,G198,G201,G204)+G207+G210+G213+G216+G219+G222+G225+G228+G231+G234+G237+G240+G243+G246+G249+G252+G255+G258+G261+G264+G267+G270+G273+G276</f>
        <v>8544818</v>
      </c>
      <c r="H123" s="64">
        <f t="shared" si="102"/>
        <v>7984211</v>
      </c>
      <c r="I123" s="64">
        <f t="shared" si="102"/>
        <v>6211876</v>
      </c>
      <c r="J123" s="64">
        <f t="shared" si="102"/>
        <v>3020136</v>
      </c>
      <c r="K123" s="64">
        <f t="shared" si="102"/>
        <v>1630884</v>
      </c>
      <c r="L123" s="64">
        <f t="shared" si="102"/>
        <v>1399126</v>
      </c>
      <c r="M123" s="64">
        <f t="shared" si="102"/>
        <v>1158436</v>
      </c>
      <c r="N123" s="64">
        <f t="shared" si="102"/>
        <v>787745</v>
      </c>
      <c r="O123" s="64">
        <f t="shared" si="102"/>
        <v>394469</v>
      </c>
      <c r="P123" s="64">
        <f aca="true" t="shared" si="103" ref="P123:X123">SUM(P126,P129,P132,P135,P138,P141,P144,P147,P150,P153,P156,P159,P162,P207,P210,P213,P216,P222,P225,P228,P231,P234,P237,P240,P243,P246)+P249+P252+P255+P258+P261+P264+P267+P270+P273+P276</f>
        <v>0</v>
      </c>
      <c r="Q123" s="64">
        <f t="shared" si="103"/>
        <v>0</v>
      </c>
      <c r="R123" s="64">
        <f t="shared" si="103"/>
        <v>0</v>
      </c>
      <c r="S123" s="64">
        <f t="shared" si="103"/>
        <v>0</v>
      </c>
      <c r="T123" s="64">
        <f t="shared" si="103"/>
        <v>0</v>
      </c>
      <c r="U123" s="64">
        <f t="shared" si="103"/>
        <v>0</v>
      </c>
      <c r="V123" s="64">
        <f t="shared" si="103"/>
        <v>0</v>
      </c>
      <c r="W123" s="64">
        <f t="shared" si="103"/>
        <v>0</v>
      </c>
      <c r="X123" s="64">
        <f t="shared" si="103"/>
        <v>0</v>
      </c>
      <c r="Y123" s="64">
        <f>SUM(G123:O123)</f>
        <v>31131701</v>
      </c>
    </row>
    <row r="124" spans="1:25" s="65" customFormat="1" ht="12">
      <c r="A124" s="148"/>
      <c r="B124" s="153" t="s">
        <v>132</v>
      </c>
      <c r="C124" s="154"/>
      <c r="D124" s="154"/>
      <c r="E124" s="155"/>
      <c r="F124" s="64">
        <f>SUM(F127,F130,F133,F136,F139,F142,F145,F148,F151,F154,F157,F160,F163,F166,F169,F172,F175,F178,F181,F184,F187,F190,F193,F196,F199,F202,F205)+F208+F211+F214+F217+F220+F223+F226+F229+F232+F235+F238+F241+F244+F247+F250+F253+F256+F259+F262+F265+F268+F271+F274+F277</f>
        <v>0</v>
      </c>
      <c r="G124" s="64">
        <f aca="true" t="shared" si="104" ref="G124:O124">SUM(G127,G130,G133,G136,G139,G142,G145,G148,G151,G154,G157,G160,G163,G166,G169,G172,G175,G178,G181,G184,G187,G190,G193,G196,G199,G202,G205)+G208+G211+G214+G217+G220+G223+G226+G229+G232+G235+G238+G241+G244+G247+G250+G253+G256+G259+G262+G265+G268+G271+G274+G277</f>
        <v>0</v>
      </c>
      <c r="H124" s="64">
        <f t="shared" si="104"/>
        <v>0</v>
      </c>
      <c r="I124" s="64">
        <f t="shared" si="104"/>
        <v>0</v>
      </c>
      <c r="J124" s="64">
        <f t="shared" si="104"/>
        <v>0</v>
      </c>
      <c r="K124" s="64">
        <f t="shared" si="104"/>
        <v>0</v>
      </c>
      <c r="L124" s="64">
        <f t="shared" si="104"/>
        <v>0</v>
      </c>
      <c r="M124" s="64">
        <f t="shared" si="104"/>
        <v>0</v>
      </c>
      <c r="N124" s="64">
        <f t="shared" si="104"/>
        <v>0</v>
      </c>
      <c r="O124" s="64">
        <f t="shared" si="104"/>
        <v>0</v>
      </c>
      <c r="P124" s="64">
        <f aca="true" t="shared" si="105" ref="P124:X124">SUM(P127,P130,P133,P136,P139,P142,P145,P148,P151,P154,P157,P160,P163,P208,P211,P214,P217,P223,P226,P229,P232,P235,P238,P241,P244,P247)+P250+P253+P256+P259+P262+P265+P268+P271+P274+P277</f>
        <v>0</v>
      </c>
      <c r="Q124" s="64">
        <f t="shared" si="105"/>
        <v>0</v>
      </c>
      <c r="R124" s="64">
        <f t="shared" si="105"/>
        <v>0</v>
      </c>
      <c r="S124" s="64">
        <f t="shared" si="105"/>
        <v>0</v>
      </c>
      <c r="T124" s="64">
        <f t="shared" si="105"/>
        <v>0</v>
      </c>
      <c r="U124" s="64">
        <f t="shared" si="105"/>
        <v>0</v>
      </c>
      <c r="V124" s="64">
        <f t="shared" si="105"/>
        <v>0</v>
      </c>
      <c r="W124" s="64">
        <f t="shared" si="105"/>
        <v>0</v>
      </c>
      <c r="X124" s="64">
        <f t="shared" si="105"/>
        <v>0</v>
      </c>
      <c r="Y124" s="64">
        <f>SUM(Y127,Y130,Y133,Y136,Y139,Y142,Y145,Y148,Y151,Y154,Y157,Y160,Y163,Y208,Y211,Y214,Y217,Y223,Y226,Y229,Y232,Y235,Y238,Y241,Y244,Y247)+Y250+Y253+Y256+Y259+Y262+Y265+Y268+Y271+Y274+Y277</f>
        <v>0</v>
      </c>
    </row>
    <row r="125" spans="1:25" s="50" customFormat="1" ht="24">
      <c r="A125" s="121" t="s">
        <v>212</v>
      </c>
      <c r="B125" s="22" t="s">
        <v>162</v>
      </c>
      <c r="C125" s="124" t="s">
        <v>160</v>
      </c>
      <c r="D125" s="127">
        <v>2010</v>
      </c>
      <c r="E125" s="127">
        <v>2012</v>
      </c>
      <c r="F125" s="56">
        <f aca="true" t="shared" si="106" ref="F125:Y125">SUM(F126:F127)</f>
        <v>153566</v>
      </c>
      <c r="G125" s="56">
        <f t="shared" si="106"/>
        <v>76783</v>
      </c>
      <c r="H125" s="56">
        <f t="shared" si="106"/>
        <v>19196</v>
      </c>
      <c r="I125" s="56">
        <f t="shared" si="106"/>
        <v>0</v>
      </c>
      <c r="J125" s="56">
        <f t="shared" si="106"/>
        <v>0</v>
      </c>
      <c r="K125" s="56">
        <f t="shared" si="106"/>
        <v>0</v>
      </c>
      <c r="L125" s="56">
        <f t="shared" si="106"/>
        <v>0</v>
      </c>
      <c r="M125" s="56">
        <f t="shared" si="106"/>
        <v>0</v>
      </c>
      <c r="N125" s="56">
        <f t="shared" si="106"/>
        <v>0</v>
      </c>
      <c r="O125" s="56">
        <f t="shared" si="106"/>
        <v>0</v>
      </c>
      <c r="P125" s="56">
        <f>SUM(P126:P127)</f>
        <v>0</v>
      </c>
      <c r="Q125" s="56">
        <f>SUM(Q126:Q127)</f>
        <v>0</v>
      </c>
      <c r="R125" s="56">
        <f>SUM(R126:R127)</f>
        <v>0</v>
      </c>
      <c r="S125" s="56">
        <f aca="true" t="shared" si="107" ref="S125:X125">SUM(S126:S127)</f>
        <v>0</v>
      </c>
      <c r="T125" s="56">
        <f t="shared" si="107"/>
        <v>0</v>
      </c>
      <c r="U125" s="56">
        <f t="shared" si="107"/>
        <v>0</v>
      </c>
      <c r="V125" s="56">
        <f t="shared" si="107"/>
        <v>0</v>
      </c>
      <c r="W125" s="56">
        <f t="shared" si="107"/>
        <v>0</v>
      </c>
      <c r="X125" s="56">
        <f t="shared" si="107"/>
        <v>0</v>
      </c>
      <c r="Y125" s="56">
        <f t="shared" si="106"/>
        <v>95979</v>
      </c>
    </row>
    <row r="126" spans="1:25" s="52" customFormat="1" ht="12">
      <c r="A126" s="122"/>
      <c r="B126" s="23" t="s">
        <v>131</v>
      </c>
      <c r="C126" s="125"/>
      <c r="D126" s="128"/>
      <c r="E126" s="128"/>
      <c r="F126" s="57">
        <v>153566</v>
      </c>
      <c r="G126" s="57">
        <v>76783</v>
      </c>
      <c r="H126" s="57">
        <v>19196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57">
        <v>0</v>
      </c>
      <c r="X126" s="57">
        <v>0</v>
      </c>
      <c r="Y126" s="57">
        <f>SUM(G126:O126)</f>
        <v>95979</v>
      </c>
    </row>
    <row r="127" spans="1:25" s="52" customFormat="1" ht="12">
      <c r="A127" s="123"/>
      <c r="B127" s="23" t="s">
        <v>132</v>
      </c>
      <c r="C127" s="126"/>
      <c r="D127" s="129"/>
      <c r="E127" s="129"/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57">
        <v>0</v>
      </c>
      <c r="X127" s="57">
        <v>0</v>
      </c>
      <c r="Y127" s="57">
        <f>SUM(G127:O127)</f>
        <v>0</v>
      </c>
    </row>
    <row r="128" spans="1:25" s="50" customFormat="1" ht="24">
      <c r="A128" s="121" t="s">
        <v>213</v>
      </c>
      <c r="B128" s="22" t="s">
        <v>161</v>
      </c>
      <c r="C128" s="124" t="s">
        <v>160</v>
      </c>
      <c r="D128" s="127">
        <v>2010</v>
      </c>
      <c r="E128" s="127">
        <v>2012</v>
      </c>
      <c r="F128" s="56">
        <f aca="true" t="shared" si="108" ref="F128:Y128">SUM(F129:F130)</f>
        <v>177651</v>
      </c>
      <c r="G128" s="56">
        <f t="shared" si="108"/>
        <v>88825</v>
      </c>
      <c r="H128" s="56">
        <f t="shared" si="108"/>
        <v>7402</v>
      </c>
      <c r="I128" s="56">
        <f t="shared" si="108"/>
        <v>0</v>
      </c>
      <c r="J128" s="56">
        <f t="shared" si="108"/>
        <v>0</v>
      </c>
      <c r="K128" s="56">
        <f t="shared" si="108"/>
        <v>0</v>
      </c>
      <c r="L128" s="56">
        <f t="shared" si="108"/>
        <v>0</v>
      </c>
      <c r="M128" s="56">
        <f t="shared" si="108"/>
        <v>0</v>
      </c>
      <c r="N128" s="56">
        <f t="shared" si="108"/>
        <v>0</v>
      </c>
      <c r="O128" s="56">
        <f t="shared" si="108"/>
        <v>0</v>
      </c>
      <c r="P128" s="56">
        <f>SUM(P129:P130)</f>
        <v>0</v>
      </c>
      <c r="Q128" s="56">
        <f>SUM(Q129:Q130)</f>
        <v>0</v>
      </c>
      <c r="R128" s="56">
        <f>SUM(R129:R130)</f>
        <v>0</v>
      </c>
      <c r="S128" s="56">
        <f aca="true" t="shared" si="109" ref="S128:X128">SUM(S129:S130)</f>
        <v>0</v>
      </c>
      <c r="T128" s="56">
        <f t="shared" si="109"/>
        <v>0</v>
      </c>
      <c r="U128" s="56">
        <f t="shared" si="109"/>
        <v>0</v>
      </c>
      <c r="V128" s="56">
        <f t="shared" si="109"/>
        <v>0</v>
      </c>
      <c r="W128" s="56">
        <f t="shared" si="109"/>
        <v>0</v>
      </c>
      <c r="X128" s="56">
        <f t="shared" si="109"/>
        <v>0</v>
      </c>
      <c r="Y128" s="56">
        <f t="shared" si="108"/>
        <v>96227</v>
      </c>
    </row>
    <row r="129" spans="1:25" s="52" customFormat="1" ht="12">
      <c r="A129" s="122"/>
      <c r="B129" s="23" t="s">
        <v>131</v>
      </c>
      <c r="C129" s="125"/>
      <c r="D129" s="128"/>
      <c r="E129" s="128"/>
      <c r="F129" s="57">
        <v>177651</v>
      </c>
      <c r="G129" s="57">
        <v>88825</v>
      </c>
      <c r="H129" s="57">
        <v>7402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57">
        <v>0</v>
      </c>
      <c r="X129" s="57">
        <v>0</v>
      </c>
      <c r="Y129" s="57">
        <f>SUM(G129:O129)</f>
        <v>96227</v>
      </c>
    </row>
    <row r="130" spans="1:25" s="52" customFormat="1" ht="12">
      <c r="A130" s="123"/>
      <c r="B130" s="23" t="s">
        <v>132</v>
      </c>
      <c r="C130" s="126"/>
      <c r="D130" s="129"/>
      <c r="E130" s="129"/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57">
        <v>0</v>
      </c>
      <c r="X130" s="57">
        <v>0</v>
      </c>
      <c r="Y130" s="57">
        <f>SUM(G130:O130)</f>
        <v>0</v>
      </c>
    </row>
    <row r="131" spans="1:25" s="50" customFormat="1" ht="24">
      <c r="A131" s="121" t="s">
        <v>214</v>
      </c>
      <c r="B131" s="22" t="s">
        <v>189</v>
      </c>
      <c r="C131" s="124" t="s">
        <v>190</v>
      </c>
      <c r="D131" s="127">
        <v>2010</v>
      </c>
      <c r="E131" s="127">
        <v>2012</v>
      </c>
      <c r="F131" s="56">
        <f aca="true" t="shared" si="110" ref="F131:Y131">SUM(F132:F133)</f>
        <v>408672</v>
      </c>
      <c r="G131" s="56">
        <f t="shared" si="110"/>
        <v>272448</v>
      </c>
      <c r="H131" s="56">
        <f t="shared" si="110"/>
        <v>136224</v>
      </c>
      <c r="I131" s="56">
        <f t="shared" si="110"/>
        <v>0</v>
      </c>
      <c r="J131" s="56">
        <f t="shared" si="110"/>
        <v>0</v>
      </c>
      <c r="K131" s="56">
        <f t="shared" si="110"/>
        <v>0</v>
      </c>
      <c r="L131" s="56">
        <f t="shared" si="110"/>
        <v>0</v>
      </c>
      <c r="M131" s="56">
        <f t="shared" si="110"/>
        <v>0</v>
      </c>
      <c r="N131" s="56">
        <f t="shared" si="110"/>
        <v>0</v>
      </c>
      <c r="O131" s="56">
        <f t="shared" si="110"/>
        <v>0</v>
      </c>
      <c r="P131" s="56">
        <f>SUM(P132:P133)</f>
        <v>0</v>
      </c>
      <c r="Q131" s="56">
        <f>SUM(Q132:Q133)</f>
        <v>0</v>
      </c>
      <c r="R131" s="56">
        <f>SUM(R132:R133)</f>
        <v>0</v>
      </c>
      <c r="S131" s="56">
        <f aca="true" t="shared" si="111" ref="S131:X131">SUM(S132:S133)</f>
        <v>0</v>
      </c>
      <c r="T131" s="56">
        <f t="shared" si="111"/>
        <v>0</v>
      </c>
      <c r="U131" s="56">
        <f t="shared" si="111"/>
        <v>0</v>
      </c>
      <c r="V131" s="56">
        <f t="shared" si="111"/>
        <v>0</v>
      </c>
      <c r="W131" s="56">
        <f t="shared" si="111"/>
        <v>0</v>
      </c>
      <c r="X131" s="56">
        <f t="shared" si="111"/>
        <v>0</v>
      </c>
      <c r="Y131" s="56">
        <f t="shared" si="110"/>
        <v>408672</v>
      </c>
    </row>
    <row r="132" spans="1:25" s="52" customFormat="1" ht="12">
      <c r="A132" s="122"/>
      <c r="B132" s="23" t="s">
        <v>131</v>
      </c>
      <c r="C132" s="125"/>
      <c r="D132" s="128"/>
      <c r="E132" s="128"/>
      <c r="F132" s="57">
        <v>408672</v>
      </c>
      <c r="G132" s="57">
        <v>272448</v>
      </c>
      <c r="H132" s="57">
        <v>136224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  <c r="Y132" s="57">
        <f>SUM(G132:O132)</f>
        <v>408672</v>
      </c>
    </row>
    <row r="133" spans="1:25" s="52" customFormat="1" ht="12">
      <c r="A133" s="123"/>
      <c r="B133" s="23" t="s">
        <v>132</v>
      </c>
      <c r="C133" s="126"/>
      <c r="D133" s="129"/>
      <c r="E133" s="129"/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/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57">
        <v>0</v>
      </c>
      <c r="X133" s="57">
        <v>0</v>
      </c>
      <c r="Y133" s="57">
        <f>SUM(G133:O133)</f>
        <v>0</v>
      </c>
    </row>
    <row r="134" spans="1:25" s="50" customFormat="1" ht="48">
      <c r="A134" s="121" t="s">
        <v>215</v>
      </c>
      <c r="B134" s="22" t="s">
        <v>171</v>
      </c>
      <c r="C134" s="124" t="s">
        <v>160</v>
      </c>
      <c r="D134" s="127">
        <v>2011</v>
      </c>
      <c r="E134" s="127">
        <v>2014</v>
      </c>
      <c r="F134" s="56">
        <f aca="true" t="shared" si="112" ref="F134:Y134">SUM(F135:F136)</f>
        <v>2100000</v>
      </c>
      <c r="G134" s="56">
        <f t="shared" si="112"/>
        <v>583333</v>
      </c>
      <c r="H134" s="56">
        <f t="shared" si="112"/>
        <v>700000</v>
      </c>
      <c r="I134" s="56">
        <f t="shared" si="112"/>
        <v>700000</v>
      </c>
      <c r="J134" s="56">
        <f t="shared" si="112"/>
        <v>116667</v>
      </c>
      <c r="K134" s="56">
        <f t="shared" si="112"/>
        <v>0</v>
      </c>
      <c r="L134" s="56">
        <f t="shared" si="112"/>
        <v>0</v>
      </c>
      <c r="M134" s="56">
        <f t="shared" si="112"/>
        <v>0</v>
      </c>
      <c r="N134" s="56">
        <f t="shared" si="112"/>
        <v>0</v>
      </c>
      <c r="O134" s="56">
        <f t="shared" si="112"/>
        <v>0</v>
      </c>
      <c r="P134" s="56">
        <f>SUM(P135:P136)</f>
        <v>0</v>
      </c>
      <c r="Q134" s="56">
        <f>SUM(Q135:Q136)</f>
        <v>0</v>
      </c>
      <c r="R134" s="56">
        <f>SUM(R135:R136)</f>
        <v>0</v>
      </c>
      <c r="S134" s="56">
        <f aca="true" t="shared" si="113" ref="S134:X134">SUM(S135:S136)</f>
        <v>0</v>
      </c>
      <c r="T134" s="56">
        <f t="shared" si="113"/>
        <v>0</v>
      </c>
      <c r="U134" s="56">
        <f t="shared" si="113"/>
        <v>0</v>
      </c>
      <c r="V134" s="56">
        <f t="shared" si="113"/>
        <v>0</v>
      </c>
      <c r="W134" s="56">
        <f t="shared" si="113"/>
        <v>0</v>
      </c>
      <c r="X134" s="56">
        <f t="shared" si="113"/>
        <v>0</v>
      </c>
      <c r="Y134" s="56">
        <f t="shared" si="112"/>
        <v>2100000</v>
      </c>
    </row>
    <row r="135" spans="1:25" s="52" customFormat="1" ht="12">
      <c r="A135" s="122"/>
      <c r="B135" s="23" t="s">
        <v>131</v>
      </c>
      <c r="C135" s="125"/>
      <c r="D135" s="128"/>
      <c r="E135" s="128"/>
      <c r="F135" s="57">
        <v>2100000</v>
      </c>
      <c r="G135" s="57">
        <v>583333</v>
      </c>
      <c r="H135" s="57">
        <v>700000</v>
      </c>
      <c r="I135" s="57">
        <v>700000</v>
      </c>
      <c r="J135" s="57">
        <v>116667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  <c r="Y135" s="57">
        <f>SUM(G135:O135)</f>
        <v>2100000</v>
      </c>
    </row>
    <row r="136" spans="1:25" s="52" customFormat="1" ht="12">
      <c r="A136" s="123"/>
      <c r="B136" s="23" t="s">
        <v>132</v>
      </c>
      <c r="C136" s="126"/>
      <c r="D136" s="129"/>
      <c r="E136" s="129"/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57">
        <v>0</v>
      </c>
      <c r="X136" s="57">
        <v>0</v>
      </c>
      <c r="Y136" s="57">
        <f>SUM(G136:O136)</f>
        <v>0</v>
      </c>
    </row>
    <row r="137" spans="1:25" s="50" customFormat="1" ht="12">
      <c r="A137" s="121" t="s">
        <v>216</v>
      </c>
      <c r="B137" s="22" t="s">
        <v>164</v>
      </c>
      <c r="C137" s="124" t="s">
        <v>160</v>
      </c>
      <c r="D137" s="127">
        <v>2009</v>
      </c>
      <c r="E137" s="127">
        <v>2012</v>
      </c>
      <c r="F137" s="56">
        <f aca="true" t="shared" si="114" ref="F137:Y137">SUM(F138:F139)</f>
        <v>122669</v>
      </c>
      <c r="G137" s="56">
        <f t="shared" si="114"/>
        <v>40889</v>
      </c>
      <c r="H137" s="56">
        <f t="shared" si="114"/>
        <v>10225</v>
      </c>
      <c r="I137" s="56">
        <f t="shared" si="114"/>
        <v>0</v>
      </c>
      <c r="J137" s="56">
        <f t="shared" si="114"/>
        <v>0</v>
      </c>
      <c r="K137" s="56">
        <f t="shared" si="114"/>
        <v>0</v>
      </c>
      <c r="L137" s="56">
        <f t="shared" si="114"/>
        <v>0</v>
      </c>
      <c r="M137" s="56">
        <f t="shared" si="114"/>
        <v>0</v>
      </c>
      <c r="N137" s="56">
        <f t="shared" si="114"/>
        <v>0</v>
      </c>
      <c r="O137" s="56">
        <f t="shared" si="114"/>
        <v>0</v>
      </c>
      <c r="P137" s="56">
        <f>SUM(P138:P139)</f>
        <v>0</v>
      </c>
      <c r="Q137" s="56">
        <f>SUM(Q138:Q139)</f>
        <v>0</v>
      </c>
      <c r="R137" s="56">
        <f>SUM(R138:R139)</f>
        <v>0</v>
      </c>
      <c r="S137" s="56">
        <f aca="true" t="shared" si="115" ref="S137:X137">SUM(S138:S139)</f>
        <v>0</v>
      </c>
      <c r="T137" s="56">
        <f t="shared" si="115"/>
        <v>0</v>
      </c>
      <c r="U137" s="56">
        <f t="shared" si="115"/>
        <v>0</v>
      </c>
      <c r="V137" s="56">
        <f t="shared" si="115"/>
        <v>0</v>
      </c>
      <c r="W137" s="56">
        <f t="shared" si="115"/>
        <v>0</v>
      </c>
      <c r="X137" s="56">
        <f t="shared" si="115"/>
        <v>0</v>
      </c>
      <c r="Y137" s="56">
        <f t="shared" si="114"/>
        <v>51114</v>
      </c>
    </row>
    <row r="138" spans="1:25" s="52" customFormat="1" ht="12">
      <c r="A138" s="122"/>
      <c r="B138" s="23" t="s">
        <v>131</v>
      </c>
      <c r="C138" s="125"/>
      <c r="D138" s="128"/>
      <c r="E138" s="128"/>
      <c r="F138" s="57">
        <v>122669</v>
      </c>
      <c r="G138" s="57">
        <v>40889</v>
      </c>
      <c r="H138" s="57">
        <v>10225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57">
        <v>0</v>
      </c>
      <c r="X138" s="57">
        <v>0</v>
      </c>
      <c r="Y138" s="57">
        <f>SUM(G138:O138)</f>
        <v>51114</v>
      </c>
    </row>
    <row r="139" spans="1:25" s="52" customFormat="1" ht="12">
      <c r="A139" s="123"/>
      <c r="B139" s="23" t="s">
        <v>132</v>
      </c>
      <c r="C139" s="126"/>
      <c r="D139" s="129"/>
      <c r="E139" s="129"/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/>
      <c r="N139" s="57">
        <v>0</v>
      </c>
      <c r="O139" s="57">
        <v>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57">
        <v>0</v>
      </c>
      <c r="X139" s="57">
        <v>0</v>
      </c>
      <c r="Y139" s="57">
        <f>SUM(G139:O139)</f>
        <v>0</v>
      </c>
    </row>
    <row r="140" spans="1:25" s="50" customFormat="1" ht="12">
      <c r="A140" s="121" t="s">
        <v>217</v>
      </c>
      <c r="B140" s="22" t="s">
        <v>172</v>
      </c>
      <c r="C140" s="124" t="s">
        <v>173</v>
      </c>
      <c r="D140" s="127">
        <v>2011</v>
      </c>
      <c r="E140" s="127">
        <v>2012</v>
      </c>
      <c r="F140" s="56">
        <f aca="true" t="shared" si="116" ref="F140:Y140">SUM(F141:F142)</f>
        <v>3724</v>
      </c>
      <c r="G140" s="56">
        <f t="shared" si="116"/>
        <v>2296</v>
      </c>
      <c r="H140" s="56">
        <f t="shared" si="116"/>
        <v>1428</v>
      </c>
      <c r="I140" s="56">
        <f t="shared" si="116"/>
        <v>0</v>
      </c>
      <c r="J140" s="56">
        <f t="shared" si="116"/>
        <v>0</v>
      </c>
      <c r="K140" s="56">
        <f t="shared" si="116"/>
        <v>0</v>
      </c>
      <c r="L140" s="56">
        <f t="shared" si="116"/>
        <v>0</v>
      </c>
      <c r="M140" s="56">
        <f t="shared" si="116"/>
        <v>0</v>
      </c>
      <c r="N140" s="56">
        <f t="shared" si="116"/>
        <v>0</v>
      </c>
      <c r="O140" s="56">
        <f t="shared" si="116"/>
        <v>0</v>
      </c>
      <c r="P140" s="56">
        <f>SUM(P141:P142)</f>
        <v>0</v>
      </c>
      <c r="Q140" s="56">
        <f>SUM(Q141:Q142)</f>
        <v>0</v>
      </c>
      <c r="R140" s="56">
        <f>SUM(R141:R142)</f>
        <v>0</v>
      </c>
      <c r="S140" s="56">
        <f aca="true" t="shared" si="117" ref="S140:X140">SUM(S141:S142)</f>
        <v>0</v>
      </c>
      <c r="T140" s="56">
        <f t="shared" si="117"/>
        <v>0</v>
      </c>
      <c r="U140" s="56">
        <f t="shared" si="117"/>
        <v>0</v>
      </c>
      <c r="V140" s="56">
        <f t="shared" si="117"/>
        <v>0</v>
      </c>
      <c r="W140" s="56">
        <f t="shared" si="117"/>
        <v>0</v>
      </c>
      <c r="X140" s="56">
        <f t="shared" si="117"/>
        <v>0</v>
      </c>
      <c r="Y140" s="56">
        <f t="shared" si="116"/>
        <v>3724</v>
      </c>
    </row>
    <row r="141" spans="1:25" s="52" customFormat="1" ht="12">
      <c r="A141" s="122"/>
      <c r="B141" s="23" t="s">
        <v>131</v>
      </c>
      <c r="C141" s="125"/>
      <c r="D141" s="128"/>
      <c r="E141" s="128"/>
      <c r="F141" s="57">
        <v>3724</v>
      </c>
      <c r="G141" s="57">
        <v>2296</v>
      </c>
      <c r="H141" s="57">
        <v>1428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57">
        <v>0</v>
      </c>
      <c r="X141" s="57">
        <v>0</v>
      </c>
      <c r="Y141" s="57">
        <f>SUM(G141:O141)</f>
        <v>3724</v>
      </c>
    </row>
    <row r="142" spans="1:25" s="52" customFormat="1" ht="12">
      <c r="A142" s="123"/>
      <c r="B142" s="23" t="s">
        <v>132</v>
      </c>
      <c r="C142" s="126"/>
      <c r="D142" s="129"/>
      <c r="E142" s="129"/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57">
        <v>0</v>
      </c>
      <c r="X142" s="57">
        <v>0</v>
      </c>
      <c r="Y142" s="57">
        <f>SUM(G142:O142)</f>
        <v>0</v>
      </c>
    </row>
    <row r="143" spans="1:25" s="50" customFormat="1" ht="24">
      <c r="A143" s="121" t="s">
        <v>218</v>
      </c>
      <c r="B143" s="22" t="s">
        <v>183</v>
      </c>
      <c r="C143" s="124" t="s">
        <v>184</v>
      </c>
      <c r="D143" s="127">
        <v>2011</v>
      </c>
      <c r="E143" s="127">
        <v>2014</v>
      </c>
      <c r="F143" s="56">
        <f aca="true" t="shared" si="118" ref="F143:Y143">SUM(F144:F145)</f>
        <v>1700000</v>
      </c>
      <c r="G143" s="56">
        <f t="shared" si="118"/>
        <v>500000</v>
      </c>
      <c r="H143" s="56">
        <f t="shared" si="118"/>
        <v>350000</v>
      </c>
      <c r="I143" s="56">
        <f t="shared" si="118"/>
        <v>400000</v>
      </c>
      <c r="J143" s="56">
        <f t="shared" si="118"/>
        <v>450000</v>
      </c>
      <c r="K143" s="56">
        <f t="shared" si="118"/>
        <v>0</v>
      </c>
      <c r="L143" s="56">
        <f t="shared" si="118"/>
        <v>0</v>
      </c>
      <c r="M143" s="56">
        <f t="shared" si="118"/>
        <v>0</v>
      </c>
      <c r="N143" s="56">
        <f t="shared" si="118"/>
        <v>0</v>
      </c>
      <c r="O143" s="56">
        <f t="shared" si="118"/>
        <v>0</v>
      </c>
      <c r="P143" s="56">
        <f>SUM(P144:P145)</f>
        <v>0</v>
      </c>
      <c r="Q143" s="56">
        <f>SUM(Q144:Q145)</f>
        <v>0</v>
      </c>
      <c r="R143" s="56">
        <f>SUM(R144:R145)</f>
        <v>0</v>
      </c>
      <c r="S143" s="56">
        <f aca="true" t="shared" si="119" ref="S143:X143">SUM(S144:S145)</f>
        <v>0</v>
      </c>
      <c r="T143" s="56">
        <f t="shared" si="119"/>
        <v>0</v>
      </c>
      <c r="U143" s="56">
        <f t="shared" si="119"/>
        <v>0</v>
      </c>
      <c r="V143" s="56">
        <f t="shared" si="119"/>
        <v>0</v>
      </c>
      <c r="W143" s="56">
        <f t="shared" si="119"/>
        <v>0</v>
      </c>
      <c r="X143" s="56">
        <f t="shared" si="119"/>
        <v>0</v>
      </c>
      <c r="Y143" s="56">
        <f t="shared" si="118"/>
        <v>1700000</v>
      </c>
    </row>
    <row r="144" spans="1:25" s="52" customFormat="1" ht="12">
      <c r="A144" s="122"/>
      <c r="B144" s="23" t="s">
        <v>131</v>
      </c>
      <c r="C144" s="125"/>
      <c r="D144" s="128"/>
      <c r="E144" s="128"/>
      <c r="F144" s="57">
        <v>1700000</v>
      </c>
      <c r="G144" s="57">
        <v>500000</v>
      </c>
      <c r="H144" s="57">
        <v>350000</v>
      </c>
      <c r="I144" s="57">
        <v>400000</v>
      </c>
      <c r="J144" s="57">
        <v>450000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  <c r="Y144" s="57">
        <f>SUM(G144:O144)</f>
        <v>1700000</v>
      </c>
    </row>
    <row r="145" spans="1:25" s="52" customFormat="1" ht="12">
      <c r="A145" s="123"/>
      <c r="B145" s="23" t="s">
        <v>132</v>
      </c>
      <c r="C145" s="126"/>
      <c r="D145" s="129"/>
      <c r="E145" s="129"/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7">
        <v>0</v>
      </c>
      <c r="U145" s="57">
        <v>0</v>
      </c>
      <c r="V145" s="57">
        <v>0</v>
      </c>
      <c r="W145" s="57">
        <v>0</v>
      </c>
      <c r="X145" s="57">
        <v>0</v>
      </c>
      <c r="Y145" s="57">
        <f>SUM(G145:O145)</f>
        <v>0</v>
      </c>
    </row>
    <row r="146" spans="1:25" s="50" customFormat="1" ht="24">
      <c r="A146" s="121" t="s">
        <v>219</v>
      </c>
      <c r="B146" s="22" t="s">
        <v>165</v>
      </c>
      <c r="C146" s="124" t="s">
        <v>160</v>
      </c>
      <c r="D146" s="127">
        <v>2010</v>
      </c>
      <c r="E146" s="127">
        <v>2013</v>
      </c>
      <c r="F146" s="56">
        <f aca="true" t="shared" si="120" ref="F146:Y146">SUM(F147:F148)</f>
        <v>878400</v>
      </c>
      <c r="G146" s="56">
        <f t="shared" si="120"/>
        <v>292800</v>
      </c>
      <c r="H146" s="56">
        <f t="shared" si="120"/>
        <v>292800</v>
      </c>
      <c r="I146" s="56">
        <f t="shared" si="120"/>
        <v>268400</v>
      </c>
      <c r="J146" s="56">
        <f t="shared" si="120"/>
        <v>0</v>
      </c>
      <c r="K146" s="56">
        <f t="shared" si="120"/>
        <v>0</v>
      </c>
      <c r="L146" s="56">
        <f t="shared" si="120"/>
        <v>0</v>
      </c>
      <c r="M146" s="56">
        <f t="shared" si="120"/>
        <v>0</v>
      </c>
      <c r="N146" s="56">
        <f t="shared" si="120"/>
        <v>0</v>
      </c>
      <c r="O146" s="56">
        <f t="shared" si="120"/>
        <v>0</v>
      </c>
      <c r="P146" s="56">
        <f>SUM(P147:P148)</f>
        <v>0</v>
      </c>
      <c r="Q146" s="56">
        <f>SUM(Q147:Q148)</f>
        <v>0</v>
      </c>
      <c r="R146" s="56">
        <f>SUM(R147:R148)</f>
        <v>0</v>
      </c>
      <c r="S146" s="56">
        <f aca="true" t="shared" si="121" ref="S146:X146">SUM(S147:S148)</f>
        <v>0</v>
      </c>
      <c r="T146" s="56">
        <f t="shared" si="121"/>
        <v>0</v>
      </c>
      <c r="U146" s="56">
        <f t="shared" si="121"/>
        <v>0</v>
      </c>
      <c r="V146" s="56">
        <f t="shared" si="121"/>
        <v>0</v>
      </c>
      <c r="W146" s="56">
        <f t="shared" si="121"/>
        <v>0</v>
      </c>
      <c r="X146" s="56">
        <f t="shared" si="121"/>
        <v>0</v>
      </c>
      <c r="Y146" s="56">
        <f t="shared" si="120"/>
        <v>854000</v>
      </c>
    </row>
    <row r="147" spans="1:25" s="52" customFormat="1" ht="12">
      <c r="A147" s="122"/>
      <c r="B147" s="23" t="s">
        <v>131</v>
      </c>
      <c r="C147" s="125"/>
      <c r="D147" s="128"/>
      <c r="E147" s="128"/>
      <c r="F147" s="57">
        <v>878400</v>
      </c>
      <c r="G147" s="57">
        <v>292800</v>
      </c>
      <c r="H147" s="57">
        <v>292800</v>
      </c>
      <c r="I147" s="57">
        <v>268400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7">
        <v>0</v>
      </c>
      <c r="V147" s="57">
        <v>0</v>
      </c>
      <c r="W147" s="57">
        <v>0</v>
      </c>
      <c r="X147" s="57">
        <v>0</v>
      </c>
      <c r="Y147" s="57">
        <f>SUM(G147:O147)</f>
        <v>854000</v>
      </c>
    </row>
    <row r="148" spans="1:25" s="52" customFormat="1" ht="12">
      <c r="A148" s="123"/>
      <c r="B148" s="23" t="s">
        <v>132</v>
      </c>
      <c r="C148" s="126"/>
      <c r="D148" s="129"/>
      <c r="E148" s="129"/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7">
        <v>0</v>
      </c>
      <c r="V148" s="57">
        <v>0</v>
      </c>
      <c r="W148" s="57">
        <v>0</v>
      </c>
      <c r="X148" s="57">
        <v>0</v>
      </c>
      <c r="Y148" s="57">
        <f>SUM(G148:O148)</f>
        <v>0</v>
      </c>
    </row>
    <row r="149" spans="1:25" s="50" customFormat="1" ht="60">
      <c r="A149" s="121" t="s">
        <v>220</v>
      </c>
      <c r="B149" s="22" t="s">
        <v>181</v>
      </c>
      <c r="C149" s="124" t="s">
        <v>160</v>
      </c>
      <c r="D149" s="127">
        <v>2011</v>
      </c>
      <c r="E149" s="127">
        <v>2014</v>
      </c>
      <c r="F149" s="56">
        <f aca="true" t="shared" si="122" ref="F149:Y149">SUM(F150:F151)</f>
        <v>755000</v>
      </c>
      <c r="G149" s="56">
        <f t="shared" si="122"/>
        <v>230000</v>
      </c>
      <c r="H149" s="56">
        <f t="shared" si="122"/>
        <v>240000</v>
      </c>
      <c r="I149" s="56">
        <f t="shared" si="122"/>
        <v>250000</v>
      </c>
      <c r="J149" s="56">
        <f t="shared" si="122"/>
        <v>35000</v>
      </c>
      <c r="K149" s="56">
        <f t="shared" si="122"/>
        <v>0</v>
      </c>
      <c r="L149" s="56">
        <f t="shared" si="122"/>
        <v>0</v>
      </c>
      <c r="M149" s="56">
        <f t="shared" si="122"/>
        <v>0</v>
      </c>
      <c r="N149" s="56">
        <f t="shared" si="122"/>
        <v>0</v>
      </c>
      <c r="O149" s="56">
        <f t="shared" si="122"/>
        <v>0</v>
      </c>
      <c r="P149" s="56">
        <f>SUM(P150:P151)</f>
        <v>0</v>
      </c>
      <c r="Q149" s="56">
        <f>SUM(Q150:Q151)</f>
        <v>0</v>
      </c>
      <c r="R149" s="56">
        <f>SUM(R150:R151)</f>
        <v>0</v>
      </c>
      <c r="S149" s="56">
        <f aca="true" t="shared" si="123" ref="S149:X149">SUM(S150:S151)</f>
        <v>0</v>
      </c>
      <c r="T149" s="56">
        <f t="shared" si="123"/>
        <v>0</v>
      </c>
      <c r="U149" s="56">
        <f t="shared" si="123"/>
        <v>0</v>
      </c>
      <c r="V149" s="56">
        <f t="shared" si="123"/>
        <v>0</v>
      </c>
      <c r="W149" s="56">
        <f t="shared" si="123"/>
        <v>0</v>
      </c>
      <c r="X149" s="56">
        <f t="shared" si="123"/>
        <v>0</v>
      </c>
      <c r="Y149" s="56">
        <f t="shared" si="122"/>
        <v>755000</v>
      </c>
    </row>
    <row r="150" spans="1:25" s="52" customFormat="1" ht="12">
      <c r="A150" s="122"/>
      <c r="B150" s="23" t="s">
        <v>131</v>
      </c>
      <c r="C150" s="125"/>
      <c r="D150" s="128"/>
      <c r="E150" s="128"/>
      <c r="F150" s="57">
        <v>755000</v>
      </c>
      <c r="G150" s="57">
        <v>230000</v>
      </c>
      <c r="H150" s="57">
        <v>240000</v>
      </c>
      <c r="I150" s="57">
        <v>250000</v>
      </c>
      <c r="J150" s="57">
        <v>35000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57">
        <v>0</v>
      </c>
      <c r="X150" s="57">
        <v>0</v>
      </c>
      <c r="Y150" s="57">
        <f>SUM(G150:O150)</f>
        <v>755000</v>
      </c>
    </row>
    <row r="151" spans="1:25" s="52" customFormat="1" ht="12">
      <c r="A151" s="123"/>
      <c r="B151" s="23" t="s">
        <v>132</v>
      </c>
      <c r="C151" s="126"/>
      <c r="D151" s="129"/>
      <c r="E151" s="129"/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f>SUM(G151:O151)</f>
        <v>0</v>
      </c>
    </row>
    <row r="152" spans="1:25" s="50" customFormat="1" ht="60">
      <c r="A152" s="121" t="s">
        <v>221</v>
      </c>
      <c r="B152" s="22" t="s">
        <v>182</v>
      </c>
      <c r="C152" s="124" t="s">
        <v>160</v>
      </c>
      <c r="D152" s="127">
        <v>2011</v>
      </c>
      <c r="E152" s="127">
        <v>2012</v>
      </c>
      <c r="F152" s="56">
        <f aca="true" t="shared" si="124" ref="F152:Y152">SUM(F153:F154)</f>
        <v>200000</v>
      </c>
      <c r="G152" s="56">
        <f t="shared" si="124"/>
        <v>100000</v>
      </c>
      <c r="H152" s="56">
        <f t="shared" si="124"/>
        <v>100000</v>
      </c>
      <c r="I152" s="56">
        <f t="shared" si="124"/>
        <v>0</v>
      </c>
      <c r="J152" s="56">
        <f t="shared" si="124"/>
        <v>0</v>
      </c>
      <c r="K152" s="56">
        <f t="shared" si="124"/>
        <v>0</v>
      </c>
      <c r="L152" s="56">
        <f t="shared" si="124"/>
        <v>0</v>
      </c>
      <c r="M152" s="56">
        <f t="shared" si="124"/>
        <v>0</v>
      </c>
      <c r="N152" s="56">
        <f t="shared" si="124"/>
        <v>0</v>
      </c>
      <c r="O152" s="56">
        <f t="shared" si="124"/>
        <v>0</v>
      </c>
      <c r="P152" s="56">
        <f>SUM(P153:P154)</f>
        <v>0</v>
      </c>
      <c r="Q152" s="56">
        <f>SUM(Q153:Q154)</f>
        <v>0</v>
      </c>
      <c r="R152" s="56">
        <f>SUM(R153:R154)</f>
        <v>0</v>
      </c>
      <c r="S152" s="56">
        <f aca="true" t="shared" si="125" ref="S152:X152">SUM(S153:S154)</f>
        <v>0</v>
      </c>
      <c r="T152" s="56">
        <f t="shared" si="125"/>
        <v>0</v>
      </c>
      <c r="U152" s="56">
        <f t="shared" si="125"/>
        <v>0</v>
      </c>
      <c r="V152" s="56">
        <f t="shared" si="125"/>
        <v>0</v>
      </c>
      <c r="W152" s="56">
        <f t="shared" si="125"/>
        <v>0</v>
      </c>
      <c r="X152" s="56">
        <f t="shared" si="125"/>
        <v>0</v>
      </c>
      <c r="Y152" s="56">
        <f t="shared" si="124"/>
        <v>200000</v>
      </c>
    </row>
    <row r="153" spans="1:25" s="52" customFormat="1" ht="12">
      <c r="A153" s="122"/>
      <c r="B153" s="23" t="s">
        <v>131</v>
      </c>
      <c r="C153" s="125"/>
      <c r="D153" s="128"/>
      <c r="E153" s="128"/>
      <c r="F153" s="57">
        <v>200000</v>
      </c>
      <c r="G153" s="57">
        <v>100000</v>
      </c>
      <c r="H153" s="57">
        <v>100000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  <c r="Y153" s="57">
        <f>SUM(G153:O153)</f>
        <v>200000</v>
      </c>
    </row>
    <row r="154" spans="1:25" s="52" customFormat="1" ht="12">
      <c r="A154" s="123"/>
      <c r="B154" s="23" t="s">
        <v>132</v>
      </c>
      <c r="C154" s="126"/>
      <c r="D154" s="129"/>
      <c r="E154" s="129"/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f>SUM(G154:O154)</f>
        <v>0</v>
      </c>
    </row>
    <row r="155" spans="1:25" s="50" customFormat="1" ht="12">
      <c r="A155" s="121" t="s">
        <v>222</v>
      </c>
      <c r="B155" s="22" t="s">
        <v>176</v>
      </c>
      <c r="C155" s="124" t="s">
        <v>175</v>
      </c>
      <c r="D155" s="127">
        <v>2010</v>
      </c>
      <c r="E155" s="127">
        <v>2013</v>
      </c>
      <c r="F155" s="56">
        <f aca="true" t="shared" si="126" ref="F155:Y155">SUM(F156:F157)</f>
        <v>19526</v>
      </c>
      <c r="G155" s="56">
        <f t="shared" si="126"/>
        <v>8700</v>
      </c>
      <c r="H155" s="56">
        <f t="shared" si="126"/>
        <v>8700</v>
      </c>
      <c r="I155" s="56">
        <f t="shared" si="126"/>
        <v>2126</v>
      </c>
      <c r="J155" s="56">
        <f t="shared" si="126"/>
        <v>0</v>
      </c>
      <c r="K155" s="56">
        <f t="shared" si="126"/>
        <v>0</v>
      </c>
      <c r="L155" s="56">
        <f t="shared" si="126"/>
        <v>0</v>
      </c>
      <c r="M155" s="56">
        <f t="shared" si="126"/>
        <v>0</v>
      </c>
      <c r="N155" s="56">
        <f t="shared" si="126"/>
        <v>0</v>
      </c>
      <c r="O155" s="56">
        <f t="shared" si="126"/>
        <v>0</v>
      </c>
      <c r="P155" s="56">
        <f>SUM(P156:P157)</f>
        <v>0</v>
      </c>
      <c r="Q155" s="56">
        <f>SUM(Q156:Q157)</f>
        <v>0</v>
      </c>
      <c r="R155" s="56">
        <f>SUM(R156:R157)</f>
        <v>0</v>
      </c>
      <c r="S155" s="56">
        <f aca="true" t="shared" si="127" ref="S155:X155">SUM(S156:S157)</f>
        <v>0</v>
      </c>
      <c r="T155" s="56">
        <f t="shared" si="127"/>
        <v>0</v>
      </c>
      <c r="U155" s="56">
        <f t="shared" si="127"/>
        <v>0</v>
      </c>
      <c r="V155" s="56">
        <f t="shared" si="127"/>
        <v>0</v>
      </c>
      <c r="W155" s="56">
        <f t="shared" si="127"/>
        <v>0</v>
      </c>
      <c r="X155" s="56">
        <f t="shared" si="127"/>
        <v>0</v>
      </c>
      <c r="Y155" s="56">
        <f t="shared" si="126"/>
        <v>19526</v>
      </c>
    </row>
    <row r="156" spans="1:25" s="52" customFormat="1" ht="12">
      <c r="A156" s="122"/>
      <c r="B156" s="23" t="s">
        <v>131</v>
      </c>
      <c r="C156" s="125"/>
      <c r="D156" s="128"/>
      <c r="E156" s="128"/>
      <c r="F156" s="57">
        <v>19526</v>
      </c>
      <c r="G156" s="57">
        <v>8700</v>
      </c>
      <c r="H156" s="57">
        <v>8700</v>
      </c>
      <c r="I156" s="57">
        <v>2126</v>
      </c>
      <c r="J156" s="57">
        <v>0</v>
      </c>
      <c r="K156" s="57">
        <v>0</v>
      </c>
      <c r="L156" s="57"/>
      <c r="M156" s="57"/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  <c r="Y156" s="57">
        <f>SUM(G156:O156)</f>
        <v>19526</v>
      </c>
    </row>
    <row r="157" spans="1:25" s="52" customFormat="1" ht="12">
      <c r="A157" s="123"/>
      <c r="B157" s="23" t="s">
        <v>132</v>
      </c>
      <c r="C157" s="126"/>
      <c r="D157" s="129"/>
      <c r="E157" s="129"/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7">
        <f>SUM(G157:O157)</f>
        <v>0</v>
      </c>
    </row>
    <row r="158" spans="1:25" s="50" customFormat="1" ht="12">
      <c r="A158" s="121" t="s">
        <v>223</v>
      </c>
      <c r="B158" s="22" t="s">
        <v>177</v>
      </c>
      <c r="C158" s="124" t="s">
        <v>175</v>
      </c>
      <c r="D158" s="127">
        <v>2010</v>
      </c>
      <c r="E158" s="127">
        <v>2012</v>
      </c>
      <c r="F158" s="56">
        <f aca="true" t="shared" si="128" ref="F158:Y158">SUM(F159:F160)</f>
        <v>43748</v>
      </c>
      <c r="G158" s="56">
        <f t="shared" si="128"/>
        <v>24999</v>
      </c>
      <c r="H158" s="56">
        <f t="shared" si="128"/>
        <v>18749</v>
      </c>
      <c r="I158" s="56">
        <f t="shared" si="128"/>
        <v>0</v>
      </c>
      <c r="J158" s="56">
        <f t="shared" si="128"/>
        <v>0</v>
      </c>
      <c r="K158" s="56">
        <f t="shared" si="128"/>
        <v>0</v>
      </c>
      <c r="L158" s="56">
        <f t="shared" si="128"/>
        <v>0</v>
      </c>
      <c r="M158" s="56">
        <f t="shared" si="128"/>
        <v>0</v>
      </c>
      <c r="N158" s="56">
        <f t="shared" si="128"/>
        <v>0</v>
      </c>
      <c r="O158" s="56">
        <f t="shared" si="128"/>
        <v>0</v>
      </c>
      <c r="P158" s="56">
        <f>SUM(P159:P160)</f>
        <v>0</v>
      </c>
      <c r="Q158" s="56">
        <f>SUM(Q159:Q160)</f>
        <v>0</v>
      </c>
      <c r="R158" s="56">
        <f>SUM(R159:R160)</f>
        <v>0</v>
      </c>
      <c r="S158" s="56">
        <f aca="true" t="shared" si="129" ref="S158:X158">SUM(S159:S160)</f>
        <v>0</v>
      </c>
      <c r="T158" s="56">
        <f t="shared" si="129"/>
        <v>0</v>
      </c>
      <c r="U158" s="56">
        <f t="shared" si="129"/>
        <v>0</v>
      </c>
      <c r="V158" s="56">
        <f t="shared" si="129"/>
        <v>0</v>
      </c>
      <c r="W158" s="56">
        <f t="shared" si="129"/>
        <v>0</v>
      </c>
      <c r="X158" s="56">
        <f t="shared" si="129"/>
        <v>0</v>
      </c>
      <c r="Y158" s="56">
        <f t="shared" si="128"/>
        <v>43748</v>
      </c>
    </row>
    <row r="159" spans="1:25" s="52" customFormat="1" ht="12">
      <c r="A159" s="122"/>
      <c r="B159" s="23" t="s">
        <v>131</v>
      </c>
      <c r="C159" s="125"/>
      <c r="D159" s="128"/>
      <c r="E159" s="128"/>
      <c r="F159" s="57">
        <v>43748</v>
      </c>
      <c r="G159" s="57">
        <v>24999</v>
      </c>
      <c r="H159" s="57">
        <v>18749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7">
        <v>0</v>
      </c>
      <c r="X159" s="57">
        <v>0</v>
      </c>
      <c r="Y159" s="57">
        <f>SUM(G159:O159)</f>
        <v>43748</v>
      </c>
    </row>
    <row r="160" spans="1:25" s="52" customFormat="1" ht="12">
      <c r="A160" s="123"/>
      <c r="B160" s="23" t="s">
        <v>132</v>
      </c>
      <c r="C160" s="126"/>
      <c r="D160" s="129"/>
      <c r="E160" s="129"/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7">
        <v>0</v>
      </c>
      <c r="X160" s="57">
        <v>0</v>
      </c>
      <c r="Y160" s="57">
        <f>SUM(G160:O160)</f>
        <v>0</v>
      </c>
    </row>
    <row r="161" spans="1:25" s="50" customFormat="1" ht="12">
      <c r="A161" s="121" t="s">
        <v>224</v>
      </c>
      <c r="B161" s="22" t="s">
        <v>178</v>
      </c>
      <c r="C161" s="124" t="s">
        <v>175</v>
      </c>
      <c r="D161" s="127">
        <v>2010</v>
      </c>
      <c r="E161" s="127">
        <v>2012</v>
      </c>
      <c r="F161" s="56">
        <f aca="true" t="shared" si="130" ref="F161:Y161">SUM(F162:F163)</f>
        <v>26250</v>
      </c>
      <c r="G161" s="56">
        <f t="shared" si="130"/>
        <v>21000</v>
      </c>
      <c r="H161" s="56">
        <f t="shared" si="130"/>
        <v>5250</v>
      </c>
      <c r="I161" s="56">
        <f t="shared" si="130"/>
        <v>0</v>
      </c>
      <c r="J161" s="56">
        <f t="shared" si="130"/>
        <v>0</v>
      </c>
      <c r="K161" s="56">
        <f t="shared" si="130"/>
        <v>0</v>
      </c>
      <c r="L161" s="56">
        <f t="shared" si="130"/>
        <v>0</v>
      </c>
      <c r="M161" s="56">
        <f t="shared" si="130"/>
        <v>0</v>
      </c>
      <c r="N161" s="56">
        <f t="shared" si="130"/>
        <v>0</v>
      </c>
      <c r="O161" s="56">
        <f t="shared" si="130"/>
        <v>0</v>
      </c>
      <c r="P161" s="56">
        <f>SUM(P162:P163)</f>
        <v>0</v>
      </c>
      <c r="Q161" s="56">
        <f>SUM(Q162:Q163)</f>
        <v>0</v>
      </c>
      <c r="R161" s="56">
        <f>SUM(R162:R163)</f>
        <v>0</v>
      </c>
      <c r="S161" s="56">
        <f aca="true" t="shared" si="131" ref="S161:X161">SUM(S162:S163)</f>
        <v>0</v>
      </c>
      <c r="T161" s="56">
        <f t="shared" si="131"/>
        <v>0</v>
      </c>
      <c r="U161" s="56">
        <f t="shared" si="131"/>
        <v>0</v>
      </c>
      <c r="V161" s="56">
        <f t="shared" si="131"/>
        <v>0</v>
      </c>
      <c r="W161" s="56">
        <f t="shared" si="131"/>
        <v>0</v>
      </c>
      <c r="X161" s="56">
        <f t="shared" si="131"/>
        <v>0</v>
      </c>
      <c r="Y161" s="56">
        <f t="shared" si="130"/>
        <v>26250</v>
      </c>
    </row>
    <row r="162" spans="1:25" s="52" customFormat="1" ht="12">
      <c r="A162" s="122"/>
      <c r="B162" s="23" t="s">
        <v>131</v>
      </c>
      <c r="C162" s="125"/>
      <c r="D162" s="128"/>
      <c r="E162" s="128"/>
      <c r="F162" s="57">
        <v>26250</v>
      </c>
      <c r="G162" s="57">
        <v>21000</v>
      </c>
      <c r="H162" s="57">
        <v>5250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  <c r="S162" s="57">
        <v>0</v>
      </c>
      <c r="T162" s="57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f>SUM(G162:O162)</f>
        <v>26250</v>
      </c>
    </row>
    <row r="163" spans="1:25" s="52" customFormat="1" ht="12">
      <c r="A163" s="123"/>
      <c r="B163" s="23" t="s">
        <v>132</v>
      </c>
      <c r="C163" s="126"/>
      <c r="D163" s="129"/>
      <c r="E163" s="129"/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f>SUM(G163:O163)</f>
        <v>0</v>
      </c>
    </row>
    <row r="164" spans="1:25" s="105" customFormat="1" ht="24">
      <c r="A164" s="112" t="s">
        <v>225</v>
      </c>
      <c r="B164" s="108" t="s">
        <v>323</v>
      </c>
      <c r="C164" s="115" t="s">
        <v>175</v>
      </c>
      <c r="D164" s="118">
        <v>2011</v>
      </c>
      <c r="E164" s="118">
        <v>2013</v>
      </c>
      <c r="F164" s="104">
        <f aca="true" t="shared" si="132" ref="F164:O164">SUM(F165:F166)</f>
        <v>460413</v>
      </c>
      <c r="G164" s="104">
        <f t="shared" si="132"/>
        <v>214405</v>
      </c>
      <c r="H164" s="104">
        <f t="shared" si="132"/>
        <v>214405</v>
      </c>
      <c r="I164" s="104">
        <f t="shared" si="132"/>
        <v>31603</v>
      </c>
      <c r="J164" s="104">
        <f t="shared" si="132"/>
        <v>0</v>
      </c>
      <c r="K164" s="104">
        <f t="shared" si="132"/>
        <v>0</v>
      </c>
      <c r="L164" s="104">
        <f t="shared" si="132"/>
        <v>0</v>
      </c>
      <c r="M164" s="104">
        <f t="shared" si="132"/>
        <v>0</v>
      </c>
      <c r="N164" s="104">
        <f t="shared" si="132"/>
        <v>0</v>
      </c>
      <c r="O164" s="104">
        <f t="shared" si="132"/>
        <v>0</v>
      </c>
      <c r="P164" s="104">
        <f>SUM(P165:P166)</f>
        <v>0</v>
      </c>
      <c r="Q164" s="104">
        <f>SUM(Q165:Q166)</f>
        <v>0</v>
      </c>
      <c r="R164" s="104">
        <f>SUM(R165:R166)</f>
        <v>0</v>
      </c>
      <c r="S164" s="104">
        <f aca="true" t="shared" si="133" ref="S164:Y164">SUM(S165:S166)</f>
        <v>0</v>
      </c>
      <c r="T164" s="104">
        <f t="shared" si="133"/>
        <v>0</v>
      </c>
      <c r="U164" s="104">
        <f t="shared" si="133"/>
        <v>0</v>
      </c>
      <c r="V164" s="104">
        <f t="shared" si="133"/>
        <v>0</v>
      </c>
      <c r="W164" s="104">
        <f t="shared" si="133"/>
        <v>0</v>
      </c>
      <c r="X164" s="104">
        <f t="shared" si="133"/>
        <v>0</v>
      </c>
      <c r="Y164" s="104">
        <f t="shared" si="133"/>
        <v>460413</v>
      </c>
    </row>
    <row r="165" spans="1:25" s="107" customFormat="1" ht="12">
      <c r="A165" s="113"/>
      <c r="B165" s="21" t="s">
        <v>131</v>
      </c>
      <c r="C165" s="116"/>
      <c r="D165" s="119"/>
      <c r="E165" s="119"/>
      <c r="F165" s="106">
        <v>460413</v>
      </c>
      <c r="G165" s="106">
        <v>214405</v>
      </c>
      <c r="H165" s="106">
        <v>214405</v>
      </c>
      <c r="I165" s="106">
        <v>31603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06">
        <v>0</v>
      </c>
      <c r="U165" s="106">
        <v>0</v>
      </c>
      <c r="V165" s="106">
        <v>0</v>
      </c>
      <c r="W165" s="106">
        <v>0</v>
      </c>
      <c r="X165" s="106">
        <v>0</v>
      </c>
      <c r="Y165" s="106">
        <f>SUM(G165:O165)</f>
        <v>460413</v>
      </c>
    </row>
    <row r="166" spans="1:25" s="107" customFormat="1" ht="12">
      <c r="A166" s="114"/>
      <c r="B166" s="21" t="s">
        <v>132</v>
      </c>
      <c r="C166" s="117"/>
      <c r="D166" s="120"/>
      <c r="E166" s="120"/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f>SUM(G166:O166)</f>
        <v>0</v>
      </c>
    </row>
    <row r="167" spans="1:25" s="105" customFormat="1" ht="12">
      <c r="A167" s="112" t="s">
        <v>226</v>
      </c>
      <c r="B167" s="108" t="s">
        <v>324</v>
      </c>
      <c r="C167" s="115" t="s">
        <v>175</v>
      </c>
      <c r="D167" s="118">
        <v>2011</v>
      </c>
      <c r="E167" s="118">
        <v>2014</v>
      </c>
      <c r="F167" s="104">
        <f aca="true" t="shared" si="134" ref="F167:O167">SUM(F168:F169)</f>
        <v>267417</v>
      </c>
      <c r="G167" s="104">
        <f t="shared" si="134"/>
        <v>27417</v>
      </c>
      <c r="H167" s="104">
        <f t="shared" si="134"/>
        <v>90000</v>
      </c>
      <c r="I167" s="104">
        <f t="shared" si="134"/>
        <v>90000</v>
      </c>
      <c r="J167" s="104">
        <f t="shared" si="134"/>
        <v>60000</v>
      </c>
      <c r="K167" s="104">
        <f t="shared" si="134"/>
        <v>0</v>
      </c>
      <c r="L167" s="104">
        <f t="shared" si="134"/>
        <v>0</v>
      </c>
      <c r="M167" s="104">
        <f t="shared" si="134"/>
        <v>0</v>
      </c>
      <c r="N167" s="104">
        <f t="shared" si="134"/>
        <v>0</v>
      </c>
      <c r="O167" s="104">
        <f t="shared" si="134"/>
        <v>0</v>
      </c>
      <c r="P167" s="104">
        <f>SUM(P168:P169)</f>
        <v>0</v>
      </c>
      <c r="Q167" s="104">
        <f>SUM(Q168:Q169)</f>
        <v>0</v>
      </c>
      <c r="R167" s="104">
        <f>SUM(R168:R169)</f>
        <v>0</v>
      </c>
      <c r="S167" s="104">
        <f aca="true" t="shared" si="135" ref="S167:Y167">SUM(S168:S169)</f>
        <v>0</v>
      </c>
      <c r="T167" s="104">
        <f t="shared" si="135"/>
        <v>0</v>
      </c>
      <c r="U167" s="104">
        <f t="shared" si="135"/>
        <v>0</v>
      </c>
      <c r="V167" s="104">
        <f t="shared" si="135"/>
        <v>0</v>
      </c>
      <c r="W167" s="104">
        <f t="shared" si="135"/>
        <v>0</v>
      </c>
      <c r="X167" s="104">
        <f t="shared" si="135"/>
        <v>0</v>
      </c>
      <c r="Y167" s="104">
        <f t="shared" si="135"/>
        <v>267417</v>
      </c>
    </row>
    <row r="168" spans="1:25" s="107" customFormat="1" ht="12">
      <c r="A168" s="113"/>
      <c r="B168" s="21" t="s">
        <v>131</v>
      </c>
      <c r="C168" s="116"/>
      <c r="D168" s="119"/>
      <c r="E168" s="119"/>
      <c r="F168" s="106">
        <v>267417</v>
      </c>
      <c r="G168" s="106">
        <v>27417</v>
      </c>
      <c r="H168" s="106">
        <v>90000</v>
      </c>
      <c r="I168" s="106">
        <v>90000</v>
      </c>
      <c r="J168" s="106">
        <v>60000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06">
        <v>0</v>
      </c>
      <c r="W168" s="106">
        <v>0</v>
      </c>
      <c r="X168" s="106">
        <v>0</v>
      </c>
      <c r="Y168" s="106">
        <f>SUM(G168:O168)</f>
        <v>267417</v>
      </c>
    </row>
    <row r="169" spans="1:25" s="107" customFormat="1" ht="12">
      <c r="A169" s="114"/>
      <c r="B169" s="21" t="s">
        <v>132</v>
      </c>
      <c r="C169" s="117"/>
      <c r="D169" s="120"/>
      <c r="E169" s="120"/>
      <c r="F169" s="106">
        <v>0</v>
      </c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6">
        <v>0</v>
      </c>
      <c r="W169" s="106">
        <v>0</v>
      </c>
      <c r="X169" s="106">
        <v>0</v>
      </c>
      <c r="Y169" s="106">
        <f>SUM(G169:O169)</f>
        <v>0</v>
      </c>
    </row>
    <row r="170" spans="1:25" s="105" customFormat="1" ht="12">
      <c r="A170" s="112" t="s">
        <v>227</v>
      </c>
      <c r="B170" s="108" t="s">
        <v>325</v>
      </c>
      <c r="C170" s="115" t="s">
        <v>175</v>
      </c>
      <c r="D170" s="118">
        <v>2011</v>
      </c>
      <c r="E170" s="118">
        <v>2012</v>
      </c>
      <c r="F170" s="104">
        <f aca="true" t="shared" si="136" ref="F170:O170">SUM(F171:F172)</f>
        <v>64600</v>
      </c>
      <c r="G170" s="104">
        <f t="shared" si="136"/>
        <v>26920</v>
      </c>
      <c r="H170" s="104">
        <f t="shared" si="136"/>
        <v>37680</v>
      </c>
      <c r="I170" s="104">
        <f t="shared" si="136"/>
        <v>0</v>
      </c>
      <c r="J170" s="104">
        <f t="shared" si="136"/>
        <v>0</v>
      </c>
      <c r="K170" s="104">
        <f t="shared" si="136"/>
        <v>0</v>
      </c>
      <c r="L170" s="104">
        <f t="shared" si="136"/>
        <v>0</v>
      </c>
      <c r="M170" s="104">
        <f t="shared" si="136"/>
        <v>0</v>
      </c>
      <c r="N170" s="104">
        <f t="shared" si="136"/>
        <v>0</v>
      </c>
      <c r="O170" s="104">
        <f t="shared" si="136"/>
        <v>0</v>
      </c>
      <c r="P170" s="104">
        <f>SUM(P171:P172)</f>
        <v>0</v>
      </c>
      <c r="Q170" s="104">
        <f>SUM(Q171:Q172)</f>
        <v>0</v>
      </c>
      <c r="R170" s="104">
        <f>SUM(R171:R172)</f>
        <v>0</v>
      </c>
      <c r="S170" s="104">
        <f aca="true" t="shared" si="137" ref="S170:Y170">SUM(S171:S172)</f>
        <v>0</v>
      </c>
      <c r="T170" s="104">
        <f t="shared" si="137"/>
        <v>0</v>
      </c>
      <c r="U170" s="104">
        <f t="shared" si="137"/>
        <v>0</v>
      </c>
      <c r="V170" s="104">
        <f t="shared" si="137"/>
        <v>0</v>
      </c>
      <c r="W170" s="104">
        <f t="shared" si="137"/>
        <v>0</v>
      </c>
      <c r="X170" s="104">
        <f t="shared" si="137"/>
        <v>0</v>
      </c>
      <c r="Y170" s="104">
        <f t="shared" si="137"/>
        <v>64600</v>
      </c>
    </row>
    <row r="171" spans="1:25" s="107" customFormat="1" ht="12">
      <c r="A171" s="113"/>
      <c r="B171" s="21" t="s">
        <v>131</v>
      </c>
      <c r="C171" s="116"/>
      <c r="D171" s="119"/>
      <c r="E171" s="119"/>
      <c r="F171" s="106">
        <v>64600</v>
      </c>
      <c r="G171" s="106">
        <v>26920</v>
      </c>
      <c r="H171" s="106">
        <v>37680</v>
      </c>
      <c r="I171" s="106">
        <v>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f>SUM(G171:O171)</f>
        <v>64600</v>
      </c>
    </row>
    <row r="172" spans="1:25" s="107" customFormat="1" ht="12">
      <c r="A172" s="114"/>
      <c r="B172" s="21" t="s">
        <v>132</v>
      </c>
      <c r="C172" s="117"/>
      <c r="D172" s="120"/>
      <c r="E172" s="120"/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06">
        <v>0</v>
      </c>
      <c r="W172" s="106">
        <v>0</v>
      </c>
      <c r="X172" s="106">
        <v>0</v>
      </c>
      <c r="Y172" s="106">
        <f>SUM(G172:O172)</f>
        <v>0</v>
      </c>
    </row>
    <row r="173" spans="1:25" s="105" customFormat="1" ht="12">
      <c r="A173" s="112" t="s">
        <v>228</v>
      </c>
      <c r="B173" s="108" t="s">
        <v>326</v>
      </c>
      <c r="C173" s="115" t="s">
        <v>175</v>
      </c>
      <c r="D173" s="118">
        <v>2011</v>
      </c>
      <c r="E173" s="118">
        <v>2012</v>
      </c>
      <c r="F173" s="104">
        <f aca="true" t="shared" si="138" ref="F173:O173">SUM(F174:F175)</f>
        <v>27000</v>
      </c>
      <c r="G173" s="104">
        <f t="shared" si="138"/>
        <v>18000</v>
      </c>
      <c r="H173" s="104">
        <f t="shared" si="138"/>
        <v>9000</v>
      </c>
      <c r="I173" s="104">
        <f t="shared" si="138"/>
        <v>0</v>
      </c>
      <c r="J173" s="104">
        <f t="shared" si="138"/>
        <v>0</v>
      </c>
      <c r="K173" s="104">
        <f t="shared" si="138"/>
        <v>0</v>
      </c>
      <c r="L173" s="104">
        <f t="shared" si="138"/>
        <v>0</v>
      </c>
      <c r="M173" s="104">
        <f t="shared" si="138"/>
        <v>0</v>
      </c>
      <c r="N173" s="104">
        <f t="shared" si="138"/>
        <v>0</v>
      </c>
      <c r="O173" s="104">
        <f t="shared" si="138"/>
        <v>0</v>
      </c>
      <c r="P173" s="104">
        <f>SUM(P174:P175)</f>
        <v>0</v>
      </c>
      <c r="Q173" s="104">
        <f>SUM(Q174:Q175)</f>
        <v>0</v>
      </c>
      <c r="R173" s="104">
        <f>SUM(R174:R175)</f>
        <v>0</v>
      </c>
      <c r="S173" s="104">
        <f aca="true" t="shared" si="139" ref="S173:Y173">SUM(S174:S175)</f>
        <v>0</v>
      </c>
      <c r="T173" s="104">
        <f t="shared" si="139"/>
        <v>0</v>
      </c>
      <c r="U173" s="104">
        <f t="shared" si="139"/>
        <v>0</v>
      </c>
      <c r="V173" s="104">
        <f t="shared" si="139"/>
        <v>0</v>
      </c>
      <c r="W173" s="104">
        <f t="shared" si="139"/>
        <v>0</v>
      </c>
      <c r="X173" s="104">
        <f t="shared" si="139"/>
        <v>0</v>
      </c>
      <c r="Y173" s="104">
        <f t="shared" si="139"/>
        <v>27000</v>
      </c>
    </row>
    <row r="174" spans="1:25" s="107" customFormat="1" ht="12">
      <c r="A174" s="113"/>
      <c r="B174" s="21" t="s">
        <v>131</v>
      </c>
      <c r="C174" s="116"/>
      <c r="D174" s="119"/>
      <c r="E174" s="119"/>
      <c r="F174" s="106">
        <v>27000</v>
      </c>
      <c r="G174" s="106">
        <v>18000</v>
      </c>
      <c r="H174" s="106">
        <v>9000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0</v>
      </c>
      <c r="Y174" s="106">
        <f>SUM(G174:O174)</f>
        <v>27000</v>
      </c>
    </row>
    <row r="175" spans="1:25" s="107" customFormat="1" ht="12">
      <c r="A175" s="114"/>
      <c r="B175" s="21" t="s">
        <v>132</v>
      </c>
      <c r="C175" s="117"/>
      <c r="D175" s="120"/>
      <c r="E175" s="120"/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f>SUM(G175:O175)</f>
        <v>0</v>
      </c>
    </row>
    <row r="176" spans="1:25" s="105" customFormat="1" ht="12">
      <c r="A176" s="112" t="s">
        <v>229</v>
      </c>
      <c r="B176" s="108" t="s">
        <v>327</v>
      </c>
      <c r="C176" s="115" t="s">
        <v>175</v>
      </c>
      <c r="D176" s="118">
        <v>2011</v>
      </c>
      <c r="E176" s="118">
        <v>2012</v>
      </c>
      <c r="F176" s="104">
        <f aca="true" t="shared" si="140" ref="F176:O176">SUM(F177:F178)</f>
        <v>235000</v>
      </c>
      <c r="G176" s="104">
        <f t="shared" si="140"/>
        <v>215400</v>
      </c>
      <c r="H176" s="104">
        <f t="shared" si="140"/>
        <v>19600</v>
      </c>
      <c r="I176" s="104">
        <f t="shared" si="140"/>
        <v>0</v>
      </c>
      <c r="J176" s="104">
        <f t="shared" si="140"/>
        <v>0</v>
      </c>
      <c r="K176" s="104">
        <f t="shared" si="140"/>
        <v>0</v>
      </c>
      <c r="L176" s="104">
        <f t="shared" si="140"/>
        <v>0</v>
      </c>
      <c r="M176" s="104">
        <f t="shared" si="140"/>
        <v>0</v>
      </c>
      <c r="N176" s="104">
        <f t="shared" si="140"/>
        <v>0</v>
      </c>
      <c r="O176" s="104">
        <f t="shared" si="140"/>
        <v>0</v>
      </c>
      <c r="P176" s="104">
        <f>SUM(P177:P178)</f>
        <v>0</v>
      </c>
      <c r="Q176" s="104">
        <f>SUM(Q177:Q178)</f>
        <v>0</v>
      </c>
      <c r="R176" s="104">
        <f>SUM(R177:R178)</f>
        <v>0</v>
      </c>
      <c r="S176" s="104">
        <f aca="true" t="shared" si="141" ref="S176:Y176">SUM(S177:S178)</f>
        <v>0</v>
      </c>
      <c r="T176" s="104">
        <f t="shared" si="141"/>
        <v>0</v>
      </c>
      <c r="U176" s="104">
        <f t="shared" si="141"/>
        <v>0</v>
      </c>
      <c r="V176" s="104">
        <f t="shared" si="141"/>
        <v>0</v>
      </c>
      <c r="W176" s="104">
        <f t="shared" si="141"/>
        <v>0</v>
      </c>
      <c r="X176" s="104">
        <f t="shared" si="141"/>
        <v>0</v>
      </c>
      <c r="Y176" s="104">
        <f t="shared" si="141"/>
        <v>235000</v>
      </c>
    </row>
    <row r="177" spans="1:25" s="107" customFormat="1" ht="12">
      <c r="A177" s="113"/>
      <c r="B177" s="21" t="s">
        <v>131</v>
      </c>
      <c r="C177" s="116"/>
      <c r="D177" s="119"/>
      <c r="E177" s="119"/>
      <c r="F177" s="106">
        <v>235000</v>
      </c>
      <c r="G177" s="106">
        <v>215400</v>
      </c>
      <c r="H177" s="106">
        <v>19600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6">
        <v>0</v>
      </c>
      <c r="U177" s="106">
        <v>0</v>
      </c>
      <c r="V177" s="106">
        <v>0</v>
      </c>
      <c r="W177" s="106">
        <v>0</v>
      </c>
      <c r="X177" s="106">
        <v>0</v>
      </c>
      <c r="Y177" s="106">
        <f>SUM(G177:O177)</f>
        <v>235000</v>
      </c>
    </row>
    <row r="178" spans="1:25" s="107" customFormat="1" ht="12">
      <c r="A178" s="114"/>
      <c r="B178" s="21" t="s">
        <v>132</v>
      </c>
      <c r="C178" s="117"/>
      <c r="D178" s="120"/>
      <c r="E178" s="120"/>
      <c r="F178" s="106">
        <v>0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6">
        <v>0</v>
      </c>
      <c r="U178" s="106">
        <v>0</v>
      </c>
      <c r="V178" s="106">
        <v>0</v>
      </c>
      <c r="W178" s="106">
        <v>0</v>
      </c>
      <c r="X178" s="106">
        <v>0</v>
      </c>
      <c r="Y178" s="106">
        <f>SUM(G178:O178)</f>
        <v>0</v>
      </c>
    </row>
    <row r="179" spans="1:25" s="105" customFormat="1" ht="14.25" customHeight="1">
      <c r="A179" s="112" t="s">
        <v>230</v>
      </c>
      <c r="B179" s="108" t="s">
        <v>328</v>
      </c>
      <c r="C179" s="115" t="s">
        <v>175</v>
      </c>
      <c r="D179" s="118">
        <v>2011</v>
      </c>
      <c r="E179" s="118">
        <v>2012</v>
      </c>
      <c r="F179" s="104">
        <f aca="true" t="shared" si="142" ref="F179:O179">SUM(F180:F181)</f>
        <v>16000</v>
      </c>
      <c r="G179" s="104">
        <f t="shared" si="142"/>
        <v>12000</v>
      </c>
      <c r="H179" s="104">
        <f t="shared" si="142"/>
        <v>4000</v>
      </c>
      <c r="I179" s="104">
        <f t="shared" si="142"/>
        <v>0</v>
      </c>
      <c r="J179" s="104">
        <f t="shared" si="142"/>
        <v>0</v>
      </c>
      <c r="K179" s="104">
        <f t="shared" si="142"/>
        <v>0</v>
      </c>
      <c r="L179" s="104">
        <f t="shared" si="142"/>
        <v>0</v>
      </c>
      <c r="M179" s="104">
        <f t="shared" si="142"/>
        <v>0</v>
      </c>
      <c r="N179" s="104">
        <f t="shared" si="142"/>
        <v>0</v>
      </c>
      <c r="O179" s="104">
        <f t="shared" si="142"/>
        <v>0</v>
      </c>
      <c r="P179" s="104">
        <f>SUM(P180:P181)</f>
        <v>0</v>
      </c>
      <c r="Q179" s="104">
        <f>SUM(Q180:Q181)</f>
        <v>0</v>
      </c>
      <c r="R179" s="104">
        <f>SUM(R180:R181)</f>
        <v>0</v>
      </c>
      <c r="S179" s="104">
        <f aca="true" t="shared" si="143" ref="S179:Y179">SUM(S180:S181)</f>
        <v>0</v>
      </c>
      <c r="T179" s="104">
        <f t="shared" si="143"/>
        <v>0</v>
      </c>
      <c r="U179" s="104">
        <f t="shared" si="143"/>
        <v>0</v>
      </c>
      <c r="V179" s="104">
        <f t="shared" si="143"/>
        <v>0</v>
      </c>
      <c r="W179" s="104">
        <f t="shared" si="143"/>
        <v>0</v>
      </c>
      <c r="X179" s="104">
        <f t="shared" si="143"/>
        <v>0</v>
      </c>
      <c r="Y179" s="104">
        <f t="shared" si="143"/>
        <v>16000</v>
      </c>
    </row>
    <row r="180" spans="1:25" s="107" customFormat="1" ht="12">
      <c r="A180" s="113"/>
      <c r="B180" s="21" t="s">
        <v>131</v>
      </c>
      <c r="C180" s="116"/>
      <c r="D180" s="119"/>
      <c r="E180" s="119"/>
      <c r="F180" s="106">
        <v>16000</v>
      </c>
      <c r="G180" s="106">
        <v>12000</v>
      </c>
      <c r="H180" s="106">
        <v>4000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0</v>
      </c>
      <c r="X180" s="106">
        <v>0</v>
      </c>
      <c r="Y180" s="106">
        <f>SUM(G180:O180)</f>
        <v>16000</v>
      </c>
    </row>
    <row r="181" spans="1:25" s="107" customFormat="1" ht="12">
      <c r="A181" s="114"/>
      <c r="B181" s="21" t="s">
        <v>132</v>
      </c>
      <c r="C181" s="117"/>
      <c r="D181" s="120"/>
      <c r="E181" s="120"/>
      <c r="F181" s="106">
        <v>0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f>SUM(G181:O181)</f>
        <v>0</v>
      </c>
    </row>
    <row r="182" spans="1:25" s="105" customFormat="1" ht="24" customHeight="1">
      <c r="A182" s="112" t="s">
        <v>231</v>
      </c>
      <c r="B182" s="108" t="s">
        <v>329</v>
      </c>
      <c r="C182" s="115" t="s">
        <v>301</v>
      </c>
      <c r="D182" s="118">
        <v>2011</v>
      </c>
      <c r="E182" s="118">
        <v>2012</v>
      </c>
      <c r="F182" s="104">
        <f aca="true" t="shared" si="144" ref="F182:O182">SUM(F183:F184)</f>
        <v>6052</v>
      </c>
      <c r="G182" s="104">
        <f t="shared" si="144"/>
        <v>2017</v>
      </c>
      <c r="H182" s="104">
        <f t="shared" si="144"/>
        <v>4035</v>
      </c>
      <c r="I182" s="104">
        <f t="shared" si="144"/>
        <v>0</v>
      </c>
      <c r="J182" s="104">
        <f t="shared" si="144"/>
        <v>0</v>
      </c>
      <c r="K182" s="104">
        <f t="shared" si="144"/>
        <v>0</v>
      </c>
      <c r="L182" s="104">
        <f t="shared" si="144"/>
        <v>0</v>
      </c>
      <c r="M182" s="104">
        <f t="shared" si="144"/>
        <v>0</v>
      </c>
      <c r="N182" s="104">
        <f t="shared" si="144"/>
        <v>0</v>
      </c>
      <c r="O182" s="104">
        <f t="shared" si="144"/>
        <v>0</v>
      </c>
      <c r="P182" s="104">
        <f>SUM(P183:P184)</f>
        <v>0</v>
      </c>
      <c r="Q182" s="104">
        <f>SUM(Q183:Q184)</f>
        <v>0</v>
      </c>
      <c r="R182" s="104">
        <f>SUM(R183:R184)</f>
        <v>0</v>
      </c>
      <c r="S182" s="104">
        <f aca="true" t="shared" si="145" ref="S182:Y182">SUM(S183:S184)</f>
        <v>0</v>
      </c>
      <c r="T182" s="104">
        <f t="shared" si="145"/>
        <v>0</v>
      </c>
      <c r="U182" s="104">
        <f t="shared" si="145"/>
        <v>0</v>
      </c>
      <c r="V182" s="104">
        <f t="shared" si="145"/>
        <v>0</v>
      </c>
      <c r="W182" s="104">
        <f t="shared" si="145"/>
        <v>0</v>
      </c>
      <c r="X182" s="104">
        <f t="shared" si="145"/>
        <v>0</v>
      </c>
      <c r="Y182" s="104">
        <f t="shared" si="145"/>
        <v>6052</v>
      </c>
    </row>
    <row r="183" spans="1:25" s="107" customFormat="1" ht="12">
      <c r="A183" s="113"/>
      <c r="B183" s="21" t="s">
        <v>131</v>
      </c>
      <c r="C183" s="116"/>
      <c r="D183" s="119"/>
      <c r="E183" s="119"/>
      <c r="F183" s="106">
        <v>6052</v>
      </c>
      <c r="G183" s="106">
        <v>2017</v>
      </c>
      <c r="H183" s="106">
        <v>4035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f>SUM(G183:O183)</f>
        <v>6052</v>
      </c>
    </row>
    <row r="184" spans="1:25" s="107" customFormat="1" ht="12">
      <c r="A184" s="114"/>
      <c r="B184" s="21" t="s">
        <v>132</v>
      </c>
      <c r="C184" s="117"/>
      <c r="D184" s="120"/>
      <c r="E184" s="120"/>
      <c r="F184" s="106">
        <v>0</v>
      </c>
      <c r="G184" s="106">
        <v>0</v>
      </c>
      <c r="H184" s="106">
        <v>0</v>
      </c>
      <c r="I184" s="106">
        <v>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06">
        <v>0</v>
      </c>
      <c r="W184" s="106">
        <v>0</v>
      </c>
      <c r="X184" s="106">
        <v>0</v>
      </c>
      <c r="Y184" s="106">
        <f>SUM(G184:O184)</f>
        <v>0</v>
      </c>
    </row>
    <row r="185" spans="1:25" s="105" customFormat="1" ht="24" customHeight="1">
      <c r="A185" s="112" t="s">
        <v>232</v>
      </c>
      <c r="B185" s="108" t="s">
        <v>330</v>
      </c>
      <c r="C185" s="115" t="s">
        <v>301</v>
      </c>
      <c r="D185" s="118">
        <v>2011</v>
      </c>
      <c r="E185" s="118">
        <v>2012</v>
      </c>
      <c r="F185" s="104">
        <f aca="true" t="shared" si="146" ref="F185:O185">SUM(F186:F187)</f>
        <v>9594</v>
      </c>
      <c r="G185" s="104">
        <f t="shared" si="146"/>
        <v>5596</v>
      </c>
      <c r="H185" s="104">
        <f t="shared" si="146"/>
        <v>3998</v>
      </c>
      <c r="I185" s="104">
        <f t="shared" si="146"/>
        <v>0</v>
      </c>
      <c r="J185" s="104">
        <f t="shared" si="146"/>
        <v>0</v>
      </c>
      <c r="K185" s="104">
        <f t="shared" si="146"/>
        <v>0</v>
      </c>
      <c r="L185" s="104">
        <f t="shared" si="146"/>
        <v>0</v>
      </c>
      <c r="M185" s="104">
        <f t="shared" si="146"/>
        <v>0</v>
      </c>
      <c r="N185" s="104">
        <f t="shared" si="146"/>
        <v>0</v>
      </c>
      <c r="O185" s="104">
        <f t="shared" si="146"/>
        <v>0</v>
      </c>
      <c r="P185" s="104">
        <f>SUM(P186:P187)</f>
        <v>0</v>
      </c>
      <c r="Q185" s="104">
        <f>SUM(Q186:Q187)</f>
        <v>0</v>
      </c>
      <c r="R185" s="104">
        <f>SUM(R186:R187)</f>
        <v>0</v>
      </c>
      <c r="S185" s="104">
        <f aca="true" t="shared" si="147" ref="S185:Y185">SUM(S186:S187)</f>
        <v>0</v>
      </c>
      <c r="T185" s="104">
        <f t="shared" si="147"/>
        <v>0</v>
      </c>
      <c r="U185" s="104">
        <f t="shared" si="147"/>
        <v>0</v>
      </c>
      <c r="V185" s="104">
        <f t="shared" si="147"/>
        <v>0</v>
      </c>
      <c r="W185" s="104">
        <f t="shared" si="147"/>
        <v>0</v>
      </c>
      <c r="X185" s="104">
        <f t="shared" si="147"/>
        <v>0</v>
      </c>
      <c r="Y185" s="104">
        <f t="shared" si="147"/>
        <v>9594</v>
      </c>
    </row>
    <row r="186" spans="1:25" s="107" customFormat="1" ht="12">
      <c r="A186" s="113"/>
      <c r="B186" s="21" t="s">
        <v>131</v>
      </c>
      <c r="C186" s="116"/>
      <c r="D186" s="119"/>
      <c r="E186" s="119"/>
      <c r="F186" s="106">
        <v>9594</v>
      </c>
      <c r="G186" s="106">
        <v>5596</v>
      </c>
      <c r="H186" s="106">
        <v>3998</v>
      </c>
      <c r="I186" s="106">
        <v>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06">
        <v>0</v>
      </c>
      <c r="W186" s="106">
        <v>0</v>
      </c>
      <c r="X186" s="106">
        <v>0</v>
      </c>
      <c r="Y186" s="106">
        <f>SUM(G186:O186)</f>
        <v>9594</v>
      </c>
    </row>
    <row r="187" spans="1:25" s="107" customFormat="1" ht="12">
      <c r="A187" s="114"/>
      <c r="B187" s="21" t="s">
        <v>132</v>
      </c>
      <c r="C187" s="117"/>
      <c r="D187" s="120"/>
      <c r="E187" s="120"/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6">
        <v>0</v>
      </c>
      <c r="W187" s="106">
        <v>0</v>
      </c>
      <c r="X187" s="106">
        <v>0</v>
      </c>
      <c r="Y187" s="106">
        <f>SUM(G187:O187)</f>
        <v>0</v>
      </c>
    </row>
    <row r="188" spans="1:25" s="105" customFormat="1" ht="24" customHeight="1">
      <c r="A188" s="112" t="s">
        <v>233</v>
      </c>
      <c r="B188" s="108" t="s">
        <v>331</v>
      </c>
      <c r="C188" s="115" t="s">
        <v>301</v>
      </c>
      <c r="D188" s="118">
        <v>2011</v>
      </c>
      <c r="E188" s="118">
        <v>2012</v>
      </c>
      <c r="F188" s="104">
        <f aca="true" t="shared" si="148" ref="F188:O188">SUM(F189:F190)</f>
        <v>1476</v>
      </c>
      <c r="G188" s="104">
        <f t="shared" si="148"/>
        <v>738</v>
      </c>
      <c r="H188" s="104">
        <f t="shared" si="148"/>
        <v>738</v>
      </c>
      <c r="I188" s="104">
        <f t="shared" si="148"/>
        <v>0</v>
      </c>
      <c r="J188" s="104">
        <f t="shared" si="148"/>
        <v>0</v>
      </c>
      <c r="K188" s="104">
        <f t="shared" si="148"/>
        <v>0</v>
      </c>
      <c r="L188" s="104">
        <f t="shared" si="148"/>
        <v>0</v>
      </c>
      <c r="M188" s="104">
        <f t="shared" si="148"/>
        <v>0</v>
      </c>
      <c r="N188" s="104">
        <f t="shared" si="148"/>
        <v>0</v>
      </c>
      <c r="O188" s="104">
        <f t="shared" si="148"/>
        <v>0</v>
      </c>
      <c r="P188" s="104">
        <f>SUM(P189:P190)</f>
        <v>0</v>
      </c>
      <c r="Q188" s="104">
        <f>SUM(Q189:Q190)</f>
        <v>0</v>
      </c>
      <c r="R188" s="104">
        <f>SUM(R189:R190)</f>
        <v>0</v>
      </c>
      <c r="S188" s="104">
        <f aca="true" t="shared" si="149" ref="S188:Y188">SUM(S189:S190)</f>
        <v>0</v>
      </c>
      <c r="T188" s="104">
        <f t="shared" si="149"/>
        <v>0</v>
      </c>
      <c r="U188" s="104">
        <f t="shared" si="149"/>
        <v>0</v>
      </c>
      <c r="V188" s="104">
        <f t="shared" si="149"/>
        <v>0</v>
      </c>
      <c r="W188" s="104">
        <f t="shared" si="149"/>
        <v>0</v>
      </c>
      <c r="X188" s="104">
        <f t="shared" si="149"/>
        <v>0</v>
      </c>
      <c r="Y188" s="104">
        <f t="shared" si="149"/>
        <v>1476</v>
      </c>
    </row>
    <row r="189" spans="1:25" s="107" customFormat="1" ht="12">
      <c r="A189" s="113"/>
      <c r="B189" s="21" t="s">
        <v>131</v>
      </c>
      <c r="C189" s="116"/>
      <c r="D189" s="119"/>
      <c r="E189" s="119"/>
      <c r="F189" s="106">
        <v>1476</v>
      </c>
      <c r="G189" s="106">
        <v>738</v>
      </c>
      <c r="H189" s="106">
        <v>738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0</v>
      </c>
      <c r="V189" s="106">
        <v>0</v>
      </c>
      <c r="W189" s="106">
        <v>0</v>
      </c>
      <c r="X189" s="106">
        <v>0</v>
      </c>
      <c r="Y189" s="106">
        <f>SUM(G189:O189)</f>
        <v>1476</v>
      </c>
    </row>
    <row r="190" spans="1:25" s="107" customFormat="1" ht="12">
      <c r="A190" s="114"/>
      <c r="B190" s="21" t="s">
        <v>132</v>
      </c>
      <c r="C190" s="117"/>
      <c r="D190" s="120"/>
      <c r="E190" s="120"/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0</v>
      </c>
      <c r="S190" s="106">
        <v>0</v>
      </c>
      <c r="T190" s="106">
        <v>0</v>
      </c>
      <c r="U190" s="106">
        <v>0</v>
      </c>
      <c r="V190" s="106">
        <v>0</v>
      </c>
      <c r="W190" s="106">
        <v>0</v>
      </c>
      <c r="X190" s="106">
        <v>0</v>
      </c>
      <c r="Y190" s="106">
        <f>SUM(G190:O190)</f>
        <v>0</v>
      </c>
    </row>
    <row r="191" spans="1:25" s="105" customFormat="1" ht="24" customHeight="1">
      <c r="A191" s="112" t="s">
        <v>234</v>
      </c>
      <c r="B191" s="108" t="s">
        <v>332</v>
      </c>
      <c r="C191" s="115" t="s">
        <v>301</v>
      </c>
      <c r="D191" s="118">
        <v>2011</v>
      </c>
      <c r="E191" s="118">
        <v>2012</v>
      </c>
      <c r="F191" s="104">
        <f aca="true" t="shared" si="150" ref="F191:O191">SUM(F192:F193)</f>
        <v>738</v>
      </c>
      <c r="G191" s="104">
        <f t="shared" si="150"/>
        <v>246</v>
      </c>
      <c r="H191" s="104">
        <f t="shared" si="150"/>
        <v>492</v>
      </c>
      <c r="I191" s="104">
        <f t="shared" si="150"/>
        <v>0</v>
      </c>
      <c r="J191" s="104">
        <f t="shared" si="150"/>
        <v>0</v>
      </c>
      <c r="K191" s="104">
        <f t="shared" si="150"/>
        <v>0</v>
      </c>
      <c r="L191" s="104">
        <f t="shared" si="150"/>
        <v>0</v>
      </c>
      <c r="M191" s="104">
        <f t="shared" si="150"/>
        <v>0</v>
      </c>
      <c r="N191" s="104">
        <f t="shared" si="150"/>
        <v>0</v>
      </c>
      <c r="O191" s="104">
        <f t="shared" si="150"/>
        <v>0</v>
      </c>
      <c r="P191" s="104">
        <f>SUM(P192:P193)</f>
        <v>0</v>
      </c>
      <c r="Q191" s="104">
        <f>SUM(Q192:Q193)</f>
        <v>0</v>
      </c>
      <c r="R191" s="104">
        <f>SUM(R192:R193)</f>
        <v>0</v>
      </c>
      <c r="S191" s="104">
        <f aca="true" t="shared" si="151" ref="S191:Y191">SUM(S192:S193)</f>
        <v>0</v>
      </c>
      <c r="T191" s="104">
        <f t="shared" si="151"/>
        <v>0</v>
      </c>
      <c r="U191" s="104">
        <f t="shared" si="151"/>
        <v>0</v>
      </c>
      <c r="V191" s="104">
        <f t="shared" si="151"/>
        <v>0</v>
      </c>
      <c r="W191" s="104">
        <f t="shared" si="151"/>
        <v>0</v>
      </c>
      <c r="X191" s="104">
        <f t="shared" si="151"/>
        <v>0</v>
      </c>
      <c r="Y191" s="104">
        <f t="shared" si="151"/>
        <v>738</v>
      </c>
    </row>
    <row r="192" spans="1:25" s="107" customFormat="1" ht="12">
      <c r="A192" s="113"/>
      <c r="B192" s="21" t="s">
        <v>131</v>
      </c>
      <c r="C192" s="116"/>
      <c r="D192" s="119"/>
      <c r="E192" s="119"/>
      <c r="F192" s="106">
        <v>738</v>
      </c>
      <c r="G192" s="106">
        <v>246</v>
      </c>
      <c r="H192" s="106">
        <v>492</v>
      </c>
      <c r="I192" s="106">
        <v>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06">
        <v>0</v>
      </c>
      <c r="T192" s="106">
        <v>0</v>
      </c>
      <c r="U192" s="106">
        <v>0</v>
      </c>
      <c r="V192" s="106">
        <v>0</v>
      </c>
      <c r="W192" s="106">
        <v>0</v>
      </c>
      <c r="X192" s="106">
        <v>0</v>
      </c>
      <c r="Y192" s="106">
        <f>SUM(G192:O192)</f>
        <v>738</v>
      </c>
    </row>
    <row r="193" spans="1:25" s="107" customFormat="1" ht="12">
      <c r="A193" s="114"/>
      <c r="B193" s="21" t="s">
        <v>132</v>
      </c>
      <c r="C193" s="117"/>
      <c r="D193" s="120"/>
      <c r="E193" s="120"/>
      <c r="F193" s="106">
        <v>0</v>
      </c>
      <c r="G193" s="106">
        <v>0</v>
      </c>
      <c r="H193" s="106">
        <v>0</v>
      </c>
      <c r="I193" s="106">
        <v>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  <c r="V193" s="106">
        <v>0</v>
      </c>
      <c r="W193" s="106">
        <v>0</v>
      </c>
      <c r="X193" s="106">
        <v>0</v>
      </c>
      <c r="Y193" s="106">
        <f>SUM(G193:O193)</f>
        <v>0</v>
      </c>
    </row>
    <row r="194" spans="1:25" s="105" customFormat="1" ht="24" customHeight="1">
      <c r="A194" s="112" t="s">
        <v>235</v>
      </c>
      <c r="B194" s="108" t="s">
        <v>333</v>
      </c>
      <c r="C194" s="115" t="s">
        <v>301</v>
      </c>
      <c r="D194" s="118">
        <v>2011</v>
      </c>
      <c r="E194" s="118">
        <v>2012</v>
      </c>
      <c r="F194" s="104">
        <f aca="true" t="shared" si="152" ref="F194:O194">SUM(F195:F196)</f>
        <v>3395</v>
      </c>
      <c r="G194" s="104">
        <f t="shared" si="152"/>
        <v>1415</v>
      </c>
      <c r="H194" s="104">
        <f t="shared" si="152"/>
        <v>1980</v>
      </c>
      <c r="I194" s="104">
        <f t="shared" si="152"/>
        <v>0</v>
      </c>
      <c r="J194" s="104">
        <f t="shared" si="152"/>
        <v>0</v>
      </c>
      <c r="K194" s="104">
        <f t="shared" si="152"/>
        <v>0</v>
      </c>
      <c r="L194" s="104">
        <f t="shared" si="152"/>
        <v>0</v>
      </c>
      <c r="M194" s="104">
        <f t="shared" si="152"/>
        <v>0</v>
      </c>
      <c r="N194" s="104">
        <f t="shared" si="152"/>
        <v>0</v>
      </c>
      <c r="O194" s="104">
        <f t="shared" si="152"/>
        <v>0</v>
      </c>
      <c r="P194" s="104">
        <f>SUM(P195:P196)</f>
        <v>0</v>
      </c>
      <c r="Q194" s="104">
        <f>SUM(Q195:Q196)</f>
        <v>0</v>
      </c>
      <c r="R194" s="104">
        <f>SUM(R195:R196)</f>
        <v>0</v>
      </c>
      <c r="S194" s="104">
        <f aca="true" t="shared" si="153" ref="S194:Y194">SUM(S195:S196)</f>
        <v>0</v>
      </c>
      <c r="T194" s="104">
        <f t="shared" si="153"/>
        <v>0</v>
      </c>
      <c r="U194" s="104">
        <f t="shared" si="153"/>
        <v>0</v>
      </c>
      <c r="V194" s="104">
        <f t="shared" si="153"/>
        <v>0</v>
      </c>
      <c r="W194" s="104">
        <f t="shared" si="153"/>
        <v>0</v>
      </c>
      <c r="X194" s="104">
        <f t="shared" si="153"/>
        <v>0</v>
      </c>
      <c r="Y194" s="104">
        <f t="shared" si="153"/>
        <v>3395</v>
      </c>
    </row>
    <row r="195" spans="1:25" s="107" customFormat="1" ht="12">
      <c r="A195" s="113"/>
      <c r="B195" s="21" t="s">
        <v>131</v>
      </c>
      <c r="C195" s="116"/>
      <c r="D195" s="119"/>
      <c r="E195" s="119"/>
      <c r="F195" s="106">
        <v>3395</v>
      </c>
      <c r="G195" s="106">
        <v>1415</v>
      </c>
      <c r="H195" s="106">
        <v>1980</v>
      </c>
      <c r="I195" s="106">
        <v>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06">
        <v>0</v>
      </c>
      <c r="U195" s="106">
        <v>0</v>
      </c>
      <c r="V195" s="106">
        <v>0</v>
      </c>
      <c r="W195" s="106">
        <v>0</v>
      </c>
      <c r="X195" s="106">
        <v>0</v>
      </c>
      <c r="Y195" s="106">
        <f>SUM(G195:O195)</f>
        <v>3395</v>
      </c>
    </row>
    <row r="196" spans="1:25" s="107" customFormat="1" ht="12">
      <c r="A196" s="114"/>
      <c r="B196" s="21" t="s">
        <v>132</v>
      </c>
      <c r="C196" s="117"/>
      <c r="D196" s="120"/>
      <c r="E196" s="120"/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6">
        <v>0</v>
      </c>
      <c r="U196" s="106">
        <v>0</v>
      </c>
      <c r="V196" s="106">
        <v>0</v>
      </c>
      <c r="W196" s="106">
        <v>0</v>
      </c>
      <c r="X196" s="106">
        <v>0</v>
      </c>
      <c r="Y196" s="106">
        <f>SUM(G196:O196)</f>
        <v>0</v>
      </c>
    </row>
    <row r="197" spans="1:25" s="105" customFormat="1" ht="24" customHeight="1">
      <c r="A197" s="112" t="s">
        <v>236</v>
      </c>
      <c r="B197" s="108" t="s">
        <v>334</v>
      </c>
      <c r="C197" s="115" t="s">
        <v>301</v>
      </c>
      <c r="D197" s="118">
        <v>2011</v>
      </c>
      <c r="E197" s="118">
        <v>2012</v>
      </c>
      <c r="F197" s="104">
        <f aca="true" t="shared" si="154" ref="F197:O197">SUM(F198:F199)</f>
        <v>2214</v>
      </c>
      <c r="G197" s="104">
        <f t="shared" si="154"/>
        <v>1660</v>
      </c>
      <c r="H197" s="104">
        <f t="shared" si="154"/>
        <v>554</v>
      </c>
      <c r="I197" s="104">
        <f t="shared" si="154"/>
        <v>0</v>
      </c>
      <c r="J197" s="104">
        <f t="shared" si="154"/>
        <v>0</v>
      </c>
      <c r="K197" s="104">
        <f t="shared" si="154"/>
        <v>0</v>
      </c>
      <c r="L197" s="104">
        <f t="shared" si="154"/>
        <v>0</v>
      </c>
      <c r="M197" s="104">
        <f t="shared" si="154"/>
        <v>0</v>
      </c>
      <c r="N197" s="104">
        <f t="shared" si="154"/>
        <v>0</v>
      </c>
      <c r="O197" s="104">
        <f t="shared" si="154"/>
        <v>0</v>
      </c>
      <c r="P197" s="104">
        <f>SUM(P198:P199)</f>
        <v>0</v>
      </c>
      <c r="Q197" s="104">
        <f>SUM(Q198:Q199)</f>
        <v>0</v>
      </c>
      <c r="R197" s="104">
        <f>SUM(R198:R199)</f>
        <v>0</v>
      </c>
      <c r="S197" s="104">
        <f aca="true" t="shared" si="155" ref="S197:Y197">SUM(S198:S199)</f>
        <v>0</v>
      </c>
      <c r="T197" s="104">
        <f t="shared" si="155"/>
        <v>0</v>
      </c>
      <c r="U197" s="104">
        <f t="shared" si="155"/>
        <v>0</v>
      </c>
      <c r="V197" s="104">
        <f t="shared" si="155"/>
        <v>0</v>
      </c>
      <c r="W197" s="104">
        <f t="shared" si="155"/>
        <v>0</v>
      </c>
      <c r="X197" s="104">
        <f t="shared" si="155"/>
        <v>0</v>
      </c>
      <c r="Y197" s="104">
        <f t="shared" si="155"/>
        <v>2214</v>
      </c>
    </row>
    <row r="198" spans="1:25" s="107" customFormat="1" ht="12">
      <c r="A198" s="113"/>
      <c r="B198" s="21" t="s">
        <v>131</v>
      </c>
      <c r="C198" s="116"/>
      <c r="D198" s="119"/>
      <c r="E198" s="119"/>
      <c r="F198" s="106">
        <v>2214</v>
      </c>
      <c r="G198" s="106">
        <v>1660</v>
      </c>
      <c r="H198" s="106">
        <v>554</v>
      </c>
      <c r="I198" s="106">
        <v>0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06">
        <v>0</v>
      </c>
      <c r="U198" s="106">
        <v>0</v>
      </c>
      <c r="V198" s="106">
        <v>0</v>
      </c>
      <c r="W198" s="106">
        <v>0</v>
      </c>
      <c r="X198" s="106">
        <v>0</v>
      </c>
      <c r="Y198" s="106">
        <f>SUM(G198:O198)</f>
        <v>2214</v>
      </c>
    </row>
    <row r="199" spans="1:25" s="107" customFormat="1" ht="12">
      <c r="A199" s="114"/>
      <c r="B199" s="21" t="s">
        <v>132</v>
      </c>
      <c r="C199" s="117"/>
      <c r="D199" s="120"/>
      <c r="E199" s="120"/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06">
        <v>0</v>
      </c>
      <c r="U199" s="106">
        <v>0</v>
      </c>
      <c r="V199" s="106">
        <v>0</v>
      </c>
      <c r="W199" s="106">
        <v>0</v>
      </c>
      <c r="X199" s="106">
        <v>0</v>
      </c>
      <c r="Y199" s="106">
        <f>SUM(G199:O199)</f>
        <v>0</v>
      </c>
    </row>
    <row r="200" spans="1:25" s="105" customFormat="1" ht="24" customHeight="1">
      <c r="A200" s="112" t="s">
        <v>237</v>
      </c>
      <c r="B200" s="108" t="s">
        <v>335</v>
      </c>
      <c r="C200" s="115" t="s">
        <v>301</v>
      </c>
      <c r="D200" s="118">
        <v>2011</v>
      </c>
      <c r="E200" s="118">
        <v>2012</v>
      </c>
      <c r="F200" s="104">
        <f aca="true" t="shared" si="156" ref="F200:O200">SUM(F201:F202)</f>
        <v>29520</v>
      </c>
      <c r="G200" s="104">
        <f t="shared" si="156"/>
        <v>19680</v>
      </c>
      <c r="H200" s="104">
        <f t="shared" si="156"/>
        <v>9840</v>
      </c>
      <c r="I200" s="104">
        <f t="shared" si="156"/>
        <v>0</v>
      </c>
      <c r="J200" s="104">
        <f t="shared" si="156"/>
        <v>0</v>
      </c>
      <c r="K200" s="104">
        <f t="shared" si="156"/>
        <v>0</v>
      </c>
      <c r="L200" s="104">
        <f t="shared" si="156"/>
        <v>0</v>
      </c>
      <c r="M200" s="104">
        <f t="shared" si="156"/>
        <v>0</v>
      </c>
      <c r="N200" s="104">
        <f t="shared" si="156"/>
        <v>0</v>
      </c>
      <c r="O200" s="104">
        <f t="shared" si="156"/>
        <v>0</v>
      </c>
      <c r="P200" s="104">
        <f>SUM(P201:P202)</f>
        <v>0</v>
      </c>
      <c r="Q200" s="104">
        <f>SUM(Q201:Q202)</f>
        <v>0</v>
      </c>
      <c r="R200" s="104">
        <f>SUM(R201:R202)</f>
        <v>0</v>
      </c>
      <c r="S200" s="104">
        <f aca="true" t="shared" si="157" ref="S200:Y200">SUM(S201:S202)</f>
        <v>0</v>
      </c>
      <c r="T200" s="104">
        <f t="shared" si="157"/>
        <v>0</v>
      </c>
      <c r="U200" s="104">
        <f t="shared" si="157"/>
        <v>0</v>
      </c>
      <c r="V200" s="104">
        <f t="shared" si="157"/>
        <v>0</v>
      </c>
      <c r="W200" s="104">
        <f t="shared" si="157"/>
        <v>0</v>
      </c>
      <c r="X200" s="104">
        <f t="shared" si="157"/>
        <v>0</v>
      </c>
      <c r="Y200" s="104">
        <f t="shared" si="157"/>
        <v>29520</v>
      </c>
    </row>
    <row r="201" spans="1:25" s="107" customFormat="1" ht="12">
      <c r="A201" s="113"/>
      <c r="B201" s="21" t="s">
        <v>131</v>
      </c>
      <c r="C201" s="116"/>
      <c r="D201" s="119"/>
      <c r="E201" s="119"/>
      <c r="F201" s="106">
        <v>29520</v>
      </c>
      <c r="G201" s="106">
        <v>19680</v>
      </c>
      <c r="H201" s="106">
        <v>9840</v>
      </c>
      <c r="I201" s="106">
        <v>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6">
        <v>0</v>
      </c>
      <c r="W201" s="106">
        <v>0</v>
      </c>
      <c r="X201" s="106">
        <v>0</v>
      </c>
      <c r="Y201" s="106">
        <f>SUM(G201:O201)</f>
        <v>29520</v>
      </c>
    </row>
    <row r="202" spans="1:25" s="107" customFormat="1" ht="12">
      <c r="A202" s="114"/>
      <c r="B202" s="21" t="s">
        <v>132</v>
      </c>
      <c r="C202" s="117"/>
      <c r="D202" s="120"/>
      <c r="E202" s="120"/>
      <c r="F202" s="106">
        <v>0</v>
      </c>
      <c r="G202" s="106">
        <v>0</v>
      </c>
      <c r="H202" s="106">
        <v>0</v>
      </c>
      <c r="I202" s="106">
        <v>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  <c r="V202" s="106">
        <v>0</v>
      </c>
      <c r="W202" s="106">
        <v>0</v>
      </c>
      <c r="X202" s="106">
        <v>0</v>
      </c>
      <c r="Y202" s="106">
        <f>SUM(G202:O202)</f>
        <v>0</v>
      </c>
    </row>
    <row r="203" spans="1:25" s="105" customFormat="1" ht="24.75" customHeight="1">
      <c r="A203" s="112" t="s">
        <v>238</v>
      </c>
      <c r="B203" s="108" t="s">
        <v>336</v>
      </c>
      <c r="C203" s="115" t="s">
        <v>301</v>
      </c>
      <c r="D203" s="118">
        <v>2011</v>
      </c>
      <c r="E203" s="118">
        <v>2014</v>
      </c>
      <c r="F203" s="104">
        <f aca="true" t="shared" si="158" ref="F203:O203">SUM(F204:F205)</f>
        <v>491</v>
      </c>
      <c r="G203" s="104">
        <f t="shared" si="158"/>
        <v>122</v>
      </c>
      <c r="H203" s="104">
        <f t="shared" si="158"/>
        <v>123</v>
      </c>
      <c r="I203" s="104">
        <f t="shared" si="158"/>
        <v>123</v>
      </c>
      <c r="J203" s="104">
        <f t="shared" si="158"/>
        <v>123</v>
      </c>
      <c r="K203" s="104">
        <f t="shared" si="158"/>
        <v>0</v>
      </c>
      <c r="L203" s="104">
        <f t="shared" si="158"/>
        <v>0</v>
      </c>
      <c r="M203" s="104">
        <f t="shared" si="158"/>
        <v>0</v>
      </c>
      <c r="N203" s="104">
        <f t="shared" si="158"/>
        <v>0</v>
      </c>
      <c r="O203" s="104">
        <f t="shared" si="158"/>
        <v>0</v>
      </c>
      <c r="P203" s="104">
        <f>SUM(P204:P205)</f>
        <v>0</v>
      </c>
      <c r="Q203" s="104">
        <f>SUM(Q204:Q205)</f>
        <v>0</v>
      </c>
      <c r="R203" s="104">
        <f>SUM(R204:R205)</f>
        <v>0</v>
      </c>
      <c r="S203" s="104">
        <f aca="true" t="shared" si="159" ref="S203:Y203">SUM(S204:S205)</f>
        <v>0</v>
      </c>
      <c r="T203" s="104">
        <f t="shared" si="159"/>
        <v>0</v>
      </c>
      <c r="U203" s="104">
        <f t="shared" si="159"/>
        <v>0</v>
      </c>
      <c r="V203" s="104">
        <f t="shared" si="159"/>
        <v>0</v>
      </c>
      <c r="W203" s="104">
        <f t="shared" si="159"/>
        <v>0</v>
      </c>
      <c r="X203" s="104">
        <f t="shared" si="159"/>
        <v>0</v>
      </c>
      <c r="Y203" s="104">
        <f t="shared" si="159"/>
        <v>491</v>
      </c>
    </row>
    <row r="204" spans="1:25" s="107" customFormat="1" ht="12">
      <c r="A204" s="113"/>
      <c r="B204" s="21" t="s">
        <v>131</v>
      </c>
      <c r="C204" s="116"/>
      <c r="D204" s="119"/>
      <c r="E204" s="119"/>
      <c r="F204" s="106">
        <v>491</v>
      </c>
      <c r="G204" s="106">
        <v>122</v>
      </c>
      <c r="H204" s="106">
        <v>123</v>
      </c>
      <c r="I204" s="106">
        <v>123</v>
      </c>
      <c r="J204" s="106">
        <v>123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6">
        <v>0</v>
      </c>
      <c r="W204" s="106">
        <v>0</v>
      </c>
      <c r="X204" s="106">
        <v>0</v>
      </c>
      <c r="Y204" s="106">
        <f>SUM(G204:O204)</f>
        <v>491</v>
      </c>
    </row>
    <row r="205" spans="1:25" s="107" customFormat="1" ht="12">
      <c r="A205" s="114"/>
      <c r="B205" s="21" t="s">
        <v>132</v>
      </c>
      <c r="C205" s="117"/>
      <c r="D205" s="120"/>
      <c r="E205" s="120"/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  <c r="T205" s="106">
        <v>0</v>
      </c>
      <c r="U205" s="106">
        <v>0</v>
      </c>
      <c r="V205" s="106">
        <v>0</v>
      </c>
      <c r="W205" s="106">
        <v>0</v>
      </c>
      <c r="X205" s="106">
        <v>0</v>
      </c>
      <c r="Y205" s="106">
        <f>SUM(G205:O205)</f>
        <v>0</v>
      </c>
    </row>
    <row r="206" spans="1:25" s="50" customFormat="1" ht="24">
      <c r="A206" s="121" t="s">
        <v>239</v>
      </c>
      <c r="B206" s="22" t="s">
        <v>179</v>
      </c>
      <c r="C206" s="124" t="s">
        <v>180</v>
      </c>
      <c r="D206" s="127">
        <v>2010</v>
      </c>
      <c r="E206" s="127">
        <v>2012</v>
      </c>
      <c r="F206" s="56">
        <f aca="true" t="shared" si="160" ref="F206:Y206">SUM(F207:F208)</f>
        <v>1220</v>
      </c>
      <c r="G206" s="56">
        <f t="shared" si="160"/>
        <v>610</v>
      </c>
      <c r="H206" s="56">
        <f t="shared" si="160"/>
        <v>610</v>
      </c>
      <c r="I206" s="56">
        <f t="shared" si="160"/>
        <v>0</v>
      </c>
      <c r="J206" s="56">
        <f t="shared" si="160"/>
        <v>0</v>
      </c>
      <c r="K206" s="56">
        <f t="shared" si="160"/>
        <v>0</v>
      </c>
      <c r="L206" s="56">
        <f t="shared" si="160"/>
        <v>0</v>
      </c>
      <c r="M206" s="56">
        <f t="shared" si="160"/>
        <v>0</v>
      </c>
      <c r="N206" s="56">
        <f t="shared" si="160"/>
        <v>0</v>
      </c>
      <c r="O206" s="56">
        <f t="shared" si="160"/>
        <v>0</v>
      </c>
      <c r="P206" s="56">
        <f>SUM(P207:P208)</f>
        <v>0</v>
      </c>
      <c r="Q206" s="56">
        <f>SUM(Q207:Q208)</f>
        <v>0</v>
      </c>
      <c r="R206" s="56">
        <f>SUM(R207:R208)</f>
        <v>0</v>
      </c>
      <c r="S206" s="56">
        <f aca="true" t="shared" si="161" ref="S206:X206">SUM(S207:S208)</f>
        <v>0</v>
      </c>
      <c r="T206" s="56">
        <f t="shared" si="161"/>
        <v>0</v>
      </c>
      <c r="U206" s="56">
        <f t="shared" si="161"/>
        <v>0</v>
      </c>
      <c r="V206" s="56">
        <f t="shared" si="161"/>
        <v>0</v>
      </c>
      <c r="W206" s="56">
        <f t="shared" si="161"/>
        <v>0</v>
      </c>
      <c r="X206" s="56">
        <f t="shared" si="161"/>
        <v>0</v>
      </c>
      <c r="Y206" s="56">
        <f t="shared" si="160"/>
        <v>1220</v>
      </c>
    </row>
    <row r="207" spans="1:25" s="52" customFormat="1" ht="12">
      <c r="A207" s="122"/>
      <c r="B207" s="23" t="s">
        <v>131</v>
      </c>
      <c r="C207" s="125"/>
      <c r="D207" s="128"/>
      <c r="E207" s="128"/>
      <c r="F207" s="57">
        <v>1220</v>
      </c>
      <c r="G207" s="57">
        <v>610</v>
      </c>
      <c r="H207" s="57">
        <v>610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57">
        <v>0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  <c r="W207" s="57">
        <v>0</v>
      </c>
      <c r="X207" s="57">
        <v>0</v>
      </c>
      <c r="Y207" s="57">
        <f>SUM(G207:O207)</f>
        <v>1220</v>
      </c>
    </row>
    <row r="208" spans="1:25" s="52" customFormat="1" ht="12">
      <c r="A208" s="123"/>
      <c r="B208" s="23" t="s">
        <v>132</v>
      </c>
      <c r="C208" s="126"/>
      <c r="D208" s="129"/>
      <c r="E208" s="129"/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57">
        <v>0</v>
      </c>
      <c r="R208" s="57">
        <v>0</v>
      </c>
      <c r="S208" s="57">
        <v>0</v>
      </c>
      <c r="T208" s="57">
        <v>0</v>
      </c>
      <c r="U208" s="57">
        <v>0</v>
      </c>
      <c r="V208" s="57">
        <v>0</v>
      </c>
      <c r="W208" s="57">
        <v>0</v>
      </c>
      <c r="X208" s="57">
        <v>0</v>
      </c>
      <c r="Y208" s="57">
        <f>SUM(G208:O208)</f>
        <v>0</v>
      </c>
    </row>
    <row r="209" spans="1:25" s="50" customFormat="1" ht="24">
      <c r="A209" s="121" t="s">
        <v>240</v>
      </c>
      <c r="B209" s="22" t="s">
        <v>186</v>
      </c>
      <c r="C209" s="124" t="s">
        <v>185</v>
      </c>
      <c r="D209" s="127">
        <v>1994</v>
      </c>
      <c r="E209" s="127">
        <v>2017</v>
      </c>
      <c r="F209" s="56">
        <f aca="true" t="shared" si="162" ref="F209:Y209">SUM(F210:F211)</f>
        <v>22074151</v>
      </c>
      <c r="G209" s="56">
        <f t="shared" si="162"/>
        <v>350000</v>
      </c>
      <c r="H209" s="56">
        <f t="shared" si="162"/>
        <v>330000</v>
      </c>
      <c r="I209" s="56">
        <f t="shared" si="162"/>
        <v>300000</v>
      </c>
      <c r="J209" s="56">
        <f t="shared" si="162"/>
        <v>270000</v>
      </c>
      <c r="K209" s="56">
        <f t="shared" si="162"/>
        <v>240000</v>
      </c>
      <c r="L209" s="56">
        <f t="shared" si="162"/>
        <v>210000</v>
      </c>
      <c r="M209" s="56">
        <f t="shared" si="162"/>
        <v>170000</v>
      </c>
      <c r="N209" s="56">
        <f t="shared" si="162"/>
        <v>0</v>
      </c>
      <c r="O209" s="56">
        <f t="shared" si="162"/>
        <v>0</v>
      </c>
      <c r="P209" s="56">
        <f>SUM(P210:P211)</f>
        <v>0</v>
      </c>
      <c r="Q209" s="56">
        <f>SUM(Q210:Q211)</f>
        <v>0</v>
      </c>
      <c r="R209" s="56">
        <f>SUM(R210:R211)</f>
        <v>0</v>
      </c>
      <c r="S209" s="56">
        <f aca="true" t="shared" si="163" ref="S209:X209">SUM(S210:S211)</f>
        <v>0</v>
      </c>
      <c r="T209" s="56">
        <f t="shared" si="163"/>
        <v>0</v>
      </c>
      <c r="U209" s="56">
        <f t="shared" si="163"/>
        <v>0</v>
      </c>
      <c r="V209" s="56">
        <f t="shared" si="163"/>
        <v>0</v>
      </c>
      <c r="W209" s="56">
        <f t="shared" si="163"/>
        <v>0</v>
      </c>
      <c r="X209" s="56">
        <f t="shared" si="163"/>
        <v>0</v>
      </c>
      <c r="Y209" s="56">
        <f t="shared" si="162"/>
        <v>1870000</v>
      </c>
    </row>
    <row r="210" spans="1:25" s="52" customFormat="1" ht="12">
      <c r="A210" s="122"/>
      <c r="B210" s="23" t="s">
        <v>131</v>
      </c>
      <c r="C210" s="125"/>
      <c r="D210" s="128"/>
      <c r="E210" s="128"/>
      <c r="F210" s="57">
        <v>22074151</v>
      </c>
      <c r="G210" s="57">
        <v>350000</v>
      </c>
      <c r="H210" s="57">
        <v>330000</v>
      </c>
      <c r="I210" s="57">
        <v>300000</v>
      </c>
      <c r="J210" s="57">
        <v>270000</v>
      </c>
      <c r="K210" s="57">
        <v>240000</v>
      </c>
      <c r="L210" s="57">
        <v>210000</v>
      </c>
      <c r="M210" s="57">
        <v>170000</v>
      </c>
      <c r="N210" s="57">
        <v>0</v>
      </c>
      <c r="O210" s="57">
        <v>0</v>
      </c>
      <c r="P210" s="57">
        <v>0</v>
      </c>
      <c r="Q210" s="57">
        <v>0</v>
      </c>
      <c r="R210" s="57">
        <v>0</v>
      </c>
      <c r="S210" s="57">
        <v>0</v>
      </c>
      <c r="T210" s="57">
        <v>0</v>
      </c>
      <c r="U210" s="57">
        <v>0</v>
      </c>
      <c r="V210" s="57">
        <v>0</v>
      </c>
      <c r="W210" s="57">
        <v>0</v>
      </c>
      <c r="X210" s="57">
        <v>0</v>
      </c>
      <c r="Y210" s="57">
        <f>SUM(G210:O210)</f>
        <v>1870000</v>
      </c>
    </row>
    <row r="211" spans="1:25" s="52" customFormat="1" ht="12">
      <c r="A211" s="123"/>
      <c r="B211" s="23" t="s">
        <v>132</v>
      </c>
      <c r="C211" s="126"/>
      <c r="D211" s="129"/>
      <c r="E211" s="129"/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57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57">
        <v>0</v>
      </c>
      <c r="X211" s="57">
        <v>0</v>
      </c>
      <c r="Y211" s="57">
        <f>SUM(G211:O211)</f>
        <v>0</v>
      </c>
    </row>
    <row r="212" spans="1:25" s="50" customFormat="1" ht="26.25" customHeight="1">
      <c r="A212" s="121" t="s">
        <v>241</v>
      </c>
      <c r="B212" s="22" t="s">
        <v>187</v>
      </c>
      <c r="C212" s="124" t="s">
        <v>185</v>
      </c>
      <c r="D212" s="127">
        <v>2010</v>
      </c>
      <c r="E212" s="127">
        <v>2012</v>
      </c>
      <c r="F212" s="56">
        <f aca="true" t="shared" si="164" ref="F212:Y212">SUM(F213:F214)</f>
        <v>5683015</v>
      </c>
      <c r="G212" s="56">
        <f t="shared" si="164"/>
        <v>600000</v>
      </c>
      <c r="H212" s="56">
        <f t="shared" si="164"/>
        <v>200000</v>
      </c>
      <c r="I212" s="56">
        <f t="shared" si="164"/>
        <v>0</v>
      </c>
      <c r="J212" s="56">
        <f t="shared" si="164"/>
        <v>0</v>
      </c>
      <c r="K212" s="56">
        <f t="shared" si="164"/>
        <v>0</v>
      </c>
      <c r="L212" s="56">
        <f t="shared" si="164"/>
        <v>0</v>
      </c>
      <c r="M212" s="56">
        <f t="shared" si="164"/>
        <v>0</v>
      </c>
      <c r="N212" s="56">
        <f t="shared" si="164"/>
        <v>0</v>
      </c>
      <c r="O212" s="56">
        <f t="shared" si="164"/>
        <v>0</v>
      </c>
      <c r="P212" s="56">
        <f>SUM(P213:P214)</f>
        <v>0</v>
      </c>
      <c r="Q212" s="56">
        <f>SUM(Q213:Q214)</f>
        <v>0</v>
      </c>
      <c r="R212" s="56">
        <f>SUM(R213:R214)</f>
        <v>0</v>
      </c>
      <c r="S212" s="56">
        <f aca="true" t="shared" si="165" ref="S212:X212">SUM(S213:S214)</f>
        <v>0</v>
      </c>
      <c r="T212" s="56">
        <f t="shared" si="165"/>
        <v>0</v>
      </c>
      <c r="U212" s="56">
        <f t="shared" si="165"/>
        <v>0</v>
      </c>
      <c r="V212" s="56">
        <f t="shared" si="165"/>
        <v>0</v>
      </c>
      <c r="W212" s="56">
        <f t="shared" si="165"/>
        <v>0</v>
      </c>
      <c r="X212" s="56">
        <f t="shared" si="165"/>
        <v>0</v>
      </c>
      <c r="Y212" s="56">
        <f t="shared" si="164"/>
        <v>800000</v>
      </c>
    </row>
    <row r="213" spans="1:25" s="52" customFormat="1" ht="12">
      <c r="A213" s="122"/>
      <c r="B213" s="23" t="s">
        <v>131</v>
      </c>
      <c r="C213" s="125"/>
      <c r="D213" s="128"/>
      <c r="E213" s="128"/>
      <c r="F213" s="57">
        <v>5683015</v>
      </c>
      <c r="G213" s="57">
        <v>600000</v>
      </c>
      <c r="H213" s="57">
        <v>200000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0</v>
      </c>
      <c r="O213" s="57">
        <v>0</v>
      </c>
      <c r="P213" s="57">
        <v>0</v>
      </c>
      <c r="Q213" s="57">
        <v>0</v>
      </c>
      <c r="R213" s="57">
        <v>0</v>
      </c>
      <c r="S213" s="57">
        <v>0</v>
      </c>
      <c r="T213" s="57">
        <v>0</v>
      </c>
      <c r="U213" s="57">
        <v>0</v>
      </c>
      <c r="V213" s="57">
        <v>0</v>
      </c>
      <c r="W213" s="57">
        <v>0</v>
      </c>
      <c r="X213" s="57">
        <v>0</v>
      </c>
      <c r="Y213" s="57">
        <f>SUM(G213:O213)</f>
        <v>800000</v>
      </c>
    </row>
    <row r="214" spans="1:25" s="52" customFormat="1" ht="12">
      <c r="A214" s="123"/>
      <c r="B214" s="23" t="s">
        <v>132</v>
      </c>
      <c r="C214" s="126"/>
      <c r="D214" s="129"/>
      <c r="E214" s="129"/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f>SUM(G214:O214)</f>
        <v>0</v>
      </c>
    </row>
    <row r="215" spans="1:25" s="50" customFormat="1" ht="24.75" customHeight="1">
      <c r="A215" s="121" t="s">
        <v>242</v>
      </c>
      <c r="B215" s="22" t="s">
        <v>188</v>
      </c>
      <c r="C215" s="124" t="s">
        <v>185</v>
      </c>
      <c r="D215" s="127">
        <v>2010</v>
      </c>
      <c r="E215" s="127">
        <v>2019</v>
      </c>
      <c r="F215" s="56">
        <f aca="true" t="shared" si="166" ref="F215:Y215">SUM(F216:F217)</f>
        <v>14180026</v>
      </c>
      <c r="G215" s="56">
        <f t="shared" si="166"/>
        <v>2050000</v>
      </c>
      <c r="H215" s="56">
        <f t="shared" si="166"/>
        <v>1970000</v>
      </c>
      <c r="I215" s="56">
        <f t="shared" si="166"/>
        <v>2200000</v>
      </c>
      <c r="J215" s="56">
        <f t="shared" si="166"/>
        <v>1592643</v>
      </c>
      <c r="K215" s="56">
        <f t="shared" si="166"/>
        <v>1390884</v>
      </c>
      <c r="L215" s="56">
        <f t="shared" si="166"/>
        <v>1189126</v>
      </c>
      <c r="M215" s="56">
        <f t="shared" si="166"/>
        <v>988436</v>
      </c>
      <c r="N215" s="56">
        <f t="shared" si="166"/>
        <v>787745</v>
      </c>
      <c r="O215" s="56">
        <f t="shared" si="166"/>
        <v>394469</v>
      </c>
      <c r="P215" s="56">
        <f>SUM(P216:P217)</f>
        <v>0</v>
      </c>
      <c r="Q215" s="56">
        <f>SUM(Q216:Q217)</f>
        <v>0</v>
      </c>
      <c r="R215" s="56">
        <f>SUM(R216:R217)</f>
        <v>0</v>
      </c>
      <c r="S215" s="56">
        <f aca="true" t="shared" si="167" ref="S215:X215">SUM(S216:S217)</f>
        <v>0</v>
      </c>
      <c r="T215" s="56">
        <f t="shared" si="167"/>
        <v>0</v>
      </c>
      <c r="U215" s="56">
        <f t="shared" si="167"/>
        <v>0</v>
      </c>
      <c r="V215" s="56">
        <f t="shared" si="167"/>
        <v>0</v>
      </c>
      <c r="W215" s="56">
        <f t="shared" si="167"/>
        <v>0</v>
      </c>
      <c r="X215" s="56">
        <f t="shared" si="167"/>
        <v>0</v>
      </c>
      <c r="Y215" s="56">
        <f t="shared" si="166"/>
        <v>12563303</v>
      </c>
    </row>
    <row r="216" spans="1:25" s="52" customFormat="1" ht="12">
      <c r="A216" s="122"/>
      <c r="B216" s="23" t="s">
        <v>131</v>
      </c>
      <c r="C216" s="125"/>
      <c r="D216" s="128"/>
      <c r="E216" s="128"/>
      <c r="F216" s="57">
        <v>14180026</v>
      </c>
      <c r="G216" s="57">
        <v>2050000</v>
      </c>
      <c r="H216" s="57">
        <v>1970000</v>
      </c>
      <c r="I216" s="57">
        <v>2200000</v>
      </c>
      <c r="J216" s="57">
        <v>1592643</v>
      </c>
      <c r="K216" s="57">
        <v>1390884</v>
      </c>
      <c r="L216" s="57">
        <v>1189126</v>
      </c>
      <c r="M216" s="57">
        <v>988436</v>
      </c>
      <c r="N216" s="57">
        <v>787745</v>
      </c>
      <c r="O216" s="57">
        <v>394469</v>
      </c>
      <c r="P216" s="57">
        <v>0</v>
      </c>
      <c r="Q216" s="57">
        <v>0</v>
      </c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57">
        <v>0</v>
      </c>
      <c r="X216" s="57">
        <v>0</v>
      </c>
      <c r="Y216" s="57">
        <f>SUM(G216:O216)</f>
        <v>12563303</v>
      </c>
    </row>
    <row r="217" spans="1:25" s="52" customFormat="1" ht="12">
      <c r="A217" s="123"/>
      <c r="B217" s="23" t="s">
        <v>132</v>
      </c>
      <c r="C217" s="126"/>
      <c r="D217" s="129"/>
      <c r="E217" s="129"/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f>SUM(G217:O217)</f>
        <v>0</v>
      </c>
    </row>
    <row r="218" spans="1:25" s="105" customFormat="1" ht="15" customHeight="1" hidden="1">
      <c r="A218" s="112" t="s">
        <v>243</v>
      </c>
      <c r="B218" s="108" t="s">
        <v>337</v>
      </c>
      <c r="C218" s="115" t="s">
        <v>185</v>
      </c>
      <c r="D218" s="118">
        <v>2011</v>
      </c>
      <c r="E218" s="118">
        <v>2019</v>
      </c>
      <c r="F218" s="104">
        <f aca="true" t="shared" si="168" ref="F218:O218">SUM(F219:F220)</f>
        <v>0</v>
      </c>
      <c r="G218" s="104">
        <f t="shared" si="168"/>
        <v>0</v>
      </c>
      <c r="H218" s="104">
        <f t="shared" si="168"/>
        <v>0</v>
      </c>
      <c r="I218" s="104">
        <f t="shared" si="168"/>
        <v>0</v>
      </c>
      <c r="J218" s="104">
        <f t="shared" si="168"/>
        <v>0</v>
      </c>
      <c r="K218" s="104">
        <f t="shared" si="168"/>
        <v>0</v>
      </c>
      <c r="L218" s="104">
        <f t="shared" si="168"/>
        <v>0</v>
      </c>
      <c r="M218" s="104">
        <f t="shared" si="168"/>
        <v>0</v>
      </c>
      <c r="N218" s="104">
        <f t="shared" si="168"/>
        <v>0</v>
      </c>
      <c r="O218" s="104">
        <f t="shared" si="168"/>
        <v>0</v>
      </c>
      <c r="P218" s="104">
        <f>SUM(P219:P220)</f>
        <v>0</v>
      </c>
      <c r="Q218" s="104">
        <f>SUM(Q219:Q220)</f>
        <v>0</v>
      </c>
      <c r="R218" s="104">
        <f>SUM(R219:R220)</f>
        <v>0</v>
      </c>
      <c r="S218" s="104">
        <f aca="true" t="shared" si="169" ref="S218:Y218">SUM(S219:S220)</f>
        <v>0</v>
      </c>
      <c r="T218" s="104">
        <f t="shared" si="169"/>
        <v>0</v>
      </c>
      <c r="U218" s="104">
        <f t="shared" si="169"/>
        <v>0</v>
      </c>
      <c r="V218" s="104">
        <f t="shared" si="169"/>
        <v>0</v>
      </c>
      <c r="W218" s="104">
        <f t="shared" si="169"/>
        <v>0</v>
      </c>
      <c r="X218" s="104">
        <f t="shared" si="169"/>
        <v>0</v>
      </c>
      <c r="Y218" s="104">
        <f t="shared" si="169"/>
        <v>0</v>
      </c>
    </row>
    <row r="219" spans="1:25" s="107" customFormat="1" ht="12" hidden="1">
      <c r="A219" s="113"/>
      <c r="B219" s="21" t="s">
        <v>131</v>
      </c>
      <c r="C219" s="116"/>
      <c r="D219" s="119"/>
      <c r="E219" s="119"/>
      <c r="F219" s="106"/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6">
        <v>0</v>
      </c>
      <c r="W219" s="106">
        <v>0</v>
      </c>
      <c r="X219" s="106">
        <v>0</v>
      </c>
      <c r="Y219" s="106">
        <f>SUM(G219:O219)</f>
        <v>0</v>
      </c>
    </row>
    <row r="220" spans="1:25" s="107" customFormat="1" ht="12" hidden="1">
      <c r="A220" s="114"/>
      <c r="B220" s="21" t="s">
        <v>132</v>
      </c>
      <c r="C220" s="117"/>
      <c r="D220" s="120"/>
      <c r="E220" s="120"/>
      <c r="F220" s="106">
        <v>0</v>
      </c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  <c r="V220" s="106">
        <v>0</v>
      </c>
      <c r="W220" s="106">
        <v>0</v>
      </c>
      <c r="X220" s="106">
        <v>0</v>
      </c>
      <c r="Y220" s="106">
        <f>SUM(G220:O220)</f>
        <v>0</v>
      </c>
    </row>
    <row r="221" spans="1:25" s="50" customFormat="1" ht="24.75" customHeight="1">
      <c r="A221" s="121" t="s">
        <v>243</v>
      </c>
      <c r="B221" s="22" t="s">
        <v>264</v>
      </c>
      <c r="C221" s="124" t="s">
        <v>174</v>
      </c>
      <c r="D221" s="127">
        <v>2010</v>
      </c>
      <c r="E221" s="127">
        <v>2012</v>
      </c>
      <c r="F221" s="56">
        <f aca="true" t="shared" si="170" ref="F221:Y221">SUM(F222:F223)</f>
        <v>328000</v>
      </c>
      <c r="G221" s="56">
        <f t="shared" si="170"/>
        <v>107000</v>
      </c>
      <c r="H221" s="56">
        <f t="shared" si="170"/>
        <v>121000</v>
      </c>
      <c r="I221" s="56">
        <f t="shared" si="170"/>
        <v>0</v>
      </c>
      <c r="J221" s="56">
        <f t="shared" si="170"/>
        <v>0</v>
      </c>
      <c r="K221" s="56">
        <f t="shared" si="170"/>
        <v>0</v>
      </c>
      <c r="L221" s="56">
        <f t="shared" si="170"/>
        <v>0</v>
      </c>
      <c r="M221" s="56">
        <f t="shared" si="170"/>
        <v>0</v>
      </c>
      <c r="N221" s="56">
        <f t="shared" si="170"/>
        <v>0</v>
      </c>
      <c r="O221" s="56">
        <f t="shared" si="170"/>
        <v>0</v>
      </c>
      <c r="P221" s="56">
        <f>SUM(P222:P223)</f>
        <v>0</v>
      </c>
      <c r="Q221" s="56">
        <f>SUM(Q222:Q223)</f>
        <v>0</v>
      </c>
      <c r="R221" s="56">
        <f>SUM(R222:R223)</f>
        <v>0</v>
      </c>
      <c r="S221" s="56">
        <f aca="true" t="shared" si="171" ref="S221:X221">SUM(S222:S223)</f>
        <v>0</v>
      </c>
      <c r="T221" s="56">
        <f t="shared" si="171"/>
        <v>0</v>
      </c>
      <c r="U221" s="56">
        <f t="shared" si="171"/>
        <v>0</v>
      </c>
      <c r="V221" s="56">
        <f t="shared" si="171"/>
        <v>0</v>
      </c>
      <c r="W221" s="56">
        <f t="shared" si="171"/>
        <v>0</v>
      </c>
      <c r="X221" s="56">
        <f t="shared" si="171"/>
        <v>0</v>
      </c>
      <c r="Y221" s="56">
        <f t="shared" si="170"/>
        <v>228000</v>
      </c>
    </row>
    <row r="222" spans="1:25" s="52" customFormat="1" ht="12">
      <c r="A222" s="122"/>
      <c r="B222" s="23" t="s">
        <v>131</v>
      </c>
      <c r="C222" s="125"/>
      <c r="D222" s="128"/>
      <c r="E222" s="128"/>
      <c r="F222" s="57">
        <v>328000</v>
      </c>
      <c r="G222" s="57">
        <v>107000</v>
      </c>
      <c r="H222" s="57">
        <v>121000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57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57">
        <v>0</v>
      </c>
      <c r="X222" s="57">
        <v>0</v>
      </c>
      <c r="Y222" s="57">
        <f>SUM(G222:O222)</f>
        <v>228000</v>
      </c>
    </row>
    <row r="223" spans="1:25" s="52" customFormat="1" ht="12">
      <c r="A223" s="123"/>
      <c r="B223" s="23" t="s">
        <v>132</v>
      </c>
      <c r="C223" s="126"/>
      <c r="D223" s="129"/>
      <c r="E223" s="129"/>
      <c r="F223" s="57">
        <v>0</v>
      </c>
      <c r="G223" s="57">
        <v>0</v>
      </c>
      <c r="H223" s="57">
        <v>0</v>
      </c>
      <c r="I223" s="57">
        <v>0</v>
      </c>
      <c r="J223" s="57">
        <v>0</v>
      </c>
      <c r="K223" s="57">
        <v>0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57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57">
        <v>0</v>
      </c>
      <c r="X223" s="57">
        <v>0</v>
      </c>
      <c r="Y223" s="57">
        <f>SUM(G223:O223)</f>
        <v>0</v>
      </c>
    </row>
    <row r="224" spans="1:25" s="50" customFormat="1" ht="24.75" customHeight="1">
      <c r="A224" s="121" t="s">
        <v>244</v>
      </c>
      <c r="B224" s="22" t="s">
        <v>265</v>
      </c>
      <c r="C224" s="124" t="s">
        <v>174</v>
      </c>
      <c r="D224" s="127">
        <v>2010</v>
      </c>
      <c r="E224" s="127">
        <v>2012</v>
      </c>
      <c r="F224" s="56">
        <f aca="true" t="shared" si="172" ref="F224:Y224">SUM(F225:F226)</f>
        <v>328000</v>
      </c>
      <c r="G224" s="56">
        <f t="shared" si="172"/>
        <v>107000</v>
      </c>
      <c r="H224" s="56">
        <f t="shared" si="172"/>
        <v>121000</v>
      </c>
      <c r="I224" s="56">
        <f t="shared" si="172"/>
        <v>0</v>
      </c>
      <c r="J224" s="56">
        <f t="shared" si="172"/>
        <v>0</v>
      </c>
      <c r="K224" s="56">
        <f t="shared" si="172"/>
        <v>0</v>
      </c>
      <c r="L224" s="56">
        <f t="shared" si="172"/>
        <v>0</v>
      </c>
      <c r="M224" s="56">
        <f t="shared" si="172"/>
        <v>0</v>
      </c>
      <c r="N224" s="56">
        <f t="shared" si="172"/>
        <v>0</v>
      </c>
      <c r="O224" s="56">
        <f t="shared" si="172"/>
        <v>0</v>
      </c>
      <c r="P224" s="56">
        <f>SUM(P225:P226)</f>
        <v>0</v>
      </c>
      <c r="Q224" s="56">
        <f>SUM(Q225:Q226)</f>
        <v>0</v>
      </c>
      <c r="R224" s="56">
        <f>SUM(R225:R226)</f>
        <v>0</v>
      </c>
      <c r="S224" s="56">
        <f aca="true" t="shared" si="173" ref="S224:X224">SUM(S225:S226)</f>
        <v>0</v>
      </c>
      <c r="T224" s="56">
        <f t="shared" si="173"/>
        <v>0</v>
      </c>
      <c r="U224" s="56">
        <f t="shared" si="173"/>
        <v>0</v>
      </c>
      <c r="V224" s="56">
        <f t="shared" si="173"/>
        <v>0</v>
      </c>
      <c r="W224" s="56">
        <f t="shared" si="173"/>
        <v>0</v>
      </c>
      <c r="X224" s="56">
        <f t="shared" si="173"/>
        <v>0</v>
      </c>
      <c r="Y224" s="56">
        <f t="shared" si="172"/>
        <v>228000</v>
      </c>
    </row>
    <row r="225" spans="1:25" s="52" customFormat="1" ht="12">
      <c r="A225" s="122"/>
      <c r="B225" s="23" t="s">
        <v>131</v>
      </c>
      <c r="C225" s="125"/>
      <c r="D225" s="128"/>
      <c r="E225" s="128"/>
      <c r="F225" s="57">
        <v>328000</v>
      </c>
      <c r="G225" s="57">
        <v>107000</v>
      </c>
      <c r="H225" s="57">
        <v>121000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57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57">
        <v>0</v>
      </c>
      <c r="X225" s="57">
        <v>0</v>
      </c>
      <c r="Y225" s="57">
        <f>SUM(G225:O225)</f>
        <v>228000</v>
      </c>
    </row>
    <row r="226" spans="1:25" s="52" customFormat="1" ht="12">
      <c r="A226" s="123"/>
      <c r="B226" s="23" t="s">
        <v>132</v>
      </c>
      <c r="C226" s="126"/>
      <c r="D226" s="129"/>
      <c r="E226" s="129"/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57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  <c r="W226" s="57">
        <v>0</v>
      </c>
      <c r="X226" s="57">
        <v>0</v>
      </c>
      <c r="Y226" s="57">
        <f>SUM(G226:O226)</f>
        <v>0</v>
      </c>
    </row>
    <row r="227" spans="1:25" s="50" customFormat="1" ht="22.5" customHeight="1">
      <c r="A227" s="121" t="s">
        <v>245</v>
      </c>
      <c r="B227" s="22" t="s">
        <v>266</v>
      </c>
      <c r="C227" s="124" t="s">
        <v>174</v>
      </c>
      <c r="D227" s="127">
        <v>2010</v>
      </c>
      <c r="E227" s="127">
        <v>2012</v>
      </c>
      <c r="F227" s="56">
        <f aca="true" t="shared" si="174" ref="F227:Y227">SUM(F228:F229)</f>
        <v>423400</v>
      </c>
      <c r="G227" s="56">
        <f t="shared" si="174"/>
        <v>140000</v>
      </c>
      <c r="H227" s="56">
        <f t="shared" si="174"/>
        <v>154000</v>
      </c>
      <c r="I227" s="56">
        <f t="shared" si="174"/>
        <v>0</v>
      </c>
      <c r="J227" s="56">
        <f t="shared" si="174"/>
        <v>0</v>
      </c>
      <c r="K227" s="56">
        <f t="shared" si="174"/>
        <v>0</v>
      </c>
      <c r="L227" s="56">
        <f t="shared" si="174"/>
        <v>0</v>
      </c>
      <c r="M227" s="56">
        <f t="shared" si="174"/>
        <v>0</v>
      </c>
      <c r="N227" s="56">
        <f t="shared" si="174"/>
        <v>0</v>
      </c>
      <c r="O227" s="56">
        <f t="shared" si="174"/>
        <v>0</v>
      </c>
      <c r="P227" s="56">
        <f>SUM(P228:P229)</f>
        <v>0</v>
      </c>
      <c r="Q227" s="56">
        <f>SUM(Q228:Q229)</f>
        <v>0</v>
      </c>
      <c r="R227" s="56">
        <f>SUM(R228:R229)</f>
        <v>0</v>
      </c>
      <c r="S227" s="56">
        <f aca="true" t="shared" si="175" ref="S227:X227">SUM(S228:S229)</f>
        <v>0</v>
      </c>
      <c r="T227" s="56">
        <f t="shared" si="175"/>
        <v>0</v>
      </c>
      <c r="U227" s="56">
        <f t="shared" si="175"/>
        <v>0</v>
      </c>
      <c r="V227" s="56">
        <f t="shared" si="175"/>
        <v>0</v>
      </c>
      <c r="W227" s="56">
        <f t="shared" si="175"/>
        <v>0</v>
      </c>
      <c r="X227" s="56">
        <f t="shared" si="175"/>
        <v>0</v>
      </c>
      <c r="Y227" s="56">
        <f t="shared" si="174"/>
        <v>294000</v>
      </c>
    </row>
    <row r="228" spans="1:25" s="52" customFormat="1" ht="12">
      <c r="A228" s="122"/>
      <c r="B228" s="23" t="s">
        <v>131</v>
      </c>
      <c r="C228" s="125"/>
      <c r="D228" s="128"/>
      <c r="E228" s="128"/>
      <c r="F228" s="57">
        <v>423400</v>
      </c>
      <c r="G228" s="57">
        <v>140000</v>
      </c>
      <c r="H228" s="57">
        <v>154000</v>
      </c>
      <c r="I228" s="57">
        <v>0</v>
      </c>
      <c r="J228" s="57">
        <v>0</v>
      </c>
      <c r="K228" s="57">
        <v>0</v>
      </c>
      <c r="L228" s="57">
        <v>0</v>
      </c>
      <c r="M228" s="57">
        <v>0</v>
      </c>
      <c r="N228" s="57">
        <v>0</v>
      </c>
      <c r="O228" s="57">
        <v>0</v>
      </c>
      <c r="P228" s="57">
        <v>0</v>
      </c>
      <c r="Q228" s="57">
        <v>0</v>
      </c>
      <c r="R228" s="57">
        <v>0</v>
      </c>
      <c r="S228" s="57">
        <v>0</v>
      </c>
      <c r="T228" s="57">
        <v>0</v>
      </c>
      <c r="U228" s="57">
        <v>0</v>
      </c>
      <c r="V228" s="57">
        <v>0</v>
      </c>
      <c r="W228" s="57">
        <v>0</v>
      </c>
      <c r="X228" s="57">
        <v>0</v>
      </c>
      <c r="Y228" s="57">
        <f>SUM(G228:O228)</f>
        <v>294000</v>
      </c>
    </row>
    <row r="229" spans="1:25" s="52" customFormat="1" ht="12">
      <c r="A229" s="123"/>
      <c r="B229" s="23" t="s">
        <v>132</v>
      </c>
      <c r="C229" s="126"/>
      <c r="D229" s="129"/>
      <c r="E229" s="129"/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  <c r="R229" s="57">
        <v>0</v>
      </c>
      <c r="S229" s="57">
        <v>0</v>
      </c>
      <c r="T229" s="57">
        <v>0</v>
      </c>
      <c r="U229" s="57">
        <v>0</v>
      </c>
      <c r="V229" s="57">
        <v>0</v>
      </c>
      <c r="W229" s="57">
        <v>0</v>
      </c>
      <c r="X229" s="57">
        <v>0</v>
      </c>
      <c r="Y229" s="57">
        <f>SUM(G229:O229)</f>
        <v>0</v>
      </c>
    </row>
    <row r="230" spans="1:25" s="50" customFormat="1" ht="27.75" customHeight="1">
      <c r="A230" s="121" t="s">
        <v>246</v>
      </c>
      <c r="B230" s="22" t="s">
        <v>267</v>
      </c>
      <c r="C230" s="124" t="s">
        <v>174</v>
      </c>
      <c r="D230" s="127">
        <v>2010</v>
      </c>
      <c r="E230" s="127">
        <v>2012</v>
      </c>
      <c r="F230" s="56">
        <f aca="true" t="shared" si="176" ref="F230:Y230">SUM(F231:F232)</f>
        <v>518600</v>
      </c>
      <c r="G230" s="56">
        <f t="shared" si="176"/>
        <v>180000</v>
      </c>
      <c r="H230" s="56">
        <f t="shared" si="176"/>
        <v>198000</v>
      </c>
      <c r="I230" s="56">
        <f t="shared" si="176"/>
        <v>0</v>
      </c>
      <c r="J230" s="56">
        <f t="shared" si="176"/>
        <v>0</v>
      </c>
      <c r="K230" s="56">
        <f t="shared" si="176"/>
        <v>0</v>
      </c>
      <c r="L230" s="56">
        <f t="shared" si="176"/>
        <v>0</v>
      </c>
      <c r="M230" s="56">
        <f t="shared" si="176"/>
        <v>0</v>
      </c>
      <c r="N230" s="56">
        <f t="shared" si="176"/>
        <v>0</v>
      </c>
      <c r="O230" s="56">
        <f t="shared" si="176"/>
        <v>0</v>
      </c>
      <c r="P230" s="56">
        <f>SUM(P231:P232)</f>
        <v>0</v>
      </c>
      <c r="Q230" s="56">
        <f>SUM(Q231:Q232)</f>
        <v>0</v>
      </c>
      <c r="R230" s="56">
        <f>SUM(R231:R232)</f>
        <v>0</v>
      </c>
      <c r="S230" s="56">
        <f aca="true" t="shared" si="177" ref="S230:X230">SUM(S231:S232)</f>
        <v>0</v>
      </c>
      <c r="T230" s="56">
        <f t="shared" si="177"/>
        <v>0</v>
      </c>
      <c r="U230" s="56">
        <f t="shared" si="177"/>
        <v>0</v>
      </c>
      <c r="V230" s="56">
        <f t="shared" si="177"/>
        <v>0</v>
      </c>
      <c r="W230" s="56">
        <f t="shared" si="177"/>
        <v>0</v>
      </c>
      <c r="X230" s="56">
        <f t="shared" si="177"/>
        <v>0</v>
      </c>
      <c r="Y230" s="56">
        <f t="shared" si="176"/>
        <v>378000</v>
      </c>
    </row>
    <row r="231" spans="1:25" s="52" customFormat="1" ht="12">
      <c r="A231" s="122"/>
      <c r="B231" s="23" t="s">
        <v>131</v>
      </c>
      <c r="C231" s="125"/>
      <c r="D231" s="128"/>
      <c r="E231" s="128"/>
      <c r="F231" s="57">
        <v>518600</v>
      </c>
      <c r="G231" s="57">
        <v>180000</v>
      </c>
      <c r="H231" s="57">
        <v>198000</v>
      </c>
      <c r="I231" s="57">
        <v>0</v>
      </c>
      <c r="J231" s="57">
        <v>0</v>
      </c>
      <c r="K231" s="57">
        <v>0</v>
      </c>
      <c r="L231" s="57">
        <v>0</v>
      </c>
      <c r="M231" s="57">
        <v>0</v>
      </c>
      <c r="N231" s="57">
        <v>0</v>
      </c>
      <c r="O231" s="57">
        <v>0</v>
      </c>
      <c r="P231" s="57">
        <v>0</v>
      </c>
      <c r="Q231" s="57">
        <v>0</v>
      </c>
      <c r="R231" s="57">
        <v>0</v>
      </c>
      <c r="S231" s="57">
        <v>0</v>
      </c>
      <c r="T231" s="57">
        <v>0</v>
      </c>
      <c r="U231" s="57">
        <v>0</v>
      </c>
      <c r="V231" s="57">
        <v>0</v>
      </c>
      <c r="W231" s="57">
        <v>0</v>
      </c>
      <c r="X231" s="57">
        <v>0</v>
      </c>
      <c r="Y231" s="57">
        <f>SUM(G231:O231)</f>
        <v>378000</v>
      </c>
    </row>
    <row r="232" spans="1:25" s="52" customFormat="1" ht="12">
      <c r="A232" s="123"/>
      <c r="B232" s="23" t="s">
        <v>132</v>
      </c>
      <c r="C232" s="126"/>
      <c r="D232" s="129"/>
      <c r="E232" s="129"/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  <c r="L232" s="57">
        <v>0</v>
      </c>
      <c r="M232" s="57">
        <v>0</v>
      </c>
      <c r="N232" s="57">
        <v>0</v>
      </c>
      <c r="O232" s="57">
        <v>0</v>
      </c>
      <c r="P232" s="57">
        <v>0</v>
      </c>
      <c r="Q232" s="57">
        <v>0</v>
      </c>
      <c r="R232" s="57">
        <v>0</v>
      </c>
      <c r="S232" s="57">
        <v>0</v>
      </c>
      <c r="T232" s="57">
        <v>0</v>
      </c>
      <c r="U232" s="57">
        <v>0</v>
      </c>
      <c r="V232" s="57">
        <v>0</v>
      </c>
      <c r="W232" s="57">
        <v>0</v>
      </c>
      <c r="X232" s="57">
        <v>0</v>
      </c>
      <c r="Y232" s="57">
        <f>SUM(G232:O232)</f>
        <v>0</v>
      </c>
    </row>
    <row r="233" spans="1:25" s="50" customFormat="1" ht="28.5" customHeight="1">
      <c r="A233" s="121" t="s">
        <v>247</v>
      </c>
      <c r="B233" s="22" t="s">
        <v>268</v>
      </c>
      <c r="C233" s="124" t="s">
        <v>174</v>
      </c>
      <c r="D233" s="127">
        <v>2010</v>
      </c>
      <c r="E233" s="127">
        <v>2013</v>
      </c>
      <c r="F233" s="56">
        <f aca="true" t="shared" si="178" ref="F233:Y233">SUM(F234:F235)</f>
        <v>463400</v>
      </c>
      <c r="G233" s="56">
        <f t="shared" si="178"/>
        <v>140000</v>
      </c>
      <c r="H233" s="56">
        <f t="shared" si="178"/>
        <v>154000</v>
      </c>
      <c r="I233" s="56">
        <f t="shared" si="178"/>
        <v>169400</v>
      </c>
      <c r="J233" s="56">
        <f t="shared" si="178"/>
        <v>0</v>
      </c>
      <c r="K233" s="56">
        <f t="shared" si="178"/>
        <v>0</v>
      </c>
      <c r="L233" s="56">
        <f t="shared" si="178"/>
        <v>0</v>
      </c>
      <c r="M233" s="56">
        <f t="shared" si="178"/>
        <v>0</v>
      </c>
      <c r="N233" s="56">
        <f t="shared" si="178"/>
        <v>0</v>
      </c>
      <c r="O233" s="56">
        <f t="shared" si="178"/>
        <v>0</v>
      </c>
      <c r="P233" s="56">
        <f>SUM(P234:P235)</f>
        <v>0</v>
      </c>
      <c r="Q233" s="56">
        <f>SUM(Q234:Q235)</f>
        <v>0</v>
      </c>
      <c r="R233" s="56">
        <f>SUM(R234:R235)</f>
        <v>0</v>
      </c>
      <c r="S233" s="56">
        <f aca="true" t="shared" si="179" ref="S233:X233">SUM(S234:S235)</f>
        <v>0</v>
      </c>
      <c r="T233" s="56">
        <f t="shared" si="179"/>
        <v>0</v>
      </c>
      <c r="U233" s="56">
        <f t="shared" si="179"/>
        <v>0</v>
      </c>
      <c r="V233" s="56">
        <f t="shared" si="179"/>
        <v>0</v>
      </c>
      <c r="W233" s="56">
        <f t="shared" si="179"/>
        <v>0</v>
      </c>
      <c r="X233" s="56">
        <f t="shared" si="179"/>
        <v>0</v>
      </c>
      <c r="Y233" s="56">
        <f t="shared" si="178"/>
        <v>463400</v>
      </c>
    </row>
    <row r="234" spans="1:25" s="52" customFormat="1" ht="12">
      <c r="A234" s="122"/>
      <c r="B234" s="23" t="s">
        <v>131</v>
      </c>
      <c r="C234" s="125"/>
      <c r="D234" s="128"/>
      <c r="E234" s="128"/>
      <c r="F234" s="57">
        <v>463400</v>
      </c>
      <c r="G234" s="57">
        <v>140000</v>
      </c>
      <c r="H234" s="57">
        <v>154000</v>
      </c>
      <c r="I234" s="57">
        <v>169400</v>
      </c>
      <c r="J234" s="57">
        <v>0</v>
      </c>
      <c r="K234" s="57">
        <v>0</v>
      </c>
      <c r="L234" s="57">
        <v>0</v>
      </c>
      <c r="M234" s="57">
        <v>0</v>
      </c>
      <c r="N234" s="57">
        <v>0</v>
      </c>
      <c r="O234" s="57">
        <v>0</v>
      </c>
      <c r="P234" s="57">
        <v>0</v>
      </c>
      <c r="Q234" s="57">
        <v>0</v>
      </c>
      <c r="R234" s="57">
        <v>0</v>
      </c>
      <c r="S234" s="57">
        <v>0</v>
      </c>
      <c r="T234" s="57">
        <v>0</v>
      </c>
      <c r="U234" s="57">
        <v>0</v>
      </c>
      <c r="V234" s="57">
        <v>0</v>
      </c>
      <c r="W234" s="57">
        <v>0</v>
      </c>
      <c r="X234" s="57">
        <v>0</v>
      </c>
      <c r="Y234" s="57">
        <f>SUM(G234:O234)</f>
        <v>463400</v>
      </c>
    </row>
    <row r="235" spans="1:25" s="52" customFormat="1" ht="12">
      <c r="A235" s="123"/>
      <c r="B235" s="23" t="s">
        <v>132</v>
      </c>
      <c r="C235" s="126"/>
      <c r="D235" s="129"/>
      <c r="E235" s="129"/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57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57">
        <v>0</v>
      </c>
      <c r="X235" s="57">
        <v>0</v>
      </c>
      <c r="Y235" s="57">
        <f>SUM(G235:O235)</f>
        <v>0</v>
      </c>
    </row>
    <row r="236" spans="1:25" s="50" customFormat="1" ht="24.75" customHeight="1">
      <c r="A236" s="121" t="s">
        <v>295</v>
      </c>
      <c r="B236" s="22" t="s">
        <v>269</v>
      </c>
      <c r="C236" s="124" t="s">
        <v>174</v>
      </c>
      <c r="D236" s="127">
        <v>2010</v>
      </c>
      <c r="E236" s="127">
        <v>2012</v>
      </c>
      <c r="F236" s="56">
        <f aca="true" t="shared" si="180" ref="F236:Y236">SUM(F237:F238)</f>
        <v>967000</v>
      </c>
      <c r="G236" s="56">
        <f t="shared" si="180"/>
        <v>315000</v>
      </c>
      <c r="H236" s="56">
        <f t="shared" si="180"/>
        <v>352000</v>
      </c>
      <c r="I236" s="56">
        <f t="shared" si="180"/>
        <v>0</v>
      </c>
      <c r="J236" s="56">
        <f t="shared" si="180"/>
        <v>0</v>
      </c>
      <c r="K236" s="56">
        <f t="shared" si="180"/>
        <v>0</v>
      </c>
      <c r="L236" s="56">
        <f t="shared" si="180"/>
        <v>0</v>
      </c>
      <c r="M236" s="56">
        <f t="shared" si="180"/>
        <v>0</v>
      </c>
      <c r="N236" s="56">
        <f t="shared" si="180"/>
        <v>0</v>
      </c>
      <c r="O236" s="56">
        <f t="shared" si="180"/>
        <v>0</v>
      </c>
      <c r="P236" s="56">
        <f>SUM(P237:P238)</f>
        <v>0</v>
      </c>
      <c r="Q236" s="56">
        <f>SUM(Q237:Q238)</f>
        <v>0</v>
      </c>
      <c r="R236" s="56">
        <f>SUM(R237:R238)</f>
        <v>0</v>
      </c>
      <c r="S236" s="56">
        <f aca="true" t="shared" si="181" ref="S236:X236">SUM(S237:S238)</f>
        <v>0</v>
      </c>
      <c r="T236" s="56">
        <f t="shared" si="181"/>
        <v>0</v>
      </c>
      <c r="U236" s="56">
        <f t="shared" si="181"/>
        <v>0</v>
      </c>
      <c r="V236" s="56">
        <f t="shared" si="181"/>
        <v>0</v>
      </c>
      <c r="W236" s="56">
        <f t="shared" si="181"/>
        <v>0</v>
      </c>
      <c r="X236" s="56">
        <f t="shared" si="181"/>
        <v>0</v>
      </c>
      <c r="Y236" s="56">
        <f t="shared" si="180"/>
        <v>667000</v>
      </c>
    </row>
    <row r="237" spans="1:25" s="52" customFormat="1" ht="12">
      <c r="A237" s="122"/>
      <c r="B237" s="23" t="s">
        <v>131</v>
      </c>
      <c r="C237" s="125"/>
      <c r="D237" s="128"/>
      <c r="E237" s="128"/>
      <c r="F237" s="57">
        <v>967000</v>
      </c>
      <c r="G237" s="57">
        <v>315000</v>
      </c>
      <c r="H237" s="57">
        <v>352000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57">
        <v>0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57">
        <v>0</v>
      </c>
      <c r="X237" s="57">
        <v>0</v>
      </c>
      <c r="Y237" s="57">
        <f>SUM(G237:O237)</f>
        <v>667000</v>
      </c>
    </row>
    <row r="238" spans="1:25" s="52" customFormat="1" ht="12">
      <c r="A238" s="123"/>
      <c r="B238" s="23" t="s">
        <v>132</v>
      </c>
      <c r="C238" s="126"/>
      <c r="D238" s="129"/>
      <c r="E238" s="129"/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57">
        <v>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57">
        <v>0</v>
      </c>
      <c r="X238" s="57">
        <v>0</v>
      </c>
      <c r="Y238" s="57">
        <f>SUM(G238:O238)</f>
        <v>0</v>
      </c>
    </row>
    <row r="239" spans="1:25" s="50" customFormat="1" ht="60">
      <c r="A239" s="121" t="s">
        <v>296</v>
      </c>
      <c r="B239" s="22" t="s">
        <v>270</v>
      </c>
      <c r="C239" s="124" t="s">
        <v>174</v>
      </c>
      <c r="D239" s="127">
        <v>2010</v>
      </c>
      <c r="E239" s="127">
        <v>2012</v>
      </c>
      <c r="F239" s="56">
        <f aca="true" t="shared" si="182" ref="F239:Y239">SUM(F240:F241)</f>
        <v>76900</v>
      </c>
      <c r="G239" s="56">
        <f t="shared" si="182"/>
        <v>25000</v>
      </c>
      <c r="H239" s="56">
        <f t="shared" si="182"/>
        <v>31900</v>
      </c>
      <c r="I239" s="56">
        <f t="shared" si="182"/>
        <v>0</v>
      </c>
      <c r="J239" s="56">
        <f t="shared" si="182"/>
        <v>0</v>
      </c>
      <c r="K239" s="56">
        <f t="shared" si="182"/>
        <v>0</v>
      </c>
      <c r="L239" s="56">
        <f t="shared" si="182"/>
        <v>0</v>
      </c>
      <c r="M239" s="56">
        <f t="shared" si="182"/>
        <v>0</v>
      </c>
      <c r="N239" s="56">
        <f t="shared" si="182"/>
        <v>0</v>
      </c>
      <c r="O239" s="56">
        <f t="shared" si="182"/>
        <v>0</v>
      </c>
      <c r="P239" s="56">
        <f>SUM(P240:P241)</f>
        <v>0</v>
      </c>
      <c r="Q239" s="56">
        <f>SUM(Q240:Q241)</f>
        <v>0</v>
      </c>
      <c r="R239" s="56">
        <f>SUM(R240:R241)</f>
        <v>0</v>
      </c>
      <c r="S239" s="56">
        <f aca="true" t="shared" si="183" ref="S239:X239">SUM(S240:S241)</f>
        <v>0</v>
      </c>
      <c r="T239" s="56">
        <f t="shared" si="183"/>
        <v>0</v>
      </c>
      <c r="U239" s="56">
        <f t="shared" si="183"/>
        <v>0</v>
      </c>
      <c r="V239" s="56">
        <f t="shared" si="183"/>
        <v>0</v>
      </c>
      <c r="W239" s="56">
        <f t="shared" si="183"/>
        <v>0</v>
      </c>
      <c r="X239" s="56">
        <f t="shared" si="183"/>
        <v>0</v>
      </c>
      <c r="Y239" s="56">
        <f t="shared" si="182"/>
        <v>56900</v>
      </c>
    </row>
    <row r="240" spans="1:25" s="52" customFormat="1" ht="12">
      <c r="A240" s="122"/>
      <c r="B240" s="23" t="s">
        <v>131</v>
      </c>
      <c r="C240" s="125"/>
      <c r="D240" s="128"/>
      <c r="E240" s="128"/>
      <c r="F240" s="57">
        <v>76900</v>
      </c>
      <c r="G240" s="57">
        <v>25000</v>
      </c>
      <c r="H240" s="57">
        <v>31900</v>
      </c>
      <c r="I240" s="57">
        <v>0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57">
        <v>0</v>
      </c>
      <c r="R240" s="57">
        <v>0</v>
      </c>
      <c r="S240" s="57">
        <v>0</v>
      </c>
      <c r="T240" s="57">
        <v>0</v>
      </c>
      <c r="U240" s="57">
        <v>0</v>
      </c>
      <c r="V240" s="57">
        <v>0</v>
      </c>
      <c r="W240" s="57">
        <v>0</v>
      </c>
      <c r="X240" s="57">
        <v>0</v>
      </c>
      <c r="Y240" s="57">
        <f>SUM(G240:O240)</f>
        <v>56900</v>
      </c>
    </row>
    <row r="241" spans="1:25" s="52" customFormat="1" ht="12">
      <c r="A241" s="123"/>
      <c r="B241" s="23" t="s">
        <v>132</v>
      </c>
      <c r="C241" s="126"/>
      <c r="D241" s="129"/>
      <c r="E241" s="129"/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57">
        <v>0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  <c r="W241" s="57">
        <v>0</v>
      </c>
      <c r="X241" s="57">
        <v>0</v>
      </c>
      <c r="Y241" s="57">
        <f>SUM(G241:O241)</f>
        <v>0</v>
      </c>
    </row>
    <row r="242" spans="1:25" s="50" customFormat="1" ht="48">
      <c r="A242" s="121" t="s">
        <v>297</v>
      </c>
      <c r="B242" s="22" t="s">
        <v>271</v>
      </c>
      <c r="C242" s="124" t="s">
        <v>174</v>
      </c>
      <c r="D242" s="127">
        <v>2010</v>
      </c>
      <c r="E242" s="127">
        <v>2012</v>
      </c>
      <c r="F242" s="56">
        <f aca="true" t="shared" si="184" ref="F242:Y242">SUM(F243:F244)</f>
        <v>39722</v>
      </c>
      <c r="G242" s="56">
        <f t="shared" si="184"/>
        <v>13000</v>
      </c>
      <c r="H242" s="56">
        <f t="shared" si="184"/>
        <v>15400</v>
      </c>
      <c r="I242" s="56">
        <f t="shared" si="184"/>
        <v>0</v>
      </c>
      <c r="J242" s="56">
        <f t="shared" si="184"/>
        <v>0</v>
      </c>
      <c r="K242" s="56">
        <f t="shared" si="184"/>
        <v>0</v>
      </c>
      <c r="L242" s="56">
        <f t="shared" si="184"/>
        <v>0</v>
      </c>
      <c r="M242" s="56">
        <f t="shared" si="184"/>
        <v>0</v>
      </c>
      <c r="N242" s="56">
        <f t="shared" si="184"/>
        <v>0</v>
      </c>
      <c r="O242" s="56">
        <f t="shared" si="184"/>
        <v>0</v>
      </c>
      <c r="P242" s="56">
        <f>SUM(P243:P244)</f>
        <v>0</v>
      </c>
      <c r="Q242" s="56">
        <f>SUM(Q243:Q244)</f>
        <v>0</v>
      </c>
      <c r="R242" s="56">
        <f>SUM(R243:R244)</f>
        <v>0</v>
      </c>
      <c r="S242" s="56">
        <f aca="true" t="shared" si="185" ref="S242:X242">SUM(S243:S244)</f>
        <v>0</v>
      </c>
      <c r="T242" s="56">
        <f t="shared" si="185"/>
        <v>0</v>
      </c>
      <c r="U242" s="56">
        <f t="shared" si="185"/>
        <v>0</v>
      </c>
      <c r="V242" s="56">
        <f t="shared" si="185"/>
        <v>0</v>
      </c>
      <c r="W242" s="56">
        <f t="shared" si="185"/>
        <v>0</v>
      </c>
      <c r="X242" s="56">
        <f t="shared" si="185"/>
        <v>0</v>
      </c>
      <c r="Y242" s="56">
        <f t="shared" si="184"/>
        <v>28400</v>
      </c>
    </row>
    <row r="243" spans="1:25" s="52" customFormat="1" ht="12">
      <c r="A243" s="122"/>
      <c r="B243" s="23" t="s">
        <v>131</v>
      </c>
      <c r="C243" s="125"/>
      <c r="D243" s="128"/>
      <c r="E243" s="128"/>
      <c r="F243" s="57">
        <v>39722</v>
      </c>
      <c r="G243" s="57">
        <v>13000</v>
      </c>
      <c r="H243" s="57">
        <v>15400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57">
        <v>0</v>
      </c>
      <c r="X243" s="57">
        <v>0</v>
      </c>
      <c r="Y243" s="57">
        <f>SUM(G243:O243)</f>
        <v>28400</v>
      </c>
    </row>
    <row r="244" spans="1:25" s="52" customFormat="1" ht="12">
      <c r="A244" s="123"/>
      <c r="B244" s="23" t="s">
        <v>132</v>
      </c>
      <c r="C244" s="126"/>
      <c r="D244" s="129"/>
      <c r="E244" s="129"/>
      <c r="F244" s="57">
        <v>0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0</v>
      </c>
      <c r="R244" s="57">
        <v>0</v>
      </c>
      <c r="S244" s="57">
        <v>0</v>
      </c>
      <c r="T244" s="57">
        <v>0</v>
      </c>
      <c r="U244" s="57">
        <v>0</v>
      </c>
      <c r="V244" s="57">
        <v>0</v>
      </c>
      <c r="W244" s="57">
        <v>0</v>
      </c>
      <c r="X244" s="57">
        <v>0</v>
      </c>
      <c r="Y244" s="57">
        <f>SUM(G244:O244)</f>
        <v>0</v>
      </c>
    </row>
    <row r="245" spans="1:25" s="50" customFormat="1" ht="60">
      <c r="A245" s="121" t="s">
        <v>298</v>
      </c>
      <c r="B245" s="22" t="s">
        <v>272</v>
      </c>
      <c r="C245" s="124" t="s">
        <v>174</v>
      </c>
      <c r="D245" s="127">
        <v>2010</v>
      </c>
      <c r="E245" s="127">
        <v>2012</v>
      </c>
      <c r="F245" s="56">
        <f aca="true" t="shared" si="186" ref="F245:Y245">SUM(F246:F247)</f>
        <v>24078</v>
      </c>
      <c r="G245" s="56">
        <f t="shared" si="186"/>
        <v>8000</v>
      </c>
      <c r="H245" s="56">
        <f t="shared" si="186"/>
        <v>11000</v>
      </c>
      <c r="I245" s="56">
        <f t="shared" si="186"/>
        <v>0</v>
      </c>
      <c r="J245" s="56">
        <f t="shared" si="186"/>
        <v>0</v>
      </c>
      <c r="K245" s="56">
        <f t="shared" si="186"/>
        <v>0</v>
      </c>
      <c r="L245" s="56">
        <f t="shared" si="186"/>
        <v>0</v>
      </c>
      <c r="M245" s="56">
        <f t="shared" si="186"/>
        <v>0</v>
      </c>
      <c r="N245" s="56">
        <f t="shared" si="186"/>
        <v>0</v>
      </c>
      <c r="O245" s="56">
        <f t="shared" si="186"/>
        <v>0</v>
      </c>
      <c r="P245" s="56">
        <f>SUM(P246:P247)</f>
        <v>0</v>
      </c>
      <c r="Q245" s="56">
        <f>SUM(Q246:Q247)</f>
        <v>0</v>
      </c>
      <c r="R245" s="56">
        <f>SUM(R246:R247)</f>
        <v>0</v>
      </c>
      <c r="S245" s="56">
        <f aca="true" t="shared" si="187" ref="S245:X245">SUM(S246:S247)</f>
        <v>0</v>
      </c>
      <c r="T245" s="56">
        <f t="shared" si="187"/>
        <v>0</v>
      </c>
      <c r="U245" s="56">
        <f t="shared" si="187"/>
        <v>0</v>
      </c>
      <c r="V245" s="56">
        <f t="shared" si="187"/>
        <v>0</v>
      </c>
      <c r="W245" s="56">
        <f t="shared" si="187"/>
        <v>0</v>
      </c>
      <c r="X245" s="56">
        <f t="shared" si="187"/>
        <v>0</v>
      </c>
      <c r="Y245" s="56">
        <f t="shared" si="186"/>
        <v>19000</v>
      </c>
    </row>
    <row r="246" spans="1:25" s="52" customFormat="1" ht="12">
      <c r="A246" s="122"/>
      <c r="B246" s="23" t="s">
        <v>131</v>
      </c>
      <c r="C246" s="125"/>
      <c r="D246" s="128"/>
      <c r="E246" s="128"/>
      <c r="F246" s="57">
        <v>24078</v>
      </c>
      <c r="G246" s="57">
        <v>8000</v>
      </c>
      <c r="H246" s="57">
        <v>11000</v>
      </c>
      <c r="I246" s="57">
        <v>0</v>
      </c>
      <c r="J246" s="57">
        <v>0</v>
      </c>
      <c r="K246" s="57">
        <v>0</v>
      </c>
      <c r="L246" s="57">
        <v>0</v>
      </c>
      <c r="M246" s="57">
        <v>0</v>
      </c>
      <c r="N246" s="57">
        <v>0</v>
      </c>
      <c r="O246" s="57">
        <v>0</v>
      </c>
      <c r="P246" s="57">
        <v>0</v>
      </c>
      <c r="Q246" s="57">
        <v>0</v>
      </c>
      <c r="R246" s="57">
        <v>0</v>
      </c>
      <c r="S246" s="57">
        <v>0</v>
      </c>
      <c r="T246" s="57">
        <v>0</v>
      </c>
      <c r="U246" s="57">
        <v>0</v>
      </c>
      <c r="V246" s="57">
        <v>0</v>
      </c>
      <c r="W246" s="57">
        <v>0</v>
      </c>
      <c r="X246" s="57">
        <v>0</v>
      </c>
      <c r="Y246" s="57">
        <f>SUM(G246:O246)</f>
        <v>19000</v>
      </c>
    </row>
    <row r="247" spans="1:25" s="52" customFormat="1" ht="12">
      <c r="A247" s="123"/>
      <c r="B247" s="23" t="s">
        <v>132</v>
      </c>
      <c r="C247" s="126"/>
      <c r="D247" s="129"/>
      <c r="E247" s="129"/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0</v>
      </c>
      <c r="O247" s="57">
        <v>0</v>
      </c>
      <c r="P247" s="57">
        <v>0</v>
      </c>
      <c r="Q247" s="57">
        <v>0</v>
      </c>
      <c r="R247" s="57">
        <v>0</v>
      </c>
      <c r="S247" s="57">
        <v>0</v>
      </c>
      <c r="T247" s="57">
        <v>0</v>
      </c>
      <c r="U247" s="57">
        <v>0</v>
      </c>
      <c r="V247" s="57">
        <v>0</v>
      </c>
      <c r="W247" s="57">
        <v>0</v>
      </c>
      <c r="X247" s="57">
        <v>0</v>
      </c>
      <c r="Y247" s="57">
        <f>SUM(G247:O247)</f>
        <v>0</v>
      </c>
    </row>
    <row r="248" spans="1:25" s="50" customFormat="1" ht="36">
      <c r="A248" s="121" t="s">
        <v>299</v>
      </c>
      <c r="B248" s="22" t="s">
        <v>273</v>
      </c>
      <c r="C248" s="124" t="s">
        <v>174</v>
      </c>
      <c r="D248" s="127">
        <v>2010</v>
      </c>
      <c r="E248" s="127">
        <v>2012</v>
      </c>
      <c r="F248" s="56">
        <f aca="true" t="shared" si="188" ref="F248:Y248">SUM(F249:F250)</f>
        <v>51300</v>
      </c>
      <c r="G248" s="56">
        <f t="shared" si="188"/>
        <v>17000</v>
      </c>
      <c r="H248" s="56">
        <f t="shared" si="188"/>
        <v>18700</v>
      </c>
      <c r="I248" s="56">
        <f t="shared" si="188"/>
        <v>0</v>
      </c>
      <c r="J248" s="56">
        <f t="shared" si="188"/>
        <v>0</v>
      </c>
      <c r="K248" s="56">
        <f t="shared" si="188"/>
        <v>0</v>
      </c>
      <c r="L248" s="56">
        <f t="shared" si="188"/>
        <v>0</v>
      </c>
      <c r="M248" s="56">
        <f t="shared" si="188"/>
        <v>0</v>
      </c>
      <c r="N248" s="56">
        <f t="shared" si="188"/>
        <v>0</v>
      </c>
      <c r="O248" s="56">
        <f t="shared" si="188"/>
        <v>0</v>
      </c>
      <c r="P248" s="56">
        <f>SUM(P249:P250)</f>
        <v>0</v>
      </c>
      <c r="Q248" s="56">
        <f>SUM(Q249:Q250)</f>
        <v>0</v>
      </c>
      <c r="R248" s="56">
        <f>SUM(R249:R250)</f>
        <v>0</v>
      </c>
      <c r="S248" s="56">
        <f aca="true" t="shared" si="189" ref="S248:X248">SUM(S249:S250)</f>
        <v>0</v>
      </c>
      <c r="T248" s="56">
        <f t="shared" si="189"/>
        <v>0</v>
      </c>
      <c r="U248" s="56">
        <f t="shared" si="189"/>
        <v>0</v>
      </c>
      <c r="V248" s="56">
        <f t="shared" si="189"/>
        <v>0</v>
      </c>
      <c r="W248" s="56">
        <f t="shared" si="189"/>
        <v>0</v>
      </c>
      <c r="X248" s="56">
        <f t="shared" si="189"/>
        <v>0</v>
      </c>
      <c r="Y248" s="56">
        <f t="shared" si="188"/>
        <v>35700</v>
      </c>
    </row>
    <row r="249" spans="1:25" s="52" customFormat="1" ht="12">
      <c r="A249" s="122"/>
      <c r="B249" s="23" t="s">
        <v>131</v>
      </c>
      <c r="C249" s="125"/>
      <c r="D249" s="128"/>
      <c r="E249" s="128"/>
      <c r="F249" s="57">
        <v>51300</v>
      </c>
      <c r="G249" s="57">
        <v>17000</v>
      </c>
      <c r="H249" s="57">
        <v>18700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57">
        <v>0</v>
      </c>
      <c r="X249" s="57">
        <v>0</v>
      </c>
      <c r="Y249" s="57">
        <f>SUM(G249:O249)</f>
        <v>35700</v>
      </c>
    </row>
    <row r="250" spans="1:25" s="52" customFormat="1" ht="12">
      <c r="A250" s="123"/>
      <c r="B250" s="23" t="s">
        <v>132</v>
      </c>
      <c r="C250" s="126"/>
      <c r="D250" s="129"/>
      <c r="E250" s="129"/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57">
        <v>0</v>
      </c>
      <c r="M250" s="57">
        <v>0</v>
      </c>
      <c r="N250" s="57">
        <v>0</v>
      </c>
      <c r="O250" s="57">
        <v>0</v>
      </c>
      <c r="P250" s="57">
        <v>0</v>
      </c>
      <c r="Q250" s="57">
        <v>0</v>
      </c>
      <c r="R250" s="57">
        <v>0</v>
      </c>
      <c r="S250" s="57">
        <v>0</v>
      </c>
      <c r="T250" s="57">
        <v>0</v>
      </c>
      <c r="U250" s="57">
        <v>0</v>
      </c>
      <c r="V250" s="57">
        <v>0</v>
      </c>
      <c r="W250" s="57">
        <v>0</v>
      </c>
      <c r="X250" s="57">
        <v>0</v>
      </c>
      <c r="Y250" s="57">
        <f>SUM(G250:O250)</f>
        <v>0</v>
      </c>
    </row>
    <row r="251" spans="1:25" s="50" customFormat="1" ht="24">
      <c r="A251" s="121" t="s">
        <v>300</v>
      </c>
      <c r="B251" s="22" t="s">
        <v>276</v>
      </c>
      <c r="C251" s="124" t="s">
        <v>174</v>
      </c>
      <c r="D251" s="127">
        <v>2010</v>
      </c>
      <c r="E251" s="127">
        <v>2012</v>
      </c>
      <c r="F251" s="56">
        <f aca="true" t="shared" si="190" ref="F251:Y251">SUM(F252:F253)</f>
        <v>126000</v>
      </c>
      <c r="G251" s="56">
        <f t="shared" si="190"/>
        <v>40000</v>
      </c>
      <c r="H251" s="56">
        <f t="shared" si="190"/>
        <v>44000</v>
      </c>
      <c r="I251" s="56">
        <f t="shared" si="190"/>
        <v>0</v>
      </c>
      <c r="J251" s="56">
        <f t="shared" si="190"/>
        <v>0</v>
      </c>
      <c r="K251" s="56">
        <f t="shared" si="190"/>
        <v>0</v>
      </c>
      <c r="L251" s="56">
        <f t="shared" si="190"/>
        <v>0</v>
      </c>
      <c r="M251" s="56">
        <f t="shared" si="190"/>
        <v>0</v>
      </c>
      <c r="N251" s="56">
        <f t="shared" si="190"/>
        <v>0</v>
      </c>
      <c r="O251" s="56">
        <f t="shared" si="190"/>
        <v>0</v>
      </c>
      <c r="P251" s="56">
        <f>SUM(P252:P253)</f>
        <v>0</v>
      </c>
      <c r="Q251" s="56">
        <f>SUM(Q252:Q253)</f>
        <v>0</v>
      </c>
      <c r="R251" s="56">
        <f>SUM(R252:R253)</f>
        <v>0</v>
      </c>
      <c r="S251" s="56">
        <f aca="true" t="shared" si="191" ref="S251:X251">SUM(S252:S253)</f>
        <v>0</v>
      </c>
      <c r="T251" s="56">
        <f t="shared" si="191"/>
        <v>0</v>
      </c>
      <c r="U251" s="56">
        <f t="shared" si="191"/>
        <v>0</v>
      </c>
      <c r="V251" s="56">
        <f t="shared" si="191"/>
        <v>0</v>
      </c>
      <c r="W251" s="56">
        <f t="shared" si="191"/>
        <v>0</v>
      </c>
      <c r="X251" s="56">
        <f t="shared" si="191"/>
        <v>0</v>
      </c>
      <c r="Y251" s="56">
        <f t="shared" si="190"/>
        <v>84000</v>
      </c>
    </row>
    <row r="252" spans="1:25" s="52" customFormat="1" ht="12">
      <c r="A252" s="122"/>
      <c r="B252" s="23" t="s">
        <v>131</v>
      </c>
      <c r="C252" s="125"/>
      <c r="D252" s="128"/>
      <c r="E252" s="128"/>
      <c r="F252" s="57">
        <v>126000</v>
      </c>
      <c r="G252" s="57">
        <v>40000</v>
      </c>
      <c r="H252" s="57">
        <v>44000</v>
      </c>
      <c r="I252" s="57">
        <v>0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0</v>
      </c>
      <c r="Q252" s="57">
        <v>0</v>
      </c>
      <c r="R252" s="57">
        <v>0</v>
      </c>
      <c r="S252" s="57">
        <v>0</v>
      </c>
      <c r="T252" s="57">
        <v>0</v>
      </c>
      <c r="U252" s="57">
        <v>0</v>
      </c>
      <c r="V252" s="57">
        <v>0</v>
      </c>
      <c r="W252" s="57">
        <v>0</v>
      </c>
      <c r="X252" s="57">
        <v>0</v>
      </c>
      <c r="Y252" s="57">
        <f>SUM(G252:O252)</f>
        <v>84000</v>
      </c>
    </row>
    <row r="253" spans="1:25" s="52" customFormat="1" ht="12">
      <c r="A253" s="123"/>
      <c r="B253" s="23" t="s">
        <v>132</v>
      </c>
      <c r="C253" s="126"/>
      <c r="D253" s="129"/>
      <c r="E253" s="129"/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0</v>
      </c>
      <c r="Q253" s="57">
        <v>0</v>
      </c>
      <c r="R253" s="57">
        <v>0</v>
      </c>
      <c r="S253" s="57">
        <v>0</v>
      </c>
      <c r="T253" s="57">
        <v>0</v>
      </c>
      <c r="U253" s="57">
        <v>0</v>
      </c>
      <c r="V253" s="57">
        <v>0</v>
      </c>
      <c r="W253" s="57">
        <v>0</v>
      </c>
      <c r="X253" s="57">
        <v>0</v>
      </c>
      <c r="Y253" s="57">
        <f>SUM(G253:O253)</f>
        <v>0</v>
      </c>
    </row>
    <row r="254" spans="1:25" s="50" customFormat="1" ht="24">
      <c r="A254" s="121" t="s">
        <v>302</v>
      </c>
      <c r="B254" s="22" t="s">
        <v>274</v>
      </c>
      <c r="C254" s="124" t="s">
        <v>174</v>
      </c>
      <c r="D254" s="127">
        <v>2010</v>
      </c>
      <c r="E254" s="127">
        <v>2012</v>
      </c>
      <c r="F254" s="56">
        <f aca="true" t="shared" si="192" ref="F254:Y254">SUM(F255:F256)</f>
        <v>161500</v>
      </c>
      <c r="G254" s="56">
        <f t="shared" si="192"/>
        <v>55000</v>
      </c>
      <c r="H254" s="56">
        <f t="shared" si="192"/>
        <v>56500</v>
      </c>
      <c r="I254" s="56">
        <f t="shared" si="192"/>
        <v>0</v>
      </c>
      <c r="J254" s="56">
        <f t="shared" si="192"/>
        <v>0</v>
      </c>
      <c r="K254" s="56">
        <f t="shared" si="192"/>
        <v>0</v>
      </c>
      <c r="L254" s="56">
        <f t="shared" si="192"/>
        <v>0</v>
      </c>
      <c r="M254" s="56">
        <f t="shared" si="192"/>
        <v>0</v>
      </c>
      <c r="N254" s="56">
        <f t="shared" si="192"/>
        <v>0</v>
      </c>
      <c r="O254" s="56">
        <f t="shared" si="192"/>
        <v>0</v>
      </c>
      <c r="P254" s="56">
        <f>SUM(P255:P256)</f>
        <v>0</v>
      </c>
      <c r="Q254" s="56">
        <f>SUM(Q255:Q256)</f>
        <v>0</v>
      </c>
      <c r="R254" s="56">
        <f>SUM(R255:R256)</f>
        <v>0</v>
      </c>
      <c r="S254" s="56">
        <f aca="true" t="shared" si="193" ref="S254:X254">SUM(S255:S256)</f>
        <v>0</v>
      </c>
      <c r="T254" s="56">
        <f t="shared" si="193"/>
        <v>0</v>
      </c>
      <c r="U254" s="56">
        <f t="shared" si="193"/>
        <v>0</v>
      </c>
      <c r="V254" s="56">
        <f t="shared" si="193"/>
        <v>0</v>
      </c>
      <c r="W254" s="56">
        <f t="shared" si="193"/>
        <v>0</v>
      </c>
      <c r="X254" s="56">
        <f t="shared" si="193"/>
        <v>0</v>
      </c>
      <c r="Y254" s="56">
        <f t="shared" si="192"/>
        <v>111500</v>
      </c>
    </row>
    <row r="255" spans="1:25" s="52" customFormat="1" ht="12">
      <c r="A255" s="122"/>
      <c r="B255" s="23" t="s">
        <v>131</v>
      </c>
      <c r="C255" s="125"/>
      <c r="D255" s="128"/>
      <c r="E255" s="128"/>
      <c r="F255" s="57">
        <v>161500</v>
      </c>
      <c r="G255" s="57">
        <v>55000</v>
      </c>
      <c r="H255" s="57">
        <v>56500</v>
      </c>
      <c r="I255" s="57">
        <v>0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  <c r="S255" s="57">
        <v>0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f>SUM(G255:O255)</f>
        <v>111500</v>
      </c>
    </row>
    <row r="256" spans="1:25" s="52" customFormat="1" ht="12">
      <c r="A256" s="123"/>
      <c r="B256" s="23" t="s">
        <v>132</v>
      </c>
      <c r="C256" s="126"/>
      <c r="D256" s="129"/>
      <c r="E256" s="129"/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57">
        <v>0</v>
      </c>
      <c r="N256" s="57">
        <v>0</v>
      </c>
      <c r="O256" s="57">
        <v>0</v>
      </c>
      <c r="P256" s="57">
        <v>0</v>
      </c>
      <c r="Q256" s="57">
        <v>0</v>
      </c>
      <c r="R256" s="57">
        <v>0</v>
      </c>
      <c r="S256" s="57">
        <v>0</v>
      </c>
      <c r="T256" s="57">
        <v>0</v>
      </c>
      <c r="U256" s="57">
        <v>0</v>
      </c>
      <c r="V256" s="57">
        <v>0</v>
      </c>
      <c r="W256" s="57">
        <v>0</v>
      </c>
      <c r="X256" s="57">
        <v>0</v>
      </c>
      <c r="Y256" s="57">
        <f>SUM(G256:O256)</f>
        <v>0</v>
      </c>
    </row>
    <row r="257" spans="1:25" s="50" customFormat="1" ht="35.25" customHeight="1">
      <c r="A257" s="121" t="s">
        <v>303</v>
      </c>
      <c r="B257" s="22" t="s">
        <v>275</v>
      </c>
      <c r="C257" s="124" t="s">
        <v>174</v>
      </c>
      <c r="D257" s="127">
        <v>2010</v>
      </c>
      <c r="E257" s="127">
        <v>2013</v>
      </c>
      <c r="F257" s="56">
        <f aca="true" t="shared" si="194" ref="F257:Y257">SUM(F258:F259)</f>
        <v>72000</v>
      </c>
      <c r="G257" s="56">
        <f t="shared" si="194"/>
        <v>24000</v>
      </c>
      <c r="H257" s="56">
        <f t="shared" si="194"/>
        <v>24000</v>
      </c>
      <c r="I257" s="56">
        <f t="shared" si="194"/>
        <v>24000</v>
      </c>
      <c r="J257" s="56">
        <f t="shared" si="194"/>
        <v>0</v>
      </c>
      <c r="K257" s="56">
        <f t="shared" si="194"/>
        <v>0</v>
      </c>
      <c r="L257" s="56">
        <f t="shared" si="194"/>
        <v>0</v>
      </c>
      <c r="M257" s="56">
        <f t="shared" si="194"/>
        <v>0</v>
      </c>
      <c r="N257" s="56">
        <f t="shared" si="194"/>
        <v>0</v>
      </c>
      <c r="O257" s="56">
        <f t="shared" si="194"/>
        <v>0</v>
      </c>
      <c r="P257" s="56">
        <f>SUM(P258:P259)</f>
        <v>0</v>
      </c>
      <c r="Q257" s="56">
        <f>SUM(Q258:Q259)</f>
        <v>0</v>
      </c>
      <c r="R257" s="56">
        <f>SUM(R258:R259)</f>
        <v>0</v>
      </c>
      <c r="S257" s="56">
        <f aca="true" t="shared" si="195" ref="S257:X257">SUM(S258:S259)</f>
        <v>0</v>
      </c>
      <c r="T257" s="56">
        <f t="shared" si="195"/>
        <v>0</v>
      </c>
      <c r="U257" s="56">
        <f t="shared" si="195"/>
        <v>0</v>
      </c>
      <c r="V257" s="56">
        <f t="shared" si="195"/>
        <v>0</v>
      </c>
      <c r="W257" s="56">
        <f t="shared" si="195"/>
        <v>0</v>
      </c>
      <c r="X257" s="56">
        <f t="shared" si="195"/>
        <v>0</v>
      </c>
      <c r="Y257" s="56">
        <f t="shared" si="194"/>
        <v>72000</v>
      </c>
    </row>
    <row r="258" spans="1:25" s="52" customFormat="1" ht="12">
      <c r="A258" s="122"/>
      <c r="B258" s="23" t="s">
        <v>131</v>
      </c>
      <c r="C258" s="125"/>
      <c r="D258" s="128"/>
      <c r="E258" s="128"/>
      <c r="F258" s="57">
        <v>72000</v>
      </c>
      <c r="G258" s="57">
        <v>24000</v>
      </c>
      <c r="H258" s="57">
        <v>24000</v>
      </c>
      <c r="I258" s="57">
        <v>24000</v>
      </c>
      <c r="J258" s="57">
        <v>0</v>
      </c>
      <c r="K258" s="57">
        <v>0</v>
      </c>
      <c r="L258" s="57">
        <v>0</v>
      </c>
      <c r="M258" s="57">
        <v>0</v>
      </c>
      <c r="N258" s="57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f>SUM(G258:O258)</f>
        <v>72000</v>
      </c>
    </row>
    <row r="259" spans="1:25" s="52" customFormat="1" ht="12">
      <c r="A259" s="123"/>
      <c r="B259" s="23" t="s">
        <v>132</v>
      </c>
      <c r="C259" s="126"/>
      <c r="D259" s="129"/>
      <c r="E259" s="129"/>
      <c r="F259" s="57"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57">
        <f>SUM(G259:O259)</f>
        <v>0</v>
      </c>
    </row>
    <row r="260" spans="1:25" s="50" customFormat="1" ht="48">
      <c r="A260" s="121" t="s">
        <v>304</v>
      </c>
      <c r="B260" s="22" t="s">
        <v>166</v>
      </c>
      <c r="C260" s="124" t="s">
        <v>160</v>
      </c>
      <c r="D260" s="127">
        <v>2011</v>
      </c>
      <c r="E260" s="127">
        <v>2014</v>
      </c>
      <c r="F260" s="56">
        <f aca="true" t="shared" si="196" ref="F260:Y260">SUM(F261:F262)</f>
        <v>3325420</v>
      </c>
      <c r="G260" s="56">
        <f t="shared" si="196"/>
        <v>646609</v>
      </c>
      <c r="H260" s="56">
        <f t="shared" si="196"/>
        <v>1108474</v>
      </c>
      <c r="I260" s="56">
        <f t="shared" si="196"/>
        <v>1108474</v>
      </c>
      <c r="J260" s="56">
        <f t="shared" si="196"/>
        <v>461863</v>
      </c>
      <c r="K260" s="56">
        <f t="shared" si="196"/>
        <v>0</v>
      </c>
      <c r="L260" s="56">
        <f t="shared" si="196"/>
        <v>0</v>
      </c>
      <c r="M260" s="56">
        <f t="shared" si="196"/>
        <v>0</v>
      </c>
      <c r="N260" s="56">
        <f t="shared" si="196"/>
        <v>0</v>
      </c>
      <c r="O260" s="56">
        <f t="shared" si="196"/>
        <v>0</v>
      </c>
      <c r="P260" s="56">
        <f>SUM(P261:P262)</f>
        <v>0</v>
      </c>
      <c r="Q260" s="56">
        <f>SUM(Q261:Q262)</f>
        <v>0</v>
      </c>
      <c r="R260" s="56">
        <f>SUM(R261:R262)</f>
        <v>0</v>
      </c>
      <c r="S260" s="56">
        <f aca="true" t="shared" si="197" ref="S260:X260">SUM(S261:S262)</f>
        <v>0</v>
      </c>
      <c r="T260" s="56">
        <f t="shared" si="197"/>
        <v>0</v>
      </c>
      <c r="U260" s="56">
        <f t="shared" si="197"/>
        <v>0</v>
      </c>
      <c r="V260" s="56">
        <f t="shared" si="197"/>
        <v>0</v>
      </c>
      <c r="W260" s="56">
        <f t="shared" si="197"/>
        <v>0</v>
      </c>
      <c r="X260" s="56">
        <f t="shared" si="197"/>
        <v>0</v>
      </c>
      <c r="Y260" s="56">
        <f t="shared" si="196"/>
        <v>3325420</v>
      </c>
    </row>
    <row r="261" spans="1:25" s="52" customFormat="1" ht="12">
      <c r="A261" s="122"/>
      <c r="B261" s="23" t="s">
        <v>131</v>
      </c>
      <c r="C261" s="125"/>
      <c r="D261" s="128"/>
      <c r="E261" s="128"/>
      <c r="F261" s="57">
        <v>3325420</v>
      </c>
      <c r="G261" s="57">
        <v>646609</v>
      </c>
      <c r="H261" s="57">
        <v>1108474</v>
      </c>
      <c r="I261" s="57">
        <v>1108474</v>
      </c>
      <c r="J261" s="57">
        <v>461863</v>
      </c>
      <c r="K261" s="57">
        <v>0</v>
      </c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  <c r="R261" s="57">
        <v>0</v>
      </c>
      <c r="S261" s="57">
        <v>0</v>
      </c>
      <c r="T261" s="57">
        <v>0</v>
      </c>
      <c r="U261" s="57">
        <v>0</v>
      </c>
      <c r="V261" s="57">
        <v>0</v>
      </c>
      <c r="W261" s="57">
        <v>0</v>
      </c>
      <c r="X261" s="57">
        <v>0</v>
      </c>
      <c r="Y261" s="57">
        <f>SUM(G261:O261)</f>
        <v>3325420</v>
      </c>
    </row>
    <row r="262" spans="1:25" s="52" customFormat="1" ht="12">
      <c r="A262" s="123"/>
      <c r="B262" s="23" t="s">
        <v>132</v>
      </c>
      <c r="C262" s="126"/>
      <c r="D262" s="129"/>
      <c r="E262" s="129"/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57">
        <f>SUM(G262:O262)</f>
        <v>0</v>
      </c>
    </row>
    <row r="263" spans="1:25" s="50" customFormat="1" ht="24">
      <c r="A263" s="121" t="s">
        <v>305</v>
      </c>
      <c r="B263" s="22" t="s">
        <v>167</v>
      </c>
      <c r="C263" s="124" t="s">
        <v>160</v>
      </c>
      <c r="D263" s="127">
        <v>2011</v>
      </c>
      <c r="E263" s="127">
        <v>2014</v>
      </c>
      <c r="F263" s="56">
        <f aca="true" t="shared" si="198" ref="F263:Y263">SUM(F264:F265)</f>
        <v>304560</v>
      </c>
      <c r="G263" s="56">
        <f t="shared" si="198"/>
        <v>93060</v>
      </c>
      <c r="H263" s="56">
        <f t="shared" si="198"/>
        <v>101520</v>
      </c>
      <c r="I263" s="56">
        <f t="shared" si="198"/>
        <v>101520</v>
      </c>
      <c r="J263" s="56">
        <f t="shared" si="198"/>
        <v>8460</v>
      </c>
      <c r="K263" s="56">
        <f t="shared" si="198"/>
        <v>0</v>
      </c>
      <c r="L263" s="56">
        <f t="shared" si="198"/>
        <v>0</v>
      </c>
      <c r="M263" s="56">
        <f t="shared" si="198"/>
        <v>0</v>
      </c>
      <c r="N263" s="56">
        <f t="shared" si="198"/>
        <v>0</v>
      </c>
      <c r="O263" s="56">
        <f t="shared" si="198"/>
        <v>0</v>
      </c>
      <c r="P263" s="56">
        <f>SUM(P264:P265)</f>
        <v>0</v>
      </c>
      <c r="Q263" s="56">
        <f>SUM(Q264:Q265)</f>
        <v>0</v>
      </c>
      <c r="R263" s="56">
        <f>SUM(R264:R265)</f>
        <v>0</v>
      </c>
      <c r="S263" s="56">
        <f aca="true" t="shared" si="199" ref="S263:X263">SUM(S264:S265)</f>
        <v>0</v>
      </c>
      <c r="T263" s="56">
        <f t="shared" si="199"/>
        <v>0</v>
      </c>
      <c r="U263" s="56">
        <f t="shared" si="199"/>
        <v>0</v>
      </c>
      <c r="V263" s="56">
        <f t="shared" si="199"/>
        <v>0</v>
      </c>
      <c r="W263" s="56">
        <f t="shared" si="199"/>
        <v>0</v>
      </c>
      <c r="X263" s="56">
        <f t="shared" si="199"/>
        <v>0</v>
      </c>
      <c r="Y263" s="56">
        <f t="shared" si="198"/>
        <v>304560</v>
      </c>
    </row>
    <row r="264" spans="1:25" s="52" customFormat="1" ht="12">
      <c r="A264" s="122"/>
      <c r="B264" s="23" t="s">
        <v>131</v>
      </c>
      <c r="C264" s="125"/>
      <c r="D264" s="128"/>
      <c r="E264" s="128"/>
      <c r="F264" s="57">
        <v>304560</v>
      </c>
      <c r="G264" s="57">
        <v>93060</v>
      </c>
      <c r="H264" s="57">
        <v>101520</v>
      </c>
      <c r="I264" s="57">
        <v>101520</v>
      </c>
      <c r="J264" s="57">
        <v>8460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57">
        <v>0</v>
      </c>
      <c r="Q264" s="57">
        <v>0</v>
      </c>
      <c r="R264" s="57">
        <v>0</v>
      </c>
      <c r="S264" s="57">
        <v>0</v>
      </c>
      <c r="T264" s="57">
        <v>0</v>
      </c>
      <c r="U264" s="57">
        <v>0</v>
      </c>
      <c r="V264" s="57">
        <v>0</v>
      </c>
      <c r="W264" s="57">
        <v>0</v>
      </c>
      <c r="X264" s="57">
        <v>0</v>
      </c>
      <c r="Y264" s="57">
        <f>SUM(G264:O264)</f>
        <v>304560</v>
      </c>
    </row>
    <row r="265" spans="1:25" s="52" customFormat="1" ht="12">
      <c r="A265" s="123"/>
      <c r="B265" s="23" t="s">
        <v>132</v>
      </c>
      <c r="C265" s="126"/>
      <c r="D265" s="129"/>
      <c r="E265" s="129"/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7">
        <v>0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0</v>
      </c>
      <c r="S265" s="57">
        <v>0</v>
      </c>
      <c r="T265" s="57">
        <v>0</v>
      </c>
      <c r="U265" s="57">
        <v>0</v>
      </c>
      <c r="V265" s="57">
        <v>0</v>
      </c>
      <c r="W265" s="57">
        <v>0</v>
      </c>
      <c r="X265" s="57">
        <v>0</v>
      </c>
      <c r="Y265" s="57">
        <f>SUM(G265:O265)</f>
        <v>0</v>
      </c>
    </row>
    <row r="266" spans="1:25" s="50" customFormat="1" ht="60">
      <c r="A266" s="121" t="s">
        <v>306</v>
      </c>
      <c r="B266" s="22" t="s">
        <v>168</v>
      </c>
      <c r="C266" s="124" t="s">
        <v>160</v>
      </c>
      <c r="D266" s="127">
        <v>2011</v>
      </c>
      <c r="E266" s="127">
        <v>2014</v>
      </c>
      <c r="F266" s="56">
        <f aca="true" t="shared" si="200" ref="F266:Y266">SUM(F267:F268)</f>
        <v>745200</v>
      </c>
      <c r="G266" s="56">
        <f t="shared" si="200"/>
        <v>223020</v>
      </c>
      <c r="H266" s="56">
        <f t="shared" si="200"/>
        <v>248400</v>
      </c>
      <c r="I266" s="56">
        <f t="shared" si="200"/>
        <v>248400</v>
      </c>
      <c r="J266" s="56">
        <f t="shared" si="200"/>
        <v>25380</v>
      </c>
      <c r="K266" s="56">
        <f t="shared" si="200"/>
        <v>0</v>
      </c>
      <c r="L266" s="56">
        <f t="shared" si="200"/>
        <v>0</v>
      </c>
      <c r="M266" s="56">
        <f t="shared" si="200"/>
        <v>0</v>
      </c>
      <c r="N266" s="56">
        <f t="shared" si="200"/>
        <v>0</v>
      </c>
      <c r="O266" s="56">
        <f t="shared" si="200"/>
        <v>0</v>
      </c>
      <c r="P266" s="56">
        <f>SUM(P267:P268)</f>
        <v>0</v>
      </c>
      <c r="Q266" s="56">
        <f>SUM(Q267:Q268)</f>
        <v>0</v>
      </c>
      <c r="R266" s="56">
        <f>SUM(R267:R268)</f>
        <v>0</v>
      </c>
      <c r="S266" s="56">
        <f aca="true" t="shared" si="201" ref="S266:X266">SUM(S267:S268)</f>
        <v>0</v>
      </c>
      <c r="T266" s="56">
        <f t="shared" si="201"/>
        <v>0</v>
      </c>
      <c r="U266" s="56">
        <f t="shared" si="201"/>
        <v>0</v>
      </c>
      <c r="V266" s="56">
        <f t="shared" si="201"/>
        <v>0</v>
      </c>
      <c r="W266" s="56">
        <f t="shared" si="201"/>
        <v>0</v>
      </c>
      <c r="X266" s="56">
        <f t="shared" si="201"/>
        <v>0</v>
      </c>
      <c r="Y266" s="56">
        <f t="shared" si="200"/>
        <v>745200</v>
      </c>
    </row>
    <row r="267" spans="1:25" s="52" customFormat="1" ht="12">
      <c r="A267" s="122"/>
      <c r="B267" s="23" t="s">
        <v>131</v>
      </c>
      <c r="C267" s="125"/>
      <c r="D267" s="128"/>
      <c r="E267" s="128"/>
      <c r="F267" s="57">
        <v>745200</v>
      </c>
      <c r="G267" s="57">
        <v>223020</v>
      </c>
      <c r="H267" s="57">
        <v>248400</v>
      </c>
      <c r="I267" s="57">
        <v>248400</v>
      </c>
      <c r="J267" s="57">
        <v>25380</v>
      </c>
      <c r="K267" s="57">
        <v>0</v>
      </c>
      <c r="L267" s="57">
        <v>0</v>
      </c>
      <c r="M267" s="57">
        <v>0</v>
      </c>
      <c r="N267" s="57">
        <v>0</v>
      </c>
      <c r="O267" s="57">
        <v>0</v>
      </c>
      <c r="P267" s="57">
        <v>0</v>
      </c>
      <c r="Q267" s="57">
        <v>0</v>
      </c>
      <c r="R267" s="57">
        <v>0</v>
      </c>
      <c r="S267" s="57">
        <v>0</v>
      </c>
      <c r="T267" s="57">
        <v>0</v>
      </c>
      <c r="U267" s="57">
        <v>0</v>
      </c>
      <c r="V267" s="57">
        <v>0</v>
      </c>
      <c r="W267" s="57">
        <v>0</v>
      </c>
      <c r="X267" s="57">
        <v>0</v>
      </c>
      <c r="Y267" s="57">
        <f>SUM(G267:O267)</f>
        <v>745200</v>
      </c>
    </row>
    <row r="268" spans="1:25" s="52" customFormat="1" ht="12">
      <c r="A268" s="123"/>
      <c r="B268" s="23" t="s">
        <v>132</v>
      </c>
      <c r="C268" s="126"/>
      <c r="D268" s="129"/>
      <c r="E268" s="129"/>
      <c r="F268" s="57">
        <v>0</v>
      </c>
      <c r="G268" s="57">
        <v>0</v>
      </c>
      <c r="H268" s="57">
        <v>0</v>
      </c>
      <c r="I268" s="57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  <c r="O268" s="57">
        <v>0</v>
      </c>
      <c r="P268" s="57">
        <v>0</v>
      </c>
      <c r="Q268" s="57">
        <v>0</v>
      </c>
      <c r="R268" s="57">
        <v>0</v>
      </c>
      <c r="S268" s="57">
        <v>0</v>
      </c>
      <c r="T268" s="57">
        <v>0</v>
      </c>
      <c r="U268" s="57">
        <v>0</v>
      </c>
      <c r="V268" s="57">
        <v>0</v>
      </c>
      <c r="W268" s="57">
        <v>0</v>
      </c>
      <c r="X268" s="57">
        <v>0</v>
      </c>
      <c r="Y268" s="57">
        <f>SUM(G268:O268)</f>
        <v>0</v>
      </c>
    </row>
    <row r="269" spans="1:25" s="50" customFormat="1" ht="24">
      <c r="A269" s="121" t="s">
        <v>307</v>
      </c>
      <c r="B269" s="22" t="s">
        <v>163</v>
      </c>
      <c r="C269" s="124" t="s">
        <v>160</v>
      </c>
      <c r="D269" s="127">
        <v>2009</v>
      </c>
      <c r="E269" s="127">
        <v>2012</v>
      </c>
      <c r="F269" s="56">
        <f aca="true" t="shared" si="202" ref="F269:Y269">SUM(F270:F271)</f>
        <v>917458</v>
      </c>
      <c r="G269" s="56">
        <f t="shared" si="202"/>
        <v>305000</v>
      </c>
      <c r="H269" s="56">
        <f t="shared" si="202"/>
        <v>119458</v>
      </c>
      <c r="I269" s="56">
        <f t="shared" si="202"/>
        <v>0</v>
      </c>
      <c r="J269" s="56">
        <f t="shared" si="202"/>
        <v>0</v>
      </c>
      <c r="K269" s="56">
        <f t="shared" si="202"/>
        <v>0</v>
      </c>
      <c r="L269" s="56">
        <f t="shared" si="202"/>
        <v>0</v>
      </c>
      <c r="M269" s="56">
        <f t="shared" si="202"/>
        <v>0</v>
      </c>
      <c r="N269" s="56">
        <f t="shared" si="202"/>
        <v>0</v>
      </c>
      <c r="O269" s="56">
        <f t="shared" si="202"/>
        <v>0</v>
      </c>
      <c r="P269" s="56">
        <f>SUM(P270:P271)</f>
        <v>0</v>
      </c>
      <c r="Q269" s="56">
        <f>SUM(Q270:Q271)</f>
        <v>0</v>
      </c>
      <c r="R269" s="56">
        <f>SUM(R270:R271)</f>
        <v>0</v>
      </c>
      <c r="S269" s="56">
        <f aca="true" t="shared" si="203" ref="S269:X269">SUM(S270:S271)</f>
        <v>0</v>
      </c>
      <c r="T269" s="56">
        <f t="shared" si="203"/>
        <v>0</v>
      </c>
      <c r="U269" s="56">
        <f t="shared" si="203"/>
        <v>0</v>
      </c>
      <c r="V269" s="56">
        <f t="shared" si="203"/>
        <v>0</v>
      </c>
      <c r="W269" s="56">
        <f t="shared" si="203"/>
        <v>0</v>
      </c>
      <c r="X269" s="56">
        <f t="shared" si="203"/>
        <v>0</v>
      </c>
      <c r="Y269" s="56">
        <f t="shared" si="202"/>
        <v>424458</v>
      </c>
    </row>
    <row r="270" spans="1:25" s="52" customFormat="1" ht="12">
      <c r="A270" s="122"/>
      <c r="B270" s="23" t="s">
        <v>131</v>
      </c>
      <c r="C270" s="125"/>
      <c r="D270" s="128"/>
      <c r="E270" s="128"/>
      <c r="F270" s="57">
        <v>917458</v>
      </c>
      <c r="G270" s="57">
        <v>305000</v>
      </c>
      <c r="H270" s="57">
        <v>119458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0</v>
      </c>
      <c r="R270" s="57">
        <v>0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  <c r="Y270" s="57">
        <f>SUM(G270:O270)</f>
        <v>424458</v>
      </c>
    </row>
    <row r="271" spans="1:25" s="52" customFormat="1" ht="12">
      <c r="A271" s="123"/>
      <c r="B271" s="23" t="s">
        <v>132</v>
      </c>
      <c r="C271" s="126"/>
      <c r="D271" s="129"/>
      <c r="E271" s="129"/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7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f>SUM(G271:O271)</f>
        <v>0</v>
      </c>
    </row>
    <row r="272" spans="1:25" s="50" customFormat="1" ht="18.75" customHeight="1">
      <c r="A272" s="121" t="s">
        <v>308</v>
      </c>
      <c r="B272" s="22" t="s">
        <v>169</v>
      </c>
      <c r="C272" s="124" t="s">
        <v>160</v>
      </c>
      <c r="D272" s="127">
        <v>2011</v>
      </c>
      <c r="E272" s="127">
        <v>2013</v>
      </c>
      <c r="F272" s="56">
        <f aca="true" t="shared" si="204" ref="F272:Y272">SUM(F273:F274)</f>
        <v>53490</v>
      </c>
      <c r="G272" s="56">
        <f t="shared" si="204"/>
        <v>17830</v>
      </c>
      <c r="H272" s="56">
        <f t="shared" si="204"/>
        <v>17830</v>
      </c>
      <c r="I272" s="56">
        <f t="shared" si="204"/>
        <v>17830</v>
      </c>
      <c r="J272" s="56">
        <f t="shared" si="204"/>
        <v>0</v>
      </c>
      <c r="K272" s="56">
        <f t="shared" si="204"/>
        <v>0</v>
      </c>
      <c r="L272" s="56">
        <f t="shared" si="204"/>
        <v>0</v>
      </c>
      <c r="M272" s="56">
        <f t="shared" si="204"/>
        <v>0</v>
      </c>
      <c r="N272" s="56">
        <f t="shared" si="204"/>
        <v>0</v>
      </c>
      <c r="O272" s="56">
        <f t="shared" si="204"/>
        <v>0</v>
      </c>
      <c r="P272" s="56">
        <f>SUM(P273:P274)</f>
        <v>0</v>
      </c>
      <c r="Q272" s="56">
        <f>SUM(Q273:Q274)</f>
        <v>0</v>
      </c>
      <c r="R272" s="56">
        <f>SUM(R273:R274)</f>
        <v>0</v>
      </c>
      <c r="S272" s="56">
        <f aca="true" t="shared" si="205" ref="S272:X272">SUM(S273:S274)</f>
        <v>0</v>
      </c>
      <c r="T272" s="56">
        <f t="shared" si="205"/>
        <v>0</v>
      </c>
      <c r="U272" s="56">
        <f t="shared" si="205"/>
        <v>0</v>
      </c>
      <c r="V272" s="56">
        <f t="shared" si="205"/>
        <v>0</v>
      </c>
      <c r="W272" s="56">
        <f t="shared" si="205"/>
        <v>0</v>
      </c>
      <c r="X272" s="56">
        <f t="shared" si="205"/>
        <v>0</v>
      </c>
      <c r="Y272" s="56">
        <f t="shared" si="204"/>
        <v>53490</v>
      </c>
    </row>
    <row r="273" spans="1:25" s="52" customFormat="1" ht="12">
      <c r="A273" s="122"/>
      <c r="B273" s="23" t="s">
        <v>131</v>
      </c>
      <c r="C273" s="125"/>
      <c r="D273" s="128"/>
      <c r="E273" s="128"/>
      <c r="F273" s="57">
        <v>53490</v>
      </c>
      <c r="G273" s="57">
        <v>17830</v>
      </c>
      <c r="H273" s="57">
        <v>17830</v>
      </c>
      <c r="I273" s="57">
        <v>17830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0</v>
      </c>
      <c r="Q273" s="57">
        <v>0</v>
      </c>
      <c r="R273" s="57">
        <v>0</v>
      </c>
      <c r="S273" s="57">
        <v>0</v>
      </c>
      <c r="T273" s="57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f>SUM(G273:O273)</f>
        <v>53490</v>
      </c>
    </row>
    <row r="274" spans="1:25" s="52" customFormat="1" ht="12">
      <c r="A274" s="123"/>
      <c r="B274" s="23" t="s">
        <v>132</v>
      </c>
      <c r="C274" s="126"/>
      <c r="D274" s="129"/>
      <c r="E274" s="129"/>
      <c r="F274" s="57">
        <v>0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>
        <v>0</v>
      </c>
      <c r="V274" s="57">
        <v>0</v>
      </c>
      <c r="W274" s="57">
        <v>0</v>
      </c>
      <c r="X274" s="57">
        <v>0</v>
      </c>
      <c r="Y274" s="57">
        <f>SUM(G274:O274)</f>
        <v>0</v>
      </c>
    </row>
    <row r="275" spans="1:25" s="50" customFormat="1" ht="12">
      <c r="A275" s="121" t="s">
        <v>309</v>
      </c>
      <c r="B275" s="22" t="s">
        <v>170</v>
      </c>
      <c r="C275" s="124" t="s">
        <v>160</v>
      </c>
      <c r="D275" s="127">
        <v>2011</v>
      </c>
      <c r="E275" s="127">
        <v>2013</v>
      </c>
      <c r="F275" s="56">
        <f aca="true" t="shared" si="206" ref="F275:Y275">SUM(F276:F277)</f>
        <v>900000</v>
      </c>
      <c r="G275" s="56">
        <f t="shared" si="206"/>
        <v>300000</v>
      </c>
      <c r="H275" s="56">
        <f t="shared" si="206"/>
        <v>300000</v>
      </c>
      <c r="I275" s="56">
        <f t="shared" si="206"/>
        <v>300000</v>
      </c>
      <c r="J275" s="56">
        <f t="shared" si="206"/>
        <v>0</v>
      </c>
      <c r="K275" s="56">
        <f t="shared" si="206"/>
        <v>0</v>
      </c>
      <c r="L275" s="56">
        <f t="shared" si="206"/>
        <v>0</v>
      </c>
      <c r="M275" s="56">
        <f t="shared" si="206"/>
        <v>0</v>
      </c>
      <c r="N275" s="56">
        <f t="shared" si="206"/>
        <v>0</v>
      </c>
      <c r="O275" s="56">
        <f t="shared" si="206"/>
        <v>0</v>
      </c>
      <c r="P275" s="56">
        <f>SUM(P276:P277)</f>
        <v>0</v>
      </c>
      <c r="Q275" s="56">
        <f>SUM(Q276:Q277)</f>
        <v>0</v>
      </c>
      <c r="R275" s="56">
        <f>SUM(R276:R277)</f>
        <v>0</v>
      </c>
      <c r="S275" s="56">
        <f aca="true" t="shared" si="207" ref="S275:X275">SUM(S276:S277)</f>
        <v>0</v>
      </c>
      <c r="T275" s="56">
        <f t="shared" si="207"/>
        <v>0</v>
      </c>
      <c r="U275" s="56">
        <f t="shared" si="207"/>
        <v>0</v>
      </c>
      <c r="V275" s="56">
        <f t="shared" si="207"/>
        <v>0</v>
      </c>
      <c r="W275" s="56">
        <f t="shared" si="207"/>
        <v>0</v>
      </c>
      <c r="X275" s="56">
        <f t="shared" si="207"/>
        <v>0</v>
      </c>
      <c r="Y275" s="56">
        <f t="shared" si="206"/>
        <v>900000</v>
      </c>
    </row>
    <row r="276" spans="1:25" s="52" customFormat="1" ht="12">
      <c r="A276" s="122"/>
      <c r="B276" s="23" t="s">
        <v>131</v>
      </c>
      <c r="C276" s="125"/>
      <c r="D276" s="128"/>
      <c r="E276" s="128"/>
      <c r="F276" s="57">
        <v>900000</v>
      </c>
      <c r="G276" s="57">
        <v>300000</v>
      </c>
      <c r="H276" s="57">
        <v>300000</v>
      </c>
      <c r="I276" s="57">
        <v>300000</v>
      </c>
      <c r="J276" s="57">
        <v>0</v>
      </c>
      <c r="K276" s="57">
        <v>0</v>
      </c>
      <c r="L276" s="57">
        <v>0</v>
      </c>
      <c r="M276" s="57">
        <v>0</v>
      </c>
      <c r="N276" s="57">
        <v>0</v>
      </c>
      <c r="O276" s="57">
        <v>0</v>
      </c>
      <c r="P276" s="57">
        <v>0</v>
      </c>
      <c r="Q276" s="57">
        <v>0</v>
      </c>
      <c r="R276" s="57">
        <v>0</v>
      </c>
      <c r="S276" s="57">
        <v>0</v>
      </c>
      <c r="T276" s="57">
        <v>0</v>
      </c>
      <c r="U276" s="57">
        <v>0</v>
      </c>
      <c r="V276" s="57">
        <v>0</v>
      </c>
      <c r="W276" s="57">
        <v>0</v>
      </c>
      <c r="X276" s="57">
        <v>0</v>
      </c>
      <c r="Y276" s="57">
        <f>SUM(G276:O276)</f>
        <v>900000</v>
      </c>
    </row>
    <row r="277" spans="1:25" s="52" customFormat="1" ht="12">
      <c r="A277" s="123"/>
      <c r="B277" s="23" t="s">
        <v>132</v>
      </c>
      <c r="C277" s="126"/>
      <c r="D277" s="129"/>
      <c r="E277" s="129"/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0</v>
      </c>
      <c r="X277" s="57">
        <v>0</v>
      </c>
      <c r="Y277" s="57">
        <f>SUM(G277:O277)</f>
        <v>0</v>
      </c>
    </row>
    <row r="278" spans="1:25" s="63" customFormat="1" ht="27.75" customHeight="1">
      <c r="A278" s="146" t="s">
        <v>30</v>
      </c>
      <c r="B278" s="157" t="s">
        <v>143</v>
      </c>
      <c r="C278" s="158"/>
      <c r="D278" s="158"/>
      <c r="E278" s="159"/>
      <c r="F278" s="62">
        <f aca="true" t="shared" si="208" ref="F278:Y278">SUM(F279)</f>
        <v>0</v>
      </c>
      <c r="G278" s="62">
        <f t="shared" si="208"/>
        <v>0</v>
      </c>
      <c r="H278" s="62">
        <f t="shared" si="208"/>
        <v>0</v>
      </c>
      <c r="I278" s="62">
        <f t="shared" si="208"/>
        <v>0</v>
      </c>
      <c r="J278" s="62">
        <f t="shared" si="208"/>
        <v>0</v>
      </c>
      <c r="K278" s="62">
        <f t="shared" si="208"/>
        <v>0</v>
      </c>
      <c r="L278" s="62">
        <f t="shared" si="208"/>
        <v>0</v>
      </c>
      <c r="M278" s="62">
        <f t="shared" si="208"/>
        <v>0</v>
      </c>
      <c r="N278" s="62">
        <f t="shared" si="208"/>
        <v>0</v>
      </c>
      <c r="O278" s="62">
        <f t="shared" si="208"/>
        <v>0</v>
      </c>
      <c r="P278" s="62">
        <f t="shared" si="208"/>
        <v>0</v>
      </c>
      <c r="Q278" s="62">
        <f t="shared" si="208"/>
        <v>0</v>
      </c>
      <c r="R278" s="62">
        <f t="shared" si="208"/>
        <v>0</v>
      </c>
      <c r="S278" s="62">
        <f t="shared" si="208"/>
        <v>0</v>
      </c>
      <c r="T278" s="62">
        <f t="shared" si="208"/>
        <v>0</v>
      </c>
      <c r="U278" s="62">
        <f t="shared" si="208"/>
        <v>0</v>
      </c>
      <c r="V278" s="62">
        <f t="shared" si="208"/>
        <v>0</v>
      </c>
      <c r="W278" s="62">
        <f t="shared" si="208"/>
        <v>0</v>
      </c>
      <c r="X278" s="62">
        <f t="shared" si="208"/>
        <v>0</v>
      </c>
      <c r="Y278" s="62">
        <f t="shared" si="208"/>
        <v>0</v>
      </c>
    </row>
    <row r="279" spans="1:25" s="65" customFormat="1" ht="12">
      <c r="A279" s="148"/>
      <c r="B279" s="153" t="s">
        <v>131</v>
      </c>
      <c r="C279" s="154"/>
      <c r="D279" s="154"/>
      <c r="E279" s="155"/>
      <c r="F279" s="64">
        <f>SUM(F281)</f>
        <v>0</v>
      </c>
      <c r="G279" s="64">
        <f aca="true" t="shared" si="209" ref="G279:O279">SUM(G281)</f>
        <v>0</v>
      </c>
      <c r="H279" s="64">
        <f t="shared" si="209"/>
        <v>0</v>
      </c>
      <c r="I279" s="64">
        <f t="shared" si="209"/>
        <v>0</v>
      </c>
      <c r="J279" s="64">
        <f t="shared" si="209"/>
        <v>0</v>
      </c>
      <c r="K279" s="64">
        <f t="shared" si="209"/>
        <v>0</v>
      </c>
      <c r="L279" s="64">
        <f t="shared" si="209"/>
        <v>0</v>
      </c>
      <c r="M279" s="64">
        <f t="shared" si="209"/>
        <v>0</v>
      </c>
      <c r="N279" s="64">
        <f t="shared" si="209"/>
        <v>0</v>
      </c>
      <c r="O279" s="64">
        <f t="shared" si="209"/>
        <v>0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>
        <f>SUM(Y281)</f>
        <v>0</v>
      </c>
    </row>
    <row r="280" spans="1:25" s="90" customFormat="1" ht="12">
      <c r="A280" s="142" t="s">
        <v>248</v>
      </c>
      <c r="B280" s="88" t="s">
        <v>142</v>
      </c>
      <c r="C280" s="144"/>
      <c r="D280" s="144"/>
      <c r="E280" s="144"/>
      <c r="F280" s="89">
        <f>SUM(F281)</f>
        <v>0</v>
      </c>
      <c r="G280" s="89">
        <f>SUM(G281)</f>
        <v>0</v>
      </c>
      <c r="H280" s="89">
        <f aca="true" t="shared" si="210" ref="H280:Y280">SUM(H281)</f>
        <v>0</v>
      </c>
      <c r="I280" s="89">
        <f t="shared" si="210"/>
        <v>0</v>
      </c>
      <c r="J280" s="89">
        <f t="shared" si="210"/>
        <v>0</v>
      </c>
      <c r="K280" s="89">
        <f t="shared" si="210"/>
        <v>0</v>
      </c>
      <c r="L280" s="89">
        <f t="shared" si="210"/>
        <v>0</v>
      </c>
      <c r="M280" s="89">
        <f t="shared" si="210"/>
        <v>0</v>
      </c>
      <c r="N280" s="89">
        <f t="shared" si="210"/>
        <v>0</v>
      </c>
      <c r="O280" s="89">
        <f t="shared" si="210"/>
        <v>0</v>
      </c>
      <c r="P280" s="89">
        <f t="shared" si="210"/>
        <v>0</v>
      </c>
      <c r="Q280" s="89">
        <f t="shared" si="210"/>
        <v>0</v>
      </c>
      <c r="R280" s="89">
        <f t="shared" si="210"/>
        <v>0</v>
      </c>
      <c r="S280" s="89">
        <f t="shared" si="210"/>
        <v>0</v>
      </c>
      <c r="T280" s="89">
        <f t="shared" si="210"/>
        <v>0</v>
      </c>
      <c r="U280" s="89">
        <f t="shared" si="210"/>
        <v>0</v>
      </c>
      <c r="V280" s="89">
        <f t="shared" si="210"/>
        <v>0</v>
      </c>
      <c r="W280" s="89">
        <f t="shared" si="210"/>
        <v>0</v>
      </c>
      <c r="X280" s="89">
        <f t="shared" si="210"/>
        <v>0</v>
      </c>
      <c r="Y280" s="89">
        <f t="shared" si="210"/>
        <v>0</v>
      </c>
    </row>
    <row r="281" spans="1:25" s="90" customFormat="1" ht="12">
      <c r="A281" s="143"/>
      <c r="B281" s="91" t="s">
        <v>131</v>
      </c>
      <c r="C281" s="145"/>
      <c r="D281" s="145"/>
      <c r="E281" s="145"/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/>
      <c r="Q281" s="92"/>
      <c r="R281" s="92"/>
      <c r="S281" s="92"/>
      <c r="T281" s="92"/>
      <c r="U281" s="92"/>
      <c r="V281" s="92"/>
      <c r="W281" s="92"/>
      <c r="X281" s="92"/>
      <c r="Y281" s="93">
        <f>SUM(G281:X281)</f>
        <v>0</v>
      </c>
    </row>
    <row r="282" spans="1:25" s="53" customFormat="1" ht="24.75" customHeight="1">
      <c r="A282" s="156" t="s">
        <v>249</v>
      </c>
      <c r="B282" s="156"/>
      <c r="C282" s="156"/>
      <c r="D282" s="156"/>
      <c r="E282" s="156"/>
      <c r="F282" s="156"/>
      <c r="G282" s="156"/>
      <c r="H282" s="156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</row>
    <row r="283" spans="1:25" s="53" customFormat="1" ht="24.75" customHeight="1">
      <c r="A283" s="141" t="s">
        <v>250</v>
      </c>
      <c r="B283" s="141"/>
      <c r="C283" s="141"/>
      <c r="D283" s="141"/>
      <c r="E283" s="141"/>
      <c r="F283" s="141"/>
      <c r="G283" s="141"/>
      <c r="H283" s="141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</row>
    <row r="284" spans="1:25" s="53" customFormat="1" ht="11.25" customHeight="1">
      <c r="A284" s="141" t="s">
        <v>251</v>
      </c>
      <c r="B284" s="141"/>
      <c r="C284" s="141"/>
      <c r="D284" s="141"/>
      <c r="E284" s="141"/>
      <c r="F284" s="141"/>
      <c r="G284" s="141"/>
      <c r="H284" s="141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</row>
    <row r="285" spans="1:25" s="53" customFormat="1" ht="32.25" customHeight="1">
      <c r="A285" s="149" t="s">
        <v>252</v>
      </c>
      <c r="B285" s="149"/>
      <c r="C285" s="149"/>
      <c r="D285" s="149"/>
      <c r="E285" s="149"/>
      <c r="F285" s="149"/>
      <c r="G285" s="149"/>
      <c r="H285" s="14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</row>
    <row r="286" spans="1:8" s="53" customFormat="1" ht="24.75" customHeight="1">
      <c r="A286" s="149" t="s">
        <v>253</v>
      </c>
      <c r="B286" s="149"/>
      <c r="C286" s="149"/>
      <c r="D286" s="149"/>
      <c r="E286" s="149"/>
      <c r="F286" s="149"/>
      <c r="G286" s="149"/>
      <c r="H286" s="149"/>
    </row>
    <row r="287" spans="1:8" s="53" customFormat="1" ht="33.75" customHeight="1">
      <c r="A287" s="149" t="s">
        <v>254</v>
      </c>
      <c r="B287" s="149"/>
      <c r="C287" s="149"/>
      <c r="D287" s="149"/>
      <c r="E287" s="149"/>
      <c r="F287" s="149"/>
      <c r="G287" s="149"/>
      <c r="H287" s="149"/>
    </row>
    <row r="288" spans="1:8" s="53" customFormat="1" ht="34.5" customHeight="1">
      <c r="A288" s="149" t="s">
        <v>255</v>
      </c>
      <c r="B288" s="149"/>
      <c r="C288" s="149"/>
      <c r="D288" s="149"/>
      <c r="E288" s="149"/>
      <c r="F288" s="149"/>
      <c r="G288" s="149"/>
      <c r="H288" s="149"/>
    </row>
    <row r="289" spans="1:8" s="53" customFormat="1" ht="11.25">
      <c r="A289" s="140"/>
      <c r="B289" s="140"/>
      <c r="C289" s="140"/>
      <c r="D289" s="140"/>
      <c r="E289" s="140"/>
      <c r="F289" s="140"/>
      <c r="G289" s="140"/>
      <c r="H289" s="140"/>
    </row>
    <row r="290" spans="1:2" s="52" customFormat="1" ht="12">
      <c r="A290" s="54"/>
      <c r="B290" s="55"/>
    </row>
    <row r="291" spans="1:2" s="52" customFormat="1" ht="12">
      <c r="A291" s="54"/>
      <c r="B291" s="55"/>
    </row>
    <row r="292" spans="1:2" s="52" customFormat="1" ht="12">
      <c r="A292" s="54"/>
      <c r="B292" s="55"/>
    </row>
    <row r="293" spans="1:2" s="52" customFormat="1" ht="12">
      <c r="A293" s="54"/>
      <c r="B293" s="55"/>
    </row>
    <row r="294" spans="1:2" s="52" customFormat="1" ht="12">
      <c r="A294" s="54"/>
      <c r="B294" s="55"/>
    </row>
    <row r="295" spans="1:2" s="52" customFormat="1" ht="12">
      <c r="A295" s="54"/>
      <c r="B295" s="55"/>
    </row>
    <row r="296" spans="1:2" s="52" customFormat="1" ht="12">
      <c r="A296" s="54"/>
      <c r="B296" s="55"/>
    </row>
    <row r="297" spans="1:2" s="52" customFormat="1" ht="12">
      <c r="A297" s="54"/>
      <c r="B297" s="55"/>
    </row>
    <row r="298" spans="1:2" s="52" customFormat="1" ht="12">
      <c r="A298" s="54"/>
      <c r="B298" s="55"/>
    </row>
    <row r="299" spans="1:2" s="52" customFormat="1" ht="12">
      <c r="A299" s="54"/>
      <c r="B299" s="55"/>
    </row>
    <row r="300" spans="1:2" s="52" customFormat="1" ht="12">
      <c r="A300" s="54"/>
      <c r="B300" s="55"/>
    </row>
    <row r="301" spans="1:2" s="52" customFormat="1" ht="12">
      <c r="A301" s="54"/>
      <c r="B301" s="55"/>
    </row>
    <row r="302" spans="1:2" s="52" customFormat="1" ht="12">
      <c r="A302" s="54"/>
      <c r="B302" s="55"/>
    </row>
    <row r="303" spans="1:2" s="52" customFormat="1" ht="12">
      <c r="A303" s="54"/>
      <c r="B303" s="55"/>
    </row>
    <row r="304" spans="1:2" s="52" customFormat="1" ht="12">
      <c r="A304" s="54"/>
      <c r="B304" s="55"/>
    </row>
    <row r="305" spans="1:2" s="52" customFormat="1" ht="12">
      <c r="A305" s="54"/>
      <c r="B305" s="55"/>
    </row>
    <row r="306" spans="1:2" s="52" customFormat="1" ht="12">
      <c r="A306" s="54"/>
      <c r="B306" s="55"/>
    </row>
    <row r="307" spans="1:2" s="52" customFormat="1" ht="12">
      <c r="A307" s="54"/>
      <c r="B307" s="55"/>
    </row>
    <row r="308" spans="1:2" s="52" customFormat="1" ht="12">
      <c r="A308" s="54"/>
      <c r="B308" s="55"/>
    </row>
    <row r="309" spans="1:2" s="52" customFormat="1" ht="12">
      <c r="A309" s="54"/>
      <c r="B309" s="55"/>
    </row>
    <row r="310" spans="1:2" s="52" customFormat="1" ht="12">
      <c r="A310" s="54"/>
      <c r="B310" s="55"/>
    </row>
    <row r="311" spans="1:2" s="52" customFormat="1" ht="12">
      <c r="A311" s="54"/>
      <c r="B311" s="55"/>
    </row>
    <row r="312" spans="1:2" s="52" customFormat="1" ht="12">
      <c r="A312" s="54"/>
      <c r="B312" s="55"/>
    </row>
    <row r="313" spans="1:2" s="52" customFormat="1" ht="12">
      <c r="A313" s="54"/>
      <c r="B313" s="55"/>
    </row>
    <row r="314" spans="1:2" s="52" customFormat="1" ht="12">
      <c r="A314" s="54"/>
      <c r="B314" s="55"/>
    </row>
    <row r="315" spans="1:2" s="52" customFormat="1" ht="12">
      <c r="A315" s="54"/>
      <c r="B315" s="55"/>
    </row>
    <row r="316" spans="1:2" s="52" customFormat="1" ht="12">
      <c r="A316" s="54"/>
      <c r="B316" s="55"/>
    </row>
    <row r="317" spans="1:2" s="52" customFormat="1" ht="12">
      <c r="A317" s="54"/>
      <c r="B317" s="55"/>
    </row>
    <row r="318" spans="1:2" s="52" customFormat="1" ht="12">
      <c r="A318" s="54"/>
      <c r="B318" s="55"/>
    </row>
    <row r="319" spans="1:2" s="52" customFormat="1" ht="12">
      <c r="A319" s="54"/>
      <c r="B319" s="55"/>
    </row>
    <row r="320" spans="1:2" s="52" customFormat="1" ht="12">
      <c r="A320" s="54"/>
      <c r="B320" s="55"/>
    </row>
    <row r="321" spans="1:2" s="52" customFormat="1" ht="12">
      <c r="A321" s="54"/>
      <c r="B321" s="55"/>
    </row>
    <row r="322" spans="1:2" s="52" customFormat="1" ht="12">
      <c r="A322" s="54"/>
      <c r="B322" s="55"/>
    </row>
    <row r="323" spans="1:2" s="52" customFormat="1" ht="12">
      <c r="A323" s="54"/>
      <c r="B323" s="55"/>
    </row>
    <row r="324" spans="1:2" s="52" customFormat="1" ht="12">
      <c r="A324" s="54"/>
      <c r="B324" s="55"/>
    </row>
    <row r="325" spans="1:2" s="52" customFormat="1" ht="12">
      <c r="A325" s="54"/>
      <c r="B325" s="55"/>
    </row>
    <row r="326" spans="1:2" s="52" customFormat="1" ht="12">
      <c r="A326" s="54"/>
      <c r="B326" s="55"/>
    </row>
    <row r="327" spans="1:2" s="52" customFormat="1" ht="12">
      <c r="A327" s="54"/>
      <c r="B327" s="55"/>
    </row>
    <row r="328" spans="1:2" s="52" customFormat="1" ht="12">
      <c r="A328" s="54"/>
      <c r="B328" s="55"/>
    </row>
    <row r="329" spans="1:2" s="52" customFormat="1" ht="12">
      <c r="A329" s="54"/>
      <c r="B329" s="55"/>
    </row>
    <row r="330" spans="1:2" s="52" customFormat="1" ht="12">
      <c r="A330" s="54"/>
      <c r="B330" s="55"/>
    </row>
    <row r="331" spans="1:2" s="52" customFormat="1" ht="12">
      <c r="A331" s="54"/>
      <c r="B331" s="55"/>
    </row>
    <row r="332" spans="1:2" s="52" customFormat="1" ht="12">
      <c r="A332" s="54"/>
      <c r="B332" s="55"/>
    </row>
    <row r="333" spans="1:2" s="52" customFormat="1" ht="12">
      <c r="A333" s="54"/>
      <c r="B333" s="55"/>
    </row>
    <row r="334" spans="1:2" s="52" customFormat="1" ht="12">
      <c r="A334" s="54"/>
      <c r="B334" s="55"/>
    </row>
    <row r="335" spans="1:2" s="52" customFormat="1" ht="12">
      <c r="A335" s="54"/>
      <c r="B335" s="55"/>
    </row>
    <row r="336" spans="1:2" s="52" customFormat="1" ht="12">
      <c r="A336" s="54"/>
      <c r="B336" s="55"/>
    </row>
    <row r="337" spans="1:2" s="52" customFormat="1" ht="12">
      <c r="A337" s="54"/>
      <c r="B337" s="55"/>
    </row>
    <row r="338" spans="1:2" s="52" customFormat="1" ht="12">
      <c r="A338" s="54"/>
      <c r="B338" s="55"/>
    </row>
    <row r="339" spans="1:2" s="52" customFormat="1" ht="12">
      <c r="A339" s="54"/>
      <c r="B339" s="55"/>
    </row>
    <row r="340" spans="1:2" s="52" customFormat="1" ht="12">
      <c r="A340" s="54"/>
      <c r="B340" s="55"/>
    </row>
    <row r="341" spans="1:2" s="52" customFormat="1" ht="12">
      <c r="A341" s="54"/>
      <c r="B341" s="55"/>
    </row>
    <row r="342" spans="1:2" s="52" customFormat="1" ht="12">
      <c r="A342" s="54"/>
      <c r="B342" s="55"/>
    </row>
    <row r="343" spans="1:2" s="52" customFormat="1" ht="12">
      <c r="A343" s="54"/>
      <c r="B343" s="55"/>
    </row>
    <row r="344" spans="1:2" s="52" customFormat="1" ht="12">
      <c r="A344" s="54"/>
      <c r="B344" s="55"/>
    </row>
    <row r="345" spans="1:2" s="52" customFormat="1" ht="12">
      <c r="A345" s="54"/>
      <c r="B345" s="55"/>
    </row>
    <row r="346" spans="1:2" s="52" customFormat="1" ht="12">
      <c r="A346" s="54"/>
      <c r="B346" s="55"/>
    </row>
    <row r="347" spans="1:2" s="52" customFormat="1" ht="12">
      <c r="A347" s="54"/>
      <c r="B347" s="55"/>
    </row>
    <row r="348" spans="1:2" s="52" customFormat="1" ht="12">
      <c r="A348" s="54"/>
      <c r="B348" s="55"/>
    </row>
    <row r="349" spans="1:2" s="52" customFormat="1" ht="12">
      <c r="A349" s="54"/>
      <c r="B349" s="55"/>
    </row>
    <row r="350" spans="1:2" s="52" customFormat="1" ht="12">
      <c r="A350" s="54"/>
      <c r="B350" s="55"/>
    </row>
    <row r="351" spans="1:2" s="52" customFormat="1" ht="12">
      <c r="A351" s="54"/>
      <c r="B351" s="55"/>
    </row>
    <row r="352" spans="1:2" s="52" customFormat="1" ht="12">
      <c r="A352" s="54"/>
      <c r="B352" s="55"/>
    </row>
    <row r="353" spans="1:2" s="52" customFormat="1" ht="12">
      <c r="A353" s="54"/>
      <c r="B353" s="55"/>
    </row>
    <row r="354" spans="1:2" s="52" customFormat="1" ht="12">
      <c r="A354" s="54"/>
      <c r="B354" s="55"/>
    </row>
    <row r="355" spans="1:2" s="52" customFormat="1" ht="12">
      <c r="A355" s="54"/>
      <c r="B355" s="55"/>
    </row>
    <row r="356" spans="1:2" s="52" customFormat="1" ht="12">
      <c r="A356" s="54"/>
      <c r="B356" s="55"/>
    </row>
    <row r="357" spans="1:2" s="52" customFormat="1" ht="12">
      <c r="A357" s="54"/>
      <c r="B357" s="55"/>
    </row>
    <row r="358" spans="1:2" s="52" customFormat="1" ht="12">
      <c r="A358" s="54"/>
      <c r="B358" s="55"/>
    </row>
    <row r="359" spans="1:2" s="52" customFormat="1" ht="12">
      <c r="A359" s="54"/>
      <c r="B359" s="55"/>
    </row>
    <row r="360" spans="1:2" s="52" customFormat="1" ht="12">
      <c r="A360" s="54"/>
      <c r="B360" s="55"/>
    </row>
    <row r="361" spans="1:2" s="52" customFormat="1" ht="12">
      <c r="A361" s="54"/>
      <c r="B361" s="55"/>
    </row>
    <row r="362" spans="1:2" s="52" customFormat="1" ht="12">
      <c r="A362" s="54"/>
      <c r="B362" s="55"/>
    </row>
    <row r="363" spans="1:2" s="52" customFormat="1" ht="12">
      <c r="A363" s="54"/>
      <c r="B363" s="55"/>
    </row>
    <row r="364" spans="1:2" s="52" customFormat="1" ht="12">
      <c r="A364" s="54"/>
      <c r="B364" s="55"/>
    </row>
    <row r="365" spans="1:2" s="52" customFormat="1" ht="12">
      <c r="A365" s="54"/>
      <c r="B365" s="55"/>
    </row>
    <row r="366" spans="1:2" s="52" customFormat="1" ht="12">
      <c r="A366" s="54"/>
      <c r="B366" s="55"/>
    </row>
    <row r="367" spans="1:2" s="52" customFormat="1" ht="12">
      <c r="A367" s="54"/>
      <c r="B367" s="55"/>
    </row>
    <row r="368" spans="1:2" s="52" customFormat="1" ht="12">
      <c r="A368" s="54"/>
      <c r="B368" s="55"/>
    </row>
    <row r="369" spans="1:2" s="52" customFormat="1" ht="12">
      <c r="A369" s="54"/>
      <c r="B369" s="55"/>
    </row>
    <row r="370" spans="1:2" s="52" customFormat="1" ht="12">
      <c r="A370" s="54"/>
      <c r="B370" s="55"/>
    </row>
    <row r="371" spans="1:2" s="52" customFormat="1" ht="12">
      <c r="A371" s="54"/>
      <c r="B371" s="55"/>
    </row>
    <row r="372" spans="1:2" s="52" customFormat="1" ht="12">
      <c r="A372" s="54"/>
      <c r="B372" s="55"/>
    </row>
    <row r="373" spans="1:2" s="52" customFormat="1" ht="12">
      <c r="A373" s="54"/>
      <c r="B373" s="55"/>
    </row>
    <row r="374" spans="1:2" s="52" customFormat="1" ht="12">
      <c r="A374" s="54"/>
      <c r="B374" s="55"/>
    </row>
    <row r="375" spans="1:2" s="52" customFormat="1" ht="12">
      <c r="A375" s="54"/>
      <c r="B375" s="55"/>
    </row>
    <row r="376" spans="1:2" s="52" customFormat="1" ht="12">
      <c r="A376" s="54"/>
      <c r="B376" s="55"/>
    </row>
    <row r="377" spans="1:2" s="52" customFormat="1" ht="12">
      <c r="A377" s="54"/>
      <c r="B377" s="55"/>
    </row>
    <row r="378" spans="1:2" s="52" customFormat="1" ht="12">
      <c r="A378" s="54"/>
      <c r="B378" s="55"/>
    </row>
    <row r="379" spans="1:2" s="52" customFormat="1" ht="12">
      <c r="A379" s="54"/>
      <c r="B379" s="55"/>
    </row>
    <row r="380" spans="1:2" s="52" customFormat="1" ht="12">
      <c r="A380" s="54"/>
      <c r="B380" s="55"/>
    </row>
    <row r="381" spans="1:2" s="52" customFormat="1" ht="12">
      <c r="A381" s="54"/>
      <c r="B381" s="55"/>
    </row>
    <row r="382" spans="1:2" s="52" customFormat="1" ht="12">
      <c r="A382" s="54"/>
      <c r="B382" s="55"/>
    </row>
    <row r="383" spans="1:2" s="52" customFormat="1" ht="12">
      <c r="A383" s="54"/>
      <c r="B383" s="55"/>
    </row>
    <row r="384" spans="1:2" s="52" customFormat="1" ht="12">
      <c r="A384" s="54"/>
      <c r="B384" s="55"/>
    </row>
    <row r="385" spans="1:2" s="52" customFormat="1" ht="12">
      <c r="A385" s="54"/>
      <c r="B385" s="55"/>
    </row>
    <row r="386" spans="1:2" s="52" customFormat="1" ht="12">
      <c r="A386" s="54"/>
      <c r="B386" s="55"/>
    </row>
    <row r="387" spans="1:2" s="52" customFormat="1" ht="12">
      <c r="A387" s="54"/>
      <c r="B387" s="55"/>
    </row>
    <row r="388" spans="1:2" s="52" customFormat="1" ht="12">
      <c r="A388" s="54"/>
      <c r="B388" s="55"/>
    </row>
    <row r="389" spans="1:2" s="52" customFormat="1" ht="12">
      <c r="A389" s="54"/>
      <c r="B389" s="55"/>
    </row>
    <row r="390" spans="1:2" s="52" customFormat="1" ht="12">
      <c r="A390" s="54"/>
      <c r="B390" s="55"/>
    </row>
    <row r="391" spans="1:2" s="52" customFormat="1" ht="12">
      <c r="A391" s="54"/>
      <c r="B391" s="55"/>
    </row>
    <row r="392" spans="1:2" s="52" customFormat="1" ht="12">
      <c r="A392" s="54"/>
      <c r="B392" s="55"/>
    </row>
    <row r="393" spans="1:2" s="52" customFormat="1" ht="12">
      <c r="A393" s="54"/>
      <c r="B393" s="55"/>
    </row>
    <row r="394" spans="1:2" s="52" customFormat="1" ht="12">
      <c r="A394" s="54"/>
      <c r="B394" s="55"/>
    </row>
    <row r="395" spans="1:2" s="52" customFormat="1" ht="12">
      <c r="A395" s="54"/>
      <c r="B395" s="55"/>
    </row>
    <row r="396" spans="1:2" s="52" customFormat="1" ht="12">
      <c r="A396" s="54"/>
      <c r="B396" s="55"/>
    </row>
    <row r="397" spans="1:2" s="52" customFormat="1" ht="12">
      <c r="A397" s="54"/>
      <c r="B397" s="55"/>
    </row>
    <row r="398" spans="1:2" s="52" customFormat="1" ht="12">
      <c r="A398" s="54"/>
      <c r="B398" s="55"/>
    </row>
    <row r="399" spans="1:2" s="52" customFormat="1" ht="12">
      <c r="A399" s="54"/>
      <c r="B399" s="55"/>
    </row>
    <row r="400" spans="1:2" s="52" customFormat="1" ht="12">
      <c r="A400" s="54"/>
      <c r="B400" s="55"/>
    </row>
    <row r="401" spans="1:2" s="52" customFormat="1" ht="12">
      <c r="A401" s="54"/>
      <c r="B401" s="55"/>
    </row>
    <row r="402" spans="1:2" s="52" customFormat="1" ht="12">
      <c r="A402" s="54"/>
      <c r="B402" s="55"/>
    </row>
    <row r="403" spans="1:2" s="52" customFormat="1" ht="12">
      <c r="A403" s="54"/>
      <c r="B403" s="55"/>
    </row>
    <row r="404" spans="1:2" s="52" customFormat="1" ht="12">
      <c r="A404" s="54"/>
      <c r="B404" s="55"/>
    </row>
    <row r="405" spans="1:2" s="52" customFormat="1" ht="12">
      <c r="A405" s="54"/>
      <c r="B405" s="55"/>
    </row>
    <row r="406" spans="1:2" s="52" customFormat="1" ht="12">
      <c r="A406" s="54"/>
      <c r="B406" s="55"/>
    </row>
    <row r="407" spans="1:2" s="52" customFormat="1" ht="12">
      <c r="A407" s="54"/>
      <c r="B407" s="55"/>
    </row>
    <row r="408" spans="1:2" s="52" customFormat="1" ht="12">
      <c r="A408" s="54"/>
      <c r="B408" s="55"/>
    </row>
    <row r="409" spans="1:2" s="52" customFormat="1" ht="12">
      <c r="A409" s="54"/>
      <c r="B409" s="55"/>
    </row>
    <row r="410" spans="1:2" s="52" customFormat="1" ht="12">
      <c r="A410" s="54"/>
      <c r="B410" s="55"/>
    </row>
    <row r="411" spans="1:2" s="52" customFormat="1" ht="12">
      <c r="A411" s="54"/>
      <c r="B411" s="55"/>
    </row>
    <row r="412" spans="1:2" s="52" customFormat="1" ht="12">
      <c r="A412" s="54"/>
      <c r="B412" s="55"/>
    </row>
    <row r="413" spans="1:2" s="52" customFormat="1" ht="12">
      <c r="A413" s="54"/>
      <c r="B413" s="55"/>
    </row>
    <row r="414" spans="1:2" s="52" customFormat="1" ht="12">
      <c r="A414" s="54"/>
      <c r="B414" s="55"/>
    </row>
    <row r="415" spans="1:2" s="52" customFormat="1" ht="12">
      <c r="A415" s="54"/>
      <c r="B415" s="55"/>
    </row>
    <row r="416" spans="1:2" s="52" customFormat="1" ht="12">
      <c r="A416" s="54"/>
      <c r="B416" s="55"/>
    </row>
    <row r="417" spans="1:2" s="52" customFormat="1" ht="12">
      <c r="A417" s="54"/>
      <c r="B417" s="55"/>
    </row>
    <row r="418" spans="1:2" s="52" customFormat="1" ht="12">
      <c r="A418" s="54"/>
      <c r="B418" s="55"/>
    </row>
    <row r="419" spans="1:2" s="52" customFormat="1" ht="12">
      <c r="A419" s="54"/>
      <c r="B419" s="55"/>
    </row>
    <row r="420" spans="1:2" s="52" customFormat="1" ht="12">
      <c r="A420" s="54"/>
      <c r="B420" s="55"/>
    </row>
    <row r="421" spans="1:2" s="52" customFormat="1" ht="12">
      <c r="A421" s="54"/>
      <c r="B421" s="55"/>
    </row>
    <row r="422" spans="1:2" s="52" customFormat="1" ht="12">
      <c r="A422" s="54"/>
      <c r="B422" s="55"/>
    </row>
    <row r="423" spans="1:2" s="52" customFormat="1" ht="12">
      <c r="A423" s="54"/>
      <c r="B423" s="55"/>
    </row>
    <row r="424" spans="1:2" s="52" customFormat="1" ht="12">
      <c r="A424" s="54"/>
      <c r="B424" s="55"/>
    </row>
    <row r="425" spans="1:2" s="52" customFormat="1" ht="12">
      <c r="A425" s="54"/>
      <c r="B425" s="55"/>
    </row>
    <row r="426" spans="1:2" s="52" customFormat="1" ht="12">
      <c r="A426" s="54"/>
      <c r="B426" s="55"/>
    </row>
    <row r="427" spans="1:2" s="52" customFormat="1" ht="12">
      <c r="A427" s="54"/>
      <c r="B427" s="55"/>
    </row>
    <row r="428" spans="1:2" s="52" customFormat="1" ht="12">
      <c r="A428" s="54"/>
      <c r="B428" s="55"/>
    </row>
    <row r="429" spans="1:2" s="52" customFormat="1" ht="12">
      <c r="A429" s="54"/>
      <c r="B429" s="55"/>
    </row>
    <row r="430" spans="1:2" s="52" customFormat="1" ht="12">
      <c r="A430" s="54"/>
      <c r="B430" s="55"/>
    </row>
    <row r="431" spans="1:2" s="52" customFormat="1" ht="12">
      <c r="A431" s="54"/>
      <c r="B431" s="55"/>
    </row>
    <row r="432" spans="1:2" s="52" customFormat="1" ht="12">
      <c r="A432" s="54"/>
      <c r="B432" s="55"/>
    </row>
    <row r="433" spans="1:2" s="52" customFormat="1" ht="12">
      <c r="A433" s="54"/>
      <c r="B433" s="55"/>
    </row>
    <row r="434" spans="1:2" s="52" customFormat="1" ht="12">
      <c r="A434" s="54"/>
      <c r="B434" s="55"/>
    </row>
    <row r="435" spans="1:2" s="52" customFormat="1" ht="12">
      <c r="A435" s="54"/>
      <c r="B435" s="55"/>
    </row>
    <row r="436" spans="1:2" s="52" customFormat="1" ht="12">
      <c r="A436" s="54"/>
      <c r="B436" s="55"/>
    </row>
    <row r="437" spans="1:2" s="52" customFormat="1" ht="12">
      <c r="A437" s="54"/>
      <c r="B437" s="55"/>
    </row>
    <row r="438" spans="1:2" s="52" customFormat="1" ht="12">
      <c r="A438" s="54"/>
      <c r="B438" s="55"/>
    </row>
    <row r="439" spans="1:2" s="52" customFormat="1" ht="12">
      <c r="A439" s="54"/>
      <c r="B439" s="55"/>
    </row>
    <row r="440" spans="1:2" s="52" customFormat="1" ht="12">
      <c r="A440" s="54"/>
      <c r="B440" s="55"/>
    </row>
    <row r="441" spans="1:2" s="52" customFormat="1" ht="12">
      <c r="A441" s="54"/>
      <c r="B441" s="55"/>
    </row>
    <row r="442" spans="1:2" s="52" customFormat="1" ht="12">
      <c r="A442" s="54"/>
      <c r="B442" s="55"/>
    </row>
    <row r="443" spans="1:2" s="52" customFormat="1" ht="12">
      <c r="A443" s="54"/>
      <c r="B443" s="55"/>
    </row>
  </sheetData>
  <sheetProtection formatCells="0" formatColumns="0" formatRows="0" insertColumns="0" insertRows="0" insertHyperlinks="0" deleteColumns="0" deleteRows="0" sort="0" autoFilter="0" pivotTables="0"/>
  <mergeCells count="388">
    <mergeCell ref="A116:A118"/>
    <mergeCell ref="C116:C118"/>
    <mergeCell ref="D116:D118"/>
    <mergeCell ref="E116:E118"/>
    <mergeCell ref="A110:A112"/>
    <mergeCell ref="C110:C112"/>
    <mergeCell ref="D110:D112"/>
    <mergeCell ref="E110:E112"/>
    <mergeCell ref="A86:A88"/>
    <mergeCell ref="C86:C88"/>
    <mergeCell ref="D86:D88"/>
    <mergeCell ref="E86:E88"/>
    <mergeCell ref="C113:C115"/>
    <mergeCell ref="D113:D115"/>
    <mergeCell ref="E113:E115"/>
    <mergeCell ref="C98:C100"/>
    <mergeCell ref="D98:D100"/>
    <mergeCell ref="E98:E100"/>
    <mergeCell ref="E14:E16"/>
    <mergeCell ref="E77:E79"/>
    <mergeCell ref="A35:A37"/>
    <mergeCell ref="C35:C37"/>
    <mergeCell ref="D35:D37"/>
    <mergeCell ref="E35:E37"/>
    <mergeCell ref="E71:E73"/>
    <mergeCell ref="A74:A76"/>
    <mergeCell ref="C74:C76"/>
    <mergeCell ref="D74:D76"/>
    <mergeCell ref="D119:D121"/>
    <mergeCell ref="A14:A16"/>
    <mergeCell ref="C14:C16"/>
    <mergeCell ref="D14:D16"/>
    <mergeCell ref="A95:A97"/>
    <mergeCell ref="C95:C97"/>
    <mergeCell ref="D95:D97"/>
    <mergeCell ref="A113:A115"/>
    <mergeCell ref="A92:A94"/>
    <mergeCell ref="C92:C94"/>
    <mergeCell ref="E95:E97"/>
    <mergeCell ref="C71:C73"/>
    <mergeCell ref="D71:D73"/>
    <mergeCell ref="E74:E76"/>
    <mergeCell ref="D92:D94"/>
    <mergeCell ref="E92:E94"/>
    <mergeCell ref="E80:E82"/>
    <mergeCell ref="A17:A19"/>
    <mergeCell ref="C17:C19"/>
    <mergeCell ref="D17:D19"/>
    <mergeCell ref="E17:E19"/>
    <mergeCell ref="E119:E121"/>
    <mergeCell ref="A89:A91"/>
    <mergeCell ref="C89:C91"/>
    <mergeCell ref="D89:D91"/>
    <mergeCell ref="E89:E91"/>
    <mergeCell ref="A98:A100"/>
    <mergeCell ref="E29:E31"/>
    <mergeCell ref="A20:A22"/>
    <mergeCell ref="C20:C22"/>
    <mergeCell ref="D20:D22"/>
    <mergeCell ref="E20:E22"/>
    <mergeCell ref="E23:E25"/>
    <mergeCell ref="A26:A28"/>
    <mergeCell ref="C26:C28"/>
    <mergeCell ref="D26:D28"/>
    <mergeCell ref="E26:E28"/>
    <mergeCell ref="F2:F3"/>
    <mergeCell ref="Y2:Y3"/>
    <mergeCell ref="A2:A3"/>
    <mergeCell ref="B2:B3"/>
    <mergeCell ref="C2:C3"/>
    <mergeCell ref="D2:E2"/>
    <mergeCell ref="R2:X2"/>
    <mergeCell ref="G2:H2"/>
    <mergeCell ref="I2:O2"/>
    <mergeCell ref="B9:E9"/>
    <mergeCell ref="B10:E10"/>
    <mergeCell ref="A8:A10"/>
    <mergeCell ref="B11:E11"/>
    <mergeCell ref="A11:A13"/>
    <mergeCell ref="B6:E6"/>
    <mergeCell ref="B7:E7"/>
    <mergeCell ref="A5:A7"/>
    <mergeCell ref="B8:E8"/>
    <mergeCell ref="B5:E5"/>
    <mergeCell ref="B38:E38"/>
    <mergeCell ref="A38:A40"/>
    <mergeCell ref="B39:E39"/>
    <mergeCell ref="B40:E40"/>
    <mergeCell ref="A29:A31"/>
    <mergeCell ref="A23:A25"/>
    <mergeCell ref="C23:C25"/>
    <mergeCell ref="D23:D25"/>
    <mergeCell ref="C29:C31"/>
    <mergeCell ref="D29:D31"/>
    <mergeCell ref="A288:H288"/>
    <mergeCell ref="D56:D58"/>
    <mergeCell ref="E56:E58"/>
    <mergeCell ref="A65:A67"/>
    <mergeCell ref="C65:C67"/>
    <mergeCell ref="D65:D67"/>
    <mergeCell ref="E65:E67"/>
    <mergeCell ref="A83:A85"/>
    <mergeCell ref="C83:C85"/>
    <mergeCell ref="D83:D85"/>
    <mergeCell ref="A287:H287"/>
    <mergeCell ref="A50:A52"/>
    <mergeCell ref="C50:C52"/>
    <mergeCell ref="D50:D52"/>
    <mergeCell ref="E50:E52"/>
    <mergeCell ref="A56:A58"/>
    <mergeCell ref="C56:C58"/>
    <mergeCell ref="E83:E85"/>
    <mergeCell ref="A119:A121"/>
    <mergeCell ref="C119:C121"/>
    <mergeCell ref="C41:C43"/>
    <mergeCell ref="D41:D43"/>
    <mergeCell ref="A41:A43"/>
    <mergeCell ref="A80:A82"/>
    <mergeCell ref="C80:C82"/>
    <mergeCell ref="D80:D82"/>
    <mergeCell ref="A77:A79"/>
    <mergeCell ref="C77:C79"/>
    <mergeCell ref="D77:D79"/>
    <mergeCell ref="A71:A73"/>
    <mergeCell ref="A282:H282"/>
    <mergeCell ref="A285:H285"/>
    <mergeCell ref="A283:H283"/>
    <mergeCell ref="E209:E211"/>
    <mergeCell ref="D212:D214"/>
    <mergeCell ref="E212:E214"/>
    <mergeCell ref="B278:E278"/>
    <mergeCell ref="B279:E279"/>
    <mergeCell ref="D209:D211"/>
    <mergeCell ref="A278:A279"/>
    <mergeCell ref="A122:A124"/>
    <mergeCell ref="A286:H286"/>
    <mergeCell ref="E131:E133"/>
    <mergeCell ref="B122:E122"/>
    <mergeCell ref="B123:E123"/>
    <mergeCell ref="B124:E124"/>
    <mergeCell ref="C125:C127"/>
    <mergeCell ref="D125:D127"/>
    <mergeCell ref="E125:E127"/>
    <mergeCell ref="E215:E217"/>
    <mergeCell ref="A275:A277"/>
    <mergeCell ref="C266:C268"/>
    <mergeCell ref="A251:A253"/>
    <mergeCell ref="C251:C253"/>
    <mergeCell ref="A125:A127"/>
    <mergeCell ref="A128:A130"/>
    <mergeCell ref="C128:C130"/>
    <mergeCell ref="A272:A274"/>
    <mergeCell ref="A233:A235"/>
    <mergeCell ref="A245:A247"/>
    <mergeCell ref="D128:D130"/>
    <mergeCell ref="D215:D217"/>
    <mergeCell ref="E128:E130"/>
    <mergeCell ref="C280:C281"/>
    <mergeCell ref="D280:D281"/>
    <mergeCell ref="E280:E281"/>
    <mergeCell ref="C272:C274"/>
    <mergeCell ref="D272:D274"/>
    <mergeCell ref="E272:E274"/>
    <mergeCell ref="C275:C277"/>
    <mergeCell ref="A280:A281"/>
    <mergeCell ref="D275:D277"/>
    <mergeCell ref="E275:E277"/>
    <mergeCell ref="E146:E148"/>
    <mergeCell ref="A260:A262"/>
    <mergeCell ref="C260:C262"/>
    <mergeCell ref="D260:D262"/>
    <mergeCell ref="E260:E262"/>
    <mergeCell ref="A269:A271"/>
    <mergeCell ref="C269:C271"/>
    <mergeCell ref="D269:D271"/>
    <mergeCell ref="E269:E271"/>
    <mergeCell ref="A263:A265"/>
    <mergeCell ref="C263:C265"/>
    <mergeCell ref="D263:D265"/>
    <mergeCell ref="E263:E265"/>
    <mergeCell ref="A266:A268"/>
    <mergeCell ref="D266:D268"/>
    <mergeCell ref="E266:E268"/>
    <mergeCell ref="E140:E142"/>
    <mergeCell ref="A134:A136"/>
    <mergeCell ref="C134:C136"/>
    <mergeCell ref="D134:D136"/>
    <mergeCell ref="E134:E136"/>
    <mergeCell ref="A137:A139"/>
    <mergeCell ref="C137:C139"/>
    <mergeCell ref="D137:D139"/>
    <mergeCell ref="E137:E139"/>
    <mergeCell ref="D245:D247"/>
    <mergeCell ref="E245:E247"/>
    <mergeCell ref="A248:A250"/>
    <mergeCell ref="C248:C250"/>
    <mergeCell ref="D248:D250"/>
    <mergeCell ref="E248:E250"/>
    <mergeCell ref="C245:C247"/>
    <mergeCell ref="D251:D253"/>
    <mergeCell ref="E251:E253"/>
    <mergeCell ref="A257:A259"/>
    <mergeCell ref="C257:C259"/>
    <mergeCell ref="D257:D259"/>
    <mergeCell ref="E257:E259"/>
    <mergeCell ref="A254:A256"/>
    <mergeCell ref="C254:C256"/>
    <mergeCell ref="D254:D256"/>
    <mergeCell ref="E254:E256"/>
    <mergeCell ref="D233:D235"/>
    <mergeCell ref="E233:E235"/>
    <mergeCell ref="A236:A238"/>
    <mergeCell ref="C236:C238"/>
    <mergeCell ref="D236:D238"/>
    <mergeCell ref="E236:E238"/>
    <mergeCell ref="C233:C235"/>
    <mergeCell ref="D239:D241"/>
    <mergeCell ref="E239:E241"/>
    <mergeCell ref="A242:A244"/>
    <mergeCell ref="C242:C244"/>
    <mergeCell ref="D242:D244"/>
    <mergeCell ref="E242:E244"/>
    <mergeCell ref="A239:A241"/>
    <mergeCell ref="C239:C241"/>
    <mergeCell ref="D224:D226"/>
    <mergeCell ref="E224:E226"/>
    <mergeCell ref="A221:A223"/>
    <mergeCell ref="C221:C223"/>
    <mergeCell ref="D221:D223"/>
    <mergeCell ref="E221:E223"/>
    <mergeCell ref="D230:D232"/>
    <mergeCell ref="E230:E232"/>
    <mergeCell ref="A227:A229"/>
    <mergeCell ref="C227:C229"/>
    <mergeCell ref="D227:D229"/>
    <mergeCell ref="E227:E229"/>
    <mergeCell ref="A209:A211"/>
    <mergeCell ref="C209:C211"/>
    <mergeCell ref="A212:A214"/>
    <mergeCell ref="C212:C214"/>
    <mergeCell ref="A230:A232"/>
    <mergeCell ref="C230:C232"/>
    <mergeCell ref="A224:A226"/>
    <mergeCell ref="C224:C226"/>
    <mergeCell ref="A218:A220"/>
    <mergeCell ref="C218:C220"/>
    <mergeCell ref="A131:A133"/>
    <mergeCell ref="C131:C133"/>
    <mergeCell ref="D131:D133"/>
    <mergeCell ref="A158:A160"/>
    <mergeCell ref="A140:A142"/>
    <mergeCell ref="C140:C142"/>
    <mergeCell ref="D140:D142"/>
    <mergeCell ref="A146:A148"/>
    <mergeCell ref="C146:C148"/>
    <mergeCell ref="D146:D148"/>
    <mergeCell ref="A143:A145"/>
    <mergeCell ref="C143:C145"/>
    <mergeCell ref="D143:D145"/>
    <mergeCell ref="E143:E145"/>
    <mergeCell ref="A149:A151"/>
    <mergeCell ref="C149:C151"/>
    <mergeCell ref="D149:D151"/>
    <mergeCell ref="E149:E151"/>
    <mergeCell ref="D161:D163"/>
    <mergeCell ref="E161:E163"/>
    <mergeCell ref="A152:A154"/>
    <mergeCell ref="C152:C154"/>
    <mergeCell ref="D152:D154"/>
    <mergeCell ref="E152:E154"/>
    <mergeCell ref="C158:C160"/>
    <mergeCell ref="D158:D160"/>
    <mergeCell ref="E158:E160"/>
    <mergeCell ref="A161:A163"/>
    <mergeCell ref="C68:C70"/>
    <mergeCell ref="D68:D70"/>
    <mergeCell ref="E68:E70"/>
    <mergeCell ref="A206:A208"/>
    <mergeCell ref="C206:C208"/>
    <mergeCell ref="D206:D208"/>
    <mergeCell ref="E206:E208"/>
    <mergeCell ref="A155:A157"/>
    <mergeCell ref="C155:C157"/>
    <mergeCell ref="D155:D157"/>
    <mergeCell ref="B12:E12"/>
    <mergeCell ref="B13:E13"/>
    <mergeCell ref="E53:E55"/>
    <mergeCell ref="A289:H289"/>
    <mergeCell ref="A284:H284"/>
    <mergeCell ref="A59:A61"/>
    <mergeCell ref="C59:C61"/>
    <mergeCell ref="D59:D61"/>
    <mergeCell ref="E59:E61"/>
    <mergeCell ref="A68:A70"/>
    <mergeCell ref="D47:D49"/>
    <mergeCell ref="E47:E49"/>
    <mergeCell ref="A1:B1"/>
    <mergeCell ref="A53:A55"/>
    <mergeCell ref="C53:C55"/>
    <mergeCell ref="D53:D55"/>
    <mergeCell ref="B44:E44"/>
    <mergeCell ref="B45:E45"/>
    <mergeCell ref="B46:E46"/>
    <mergeCell ref="E41:E43"/>
    <mergeCell ref="A62:A64"/>
    <mergeCell ref="C62:C64"/>
    <mergeCell ref="D62:D64"/>
    <mergeCell ref="E62:E64"/>
    <mergeCell ref="A32:A34"/>
    <mergeCell ref="C32:C34"/>
    <mergeCell ref="D32:D34"/>
    <mergeCell ref="E32:E34"/>
    <mergeCell ref="A47:A49"/>
    <mergeCell ref="C47:C49"/>
    <mergeCell ref="A104:A106"/>
    <mergeCell ref="C104:C106"/>
    <mergeCell ref="D104:D106"/>
    <mergeCell ref="E104:E106"/>
    <mergeCell ref="A101:A103"/>
    <mergeCell ref="C101:C103"/>
    <mergeCell ref="D101:D103"/>
    <mergeCell ref="E101:E103"/>
    <mergeCell ref="A164:A166"/>
    <mergeCell ref="C164:C166"/>
    <mergeCell ref="D164:D166"/>
    <mergeCell ref="E164:E166"/>
    <mergeCell ref="A107:A109"/>
    <mergeCell ref="C107:C109"/>
    <mergeCell ref="D107:D109"/>
    <mergeCell ref="E107:E109"/>
    <mergeCell ref="E155:E157"/>
    <mergeCell ref="C161:C163"/>
    <mergeCell ref="A170:A172"/>
    <mergeCell ref="C170:C172"/>
    <mergeCell ref="D170:D172"/>
    <mergeCell ref="E170:E172"/>
    <mergeCell ref="A167:A169"/>
    <mergeCell ref="C167:C169"/>
    <mergeCell ref="D167:D169"/>
    <mergeCell ref="E167:E169"/>
    <mergeCell ref="A176:A178"/>
    <mergeCell ref="C176:C178"/>
    <mergeCell ref="D176:D178"/>
    <mergeCell ref="E176:E178"/>
    <mergeCell ref="A173:A175"/>
    <mergeCell ref="C173:C175"/>
    <mergeCell ref="D173:D175"/>
    <mergeCell ref="E173:E175"/>
    <mergeCell ref="D218:D220"/>
    <mergeCell ref="E218:E220"/>
    <mergeCell ref="A179:A181"/>
    <mergeCell ref="C179:C181"/>
    <mergeCell ref="D179:D181"/>
    <mergeCell ref="E179:E181"/>
    <mergeCell ref="A215:A217"/>
    <mergeCell ref="C215:C217"/>
    <mergeCell ref="A185:A187"/>
    <mergeCell ref="C185:C187"/>
    <mergeCell ref="D185:D187"/>
    <mergeCell ref="E185:E187"/>
    <mergeCell ref="A182:A184"/>
    <mergeCell ref="C182:C184"/>
    <mergeCell ref="D182:D184"/>
    <mergeCell ref="E182:E184"/>
    <mergeCell ref="A191:A193"/>
    <mergeCell ref="C191:C193"/>
    <mergeCell ref="D191:D193"/>
    <mergeCell ref="E191:E193"/>
    <mergeCell ref="A188:A190"/>
    <mergeCell ref="C188:C190"/>
    <mergeCell ref="D188:D190"/>
    <mergeCell ref="E188:E190"/>
    <mergeCell ref="A197:A199"/>
    <mergeCell ref="C197:C199"/>
    <mergeCell ref="D197:D199"/>
    <mergeCell ref="E197:E199"/>
    <mergeCell ref="A194:A196"/>
    <mergeCell ref="C194:C196"/>
    <mergeCell ref="D194:D196"/>
    <mergeCell ref="E194:E196"/>
    <mergeCell ref="A203:A205"/>
    <mergeCell ref="C203:C205"/>
    <mergeCell ref="D203:D205"/>
    <mergeCell ref="E203:E205"/>
    <mergeCell ref="A200:A202"/>
    <mergeCell ref="C200:C202"/>
    <mergeCell ref="D200:D202"/>
    <mergeCell ref="E200:E202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geOrder="overThenDown" paperSize="9" r:id="rId1"/>
  <headerFooter alignWithMargins="0">
    <oddFooter>&amp;LZałącznik nr 2&amp;CStrona &amp;P z &amp;N</oddFooter>
  </headerFooter>
  <rowBreaks count="7" manualBreakCount="7">
    <brk id="31" max="24" man="1"/>
    <brk id="61" max="24" man="1"/>
    <brk id="130" max="24" man="1"/>
    <brk id="169" max="24" man="1"/>
    <brk id="211" max="24" man="1"/>
    <brk id="244" max="24" man="1"/>
    <brk id="2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user</cp:lastModifiedBy>
  <cp:lastPrinted>2011-03-30T12:59:32Z</cp:lastPrinted>
  <dcterms:created xsi:type="dcterms:W3CDTF">2010-08-25T09:27:19Z</dcterms:created>
  <dcterms:modified xsi:type="dcterms:W3CDTF">2011-04-01T09:13:07Z</dcterms:modified>
  <cp:category/>
  <cp:version/>
  <cp:contentType/>
  <cp:contentStatus/>
</cp:coreProperties>
</file>