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'Arkusz1'!$A$1:$P$65</definedName>
    <definedName name="_xlnm.Print_Titles" localSheetId="0">'Arkusz1'!$A:$B,'Arkusz1'!$4:$5</definedName>
  </definedNames>
  <calcPr fullCalcOnLoad="1"/>
</workbook>
</file>

<file path=xl/sharedStrings.xml><?xml version="1.0" encoding="utf-8"?>
<sst xmlns="http://schemas.openxmlformats.org/spreadsheetml/2006/main" count="79" uniqueCount="78">
  <si>
    <r>
      <t xml:space="preserve">……………………………………………
                </t>
    </r>
    <r>
      <rPr>
        <i/>
        <sz val="7"/>
        <rFont val="Arial CE"/>
        <family val="0"/>
      </rPr>
      <t xml:space="preserve">   (pieczęć j.s.t.)</t>
    </r>
  </si>
  <si>
    <t>Prognoza łącznej kwoty długu publicznego Miasta Świnoujście na lata 2010 - 2019 (w zł)</t>
  </si>
  <si>
    <t>Lp.</t>
  </si>
  <si>
    <t>Wyszczególnienie</t>
  </si>
  <si>
    <t>Wykonanie</t>
  </si>
  <si>
    <t>Plan</t>
  </si>
  <si>
    <t>Przewidywane wykonanie</t>
  </si>
  <si>
    <t>2007 r.</t>
  </si>
  <si>
    <t>2008 r.</t>
  </si>
  <si>
    <t>A2. Dochody majątkowe</t>
  </si>
  <si>
    <t>B2. Wydatki majątkowe</t>
  </si>
  <si>
    <t>C. NADWYŻKA / DEFICYT (A-B)</t>
  </si>
  <si>
    <t>D. FINANSOWANIE (D1-D2)</t>
  </si>
  <si>
    <t xml:space="preserve">      D111. zaciągnięte w związku z umową zawartą
      z podmiotem dysponującym środkami, o których mowa 
     w art. 5 ust. 3 ufp</t>
  </si>
  <si>
    <t xml:space="preserve">      D121. zaciągnięte w związku z umową zawartą 
     z podmiotem dysponującym środkami, o których mowa
     w art. 5 ust. 3 ufp</t>
  </si>
  <si>
    <t xml:space="preserve">     D141. środki na pokrycie deficytu</t>
  </si>
  <si>
    <t xml:space="preserve">     D151. wyemitowane w związku z umową zawartą 
     z podmiotem dysponującym środkami, o których mowa 
    w art. 5 ust. 3 ufp</t>
  </si>
  <si>
    <t>D16. prywatyzacja majątku jst</t>
  </si>
  <si>
    <t xml:space="preserve">       D171. środki na pokrycie deficytu</t>
  </si>
  <si>
    <t xml:space="preserve">      D211. zaciągniętych w związku z umową zawartą
       z podmiotem  dysponującym środkami, o których mowa
      w art. 5 ust. 3 ufp</t>
  </si>
  <si>
    <t xml:space="preserve">      D221. zaciągniętych w związku z umową zawartą
      z podmiotem dysponującym środkami, o których mowa 
     w art. 5 ust. 3 ufp</t>
  </si>
  <si>
    <t xml:space="preserve">      D251. wyemitowanych w związku z umową zawartą 
      z  podmiotem dysponującym środkami, o których mowa
      w art. 5 ust. 3 ufp.</t>
  </si>
  <si>
    <t>D26. inne cele</t>
  </si>
  <si>
    <t>E. Umorzenie pożyczki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</si>
  <si>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</si>
  <si>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</si>
  <si>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</si>
  <si>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  a) wynikające z ustaw i orzeczeń sądów
        lub ostatecznych decyzji administracyjnych,</t>
  </si>
  <si>
    <t xml:space="preserve"> 6) zobowiązania związane z umową 
     zawartą z podmiotem dysponującym środkami, 
     o których mowa w art. 5 ust. 3 ufp (a+b+c):   </t>
  </si>
  <si>
    <t xml:space="preserve">      a) kredyty,</t>
  </si>
  <si>
    <t xml:space="preserve">      b) pożyczki,</t>
  </si>
  <si>
    <t xml:space="preserve">      c) emitowane papiery wartościowe.</t>
  </si>
  <si>
    <t xml:space="preserve">     a) spłaty rat kredytów z odsetkami,</t>
  </si>
  <si>
    <t xml:space="preserve">     b) spłaty rat pożyczek z odsetkami,</t>
  </si>
  <si>
    <t xml:space="preserve">     c) wykup papierów wartościowych z odsetkami 
      i dyskontem,</t>
  </si>
  <si>
    <t xml:space="preserve">     d) potencjalne spłaty poręczeń i gwarancji
      udzielonych samorządowym os. prawnym
      realizującym zadania jst</t>
  </si>
  <si>
    <t>Fakultatywne dane uzupełniające dotyczące relacji, o której mowa w art. 243 ustawy z dnia 27 sierpnia 2009 r. o finansach publicznych</t>
  </si>
  <si>
    <t>Dochody bieżące   Db</t>
  </si>
  <si>
    <t>Sprzedaż majątku   Sm</t>
  </si>
  <si>
    <t>Wydatki bieżące   Wb</t>
  </si>
  <si>
    <t>Wskaźnik (Db + Sm - Wb) / Dog</t>
  </si>
  <si>
    <t xml:space="preserve">   b) uznane za bezsporne przez właściwą jednostkę
       sektora fin. publicznych, będącą dłużnikiem</t>
  </si>
  <si>
    <t>III kw. 2009r.</t>
  </si>
  <si>
    <r>
      <t>1)</t>
    </r>
    <r>
      <rPr>
        <sz val="7"/>
        <rFont val="Arial CE"/>
        <family val="0"/>
      </rPr>
      <t xml:space="preserve">  - podać dane na poszczególne lata objęte spłatą całego zadłużenia
</t>
    </r>
    <r>
      <rPr>
        <vertAlign val="superscript"/>
        <sz val="7"/>
        <rFont val="Arial CE"/>
        <family val="0"/>
      </rPr>
      <t xml:space="preserve">2) </t>
    </r>
    <r>
      <rPr>
        <sz val="7"/>
        <rFont val="Arial CE"/>
        <family val="0"/>
      </rPr>
      <t xml:space="preserve"> -  depozyty przyjęte do budżetu </t>
    </r>
  </si>
  <si>
    <r>
      <t xml:space="preserve">B. WYDATKI  </t>
    </r>
    <r>
      <rPr>
        <sz val="8"/>
        <rFont val="Arial CE"/>
        <family val="2"/>
      </rPr>
      <t>(B1+B2)</t>
    </r>
  </si>
  <si>
    <r>
      <t xml:space="preserve">D1. Przychody ogółem 
    </t>
    </r>
    <r>
      <rPr>
        <b/>
        <sz val="8"/>
        <rFont val="Arial CE"/>
        <family val="0"/>
      </rPr>
      <t xml:space="preserve">   </t>
    </r>
    <r>
      <rPr>
        <sz val="8"/>
        <rFont val="Arial CE"/>
        <family val="0"/>
      </rPr>
      <t>z tego:</t>
    </r>
  </si>
  <si>
    <r>
      <t xml:space="preserve">D11. kredyty, </t>
    </r>
    <r>
      <rPr>
        <sz val="8"/>
        <rFont val="Arial CE"/>
        <family val="0"/>
      </rPr>
      <t>w tym:</t>
    </r>
  </si>
  <si>
    <r>
      <t xml:space="preserve">D12. pożyczki, </t>
    </r>
    <r>
      <rPr>
        <sz val="8"/>
        <rFont val="Arial CE"/>
        <family val="0"/>
      </rPr>
      <t>w tym:</t>
    </r>
  </si>
  <si>
    <r>
      <t>D13.</t>
    </r>
    <r>
      <rPr>
        <b/>
        <sz val="8"/>
        <rFont val="Arial CE"/>
        <family val="2"/>
      </rPr>
      <t xml:space="preserve"> spłata pożyczek udzielonych</t>
    </r>
  </si>
  <si>
    <r>
      <t>D14.</t>
    </r>
    <r>
      <rPr>
        <b/>
        <sz val="8"/>
        <rFont val="Arial CE"/>
        <family val="2"/>
      </rPr>
      <t xml:space="preserve"> nadwyżka z lat ubiegłych, </t>
    </r>
    <r>
      <rPr>
        <sz val="8"/>
        <rFont val="Arial CE"/>
        <family val="0"/>
      </rPr>
      <t>w tym:</t>
    </r>
  </si>
  <si>
    <r>
      <t xml:space="preserve">D15. obligacje jednostek samorządowych 
        oraz związków komunalnych, </t>
    </r>
    <r>
      <rPr>
        <sz val="8"/>
        <rFont val="Arial CE"/>
        <family val="0"/>
      </rPr>
      <t>w tym:</t>
    </r>
  </si>
  <si>
    <r>
      <t xml:space="preserve">D17. inne źródła, </t>
    </r>
    <r>
      <rPr>
        <sz val="8"/>
        <rFont val="Arial CE"/>
        <family val="0"/>
      </rPr>
      <t>w tym:</t>
    </r>
  </si>
  <si>
    <r>
      <t xml:space="preserve">D2. Rozchody ogółem 
</t>
    </r>
    <r>
      <rPr>
        <b/>
        <sz val="8"/>
        <rFont val="Arial CE"/>
        <family val="0"/>
      </rPr>
      <t xml:space="preserve">     </t>
    </r>
    <r>
      <rPr>
        <sz val="8"/>
        <rFont val="Arial CE"/>
        <family val="0"/>
      </rPr>
      <t xml:space="preserve">  z tego:</t>
    </r>
  </si>
  <si>
    <r>
      <t xml:space="preserve">D21. spłaty kredytów,  </t>
    </r>
    <r>
      <rPr>
        <sz val="8"/>
        <rFont val="Arial CE"/>
        <family val="0"/>
      </rPr>
      <t>w tym:</t>
    </r>
  </si>
  <si>
    <r>
      <t xml:space="preserve">D22. spłaty pożyczek, </t>
    </r>
    <r>
      <rPr>
        <sz val="8"/>
        <rFont val="Arial CE"/>
        <family val="0"/>
      </rPr>
      <t>w tym:</t>
    </r>
  </si>
  <si>
    <r>
      <t>D23</t>
    </r>
    <r>
      <rPr>
        <b/>
        <sz val="8"/>
        <rFont val="Arial CE"/>
        <family val="2"/>
      </rPr>
      <t xml:space="preserve">. pożyczki </t>
    </r>
    <r>
      <rPr>
        <b/>
        <sz val="8"/>
        <rFont val="Arial CE"/>
        <family val="0"/>
      </rPr>
      <t>(udzielone)</t>
    </r>
  </si>
  <si>
    <r>
      <t>D24.</t>
    </r>
    <r>
      <rPr>
        <b/>
        <sz val="8"/>
        <rFont val="Arial CE"/>
        <family val="2"/>
      </rPr>
      <t xml:space="preserve"> lokaty w bankach</t>
    </r>
  </si>
  <si>
    <r>
      <t xml:space="preserve">D25. wykup obligacji samorządowych, </t>
    </r>
    <r>
      <rPr>
        <sz val="8"/>
        <rFont val="Arial CE"/>
        <family val="0"/>
      </rPr>
      <t>w tym:</t>
    </r>
  </si>
  <si>
    <r>
      <t xml:space="preserve">F. DŁUG NA KONIEC ROKU
          </t>
    </r>
    <r>
      <rPr>
        <b/>
        <sz val="8"/>
        <rFont val="Arial CE"/>
        <family val="0"/>
      </rPr>
      <t>(1+2+3+4+5+6):</t>
    </r>
  </si>
  <si>
    <r>
      <t xml:space="preserve"> 4) przyjęte depozyty</t>
    </r>
    <r>
      <rPr>
        <b/>
        <vertAlign val="superscript"/>
        <sz val="8"/>
        <rFont val="Arial CE"/>
        <family val="0"/>
      </rPr>
      <t>2)</t>
    </r>
    <r>
      <rPr>
        <b/>
        <sz val="8"/>
        <rFont val="Arial CE"/>
        <family val="0"/>
      </rPr>
      <t>,</t>
    </r>
  </si>
  <si>
    <r>
      <t>G. Wska</t>
    </r>
    <r>
      <rPr>
        <b/>
        <sz val="8"/>
        <rFont val="Arial"/>
        <family val="2"/>
      </rPr>
      <t>ź</t>
    </r>
    <r>
      <rPr>
        <b/>
        <sz val="8"/>
        <rFont val="Arial CE"/>
        <family val="2"/>
      </rPr>
      <t>nik łącznego d</t>
    </r>
    <r>
      <rPr>
        <b/>
        <sz val="8"/>
        <rFont val="Arial"/>
        <family val="2"/>
      </rPr>
      <t>ł</t>
    </r>
    <r>
      <rPr>
        <b/>
        <sz val="8"/>
        <rFont val="Arial CE"/>
        <family val="2"/>
      </rPr>
      <t xml:space="preserve">ugu do dochodu 
  </t>
    </r>
    <r>
      <rPr>
        <b/>
        <sz val="8"/>
        <rFont val="Arial CE"/>
        <family val="0"/>
      </rPr>
      <t xml:space="preserve">   (poz.34</t>
    </r>
    <r>
      <rPr>
        <b/>
        <sz val="8"/>
        <rFont val="Arial CE"/>
        <family val="2"/>
      </rPr>
      <t xml:space="preserve"> / poz.1) %</t>
    </r>
  </si>
  <si>
    <r>
      <t>G1. Wska</t>
    </r>
    <r>
      <rPr>
        <b/>
        <sz val="8"/>
        <rFont val="Arial"/>
        <family val="2"/>
      </rPr>
      <t>ź</t>
    </r>
    <r>
      <rPr>
        <b/>
        <sz val="8"/>
        <rFont val="Arial CE"/>
        <family val="2"/>
      </rPr>
      <t>nik d</t>
    </r>
    <r>
      <rPr>
        <b/>
        <sz val="8"/>
        <rFont val="Arial"/>
        <family val="2"/>
      </rPr>
      <t>ł</t>
    </r>
    <r>
      <rPr>
        <b/>
        <sz val="8"/>
        <rFont val="Arial CE"/>
        <family val="2"/>
      </rPr>
      <t xml:space="preserve">ugu do dochodu </t>
    </r>
    <r>
      <rPr>
        <i/>
        <sz val="8"/>
        <rFont val="Arial CE"/>
        <family val="0"/>
      </rPr>
      <t>(bez poz. 42)</t>
    </r>
    <r>
      <rPr>
        <b/>
        <sz val="8"/>
        <rFont val="Arial CE"/>
        <family val="0"/>
      </rPr>
      <t xml:space="preserve">
     ((poz.34 (-) poz. 42) / poz.1) %</t>
    </r>
  </si>
  <si>
    <r>
      <t xml:space="preserve">H. OBCIĄŻENIE ROCZNE BUDŻETU
   z tytułu spłaty zadłużenia </t>
    </r>
    <r>
      <rPr>
        <b/>
        <sz val="8"/>
        <rFont val="Arial CE"/>
        <family val="0"/>
      </rPr>
      <t>(1+2+3+4+5+6):</t>
    </r>
  </si>
  <si>
    <r>
      <t xml:space="preserve"> 1) spłaty rat kredytów</t>
    </r>
    <r>
      <rPr>
        <b/>
        <sz val="8"/>
        <rFont val="Arial CE"/>
        <family val="0"/>
      </rPr>
      <t xml:space="preserve"> (art.82 ust.1 pkt 2 i 3 ufp)
      </t>
    </r>
    <r>
      <rPr>
        <b/>
        <sz val="8"/>
        <rFont val="Arial CE"/>
        <family val="2"/>
      </rPr>
      <t>z odsetkami,</t>
    </r>
  </si>
  <si>
    <r>
      <t xml:space="preserve"> 2) spłaty rat pożyczek </t>
    </r>
    <r>
      <rPr>
        <b/>
        <sz val="8"/>
        <rFont val="Arial CE"/>
        <family val="0"/>
      </rPr>
      <t xml:space="preserve">(art.82 ust.1 pkt 2 i 3 ufp)
     </t>
    </r>
    <r>
      <rPr>
        <b/>
        <sz val="8"/>
        <rFont val="Arial CE"/>
        <family val="2"/>
      </rPr>
      <t xml:space="preserve"> z odsetkami,</t>
    </r>
  </si>
  <si>
    <r>
      <t xml:space="preserve"> </t>
    </r>
    <r>
      <rPr>
        <b/>
        <sz val="8"/>
        <rFont val="Arial CE"/>
        <family val="0"/>
      </rPr>
      <t>3)</t>
    </r>
    <r>
      <rPr>
        <b/>
        <sz val="8"/>
        <rFont val="Arial CE"/>
        <family val="2"/>
      </rPr>
      <t xml:space="preserve"> potenc. spłaty udzielonych poręczeń
     z należnymi odsetkami,</t>
    </r>
  </si>
  <si>
    <r>
      <t xml:space="preserve"> </t>
    </r>
    <r>
      <rPr>
        <b/>
        <sz val="8"/>
        <rFont val="Arial CE"/>
        <family val="0"/>
      </rPr>
      <t>4)</t>
    </r>
    <r>
      <rPr>
        <b/>
        <sz val="8"/>
        <rFont val="Arial CE"/>
        <family val="2"/>
      </rPr>
      <t xml:space="preserve"> wykup papierów wartościowych
    </t>
    </r>
    <r>
      <rPr>
        <b/>
        <sz val="8"/>
        <rFont val="Arial CE"/>
        <family val="0"/>
      </rPr>
      <t xml:space="preserve">  </t>
    </r>
    <r>
      <rPr>
        <b/>
        <sz val="8"/>
        <rFont val="Arial CE"/>
        <family val="2"/>
      </rPr>
      <t xml:space="preserve">wyemitowanych  przez j.s.t. </t>
    </r>
    <r>
      <rPr>
        <sz val="8"/>
        <rFont val="Arial CE"/>
        <family val="0"/>
      </rPr>
      <t>(art.82 ust.1 pkt 2 i 3
      ufp)</t>
    </r>
    <r>
      <rPr>
        <b/>
        <sz val="8"/>
        <rFont val="Arial CE"/>
        <family val="0"/>
      </rPr>
      <t>, z należnymi odsetkami i dyskontem,</t>
    </r>
  </si>
  <si>
    <r>
      <t xml:space="preserve"> 5) odsetki od kredytów i pożyczek oraz odsetki 
    i dyskonto od papierów wart. wyemitowanych 
    przez jst </t>
    </r>
    <r>
      <rPr>
        <b/>
        <sz val="8"/>
        <rFont val="Arial CE"/>
        <family val="0"/>
      </rPr>
      <t>(art.82 ust.1 pkt 1 ufp),</t>
    </r>
  </si>
  <si>
    <r>
      <t xml:space="preserve"> </t>
    </r>
    <r>
      <rPr>
        <b/>
        <sz val="8"/>
        <rFont val="Arial CE"/>
        <family val="0"/>
      </rPr>
      <t>6)</t>
    </r>
    <r>
      <rPr>
        <b/>
        <sz val="8"/>
        <rFont val="Arial CE"/>
        <family val="2"/>
      </rPr>
      <t xml:space="preserve"> spłaty zobowiązań związanych z umową 
      zawartą z podmiotem dysponującym środkami, 
      o których mowa w art. 5 ust. 3 ufp </t>
    </r>
    <r>
      <rPr>
        <sz val="8"/>
        <rFont val="Arial CE"/>
        <family val="0"/>
      </rPr>
      <t>(a+b+c+d):</t>
    </r>
  </si>
  <si>
    <r>
      <t xml:space="preserve">I. Wskaźnik rocznej spłaty łącznego zadłużenia  
    do dochodu </t>
    </r>
    <r>
      <rPr>
        <b/>
        <sz val="8"/>
        <rFont val="Arial CE"/>
        <family val="0"/>
      </rPr>
      <t xml:space="preserve"> (poz.45 / poz.1) %</t>
    </r>
  </si>
  <si>
    <r>
      <t xml:space="preserve">I1. Wskaźnik rocznej spłaty zadłużenia do dochodu
     </t>
    </r>
    <r>
      <rPr>
        <i/>
        <sz val="8"/>
        <rFont val="Arial CE"/>
        <family val="0"/>
      </rPr>
      <t>(bez poz. 51)</t>
    </r>
    <r>
      <rPr>
        <b/>
        <sz val="8"/>
        <rFont val="Arial CE"/>
        <family val="0"/>
      </rPr>
      <t xml:space="preserve"> ((poz.45 (-) poz. 51) / poz.1) %</t>
    </r>
  </si>
  <si>
    <r>
      <t xml:space="preserve">Spłata rat (R + O) </t>
    </r>
    <r>
      <rPr>
        <sz val="8"/>
        <rFont val="Arial CE"/>
        <family val="2"/>
      </rPr>
      <t xml:space="preserve">(poz. 46+47+49) </t>
    </r>
  </si>
  <si>
    <r>
      <t>Wskaźnik (R + O) / Dog</t>
    </r>
    <r>
      <rPr>
        <sz val="8"/>
        <rFont val="Arial CE"/>
        <family val="2"/>
      </rPr>
      <t xml:space="preserve"> (poz. 46+47+49)/poz. 1</t>
    </r>
  </si>
  <si>
    <r>
      <t xml:space="preserve"> 5) wymagalne zobowiązania, </t>
    </r>
    <r>
      <rPr>
        <sz val="8"/>
        <rFont val="Arial CE"/>
        <family val="0"/>
      </rPr>
      <t>w tym:</t>
    </r>
  </si>
  <si>
    <r>
      <t xml:space="preserve">A. DOCHODY </t>
    </r>
    <r>
      <rPr>
        <sz val="8"/>
        <rFont val="Arial CE"/>
        <family val="0"/>
      </rPr>
      <t xml:space="preserve">(A1+A2) </t>
    </r>
  </si>
  <si>
    <t xml:space="preserve">A1. Dochody bieżące  </t>
  </si>
  <si>
    <t xml:space="preserve">       w tym ze sprzedaży majątku  </t>
  </si>
  <si>
    <t xml:space="preserve">B1. Wydatki bieżące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</si>
</sst>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sz val="8"/>
      <name val="Arial CE"/>
      <family val="0"/>
    </font>
    <font>
      <sz val="10"/>
      <name val="Arial CE"/>
      <family val="0"/>
    </font>
    <font>
      <i/>
      <sz val="7"/>
      <name val="Arial CE"/>
      <family val="0"/>
    </font>
    <font>
      <b/>
      <sz val="11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"/>
      <family val="0"/>
    </font>
    <font>
      <sz val="7"/>
      <name val="Arial CE"/>
      <family val="0"/>
    </font>
    <font>
      <b/>
      <sz val="7"/>
      <name val="Arial"/>
      <family val="2"/>
    </font>
    <font>
      <b/>
      <sz val="7"/>
      <name val="Arial CE"/>
      <family val="2"/>
    </font>
    <font>
      <b/>
      <i/>
      <u val="single"/>
      <sz val="7"/>
      <name val="Arial CE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 CE"/>
      <family val="0"/>
    </font>
    <font>
      <b/>
      <vertAlign val="superscript"/>
      <sz val="8"/>
      <name val="Arial CE"/>
      <family val="0"/>
    </font>
    <font>
      <b/>
      <sz val="8"/>
      <name val="Arial"/>
      <family val="2"/>
    </font>
    <font>
      <sz val="7.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/>
      <protection/>
    </xf>
    <xf numFmtId="0" fontId="1" fillId="0" borderId="3" xfId="17" applyFont="1" applyBorder="1" applyAlignment="1">
      <alignment vertical="center" wrapText="1"/>
      <protection/>
    </xf>
    <xf numFmtId="0" fontId="1" fillId="0" borderId="4" xfId="17" applyFont="1" applyBorder="1" applyAlignment="1">
      <alignment vertical="center" wrapText="1"/>
      <protection/>
    </xf>
    <xf numFmtId="0" fontId="1" fillId="0" borderId="0" xfId="17" applyFont="1">
      <alignment/>
      <protection/>
    </xf>
    <xf numFmtId="0" fontId="8" fillId="0" borderId="0" xfId="17" applyFont="1">
      <alignment/>
      <protection/>
    </xf>
    <xf numFmtId="0" fontId="9" fillId="0" borderId="0" xfId="17" applyFont="1" applyBorder="1" applyAlignment="1">
      <alignment vertical="center"/>
      <protection/>
    </xf>
    <xf numFmtId="0" fontId="9" fillId="0" borderId="0" xfId="17" applyFont="1" applyBorder="1" applyAlignment="1">
      <alignment horizontal="center" vertical="center" wrapText="1"/>
      <protection/>
    </xf>
    <xf numFmtId="0" fontId="8" fillId="0" borderId="0" xfId="17" applyFont="1" applyAlignment="1">
      <alignment horizontal="center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1" fillId="0" borderId="0" xfId="17" applyFont="1" applyBorder="1" applyAlignment="1">
      <alignment horizontal="center" vertical="center" wrapText="1"/>
      <protection/>
    </xf>
    <xf numFmtId="3" fontId="10" fillId="2" borderId="1" xfId="17" applyNumberFormat="1" applyFont="1" applyFill="1" applyBorder="1" applyAlignment="1">
      <alignment vertical="center"/>
      <protection/>
    </xf>
    <xf numFmtId="0" fontId="8" fillId="0" borderId="0" xfId="17" applyFont="1">
      <alignment/>
      <protection/>
    </xf>
    <xf numFmtId="3" fontId="8" fillId="0" borderId="5" xfId="17" applyNumberFormat="1" applyFont="1" applyBorder="1" applyAlignment="1">
      <alignment vertical="center"/>
      <protection/>
    </xf>
    <xf numFmtId="3" fontId="8" fillId="0" borderId="6" xfId="17" applyNumberFormat="1" applyFont="1" applyBorder="1" applyAlignment="1">
      <alignment vertical="center"/>
      <protection/>
    </xf>
    <xf numFmtId="3" fontId="8" fillId="0" borderId="7" xfId="17" applyNumberFormat="1" applyFont="1" applyBorder="1" applyAlignment="1">
      <alignment vertical="center"/>
      <protection/>
    </xf>
    <xf numFmtId="3" fontId="8" fillId="0" borderId="0" xfId="17" applyNumberFormat="1" applyFont="1" applyBorder="1" applyAlignment="1">
      <alignment vertical="center"/>
      <protection/>
    </xf>
    <xf numFmtId="3" fontId="12" fillId="0" borderId="3" xfId="0" applyNumberFormat="1" applyFont="1" applyBorder="1" applyAlignment="1">
      <alignment vertical="center"/>
    </xf>
    <xf numFmtId="3" fontId="3" fillId="0" borderId="8" xfId="17" applyNumberFormat="1" applyFont="1" applyBorder="1" applyAlignment="1">
      <alignment vertical="center"/>
      <protection/>
    </xf>
    <xf numFmtId="3" fontId="3" fillId="0" borderId="3" xfId="17" applyNumberFormat="1" applyFont="1" applyBorder="1" applyAlignment="1">
      <alignment vertical="center"/>
      <protection/>
    </xf>
    <xf numFmtId="0" fontId="3" fillId="0" borderId="0" xfId="17" applyFont="1">
      <alignment/>
      <protection/>
    </xf>
    <xf numFmtId="3" fontId="13" fillId="0" borderId="5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8" fillId="0" borderId="8" xfId="17" applyNumberFormat="1" applyFont="1" applyBorder="1" applyAlignment="1">
      <alignment vertical="center"/>
      <protection/>
    </xf>
    <xf numFmtId="3" fontId="8" fillId="0" borderId="3" xfId="17" applyNumberFormat="1" applyFont="1" applyBorder="1" applyAlignment="1">
      <alignment vertical="center"/>
      <protection/>
    </xf>
    <xf numFmtId="3" fontId="8" fillId="0" borderId="3" xfId="17" applyNumberFormat="1" applyFont="1" applyFill="1" applyBorder="1" applyAlignment="1">
      <alignment vertical="center"/>
      <protection/>
    </xf>
    <xf numFmtId="3" fontId="10" fillId="0" borderId="1" xfId="17" applyNumberFormat="1" applyFont="1" applyBorder="1" applyAlignment="1">
      <alignment vertical="center"/>
      <protection/>
    </xf>
    <xf numFmtId="3" fontId="10" fillId="0" borderId="1" xfId="0" applyNumberFormat="1" applyFont="1" applyBorder="1" applyAlignment="1">
      <alignment vertical="center"/>
    </xf>
    <xf numFmtId="3" fontId="10" fillId="2" borderId="1" xfId="17" applyNumberFormat="1" applyFont="1" applyFill="1" applyBorder="1" applyAlignment="1">
      <alignment vertical="center" wrapText="1"/>
      <protection/>
    </xf>
    <xf numFmtId="3" fontId="9" fillId="0" borderId="4" xfId="0" applyNumberFormat="1" applyFont="1" applyBorder="1" applyAlignment="1">
      <alignment vertical="center"/>
    </xf>
    <xf numFmtId="3" fontId="10" fillId="0" borderId="9" xfId="17" applyNumberFormat="1" applyFont="1" applyBorder="1" applyAlignment="1">
      <alignment vertical="center"/>
      <protection/>
    </xf>
    <xf numFmtId="3" fontId="10" fillId="0" borderId="4" xfId="17" applyNumberFormat="1" applyFont="1" applyBorder="1" applyAlignment="1">
      <alignment vertical="center"/>
      <protection/>
    </xf>
    <xf numFmtId="0" fontId="10" fillId="0" borderId="0" xfId="17" applyFont="1">
      <alignment/>
      <protection/>
    </xf>
    <xf numFmtId="3" fontId="8" fillId="0" borderId="4" xfId="0" applyNumberFormat="1" applyFont="1" applyBorder="1" applyAlignment="1">
      <alignment vertical="center"/>
    </xf>
    <xf numFmtId="3" fontId="8" fillId="0" borderId="9" xfId="17" applyNumberFormat="1" applyFont="1" applyBorder="1" applyAlignment="1">
      <alignment vertical="center"/>
      <protection/>
    </xf>
    <xf numFmtId="3" fontId="8" fillId="0" borderId="4" xfId="17" applyNumberFormat="1" applyFont="1" applyBorder="1" applyAlignment="1">
      <alignment vertical="center"/>
      <protection/>
    </xf>
    <xf numFmtId="3" fontId="10" fillId="0" borderId="4" xfId="0" applyNumberFormat="1" applyFont="1" applyBorder="1" applyAlignment="1">
      <alignment vertical="center"/>
    </xf>
    <xf numFmtId="3" fontId="10" fillId="0" borderId="9" xfId="17" applyNumberFormat="1" applyFont="1" applyBorder="1" applyAlignment="1">
      <alignment vertical="center"/>
      <protection/>
    </xf>
    <xf numFmtId="3" fontId="10" fillId="0" borderId="4" xfId="17" applyNumberFormat="1" applyFont="1" applyBorder="1" applyAlignment="1">
      <alignment vertical="center"/>
      <protection/>
    </xf>
    <xf numFmtId="0" fontId="10" fillId="0" borderId="0" xfId="17" applyFont="1">
      <alignment/>
      <protection/>
    </xf>
    <xf numFmtId="3" fontId="8" fillId="0" borderId="3" xfId="0" applyNumberFormat="1" applyFont="1" applyBorder="1" applyAlignment="1">
      <alignment vertical="center"/>
    </xf>
    <xf numFmtId="3" fontId="8" fillId="0" borderId="8" xfId="17" applyNumberFormat="1" applyFont="1" applyBorder="1" applyAlignment="1">
      <alignment vertical="center"/>
      <protection/>
    </xf>
    <xf numFmtId="3" fontId="8" fillId="0" borderId="3" xfId="17" applyNumberFormat="1" applyFont="1" applyFill="1" applyBorder="1" applyAlignment="1">
      <alignment vertical="center"/>
      <protection/>
    </xf>
    <xf numFmtId="3" fontId="8" fillId="0" borderId="3" xfId="17" applyNumberFormat="1" applyFont="1" applyBorder="1" applyAlignment="1">
      <alignment vertical="center"/>
      <protection/>
    </xf>
    <xf numFmtId="3" fontId="10" fillId="0" borderId="4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10" fillId="0" borderId="11" xfId="17" applyNumberFormat="1" applyFont="1" applyBorder="1" applyAlignment="1">
      <alignment vertical="center"/>
      <protection/>
    </xf>
    <xf numFmtId="3" fontId="10" fillId="0" borderId="10" xfId="17" applyNumberFormat="1" applyFont="1" applyBorder="1" applyAlignment="1">
      <alignment vertical="center"/>
      <protection/>
    </xf>
    <xf numFmtId="3" fontId="10" fillId="2" borderId="2" xfId="17" applyNumberFormat="1" applyFont="1" applyFill="1" applyBorder="1" applyAlignment="1">
      <alignment vertical="center"/>
      <protection/>
    </xf>
    <xf numFmtId="3" fontId="10" fillId="2" borderId="12" xfId="17" applyNumberFormat="1" applyFont="1" applyFill="1" applyBorder="1" applyAlignment="1">
      <alignment vertical="center"/>
      <protection/>
    </xf>
    <xf numFmtId="0" fontId="10" fillId="2" borderId="0" xfId="17" applyFont="1" applyFill="1">
      <alignment/>
      <protection/>
    </xf>
    <xf numFmtId="3" fontId="10" fillId="0" borderId="4" xfId="17" applyNumberFormat="1" applyFont="1" applyFill="1" applyBorder="1" applyAlignment="1">
      <alignment vertical="center"/>
      <protection/>
    </xf>
    <xf numFmtId="3" fontId="8" fillId="0" borderId="4" xfId="17" applyNumberFormat="1" applyFont="1" applyFill="1" applyBorder="1" applyAlignment="1">
      <alignment vertical="center"/>
      <protection/>
    </xf>
    <xf numFmtId="3" fontId="8" fillId="0" borderId="4" xfId="17" applyNumberFormat="1" applyFont="1" applyBorder="1" applyAlignment="1">
      <alignment/>
      <protection/>
    </xf>
    <xf numFmtId="3" fontId="8" fillId="0" borderId="9" xfId="17" applyNumberFormat="1" applyFont="1" applyBorder="1" applyAlignment="1">
      <alignment/>
      <protection/>
    </xf>
    <xf numFmtId="3" fontId="8" fillId="0" borderId="8" xfId="17" applyNumberFormat="1" applyFont="1" applyBorder="1" applyAlignment="1">
      <alignment/>
      <protection/>
    </xf>
    <xf numFmtId="3" fontId="8" fillId="0" borderId="3" xfId="17" applyNumberFormat="1" applyFont="1" applyBorder="1" applyAlignment="1">
      <alignment/>
      <protection/>
    </xf>
    <xf numFmtId="2" fontId="10" fillId="2" borderId="1" xfId="17" applyNumberFormat="1" applyFont="1" applyFill="1" applyBorder="1" applyAlignment="1">
      <alignment horizontal="center" vertical="center"/>
      <protection/>
    </xf>
    <xf numFmtId="2" fontId="10" fillId="0" borderId="1" xfId="17" applyNumberFormat="1" applyFont="1" applyFill="1" applyBorder="1" applyAlignment="1">
      <alignment horizontal="center" vertical="center"/>
      <protection/>
    </xf>
    <xf numFmtId="3" fontId="10" fillId="0" borderId="9" xfId="17" applyNumberFormat="1" applyFont="1" applyFill="1" applyBorder="1" applyAlignment="1">
      <alignment vertical="center"/>
      <protection/>
    </xf>
    <xf numFmtId="3" fontId="8" fillId="0" borderId="9" xfId="17" applyNumberFormat="1" applyFont="1" applyFill="1" applyBorder="1" applyAlignment="1">
      <alignment vertical="center"/>
      <protection/>
    </xf>
    <xf numFmtId="3" fontId="8" fillId="0" borderId="7" xfId="17" applyNumberFormat="1" applyFont="1" applyFill="1" applyBorder="1" applyAlignment="1">
      <alignment vertical="center"/>
      <protection/>
    </xf>
    <xf numFmtId="3" fontId="8" fillId="0" borderId="0" xfId="17" applyNumberFormat="1" applyFont="1" applyFill="1" applyBorder="1" applyAlignment="1">
      <alignment vertical="center"/>
      <protection/>
    </xf>
    <xf numFmtId="3" fontId="10" fillId="0" borderId="13" xfId="17" applyNumberFormat="1" applyFont="1" applyFill="1" applyBorder="1" applyAlignment="1">
      <alignment horizontal="right" vertical="center"/>
      <protection/>
    </xf>
    <xf numFmtId="2" fontId="10" fillId="0" borderId="14" xfId="17" applyNumberFormat="1" applyFont="1" applyFill="1" applyBorder="1" applyAlignment="1">
      <alignment horizontal="center" vertical="center"/>
      <protection/>
    </xf>
    <xf numFmtId="3" fontId="10" fillId="0" borderId="15" xfId="17" applyNumberFormat="1" applyFont="1" applyFill="1" applyBorder="1" applyAlignment="1">
      <alignment horizontal="right" vertical="center"/>
      <protection/>
    </xf>
    <xf numFmtId="4" fontId="10" fillId="2" borderId="1" xfId="17" applyNumberFormat="1" applyFont="1" applyFill="1" applyBorder="1" applyAlignment="1">
      <alignment horizontal="center" vertical="center" wrapText="1"/>
      <protection/>
    </xf>
    <xf numFmtId="2" fontId="10" fillId="0" borderId="16" xfId="17" applyNumberFormat="1" applyFont="1" applyFill="1" applyBorder="1" applyAlignment="1">
      <alignment horizontal="center" vertical="center"/>
      <protection/>
    </xf>
    <xf numFmtId="3" fontId="10" fillId="0" borderId="17" xfId="17" applyNumberFormat="1" applyFont="1" applyFill="1" applyBorder="1" applyAlignment="1">
      <alignment horizontal="right" vertical="center"/>
      <protection/>
    </xf>
    <xf numFmtId="0" fontId="5" fillId="0" borderId="18" xfId="17" applyFont="1" applyBorder="1" applyAlignment="1">
      <alignment horizontal="center"/>
      <protection/>
    </xf>
    <xf numFmtId="0" fontId="5" fillId="0" borderId="19" xfId="17" applyFont="1" applyBorder="1" applyAlignment="1">
      <alignment horizontal="center"/>
      <protection/>
    </xf>
    <xf numFmtId="0" fontId="1" fillId="0" borderId="20" xfId="17" applyFont="1" applyBorder="1" applyAlignment="1">
      <alignment horizontal="center"/>
      <protection/>
    </xf>
    <xf numFmtId="0" fontId="1" fillId="0" borderId="21" xfId="17" applyFont="1" applyBorder="1">
      <alignment/>
      <protection/>
    </xf>
    <xf numFmtId="0" fontId="1" fillId="2" borderId="22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5" xfId="17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3" xfId="17" applyFont="1" applyBorder="1" applyAlignment="1">
      <alignment vertical="center"/>
      <protection/>
    </xf>
    <xf numFmtId="0" fontId="6" fillId="0" borderId="25" xfId="17" applyFont="1" applyBorder="1" applyAlignment="1">
      <alignment horizontal="center" vertical="center"/>
      <protection/>
    </xf>
    <xf numFmtId="0" fontId="6" fillId="0" borderId="3" xfId="17" applyFont="1" applyBorder="1" applyAlignment="1">
      <alignment vertical="center"/>
      <protection/>
    </xf>
    <xf numFmtId="0" fontId="1" fillId="0" borderId="26" xfId="17" applyFont="1" applyBorder="1" applyAlignment="1">
      <alignment horizontal="center" vertical="center"/>
      <protection/>
    </xf>
    <xf numFmtId="0" fontId="1" fillId="0" borderId="25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vertical="center"/>
      <protection/>
    </xf>
    <xf numFmtId="0" fontId="5" fillId="2" borderId="1" xfId="17" applyFont="1" applyFill="1" applyBorder="1" applyAlignment="1">
      <alignment vertical="center" wrapText="1"/>
      <protection/>
    </xf>
    <xf numFmtId="0" fontId="5" fillId="0" borderId="26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vertical="center" wrapText="1"/>
      <protection/>
    </xf>
    <xf numFmtId="0" fontId="1" fillId="0" borderId="26" xfId="17" applyFont="1" applyBorder="1" applyAlignment="1">
      <alignment horizontal="center" vertical="center"/>
      <protection/>
    </xf>
    <xf numFmtId="0" fontId="5" fillId="0" borderId="26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vertical="center" wrapText="1"/>
      <protection/>
    </xf>
    <xf numFmtId="0" fontId="5" fillId="0" borderId="4" xfId="17" applyFont="1" applyBorder="1" applyAlignment="1">
      <alignment vertical="center" wrapText="1"/>
      <protection/>
    </xf>
    <xf numFmtId="0" fontId="5" fillId="0" borderId="23" xfId="17" applyFont="1" applyBorder="1" applyAlignment="1">
      <alignment horizontal="center" vertical="center"/>
      <protection/>
    </xf>
    <xf numFmtId="0" fontId="1" fillId="0" borderId="25" xfId="17" applyFont="1" applyBorder="1" applyAlignment="1">
      <alignment horizontal="center" vertical="center"/>
      <protection/>
    </xf>
    <xf numFmtId="0" fontId="5" fillId="0" borderId="25" xfId="17" applyFont="1" applyBorder="1" applyAlignment="1">
      <alignment horizontal="center" vertical="center"/>
      <protection/>
    </xf>
    <xf numFmtId="0" fontId="5" fillId="0" borderId="27" xfId="17" applyFont="1" applyBorder="1" applyAlignment="1">
      <alignment horizontal="center" vertical="center"/>
      <protection/>
    </xf>
    <xf numFmtId="0" fontId="5" fillId="0" borderId="10" xfId="17" applyFont="1" applyBorder="1" applyAlignment="1">
      <alignment vertical="center" wrapText="1"/>
      <protection/>
    </xf>
    <xf numFmtId="0" fontId="5" fillId="2" borderId="2" xfId="17" applyFont="1" applyFill="1" applyBorder="1" applyAlignment="1">
      <alignment vertical="center"/>
      <protection/>
    </xf>
    <xf numFmtId="0" fontId="5" fillId="0" borderId="4" xfId="17" applyFont="1" applyFill="1" applyBorder="1" applyAlignment="1">
      <alignment vertical="center"/>
      <protection/>
    </xf>
    <xf numFmtId="0" fontId="5" fillId="0" borderId="4" xfId="17" applyFont="1" applyFill="1" applyBorder="1" applyAlignment="1">
      <alignment vertical="center" wrapText="1"/>
      <protection/>
    </xf>
    <xf numFmtId="0" fontId="1" fillId="0" borderId="3" xfId="17" applyFont="1" applyFill="1" applyBorder="1" applyAlignment="1">
      <alignment vertical="center" wrapText="1"/>
      <protection/>
    </xf>
    <xf numFmtId="0" fontId="1" fillId="0" borderId="4" xfId="17" applyFont="1" applyFill="1" applyBorder="1" applyAlignment="1">
      <alignment vertical="center" wrapText="1"/>
      <protection/>
    </xf>
    <xf numFmtId="0" fontId="5" fillId="0" borderId="3" xfId="17" applyFont="1" applyFill="1" applyBorder="1" applyAlignment="1">
      <alignment vertical="center" wrapText="1"/>
      <protection/>
    </xf>
    <xf numFmtId="0" fontId="1" fillId="0" borderId="3" xfId="17" applyFont="1" applyFill="1" applyBorder="1" applyAlignment="1">
      <alignment vertical="center"/>
      <protection/>
    </xf>
    <xf numFmtId="0" fontId="1" fillId="0" borderId="22" xfId="17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vertical="center" wrapText="1"/>
      <protection/>
    </xf>
    <xf numFmtId="0" fontId="5" fillId="0" borderId="4" xfId="17" applyFont="1" applyFill="1" applyBorder="1" applyAlignment="1">
      <alignment vertical="center" wrapText="1"/>
      <protection/>
    </xf>
    <xf numFmtId="0" fontId="1" fillId="0" borderId="10" xfId="17" applyFont="1" applyFill="1" applyBorder="1" applyAlignment="1">
      <alignment vertical="center" wrapText="1"/>
      <protection/>
    </xf>
    <xf numFmtId="0" fontId="1" fillId="0" borderId="13" xfId="17" applyFont="1" applyFill="1" applyBorder="1" applyAlignment="1">
      <alignment horizontal="center" vertical="center"/>
      <protection/>
    </xf>
    <xf numFmtId="0" fontId="5" fillId="0" borderId="13" xfId="17" applyFont="1" applyFill="1" applyBorder="1" applyAlignment="1">
      <alignment vertical="center" wrapText="1"/>
      <protection/>
    </xf>
    <xf numFmtId="0" fontId="1" fillId="0" borderId="15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vertical="center" wrapText="1"/>
      <protection/>
    </xf>
    <xf numFmtId="0" fontId="5" fillId="2" borderId="28" xfId="17" applyFont="1" applyFill="1" applyBorder="1" applyAlignment="1">
      <alignment horizontal="center" vertical="center" wrapText="1"/>
      <protection/>
    </xf>
    <xf numFmtId="0" fontId="1" fillId="0" borderId="29" xfId="17" applyFont="1" applyFill="1" applyBorder="1" applyAlignment="1">
      <alignment horizontal="center" vertical="center"/>
      <protection/>
    </xf>
    <xf numFmtId="0" fontId="5" fillId="0" borderId="29" xfId="17" applyFont="1" applyFill="1" applyBorder="1" applyAlignment="1">
      <alignment vertical="center" wrapText="1"/>
      <protection/>
    </xf>
    <xf numFmtId="0" fontId="5" fillId="0" borderId="30" xfId="17" applyFont="1" applyBorder="1" applyAlignment="1">
      <alignment horizontal="center" vertical="center"/>
      <protection/>
    </xf>
    <xf numFmtId="0" fontId="5" fillId="0" borderId="31" xfId="17" applyFont="1" applyFill="1" applyBorder="1" applyAlignment="1">
      <alignment vertical="center"/>
      <protection/>
    </xf>
    <xf numFmtId="3" fontId="10" fillId="0" borderId="31" xfId="17" applyNumberFormat="1" applyFont="1" applyFill="1" applyBorder="1" applyAlignment="1">
      <alignment vertical="center"/>
      <protection/>
    </xf>
    <xf numFmtId="3" fontId="10" fillId="0" borderId="32" xfId="17" applyNumberFormat="1" applyFont="1" applyBorder="1" applyAlignment="1">
      <alignment vertical="center"/>
      <protection/>
    </xf>
    <xf numFmtId="3" fontId="10" fillId="0" borderId="31" xfId="17" applyNumberFormat="1" applyFont="1" applyBorder="1" applyAlignment="1">
      <alignment vertical="center"/>
      <protection/>
    </xf>
    <xf numFmtId="0" fontId="5" fillId="0" borderId="31" xfId="17" applyFont="1" applyBorder="1" applyAlignment="1">
      <alignment vertical="center"/>
      <protection/>
    </xf>
    <xf numFmtId="0" fontId="5" fillId="0" borderId="33" xfId="17" applyFont="1" applyBorder="1" applyAlignment="1">
      <alignment horizontal="center" vertical="center"/>
      <protection/>
    </xf>
    <xf numFmtId="0" fontId="5" fillId="0" borderId="34" xfId="17" applyFont="1" applyBorder="1" applyAlignment="1">
      <alignment vertical="center"/>
      <protection/>
    </xf>
    <xf numFmtId="3" fontId="10" fillId="0" borderId="34" xfId="17" applyNumberFormat="1" applyFont="1" applyBorder="1" applyAlignment="1">
      <alignment vertical="center"/>
      <protection/>
    </xf>
    <xf numFmtId="3" fontId="10" fillId="0" borderId="35" xfId="17" applyNumberFormat="1" applyFont="1" applyBorder="1" applyAlignment="1">
      <alignment vertical="center"/>
      <protection/>
    </xf>
    <xf numFmtId="0" fontId="5" fillId="2" borderId="36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8" fillId="0" borderId="0" xfId="17" applyFont="1" applyAlignment="1">
      <alignment horizontal="left" vertical="center" wrapText="1"/>
      <protection/>
    </xf>
    <xf numFmtId="0" fontId="8" fillId="0" borderId="0" xfId="17" applyFont="1" applyAlignment="1">
      <alignment horizontal="left" vertical="center"/>
      <protection/>
    </xf>
    <xf numFmtId="0" fontId="4" fillId="0" borderId="0" xfId="17" applyFont="1" applyBorder="1" applyAlignment="1">
      <alignment horizontal="left" vertical="center" wrapText="1"/>
      <protection/>
    </xf>
    <xf numFmtId="0" fontId="5" fillId="0" borderId="28" xfId="17" applyFont="1" applyBorder="1" applyAlignment="1">
      <alignment horizontal="center" vertical="center"/>
      <protection/>
    </xf>
    <xf numFmtId="0" fontId="5" fillId="0" borderId="37" xfId="17" applyFont="1" applyBorder="1" applyAlignment="1">
      <alignment horizontal="center" vertical="center"/>
      <protection/>
    </xf>
    <xf numFmtId="0" fontId="5" fillId="0" borderId="38" xfId="17" applyFont="1" applyBorder="1" applyAlignment="1">
      <alignment horizontal="center" vertical="center"/>
      <protection/>
    </xf>
    <xf numFmtId="0" fontId="5" fillId="0" borderId="22" xfId="17" applyFont="1" applyBorder="1" applyAlignment="1">
      <alignment horizontal="center" vertical="center"/>
      <protection/>
    </xf>
    <xf numFmtId="0" fontId="5" fillId="0" borderId="39" xfId="17" applyFont="1" applyBorder="1" applyAlignment="1">
      <alignment horizontal="center" vertical="center"/>
      <protection/>
    </xf>
    <xf numFmtId="0" fontId="5" fillId="0" borderId="40" xfId="17" applyFont="1" applyBorder="1" applyAlignment="1">
      <alignment horizontal="center" vertical="center"/>
      <protection/>
    </xf>
    <xf numFmtId="0" fontId="14" fillId="0" borderId="0" xfId="17" applyFont="1" applyAlignment="1">
      <alignment horizontal="left" wrapText="1"/>
      <protection/>
    </xf>
    <xf numFmtId="0" fontId="1" fillId="0" borderId="25" xfId="17" applyFont="1" applyBorder="1" applyAlignment="1">
      <alignment horizontal="center"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0" xfId="17" applyFont="1" applyBorder="1" applyAlignment="1">
      <alignment horizontal="center" vertical="center"/>
      <protection/>
    </xf>
    <xf numFmtId="0" fontId="17" fillId="0" borderId="41" xfId="17" applyFont="1" applyFill="1" applyBorder="1" applyAlignment="1">
      <alignment horizontal="left"/>
      <protection/>
    </xf>
    <xf numFmtId="0" fontId="17" fillId="0" borderId="42" xfId="17" applyFont="1" applyFill="1" applyBorder="1" applyAlignment="1">
      <alignment horizontal="left"/>
      <protection/>
    </xf>
    <xf numFmtId="0" fontId="17" fillId="0" borderId="43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ny_Prognoza i kredyty-tabele 20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3"/>
  <sheetViews>
    <sheetView tabSelected="1" view="pageBreakPreview" zoomScaleSheetLayoutView="100" workbookViewId="0" topLeftCell="A57">
      <selection activeCell="J18" sqref="J18"/>
    </sheetView>
  </sheetViews>
  <sheetFormatPr defaultColWidth="9.140625" defaultRowHeight="12.75"/>
  <cols>
    <col min="1" max="1" width="3.8515625" style="10" customWidth="1"/>
    <col min="2" max="2" width="41.7109375" style="7" customWidth="1"/>
    <col min="3" max="3" width="10.8515625" style="7" customWidth="1"/>
    <col min="4" max="4" width="10.7109375" style="7" customWidth="1"/>
    <col min="5" max="5" width="9.8515625" style="7" customWidth="1"/>
    <col min="6" max="6" width="9.421875" style="7" customWidth="1"/>
    <col min="7" max="16" width="8.28125" style="7" customWidth="1"/>
    <col min="17" max="20" width="15.7109375" style="7" customWidth="1"/>
    <col min="21" max="16384" width="9.140625" style="7" customWidth="1"/>
  </cols>
  <sheetData>
    <row r="1" spans="1:2" ht="1.5" customHeight="1">
      <c r="A1" s="129" t="s">
        <v>0</v>
      </c>
      <c r="B1" s="130"/>
    </row>
    <row r="2" spans="1:16" ht="31.5" customHeight="1">
      <c r="A2" s="131" t="s">
        <v>1</v>
      </c>
      <c r="B2" s="131"/>
      <c r="C2" s="8"/>
      <c r="D2" s="8"/>
      <c r="E2" s="8"/>
      <c r="F2" s="8"/>
      <c r="G2" s="9"/>
      <c r="I2" s="9"/>
      <c r="J2" s="9"/>
      <c r="L2" s="9"/>
      <c r="M2" s="9"/>
      <c r="O2" s="9"/>
      <c r="P2" s="9"/>
    </row>
    <row r="3" spans="2:5" ht="3.75" customHeight="1" thickBot="1">
      <c r="B3" s="11"/>
      <c r="C3" s="11"/>
      <c r="E3" s="12"/>
    </row>
    <row r="4" spans="1:16" s="6" customFormat="1" ht="15" customHeight="1" thickBot="1">
      <c r="A4" s="71" t="s">
        <v>2</v>
      </c>
      <c r="B4" s="72" t="s">
        <v>3</v>
      </c>
      <c r="C4" s="132" t="s">
        <v>4</v>
      </c>
      <c r="D4" s="133"/>
      <c r="E4" s="134"/>
      <c r="F4" s="1" t="s">
        <v>5</v>
      </c>
      <c r="G4" s="135" t="s">
        <v>6</v>
      </c>
      <c r="H4" s="136"/>
      <c r="I4" s="136"/>
      <c r="J4" s="136"/>
      <c r="K4" s="137"/>
      <c r="L4" s="135" t="s">
        <v>6</v>
      </c>
      <c r="M4" s="136"/>
      <c r="N4" s="136"/>
      <c r="O4" s="136"/>
      <c r="P4" s="137"/>
    </row>
    <row r="5" spans="1:16" s="6" customFormat="1" ht="14.25" customHeight="1" thickBot="1">
      <c r="A5" s="73"/>
      <c r="B5" s="74"/>
      <c r="C5" s="2" t="s">
        <v>7</v>
      </c>
      <c r="D5" s="2" t="s">
        <v>8</v>
      </c>
      <c r="E5" s="2" t="s">
        <v>42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3">
        <v>2017</v>
      </c>
      <c r="O5" s="3">
        <v>2018</v>
      </c>
      <c r="P5" s="3">
        <v>2019</v>
      </c>
    </row>
    <row r="6" spans="1:16" s="14" customFormat="1" ht="14.25" customHeight="1" thickBot="1">
      <c r="A6" s="75">
        <v>1</v>
      </c>
      <c r="B6" s="76" t="s">
        <v>74</v>
      </c>
      <c r="C6" s="13">
        <f aca="true" t="shared" si="0" ref="C6:P6">SUM(C7,C8)</f>
        <v>190205278</v>
      </c>
      <c r="D6" s="13">
        <f t="shared" si="0"/>
        <v>198448174</v>
      </c>
      <c r="E6" s="13">
        <f t="shared" si="0"/>
        <v>135489147</v>
      </c>
      <c r="F6" s="13">
        <f t="shared" si="0"/>
        <v>174264721</v>
      </c>
      <c r="G6" s="13">
        <f t="shared" si="0"/>
        <v>200787009</v>
      </c>
      <c r="H6" s="13">
        <f t="shared" si="0"/>
        <v>214421303.18</v>
      </c>
      <c r="I6" s="13">
        <f t="shared" si="0"/>
        <v>219237000</v>
      </c>
      <c r="J6" s="13">
        <f t="shared" si="0"/>
        <v>194776700</v>
      </c>
      <c r="K6" s="13">
        <f t="shared" si="0"/>
        <v>214998974</v>
      </c>
      <c r="L6" s="13">
        <f t="shared" si="0"/>
        <v>218698953.48</v>
      </c>
      <c r="M6" s="13">
        <f t="shared" si="0"/>
        <v>222472932.55</v>
      </c>
      <c r="N6" s="13">
        <f t="shared" si="0"/>
        <v>226322391.2</v>
      </c>
      <c r="O6" s="13">
        <f t="shared" si="0"/>
        <v>230248839.02</v>
      </c>
      <c r="P6" s="13">
        <f t="shared" si="0"/>
        <v>234253815.8</v>
      </c>
    </row>
    <row r="7" spans="1:16" s="14" customFormat="1" ht="11.25">
      <c r="A7" s="77">
        <v>2</v>
      </c>
      <c r="B7" s="78" t="s">
        <v>75</v>
      </c>
      <c r="C7" s="15">
        <v>157007625</v>
      </c>
      <c r="D7" s="16">
        <v>170951562</v>
      </c>
      <c r="E7" s="15">
        <v>120689701</v>
      </c>
      <c r="F7" s="15">
        <v>155667257</v>
      </c>
      <c r="G7" s="15">
        <v>150658009</v>
      </c>
      <c r="H7" s="15">
        <f>ROUND(G7*102%,2)+8000000+134</f>
        <v>161671303.18</v>
      </c>
      <c r="I7" s="15">
        <f>165037881+1397119</f>
        <v>166435000</v>
      </c>
      <c r="J7" s="15">
        <f>ROUND(I7*102%,2)-8000000</f>
        <v>161763700</v>
      </c>
      <c r="K7" s="15">
        <f>ROUND(J7*102%,2)+20000000</f>
        <v>184998974</v>
      </c>
      <c r="L7" s="15">
        <f>ROUND(K7*102%,2)</f>
        <v>188698953.48</v>
      </c>
      <c r="M7" s="15">
        <f>ROUND(L7*102%,2)</f>
        <v>192472932.55</v>
      </c>
      <c r="N7" s="15">
        <f>ROUND(M7*102%,2)</f>
        <v>196322391.2</v>
      </c>
      <c r="O7" s="15">
        <f>ROUND(N7*102%,2)</f>
        <v>200248839.02</v>
      </c>
      <c r="P7" s="15">
        <f>ROUND(O7*102%,2)</f>
        <v>204253815.8</v>
      </c>
    </row>
    <row r="8" spans="1:16" s="14" customFormat="1" ht="11.25">
      <c r="A8" s="79">
        <v>3</v>
      </c>
      <c r="B8" s="80" t="s">
        <v>9</v>
      </c>
      <c r="C8" s="17">
        <v>33197653</v>
      </c>
      <c r="D8" s="18">
        <v>27496612</v>
      </c>
      <c r="E8" s="17">
        <v>14799446</v>
      </c>
      <c r="F8" s="17">
        <v>18597464</v>
      </c>
      <c r="G8" s="15">
        <v>50129000</v>
      </c>
      <c r="H8" s="15">
        <f>H9+14750000+8000000</f>
        <v>52750000</v>
      </c>
      <c r="I8" s="15">
        <f>I9+6555000+1247000</f>
        <v>52802000</v>
      </c>
      <c r="J8" s="15">
        <f>J9+3013000</f>
        <v>33013000</v>
      </c>
      <c r="K8" s="15">
        <f aca="true" t="shared" si="1" ref="K8:P8">K9</f>
        <v>30000000</v>
      </c>
      <c r="L8" s="15">
        <f t="shared" si="1"/>
        <v>30000000</v>
      </c>
      <c r="M8" s="15">
        <f t="shared" si="1"/>
        <v>30000000</v>
      </c>
      <c r="N8" s="15">
        <f t="shared" si="1"/>
        <v>30000000</v>
      </c>
      <c r="O8" s="15">
        <f t="shared" si="1"/>
        <v>30000000</v>
      </c>
      <c r="P8" s="15">
        <f t="shared" si="1"/>
        <v>30000000</v>
      </c>
    </row>
    <row r="9" spans="1:16" s="22" customFormat="1" ht="12" thickBot="1">
      <c r="A9" s="81">
        <v>4</v>
      </c>
      <c r="B9" s="82" t="s">
        <v>76</v>
      </c>
      <c r="C9" s="19">
        <v>26660570</v>
      </c>
      <c r="D9" s="20">
        <v>9452531</v>
      </c>
      <c r="E9" s="21">
        <v>2021940</v>
      </c>
      <c r="F9" s="21">
        <v>4470006</v>
      </c>
      <c r="G9" s="21">
        <v>33126000</v>
      </c>
      <c r="H9" s="21">
        <v>30000000</v>
      </c>
      <c r="I9" s="21">
        <v>45000000</v>
      </c>
      <c r="J9" s="21">
        <v>30000000</v>
      </c>
      <c r="K9" s="21">
        <v>30000000</v>
      </c>
      <c r="L9" s="21">
        <v>30000000</v>
      </c>
      <c r="M9" s="21">
        <v>30000000</v>
      </c>
      <c r="N9" s="21">
        <v>30000000</v>
      </c>
      <c r="O9" s="21">
        <v>30000000</v>
      </c>
      <c r="P9" s="21">
        <v>30000000</v>
      </c>
    </row>
    <row r="10" spans="1:16" s="14" customFormat="1" ht="13.5" customHeight="1" thickBot="1">
      <c r="A10" s="75">
        <v>5</v>
      </c>
      <c r="B10" s="76" t="s">
        <v>44</v>
      </c>
      <c r="C10" s="13">
        <f aca="true" t="shared" si="2" ref="C10:P10">SUM(C11,C12)</f>
        <v>181476442</v>
      </c>
      <c r="D10" s="13">
        <f t="shared" si="2"/>
        <v>210155017</v>
      </c>
      <c r="E10" s="13">
        <f t="shared" si="2"/>
        <v>142641248</v>
      </c>
      <c r="F10" s="13">
        <f t="shared" si="2"/>
        <v>197702799</v>
      </c>
      <c r="G10" s="13">
        <f t="shared" si="2"/>
        <v>191987009</v>
      </c>
      <c r="H10" s="13">
        <f t="shared" si="2"/>
        <v>205908841</v>
      </c>
      <c r="I10" s="13">
        <f t="shared" si="2"/>
        <v>210437000</v>
      </c>
      <c r="J10" s="13">
        <f t="shared" si="2"/>
        <v>188976700</v>
      </c>
      <c r="K10" s="13">
        <f t="shared" si="2"/>
        <v>208998974</v>
      </c>
      <c r="L10" s="13">
        <f t="shared" si="2"/>
        <v>212698953</v>
      </c>
      <c r="M10" s="13">
        <f t="shared" si="2"/>
        <v>216472932.56</v>
      </c>
      <c r="N10" s="13">
        <f t="shared" si="2"/>
        <v>220238391.29</v>
      </c>
      <c r="O10" s="13">
        <f t="shared" si="2"/>
        <v>224248839.36</v>
      </c>
      <c r="P10" s="13">
        <f t="shared" si="2"/>
        <v>228253815.99</v>
      </c>
    </row>
    <row r="11" spans="1:16" s="14" customFormat="1" ht="11.25">
      <c r="A11" s="83">
        <v>6</v>
      </c>
      <c r="B11" s="78" t="s">
        <v>77</v>
      </c>
      <c r="C11" s="23">
        <v>132150623</v>
      </c>
      <c r="D11" s="16">
        <v>140976355</v>
      </c>
      <c r="E11" s="15">
        <v>108054181</v>
      </c>
      <c r="F11" s="15">
        <v>148708531</v>
      </c>
      <c r="G11" s="15">
        <v>148975984</v>
      </c>
      <c r="H11" s="15">
        <v>152243041</v>
      </c>
      <c r="I11" s="15">
        <v>153500000</v>
      </c>
      <c r="J11" s="15">
        <f aca="true" t="shared" si="3" ref="J11:P11">ROUND(I11*102%,2)</f>
        <v>156570000</v>
      </c>
      <c r="K11" s="15">
        <f t="shared" si="3"/>
        <v>159701400</v>
      </c>
      <c r="L11" s="15">
        <f t="shared" si="3"/>
        <v>162895428</v>
      </c>
      <c r="M11" s="15">
        <f t="shared" si="3"/>
        <v>166153336.56</v>
      </c>
      <c r="N11" s="15">
        <f>ROUND(M11*102%,2)</f>
        <v>169476403.29</v>
      </c>
      <c r="O11" s="15">
        <f t="shared" si="3"/>
        <v>172865931.36</v>
      </c>
      <c r="P11" s="15">
        <f t="shared" si="3"/>
        <v>176323249.99</v>
      </c>
    </row>
    <row r="12" spans="1:16" s="14" customFormat="1" ht="12" thickBot="1">
      <c r="A12" s="84">
        <v>7</v>
      </c>
      <c r="B12" s="80" t="s">
        <v>10</v>
      </c>
      <c r="C12" s="24">
        <v>49325819</v>
      </c>
      <c r="D12" s="25">
        <v>69178662</v>
      </c>
      <c r="E12" s="26">
        <v>34587067</v>
      </c>
      <c r="F12" s="26">
        <v>48994268</v>
      </c>
      <c r="G12" s="26">
        <v>43011025</v>
      </c>
      <c r="H12" s="27">
        <v>53665800</v>
      </c>
      <c r="I12" s="27">
        <v>56937000</v>
      </c>
      <c r="J12" s="27">
        <f>47000000-18487440-1507582+2388722+3013000</f>
        <v>32406700</v>
      </c>
      <c r="K12" s="27">
        <f>47000000-138922+2436496</f>
        <v>49297574</v>
      </c>
      <c r="L12" s="27">
        <f>K12+457222+48729</f>
        <v>49803525</v>
      </c>
      <c r="M12" s="27">
        <f>L12+466366+49705</f>
        <v>50319596</v>
      </c>
      <c r="N12" s="27">
        <f>M12+442392</f>
        <v>50761988</v>
      </c>
      <c r="O12" s="27">
        <f>N12+620920</f>
        <v>51382908</v>
      </c>
      <c r="P12" s="27">
        <v>51930566</v>
      </c>
    </row>
    <row r="13" spans="1:16" s="14" customFormat="1" ht="12" thickBot="1">
      <c r="A13" s="85">
        <v>8</v>
      </c>
      <c r="B13" s="86" t="s">
        <v>11</v>
      </c>
      <c r="C13" s="28">
        <f aca="true" t="shared" si="4" ref="C13:P13">C6-C10</f>
        <v>8728836</v>
      </c>
      <c r="D13" s="28">
        <f t="shared" si="4"/>
        <v>-11706843</v>
      </c>
      <c r="E13" s="28">
        <f t="shared" si="4"/>
        <v>-7152101</v>
      </c>
      <c r="F13" s="28">
        <f t="shared" si="4"/>
        <v>-23438078</v>
      </c>
      <c r="G13" s="28">
        <f t="shared" si="4"/>
        <v>8800000</v>
      </c>
      <c r="H13" s="28">
        <f t="shared" si="4"/>
        <v>8512462.180000007</v>
      </c>
      <c r="I13" s="28">
        <f t="shared" si="4"/>
        <v>8800000</v>
      </c>
      <c r="J13" s="28">
        <f t="shared" si="4"/>
        <v>5800000</v>
      </c>
      <c r="K13" s="28">
        <f t="shared" si="4"/>
        <v>6000000</v>
      </c>
      <c r="L13" s="28">
        <f t="shared" si="4"/>
        <v>6000000.479999989</v>
      </c>
      <c r="M13" s="28">
        <f t="shared" si="4"/>
        <v>5999999.99000001</v>
      </c>
      <c r="N13" s="28">
        <f t="shared" si="4"/>
        <v>6083999.909999996</v>
      </c>
      <c r="O13" s="28">
        <f t="shared" si="4"/>
        <v>5999999.659999996</v>
      </c>
      <c r="P13" s="28">
        <f t="shared" si="4"/>
        <v>5999999.810000002</v>
      </c>
    </row>
    <row r="14" spans="1:16" s="14" customFormat="1" ht="12" thickBot="1">
      <c r="A14" s="85">
        <v>9</v>
      </c>
      <c r="B14" s="86" t="s">
        <v>12</v>
      </c>
      <c r="C14" s="29">
        <f aca="true" t="shared" si="5" ref="C14:P14">C15-C28</f>
        <v>16882570</v>
      </c>
      <c r="D14" s="29">
        <f t="shared" si="5"/>
        <v>17741288</v>
      </c>
      <c r="E14" s="29">
        <f t="shared" si="5"/>
        <v>15838078</v>
      </c>
      <c r="F14" s="29">
        <f t="shared" si="5"/>
        <v>23438078</v>
      </c>
      <c r="G14" s="29">
        <f t="shared" si="5"/>
        <v>-8800000</v>
      </c>
      <c r="H14" s="29">
        <f t="shared" si="5"/>
        <v>-8800000</v>
      </c>
      <c r="I14" s="29">
        <f t="shared" si="5"/>
        <v>-8800000</v>
      </c>
      <c r="J14" s="29">
        <f t="shared" si="5"/>
        <v>-5800000</v>
      </c>
      <c r="K14" s="29">
        <f t="shared" si="5"/>
        <v>-6000000</v>
      </c>
      <c r="L14" s="29">
        <f t="shared" si="5"/>
        <v>-6000000</v>
      </c>
      <c r="M14" s="29">
        <f t="shared" si="5"/>
        <v>-6000000</v>
      </c>
      <c r="N14" s="29">
        <f t="shared" si="5"/>
        <v>-6084000</v>
      </c>
      <c r="O14" s="29">
        <f t="shared" si="5"/>
        <v>-6000000</v>
      </c>
      <c r="P14" s="29">
        <f t="shared" si="5"/>
        <v>-6000000</v>
      </c>
    </row>
    <row r="15" spans="1:16" s="14" customFormat="1" ht="24.75" customHeight="1" thickBot="1">
      <c r="A15" s="75">
        <v>10</v>
      </c>
      <c r="B15" s="87" t="s">
        <v>45</v>
      </c>
      <c r="C15" s="30">
        <f>SUM(C16,C18,C20,C21,C23,C25,C26)</f>
        <v>23719889</v>
      </c>
      <c r="D15" s="30">
        <f aca="true" t="shared" si="6" ref="D15:P15">SUM(D16,D18,D20,D21,D23,D25,D26)</f>
        <v>37056834</v>
      </c>
      <c r="E15" s="30">
        <f t="shared" si="6"/>
        <v>24004011</v>
      </c>
      <c r="F15" s="30">
        <f t="shared" si="6"/>
        <v>36004011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</row>
    <row r="16" spans="1:16" s="34" customFormat="1" ht="14.25" customHeight="1">
      <c r="A16" s="88">
        <v>11</v>
      </c>
      <c r="B16" s="89" t="s">
        <v>46</v>
      </c>
      <c r="C16" s="31">
        <v>192629</v>
      </c>
      <c r="D16" s="32">
        <v>420239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ht="33" customHeight="1">
      <c r="A17" s="90">
        <v>12</v>
      </c>
      <c r="B17" s="4" t="s">
        <v>13</v>
      </c>
      <c r="C17" s="35">
        <v>0</v>
      </c>
      <c r="D17" s="36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</row>
    <row r="18" spans="1:16" s="41" customFormat="1" ht="14.25" customHeight="1">
      <c r="A18" s="91">
        <v>13</v>
      </c>
      <c r="B18" s="92" t="s">
        <v>47</v>
      </c>
      <c r="C18" s="38">
        <v>4183766</v>
      </c>
      <c r="D18" s="39">
        <v>11065580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</row>
    <row r="19" spans="1:16" ht="33" customHeight="1">
      <c r="A19" s="90">
        <v>14</v>
      </c>
      <c r="B19" s="5" t="s">
        <v>14</v>
      </c>
      <c r="C19" s="35">
        <v>4183766</v>
      </c>
      <c r="D19" s="36">
        <v>11065580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</row>
    <row r="20" spans="1:16" s="34" customFormat="1" ht="11.25">
      <c r="A20" s="88">
        <v>15</v>
      </c>
      <c r="B20" s="93" t="s">
        <v>48</v>
      </c>
      <c r="C20" s="31">
        <v>0</v>
      </c>
      <c r="D20" s="32">
        <v>5230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16" s="34" customFormat="1" ht="15" customHeight="1">
      <c r="A21" s="88">
        <v>16</v>
      </c>
      <c r="B21" s="93" t="s">
        <v>49</v>
      </c>
      <c r="C21" s="31">
        <v>0</v>
      </c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</row>
    <row r="22" spans="1:16" ht="11.25">
      <c r="A22" s="90">
        <v>17</v>
      </c>
      <c r="B22" s="5" t="s">
        <v>15</v>
      </c>
      <c r="C22" s="35">
        <v>0</v>
      </c>
      <c r="D22" s="36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s="41" customFormat="1" ht="22.5">
      <c r="A23" s="91">
        <v>18</v>
      </c>
      <c r="B23" s="93" t="s">
        <v>50</v>
      </c>
      <c r="C23" s="38">
        <v>0</v>
      </c>
      <c r="D23" s="39">
        <v>0</v>
      </c>
      <c r="E23" s="40">
        <v>18000000</v>
      </c>
      <c r="F23" s="40">
        <v>30000000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</row>
    <row r="24" spans="1:16" ht="33.75" customHeight="1">
      <c r="A24" s="90">
        <v>19</v>
      </c>
      <c r="B24" s="4" t="s">
        <v>16</v>
      </c>
      <c r="C24" s="35">
        <v>0</v>
      </c>
      <c r="D24" s="36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s="41" customFormat="1" ht="11.25">
      <c r="A25" s="91">
        <v>20</v>
      </c>
      <c r="B25" s="93" t="s">
        <v>17</v>
      </c>
      <c r="C25" s="38">
        <v>0</v>
      </c>
      <c r="D25" s="39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</row>
    <row r="26" spans="1:16" s="41" customFormat="1" ht="17.25" customHeight="1">
      <c r="A26" s="91">
        <v>21</v>
      </c>
      <c r="B26" s="93" t="s">
        <v>51</v>
      </c>
      <c r="C26" s="38">
        <v>19343494</v>
      </c>
      <c r="D26" s="39">
        <v>25565785</v>
      </c>
      <c r="E26" s="40">
        <v>6004011</v>
      </c>
      <c r="F26" s="40">
        <v>6004011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</row>
    <row r="27" spans="1:16" ht="12" thickBot="1">
      <c r="A27" s="90">
        <v>22</v>
      </c>
      <c r="B27" s="4" t="s">
        <v>18</v>
      </c>
      <c r="C27" s="42">
        <v>0</v>
      </c>
      <c r="D27" s="43">
        <v>11706843</v>
      </c>
      <c r="E27" s="44">
        <v>6004011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</row>
    <row r="28" spans="1:16" s="14" customFormat="1" ht="24.75" customHeight="1" thickBot="1">
      <c r="A28" s="75">
        <v>23</v>
      </c>
      <c r="B28" s="87" t="s">
        <v>52</v>
      </c>
      <c r="C28" s="30">
        <f aca="true" t="shared" si="7" ref="C28:P28">SUM(C29,C31,C33,C34,C35,C37)</f>
        <v>6837319</v>
      </c>
      <c r="D28" s="30">
        <f t="shared" si="7"/>
        <v>19315546</v>
      </c>
      <c r="E28" s="30">
        <f t="shared" si="7"/>
        <v>8165933</v>
      </c>
      <c r="F28" s="30">
        <f t="shared" si="7"/>
        <v>12565933</v>
      </c>
      <c r="G28" s="30">
        <f t="shared" si="7"/>
        <v>8800000</v>
      </c>
      <c r="H28" s="30">
        <f t="shared" si="7"/>
        <v>8800000</v>
      </c>
      <c r="I28" s="30">
        <f t="shared" si="7"/>
        <v>8800000</v>
      </c>
      <c r="J28" s="30">
        <f t="shared" si="7"/>
        <v>5800000</v>
      </c>
      <c r="K28" s="30">
        <f t="shared" si="7"/>
        <v>6000000</v>
      </c>
      <c r="L28" s="30">
        <f t="shared" si="7"/>
        <v>6000000</v>
      </c>
      <c r="M28" s="30">
        <f t="shared" si="7"/>
        <v>6000000</v>
      </c>
      <c r="N28" s="30">
        <f t="shared" si="7"/>
        <v>6084000</v>
      </c>
      <c r="O28" s="30">
        <f t="shared" si="7"/>
        <v>6000000</v>
      </c>
      <c r="P28" s="30">
        <f t="shared" si="7"/>
        <v>6000000</v>
      </c>
    </row>
    <row r="29" spans="1:16" s="34" customFormat="1" ht="11.25">
      <c r="A29" s="94">
        <v>24</v>
      </c>
      <c r="B29" s="89" t="s">
        <v>53</v>
      </c>
      <c r="C29" s="31">
        <v>27518</v>
      </c>
      <c r="D29" s="32">
        <v>432132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</row>
    <row r="30" spans="1:16" ht="33.75" customHeight="1">
      <c r="A30" s="95">
        <v>25</v>
      </c>
      <c r="B30" s="4" t="s">
        <v>19</v>
      </c>
      <c r="C30" s="35">
        <v>0</v>
      </c>
      <c r="D30" s="36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s="34" customFormat="1" ht="15.75" customHeight="1">
      <c r="A31" s="88">
        <v>26</v>
      </c>
      <c r="B31" s="92" t="s">
        <v>54</v>
      </c>
      <c r="C31" s="46">
        <v>2809801</v>
      </c>
      <c r="D31" s="32">
        <v>13883414</v>
      </c>
      <c r="E31" s="33">
        <v>5165933</v>
      </c>
      <c r="F31" s="33">
        <v>6565933</v>
      </c>
      <c r="G31" s="33">
        <v>2800000</v>
      </c>
      <c r="H31" s="33">
        <v>2800000</v>
      </c>
      <c r="I31" s="33">
        <v>2800000</v>
      </c>
      <c r="J31" s="33">
        <v>2800000</v>
      </c>
      <c r="K31" s="33">
        <v>3000000</v>
      </c>
      <c r="L31" s="33">
        <v>3000000</v>
      </c>
      <c r="M31" s="33">
        <v>3000000</v>
      </c>
      <c r="N31" s="33">
        <v>3084000</v>
      </c>
      <c r="O31" s="33">
        <v>0</v>
      </c>
      <c r="P31" s="33">
        <v>0</v>
      </c>
    </row>
    <row r="32" spans="1:16" ht="45">
      <c r="A32" s="95">
        <v>27</v>
      </c>
      <c r="B32" s="4" t="s">
        <v>20</v>
      </c>
      <c r="C32" s="35">
        <v>0</v>
      </c>
      <c r="D32" s="36">
        <v>11483414</v>
      </c>
      <c r="E32" s="37">
        <v>3765933</v>
      </c>
      <c r="F32" s="37">
        <v>3765933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</row>
    <row r="33" spans="1:16" s="34" customFormat="1" ht="11.25">
      <c r="A33" s="88">
        <v>28</v>
      </c>
      <c r="B33" s="93" t="s">
        <v>55</v>
      </c>
      <c r="C33" s="31">
        <v>0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</row>
    <row r="34" spans="1:16" s="34" customFormat="1" ht="11.25">
      <c r="A34" s="96">
        <v>29</v>
      </c>
      <c r="B34" s="93" t="s">
        <v>56</v>
      </c>
      <c r="C34" s="31">
        <v>0</v>
      </c>
      <c r="D34" s="32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</row>
    <row r="35" spans="1:16" s="34" customFormat="1" ht="16.5" customHeight="1">
      <c r="A35" s="88">
        <v>30</v>
      </c>
      <c r="B35" s="89" t="s">
        <v>57</v>
      </c>
      <c r="C35" s="31">
        <v>4000000</v>
      </c>
      <c r="D35" s="32">
        <v>5000000</v>
      </c>
      <c r="E35" s="33">
        <v>3000000</v>
      </c>
      <c r="F35" s="33">
        <v>6000000</v>
      </c>
      <c r="G35" s="33">
        <v>6000000</v>
      </c>
      <c r="H35" s="33">
        <v>6000000</v>
      </c>
      <c r="I35" s="33">
        <v>6000000</v>
      </c>
      <c r="J35" s="33">
        <v>3000000</v>
      </c>
      <c r="K35" s="33">
        <v>3000000</v>
      </c>
      <c r="L35" s="33">
        <v>3000000</v>
      </c>
      <c r="M35" s="33">
        <v>3000000</v>
      </c>
      <c r="N35" s="33">
        <v>3000000</v>
      </c>
      <c r="O35" s="33">
        <v>6000000</v>
      </c>
      <c r="P35" s="33">
        <v>6000000</v>
      </c>
    </row>
    <row r="36" spans="1:16" ht="35.25" customHeight="1">
      <c r="A36" s="95">
        <v>31</v>
      </c>
      <c r="B36" s="4" t="s">
        <v>21</v>
      </c>
      <c r="C36" s="35">
        <v>0</v>
      </c>
      <c r="D36" s="36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</row>
    <row r="37" spans="1:16" s="34" customFormat="1" ht="12" thickBot="1">
      <c r="A37" s="97">
        <v>32</v>
      </c>
      <c r="B37" s="98" t="s">
        <v>22</v>
      </c>
      <c r="C37" s="47">
        <v>0</v>
      </c>
      <c r="D37" s="48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</row>
    <row r="38" spans="1:16" s="52" customFormat="1" ht="17.25" customHeight="1" thickBot="1">
      <c r="A38" s="128">
        <v>33</v>
      </c>
      <c r="B38" s="99" t="s">
        <v>23</v>
      </c>
      <c r="C38" s="50">
        <v>1575225</v>
      </c>
      <c r="D38" s="51">
        <v>153217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</row>
    <row r="39" spans="1:16" s="14" customFormat="1" ht="24.75" customHeight="1" thickBot="1">
      <c r="A39" s="127">
        <v>34</v>
      </c>
      <c r="B39" s="87" t="s">
        <v>58</v>
      </c>
      <c r="C39" s="13">
        <f aca="true" t="shared" si="8" ref="C39:P39">SUM(C40,C41,C42,C43,C44,C47)</f>
        <v>58865298</v>
      </c>
      <c r="D39" s="13">
        <f t="shared" si="8"/>
        <v>51036421</v>
      </c>
      <c r="E39" s="13">
        <f t="shared" si="8"/>
        <v>72686694</v>
      </c>
      <c r="F39" s="13">
        <f t="shared" si="8"/>
        <v>68284000</v>
      </c>
      <c r="G39" s="13">
        <f t="shared" si="8"/>
        <v>59484000</v>
      </c>
      <c r="H39" s="13">
        <f t="shared" si="8"/>
        <v>50684000</v>
      </c>
      <c r="I39" s="13">
        <f t="shared" si="8"/>
        <v>41884000</v>
      </c>
      <c r="J39" s="13">
        <f t="shared" si="8"/>
        <v>36084000</v>
      </c>
      <c r="K39" s="13">
        <f t="shared" si="8"/>
        <v>30084000</v>
      </c>
      <c r="L39" s="13">
        <f t="shared" si="8"/>
        <v>24084000</v>
      </c>
      <c r="M39" s="13">
        <f t="shared" si="8"/>
        <v>18084000</v>
      </c>
      <c r="N39" s="13">
        <f t="shared" si="8"/>
        <v>12000000</v>
      </c>
      <c r="O39" s="13">
        <f t="shared" si="8"/>
        <v>6000000</v>
      </c>
      <c r="P39" s="13">
        <f t="shared" si="8"/>
        <v>0</v>
      </c>
    </row>
    <row r="40" spans="1:16" s="41" customFormat="1" ht="11.25">
      <c r="A40" s="123">
        <v>35</v>
      </c>
      <c r="B40" s="124" t="s">
        <v>24</v>
      </c>
      <c r="C40" s="125">
        <v>26000000</v>
      </c>
      <c r="D40" s="126">
        <v>21000000</v>
      </c>
      <c r="E40" s="125">
        <v>48000000</v>
      </c>
      <c r="F40" s="125">
        <v>45000000</v>
      </c>
      <c r="G40" s="125">
        <v>39000000</v>
      </c>
      <c r="H40" s="125">
        <v>33000000</v>
      </c>
      <c r="I40" s="125">
        <v>27000000</v>
      </c>
      <c r="J40" s="125">
        <v>24000000</v>
      </c>
      <c r="K40" s="125">
        <v>21000000</v>
      </c>
      <c r="L40" s="125">
        <v>18000000</v>
      </c>
      <c r="M40" s="125">
        <v>15000000</v>
      </c>
      <c r="N40" s="125">
        <v>12000000</v>
      </c>
      <c r="O40" s="125">
        <v>6000000</v>
      </c>
      <c r="P40" s="125">
        <v>0</v>
      </c>
    </row>
    <row r="41" spans="1:16" s="41" customFormat="1" ht="11.25">
      <c r="A41" s="117">
        <v>36</v>
      </c>
      <c r="B41" s="122" t="s">
        <v>25</v>
      </c>
      <c r="C41" s="121">
        <v>165111</v>
      </c>
      <c r="D41" s="120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</row>
    <row r="42" spans="1:16" s="41" customFormat="1" ht="11.25">
      <c r="A42" s="117">
        <v>37</v>
      </c>
      <c r="B42" s="118" t="s">
        <v>26</v>
      </c>
      <c r="C42" s="119">
        <v>28484000</v>
      </c>
      <c r="D42" s="120">
        <v>26084000</v>
      </c>
      <c r="E42" s="121">
        <v>24684000</v>
      </c>
      <c r="F42" s="121">
        <v>23284000</v>
      </c>
      <c r="G42" s="121">
        <v>20484000</v>
      </c>
      <c r="H42" s="121">
        <v>17684000</v>
      </c>
      <c r="I42" s="121">
        <v>14884000</v>
      </c>
      <c r="J42" s="121">
        <v>12084000</v>
      </c>
      <c r="K42" s="121">
        <v>9084000</v>
      </c>
      <c r="L42" s="121">
        <v>6084000</v>
      </c>
      <c r="M42" s="121">
        <v>3084000</v>
      </c>
      <c r="N42" s="121">
        <v>0</v>
      </c>
      <c r="O42" s="121">
        <v>0</v>
      </c>
      <c r="P42" s="121">
        <v>0</v>
      </c>
    </row>
    <row r="43" spans="1:16" s="41" customFormat="1" ht="11.25">
      <c r="A43" s="91">
        <v>38</v>
      </c>
      <c r="B43" s="100" t="s">
        <v>59</v>
      </c>
      <c r="C43" s="53">
        <v>0</v>
      </c>
      <c r="D43" s="39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</row>
    <row r="44" spans="1:16" s="41" customFormat="1" ht="17.25" customHeight="1">
      <c r="A44" s="91">
        <v>39</v>
      </c>
      <c r="B44" s="101" t="s">
        <v>73</v>
      </c>
      <c r="C44" s="53">
        <f aca="true" t="shared" si="9" ref="C44:P44">SUM(C45,C46)</f>
        <v>32421</v>
      </c>
      <c r="D44" s="53">
        <f t="shared" si="9"/>
        <v>186488</v>
      </c>
      <c r="E44" s="53">
        <f t="shared" si="9"/>
        <v>2694</v>
      </c>
      <c r="F44" s="53">
        <f t="shared" si="9"/>
        <v>0</v>
      </c>
      <c r="G44" s="53">
        <f t="shared" si="9"/>
        <v>0</v>
      </c>
      <c r="H44" s="53">
        <f t="shared" si="9"/>
        <v>0</v>
      </c>
      <c r="I44" s="53">
        <f t="shared" si="9"/>
        <v>0</v>
      </c>
      <c r="J44" s="53">
        <f t="shared" si="9"/>
        <v>0</v>
      </c>
      <c r="K44" s="53">
        <f>SUM(K45,K46)</f>
        <v>0</v>
      </c>
      <c r="L44" s="53">
        <f>SUM(L45,L46)</f>
        <v>0</v>
      </c>
      <c r="M44" s="53">
        <f>SUM(M45,M46)</f>
        <v>0</v>
      </c>
      <c r="N44" s="53">
        <f>SUM(N45,N46)</f>
        <v>0</v>
      </c>
      <c r="O44" s="53">
        <f t="shared" si="9"/>
        <v>0</v>
      </c>
      <c r="P44" s="53">
        <f t="shared" si="9"/>
        <v>0</v>
      </c>
    </row>
    <row r="45" spans="1:16" ht="22.5">
      <c r="A45" s="90">
        <v>40</v>
      </c>
      <c r="B45" s="102" t="s">
        <v>27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5">
        <v>0</v>
      </c>
      <c r="P45" s="55">
        <v>0</v>
      </c>
    </row>
    <row r="46" spans="1:16" ht="22.5" customHeight="1">
      <c r="A46" s="90">
        <v>41</v>
      </c>
      <c r="B46" s="103" t="s">
        <v>41</v>
      </c>
      <c r="C46" s="54">
        <v>32421</v>
      </c>
      <c r="D46" s="54">
        <v>186488</v>
      </c>
      <c r="E46" s="54">
        <v>2694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5">
        <v>0</v>
      </c>
      <c r="P46" s="55">
        <v>0</v>
      </c>
    </row>
    <row r="47" spans="1:16" s="41" customFormat="1" ht="33.75">
      <c r="A47" s="139">
        <v>42</v>
      </c>
      <c r="B47" s="104" t="s">
        <v>28</v>
      </c>
      <c r="C47" s="53">
        <f aca="true" t="shared" si="10" ref="C47:P47">SUM(C48,C49,C50)</f>
        <v>4183766</v>
      </c>
      <c r="D47" s="53">
        <f t="shared" si="10"/>
        <v>3765933</v>
      </c>
      <c r="E47" s="53">
        <f t="shared" si="10"/>
        <v>0</v>
      </c>
      <c r="F47" s="53">
        <f t="shared" si="10"/>
        <v>0</v>
      </c>
      <c r="G47" s="53">
        <f t="shared" si="10"/>
        <v>0</v>
      </c>
      <c r="H47" s="53">
        <f t="shared" si="10"/>
        <v>0</v>
      </c>
      <c r="I47" s="53">
        <f t="shared" si="10"/>
        <v>0</v>
      </c>
      <c r="J47" s="53">
        <f t="shared" si="10"/>
        <v>0</v>
      </c>
      <c r="K47" s="53">
        <f>SUM(K48,K49,K50)</f>
        <v>0</v>
      </c>
      <c r="L47" s="53">
        <f>SUM(L48,L49,L50)</f>
        <v>0</v>
      </c>
      <c r="M47" s="53">
        <f>SUM(M48,M49,M50)</f>
        <v>0</v>
      </c>
      <c r="N47" s="53">
        <f>SUM(N48,N49,N50)</f>
        <v>0</v>
      </c>
      <c r="O47" s="53">
        <f t="shared" si="10"/>
        <v>0</v>
      </c>
      <c r="P47" s="53">
        <f t="shared" si="10"/>
        <v>0</v>
      </c>
    </row>
    <row r="48" spans="1:16" ht="11.25">
      <c r="A48" s="140"/>
      <c r="B48" s="105" t="s">
        <v>29</v>
      </c>
      <c r="C48" s="54">
        <v>0</v>
      </c>
      <c r="D48" s="56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</row>
    <row r="49" spans="1:16" ht="11.25">
      <c r="A49" s="140"/>
      <c r="B49" s="105" t="s">
        <v>30</v>
      </c>
      <c r="C49" s="54">
        <v>4183766</v>
      </c>
      <c r="D49" s="56">
        <v>3765933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</row>
    <row r="50" spans="1:16" ht="12" thickBot="1">
      <c r="A50" s="140"/>
      <c r="B50" s="105" t="s">
        <v>31</v>
      </c>
      <c r="C50" s="44">
        <v>0</v>
      </c>
      <c r="D50" s="57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</row>
    <row r="51" spans="1:16" s="14" customFormat="1" ht="24.75" customHeight="1" thickBot="1">
      <c r="A51" s="75">
        <v>43</v>
      </c>
      <c r="B51" s="87" t="s">
        <v>60</v>
      </c>
      <c r="C51" s="59">
        <f aca="true" t="shared" si="11" ref="C51:P51">C39/C6*100</f>
        <v>30.94829892154728</v>
      </c>
      <c r="D51" s="59">
        <f t="shared" si="11"/>
        <v>25.71775792706463</v>
      </c>
      <c r="E51" s="59">
        <f t="shared" si="11"/>
        <v>53.647613561254474</v>
      </c>
      <c r="F51" s="59">
        <f t="shared" si="11"/>
        <v>39.18406411128963</v>
      </c>
      <c r="G51" s="59">
        <f t="shared" si="11"/>
        <v>29.62542262881161</v>
      </c>
      <c r="H51" s="59">
        <f t="shared" si="11"/>
        <v>23.637576699854474</v>
      </c>
      <c r="I51" s="59">
        <f t="shared" si="11"/>
        <v>19.10443948786017</v>
      </c>
      <c r="J51" s="59">
        <f t="shared" si="11"/>
        <v>18.525829834882714</v>
      </c>
      <c r="K51" s="59">
        <f t="shared" si="11"/>
        <v>13.992624913642612</v>
      </c>
      <c r="L51" s="59">
        <f t="shared" si="11"/>
        <v>11.012398375377904</v>
      </c>
      <c r="M51" s="59">
        <f t="shared" si="11"/>
        <v>8.128629309066929</v>
      </c>
      <c r="N51" s="59">
        <f t="shared" si="11"/>
        <v>5.302170914850249</v>
      </c>
      <c r="O51" s="59">
        <f t="shared" si="11"/>
        <v>2.605876331684272</v>
      </c>
      <c r="P51" s="59">
        <f t="shared" si="11"/>
        <v>0</v>
      </c>
    </row>
    <row r="52" spans="1:16" s="14" customFormat="1" ht="23.25" thickBot="1">
      <c r="A52" s="106">
        <v>44</v>
      </c>
      <c r="B52" s="107" t="s">
        <v>61</v>
      </c>
      <c r="C52" s="60">
        <f aca="true" t="shared" si="12" ref="C52:P52">(C39-C47)/C6*100</f>
        <v>28.748693293358556</v>
      </c>
      <c r="D52" s="60">
        <f t="shared" si="12"/>
        <v>23.820066996434043</v>
      </c>
      <c r="E52" s="60">
        <f t="shared" si="12"/>
        <v>53.647613561254474</v>
      </c>
      <c r="F52" s="60">
        <f t="shared" si="12"/>
        <v>39.18406411128963</v>
      </c>
      <c r="G52" s="60">
        <f t="shared" si="12"/>
        <v>29.62542262881161</v>
      </c>
      <c r="H52" s="60">
        <f t="shared" si="12"/>
        <v>23.637576699854474</v>
      </c>
      <c r="I52" s="60">
        <f t="shared" si="12"/>
        <v>19.10443948786017</v>
      </c>
      <c r="J52" s="60">
        <f t="shared" si="12"/>
        <v>18.525829834882714</v>
      </c>
      <c r="K52" s="60">
        <f t="shared" si="12"/>
        <v>13.992624913642612</v>
      </c>
      <c r="L52" s="60">
        <f t="shared" si="12"/>
        <v>11.012398375377904</v>
      </c>
      <c r="M52" s="60">
        <f t="shared" si="12"/>
        <v>8.128629309066929</v>
      </c>
      <c r="N52" s="60">
        <f t="shared" si="12"/>
        <v>5.302170914850249</v>
      </c>
      <c r="O52" s="60">
        <f t="shared" si="12"/>
        <v>2.605876331684272</v>
      </c>
      <c r="P52" s="60">
        <f t="shared" si="12"/>
        <v>0</v>
      </c>
    </row>
    <row r="53" spans="1:16" s="14" customFormat="1" ht="24.75" customHeight="1" thickBot="1">
      <c r="A53" s="75">
        <v>45</v>
      </c>
      <c r="B53" s="87" t="s">
        <v>62</v>
      </c>
      <c r="C53" s="13">
        <f aca="true" t="shared" si="13" ref="C53:P53">SUM(C54,C55,C56,C57,C58,C59)</f>
        <v>8674183</v>
      </c>
      <c r="D53" s="13">
        <f t="shared" si="13"/>
        <v>21234006</v>
      </c>
      <c r="E53" s="13">
        <f t="shared" si="13"/>
        <v>9241198</v>
      </c>
      <c r="F53" s="13">
        <f t="shared" si="13"/>
        <v>14756433</v>
      </c>
      <c r="G53" s="13">
        <f t="shared" si="13"/>
        <v>12352000</v>
      </c>
      <c r="H53" s="13">
        <f t="shared" si="13"/>
        <v>11962000</v>
      </c>
      <c r="I53" s="13">
        <f t="shared" si="13"/>
        <v>11567000</v>
      </c>
      <c r="J53" s="13">
        <f t="shared" si="13"/>
        <v>8152600</v>
      </c>
      <c r="K53" s="13">
        <f t="shared" si="13"/>
        <v>8076200</v>
      </c>
      <c r="L53" s="13">
        <f t="shared" si="13"/>
        <v>7791800</v>
      </c>
      <c r="M53" s="13">
        <f t="shared" si="13"/>
        <v>7513400</v>
      </c>
      <c r="N53" s="13">
        <f t="shared" si="13"/>
        <v>7317000</v>
      </c>
      <c r="O53" s="13">
        <f t="shared" si="13"/>
        <v>7418400</v>
      </c>
      <c r="P53" s="13">
        <f t="shared" si="13"/>
        <v>6945600</v>
      </c>
    </row>
    <row r="54" spans="1:37" s="14" customFormat="1" ht="23.25" customHeight="1">
      <c r="A54" s="83">
        <v>46</v>
      </c>
      <c r="B54" s="108" t="s">
        <v>63</v>
      </c>
      <c r="C54" s="53">
        <v>28687</v>
      </c>
      <c r="D54" s="61">
        <v>442878</v>
      </c>
      <c r="E54" s="53">
        <v>36114</v>
      </c>
      <c r="F54" s="53">
        <v>36150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1:37" s="14" customFormat="1" ht="22.5" customHeight="1">
      <c r="A55" s="83">
        <v>47</v>
      </c>
      <c r="B55" s="108" t="s">
        <v>64</v>
      </c>
      <c r="C55" s="53">
        <v>3334747</v>
      </c>
      <c r="D55" s="61">
        <v>2972355</v>
      </c>
      <c r="E55" s="53">
        <v>1778641</v>
      </c>
      <c r="F55" s="53">
        <v>3694350</v>
      </c>
      <c r="G55" s="53">
        <v>3200000</v>
      </c>
      <c r="H55" s="53">
        <v>3134000</v>
      </c>
      <c r="I55" s="53">
        <v>3065000</v>
      </c>
      <c r="J55" s="53">
        <v>3025000</v>
      </c>
      <c r="K55" s="53">
        <v>3185000</v>
      </c>
      <c r="L55" s="53">
        <v>3137000</v>
      </c>
      <c r="M55" s="53">
        <v>3095000</v>
      </c>
      <c r="N55" s="53">
        <v>3135000</v>
      </c>
      <c r="O55" s="53">
        <v>0</v>
      </c>
      <c r="P55" s="53">
        <v>0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</row>
    <row r="56" spans="1:37" s="14" customFormat="1" ht="22.5">
      <c r="A56" s="83">
        <v>48</v>
      </c>
      <c r="B56" s="108" t="s">
        <v>65</v>
      </c>
      <c r="C56" s="53">
        <v>0</v>
      </c>
      <c r="D56" s="61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</row>
    <row r="57" spans="1:44" s="14" customFormat="1" ht="39" customHeight="1">
      <c r="A57" s="83">
        <v>49</v>
      </c>
      <c r="B57" s="108" t="s">
        <v>66</v>
      </c>
      <c r="C57" s="53">
        <v>5304234</v>
      </c>
      <c r="D57" s="61">
        <v>6335359</v>
      </c>
      <c r="E57" s="53">
        <v>3660510</v>
      </c>
      <c r="F57" s="53">
        <v>7260000</v>
      </c>
      <c r="G57" s="53">
        <v>9152000</v>
      </c>
      <c r="H57" s="53">
        <v>8828000</v>
      </c>
      <c r="I57" s="53">
        <v>8502000</v>
      </c>
      <c r="J57" s="53">
        <v>5127600</v>
      </c>
      <c r="K57" s="53">
        <v>4891200</v>
      </c>
      <c r="L57" s="53">
        <v>4654800</v>
      </c>
      <c r="M57" s="53">
        <v>4418400</v>
      </c>
      <c r="N57" s="53">
        <v>4182000</v>
      </c>
      <c r="O57" s="53">
        <v>7418400</v>
      </c>
      <c r="P57" s="53">
        <v>6945600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</row>
    <row r="58" spans="1:44" s="14" customFormat="1" ht="36" customHeight="1">
      <c r="A58" s="83">
        <v>50</v>
      </c>
      <c r="B58" s="108" t="s">
        <v>67</v>
      </c>
      <c r="C58" s="53">
        <v>0</v>
      </c>
      <c r="D58" s="61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</row>
    <row r="59" spans="1:44" s="14" customFormat="1" ht="45">
      <c r="A59" s="139">
        <v>51</v>
      </c>
      <c r="B59" s="108" t="s">
        <v>68</v>
      </c>
      <c r="C59" s="53">
        <f aca="true" t="shared" si="14" ref="C59:P59">SUM(C60,C61,C62,C63)</f>
        <v>6515</v>
      </c>
      <c r="D59" s="53">
        <f t="shared" si="14"/>
        <v>11483414</v>
      </c>
      <c r="E59" s="53">
        <f t="shared" si="14"/>
        <v>3765933</v>
      </c>
      <c r="F59" s="53">
        <f t="shared" si="14"/>
        <v>3765933</v>
      </c>
      <c r="G59" s="53">
        <f t="shared" si="14"/>
        <v>0</v>
      </c>
      <c r="H59" s="53">
        <f t="shared" si="14"/>
        <v>0</v>
      </c>
      <c r="I59" s="53">
        <f t="shared" si="14"/>
        <v>0</v>
      </c>
      <c r="J59" s="53">
        <f t="shared" si="14"/>
        <v>0</v>
      </c>
      <c r="K59" s="53">
        <f t="shared" si="14"/>
        <v>0</v>
      </c>
      <c r="L59" s="53">
        <f t="shared" si="14"/>
        <v>0</v>
      </c>
      <c r="M59" s="53">
        <f t="shared" si="14"/>
        <v>0</v>
      </c>
      <c r="N59" s="53">
        <f t="shared" si="14"/>
        <v>0</v>
      </c>
      <c r="O59" s="53">
        <f t="shared" si="14"/>
        <v>0</v>
      </c>
      <c r="P59" s="53">
        <f t="shared" si="14"/>
        <v>0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</row>
    <row r="60" spans="1:16" ht="12.75" customHeight="1">
      <c r="A60" s="140"/>
      <c r="B60" s="103" t="s">
        <v>32</v>
      </c>
      <c r="C60" s="54">
        <v>0</v>
      </c>
      <c r="D60" s="62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</row>
    <row r="61" spans="1:16" ht="12.75" customHeight="1">
      <c r="A61" s="140"/>
      <c r="B61" s="103" t="s">
        <v>33</v>
      </c>
      <c r="C61" s="54">
        <v>6515</v>
      </c>
      <c r="D61" s="62">
        <v>11483414</v>
      </c>
      <c r="E61" s="54">
        <v>3765933</v>
      </c>
      <c r="F61" s="54">
        <v>3765933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/>
    </row>
    <row r="62" spans="1:16" ht="24.75" customHeight="1">
      <c r="A62" s="140"/>
      <c r="B62" s="102" t="s">
        <v>34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/>
      <c r="P62" s="54">
        <v>0</v>
      </c>
    </row>
    <row r="63" spans="1:16" ht="37.5" customHeight="1" thickBot="1">
      <c r="A63" s="141"/>
      <c r="B63" s="109" t="s">
        <v>35</v>
      </c>
      <c r="C63" s="63">
        <v>0</v>
      </c>
      <c r="D63" s="64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/>
    </row>
    <row r="64" spans="1:16" s="14" customFormat="1" ht="24.75" customHeight="1" thickBot="1">
      <c r="A64" s="75">
        <v>52</v>
      </c>
      <c r="B64" s="87" t="s">
        <v>69</v>
      </c>
      <c r="C64" s="59">
        <f aca="true" t="shared" si="15" ref="C64:P64">C53/C6*100</f>
        <v>4.560432334585373</v>
      </c>
      <c r="D64" s="59">
        <f t="shared" si="15"/>
        <v>10.700025891898607</v>
      </c>
      <c r="E64" s="59">
        <f t="shared" si="15"/>
        <v>6.820618628590229</v>
      </c>
      <c r="F64" s="59">
        <f t="shared" si="15"/>
        <v>8.46782579705275</v>
      </c>
      <c r="G64" s="59">
        <f t="shared" si="15"/>
        <v>6.151792419996655</v>
      </c>
      <c r="H64" s="59">
        <f t="shared" si="15"/>
        <v>5.578736731190498</v>
      </c>
      <c r="I64" s="59">
        <f t="shared" si="15"/>
        <v>5.2760254883984</v>
      </c>
      <c r="J64" s="59">
        <f t="shared" si="15"/>
        <v>4.185613576983284</v>
      </c>
      <c r="K64" s="59">
        <f t="shared" si="15"/>
        <v>3.756390018865857</v>
      </c>
      <c r="L64" s="59">
        <f t="shared" si="15"/>
        <v>3.562797112658594</v>
      </c>
      <c r="M64" s="59">
        <f t="shared" si="15"/>
        <v>3.377219832489685</v>
      </c>
      <c r="N64" s="59">
        <f t="shared" si="15"/>
        <v>3.23299871532994</v>
      </c>
      <c r="O64" s="59">
        <f t="shared" si="15"/>
        <v>3.2219054964944336</v>
      </c>
      <c r="P64" s="59">
        <f t="shared" si="15"/>
        <v>2.9649890552604607</v>
      </c>
    </row>
    <row r="65" spans="1:16" s="14" customFormat="1" ht="26.25" customHeight="1" thickBot="1">
      <c r="A65" s="106">
        <v>53</v>
      </c>
      <c r="B65" s="107" t="s">
        <v>70</v>
      </c>
      <c r="C65" s="60">
        <f aca="true" t="shared" si="16" ref="C65:P65">(C53-C59)/C6*100</f>
        <v>4.557007087889538</v>
      </c>
      <c r="D65" s="60">
        <f t="shared" si="16"/>
        <v>4.913419863465209</v>
      </c>
      <c r="E65" s="60">
        <f t="shared" si="16"/>
        <v>4.041109654340063</v>
      </c>
      <c r="F65" s="60">
        <f t="shared" si="16"/>
        <v>6.306784263006395</v>
      </c>
      <c r="G65" s="60">
        <f t="shared" si="16"/>
        <v>6.151792419996655</v>
      </c>
      <c r="H65" s="60">
        <f t="shared" si="16"/>
        <v>5.578736731190498</v>
      </c>
      <c r="I65" s="60">
        <f t="shared" si="16"/>
        <v>5.2760254883984</v>
      </c>
      <c r="J65" s="60">
        <f t="shared" si="16"/>
        <v>4.185613576983284</v>
      </c>
      <c r="K65" s="60">
        <f t="shared" si="16"/>
        <v>3.756390018865857</v>
      </c>
      <c r="L65" s="60">
        <f t="shared" si="16"/>
        <v>3.562797112658594</v>
      </c>
      <c r="M65" s="60">
        <f t="shared" si="16"/>
        <v>3.377219832489685</v>
      </c>
      <c r="N65" s="60">
        <f t="shared" si="16"/>
        <v>3.23299871532994</v>
      </c>
      <c r="O65" s="60">
        <f t="shared" si="16"/>
        <v>3.2219054964944336</v>
      </c>
      <c r="P65" s="60">
        <f t="shared" si="16"/>
        <v>2.9649890552604607</v>
      </c>
    </row>
    <row r="66" spans="1:7" s="6" customFormat="1" ht="16.5" customHeight="1">
      <c r="A66" s="142" t="s">
        <v>36</v>
      </c>
      <c r="B66" s="143"/>
      <c r="C66" s="143"/>
      <c r="D66" s="143"/>
      <c r="E66" s="143"/>
      <c r="F66" s="143"/>
      <c r="G66" s="144"/>
    </row>
    <row r="67" spans="1:16" s="14" customFormat="1" ht="11.25">
      <c r="A67" s="110">
        <v>54</v>
      </c>
      <c r="B67" s="111" t="s">
        <v>37</v>
      </c>
      <c r="C67" s="65">
        <f>C7</f>
        <v>157007625</v>
      </c>
      <c r="D67" s="65">
        <f>D7</f>
        <v>170951562</v>
      </c>
      <c r="E67" s="65">
        <f>E7</f>
        <v>120689701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1:16" s="14" customFormat="1" ht="11.25">
      <c r="A68" s="110">
        <v>55</v>
      </c>
      <c r="B68" s="111" t="s">
        <v>38</v>
      </c>
      <c r="C68" s="65">
        <f>C9</f>
        <v>26660570</v>
      </c>
      <c r="D68" s="65">
        <f>D9</f>
        <v>9452531</v>
      </c>
      <c r="E68" s="65">
        <f>E9</f>
        <v>2021940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1:16" s="14" customFormat="1" ht="12" thickBot="1">
      <c r="A69" s="112">
        <v>56</v>
      </c>
      <c r="B69" s="113" t="s">
        <v>39</v>
      </c>
      <c r="C69" s="67">
        <f>C11</f>
        <v>132150623</v>
      </c>
      <c r="D69" s="67">
        <f>D11</f>
        <v>140976355</v>
      </c>
      <c r="E69" s="67">
        <f>E11</f>
        <v>108054181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s="14" customFormat="1" ht="12" thickBot="1">
      <c r="A70" s="114">
        <v>57</v>
      </c>
      <c r="B70" s="87" t="s">
        <v>40</v>
      </c>
      <c r="C70" s="68">
        <f>(C67+C68-C69)/C6</f>
        <v>0.2708524839147734</v>
      </c>
      <c r="D70" s="68">
        <f>(D67+D68-D69)/D6</f>
        <v>0.19868027609062303</v>
      </c>
      <c r="E70" s="68">
        <f>(E67+E68-E69)/E6</f>
        <v>0.1081818014545475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1:16" s="14" customFormat="1" ht="12" thickBot="1">
      <c r="A71" s="115">
        <v>58</v>
      </c>
      <c r="B71" s="116" t="s">
        <v>71</v>
      </c>
      <c r="C71" s="69"/>
      <c r="D71" s="69"/>
      <c r="E71" s="69"/>
      <c r="F71" s="70">
        <f aca="true" t="shared" si="17" ref="F71:P71">SUM(F54,F55,F57)</f>
        <v>10990500</v>
      </c>
      <c r="G71" s="70">
        <f t="shared" si="17"/>
        <v>12352000</v>
      </c>
      <c r="H71" s="70">
        <f t="shared" si="17"/>
        <v>11962000</v>
      </c>
      <c r="I71" s="70">
        <f t="shared" si="17"/>
        <v>11567000</v>
      </c>
      <c r="J71" s="70">
        <f t="shared" si="17"/>
        <v>8152600</v>
      </c>
      <c r="K71" s="70">
        <f t="shared" si="17"/>
        <v>8076200</v>
      </c>
      <c r="L71" s="70">
        <f t="shared" si="17"/>
        <v>7791800</v>
      </c>
      <c r="M71" s="70">
        <f t="shared" si="17"/>
        <v>7513400</v>
      </c>
      <c r="N71" s="70">
        <f t="shared" si="17"/>
        <v>7317000</v>
      </c>
      <c r="O71" s="70">
        <f t="shared" si="17"/>
        <v>7418400</v>
      </c>
      <c r="P71" s="70">
        <f t="shared" si="17"/>
        <v>6945600</v>
      </c>
    </row>
    <row r="72" spans="1:16" s="14" customFormat="1" ht="12" thickBot="1">
      <c r="A72" s="114">
        <v>59</v>
      </c>
      <c r="B72" s="87" t="s">
        <v>72</v>
      </c>
      <c r="C72" s="66"/>
      <c r="D72" s="66"/>
      <c r="E72" s="66"/>
      <c r="F72" s="68">
        <f aca="true" t="shared" si="18" ref="F72:P72">(F54+F55+F57)/F6</f>
        <v>0.06306784263006394</v>
      </c>
      <c r="G72" s="68">
        <f t="shared" si="18"/>
        <v>0.061517924199966545</v>
      </c>
      <c r="H72" s="68">
        <f t="shared" si="18"/>
        <v>0.05578736731190498</v>
      </c>
      <c r="I72" s="68">
        <f t="shared" si="18"/>
        <v>0.052760254883984</v>
      </c>
      <c r="J72" s="68">
        <f t="shared" si="18"/>
        <v>0.04185613576983284</v>
      </c>
      <c r="K72" s="68">
        <f t="shared" si="18"/>
        <v>0.03756390018865857</v>
      </c>
      <c r="L72" s="68">
        <f t="shared" si="18"/>
        <v>0.03562797112658594</v>
      </c>
      <c r="M72" s="68">
        <f t="shared" si="18"/>
        <v>0.03377219832489685</v>
      </c>
      <c r="N72" s="68">
        <f t="shared" si="18"/>
        <v>0.0323299871532994</v>
      </c>
      <c r="O72" s="68">
        <f t="shared" si="18"/>
        <v>0.03221905496494434</v>
      </c>
      <c r="P72" s="68">
        <f t="shared" si="18"/>
        <v>0.029649890552604606</v>
      </c>
    </row>
    <row r="73" spans="1:4" ht="23.25" customHeight="1">
      <c r="A73" s="138" t="s">
        <v>43</v>
      </c>
      <c r="B73" s="138"/>
      <c r="C73" s="138"/>
      <c r="D73" s="138"/>
    </row>
  </sheetData>
  <sheetProtection password="CF93" sheet="1" objects="1" scenarios="1"/>
  <mergeCells count="9">
    <mergeCell ref="A73:D73"/>
    <mergeCell ref="L4:P4"/>
    <mergeCell ref="A47:A50"/>
    <mergeCell ref="A59:A63"/>
    <mergeCell ref="A66:G66"/>
    <mergeCell ref="A1:B1"/>
    <mergeCell ref="A2:B2"/>
    <mergeCell ref="C4:E4"/>
    <mergeCell ref="G4:K4"/>
  </mergeCells>
  <printOptions/>
  <pageMargins left="0.7874015748031497" right="0.7874015748031497" top="0.984251968503937" bottom="0.984251968503937" header="0.5118110236220472" footer="0.31496062992125984"/>
  <pageSetup horizontalDpi="600" verticalDpi="600" orientation="portrait" paperSize="9" r:id="rId1"/>
  <headerFooter alignWithMargins="0">
    <oddFooter>&amp;L&amp;D&amp;CStrona &amp;P&amp;R
........................................
</oddFooter>
  </headerFooter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igorecka</cp:lastModifiedBy>
  <cp:lastPrinted>2009-11-13T10:41:59Z</cp:lastPrinted>
  <dcterms:created xsi:type="dcterms:W3CDTF">2009-11-11T08:01:27Z</dcterms:created>
  <dcterms:modified xsi:type="dcterms:W3CDTF">2009-12-18T11:43:42Z</dcterms:modified>
  <cp:category/>
  <cp:version/>
  <cp:contentType/>
  <cp:contentStatus/>
</cp:coreProperties>
</file>