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" sheetId="1" r:id="rId1"/>
    <sheet name="Arkusz1" sheetId="2" r:id="rId2"/>
  </sheets>
  <definedNames>
    <definedName name="_xlnm.Print_Area" localSheetId="0">'3'!$A$1:$L$221</definedName>
    <definedName name="_xlnm.Print_Titles" localSheetId="0">'3'!$3:$5</definedName>
  </definedNames>
  <calcPr fullCalcOnLoad="1"/>
</workbook>
</file>

<file path=xl/sharedStrings.xml><?xml version="1.0" encoding="utf-8"?>
<sst xmlns="http://schemas.openxmlformats.org/spreadsheetml/2006/main" count="557" uniqueCount="204">
  <si>
    <t>Lp.</t>
  </si>
  <si>
    <t>1.</t>
  </si>
  <si>
    <t>Limity wydatków miasta na wieloletnie programy inwestycyjne w latach 2009 i kolejnych</t>
  </si>
  <si>
    <t>w złotych</t>
  </si>
  <si>
    <t>Dział</t>
  </si>
  <si>
    <t>Rozdz.</t>
  </si>
  <si>
    <t xml:space="preserve">Nazwa zadania inwestycyjnego
</t>
  </si>
  <si>
    <t>Jednostka organizacyjna realizująca program lub koordynująca wykonanie programu</t>
  </si>
  <si>
    <t>Okres realizacji</t>
  </si>
  <si>
    <t>Łączne nakłady finansowe
(w zł)</t>
  </si>
  <si>
    <t>Źródła finansowa-
nia</t>
  </si>
  <si>
    <t>Planowane wydatki</t>
  </si>
  <si>
    <t>2009 r.</t>
  </si>
  <si>
    <t>2010 r.</t>
  </si>
  <si>
    <t>2011 r.</t>
  </si>
  <si>
    <t>po roku 
2011</t>
  </si>
  <si>
    <t>Nie może być ujemna!</t>
  </si>
  <si>
    <t>Budowa targowiska 
miejskiego przy ul. Bałtyckiej w Świnoujściu</t>
  </si>
  <si>
    <t>Urząd Miasta</t>
  </si>
  <si>
    <t>2010-2011</t>
  </si>
  <si>
    <t>OGÓŁEM:</t>
  </si>
  <si>
    <t>środki JST</t>
  </si>
  <si>
    <t>inne środki</t>
  </si>
  <si>
    <t>2.</t>
  </si>
  <si>
    <t>600</t>
  </si>
  <si>
    <t>60011</t>
  </si>
  <si>
    <t>Podniesienie standardu
 i poprawa bezpieczeństwa transportu w ciągu drogi krajowej nr 93 na wyspie Uznam w Świnoujściu</t>
  </si>
  <si>
    <t>2004-2011</t>
  </si>
  <si>
    <t>kredyty, pożyczki i obligacje</t>
  </si>
  <si>
    <t>3.</t>
  </si>
  <si>
    <t>60011
60015</t>
  </si>
  <si>
    <t>Budowa stałego połączenia (tunel) pomiędzy wyspami Uznam i Wolin w Świnoujściu</t>
  </si>
  <si>
    <t>2007-2015</t>
  </si>
  <si>
    <t>5.</t>
  </si>
  <si>
    <t>60015</t>
  </si>
  <si>
    <t>Budowa ścieżki rowerowej wzdłuż ulicy Barlickiego</t>
  </si>
  <si>
    <t>2008-2010</t>
  </si>
  <si>
    <t>6.</t>
  </si>
  <si>
    <t>Budowa mostu nad Starą Świną łączącego wyspy Karsibór  i Wolin</t>
  </si>
  <si>
    <t>2007-2014</t>
  </si>
  <si>
    <t>7.</t>
  </si>
  <si>
    <t>2007-2009</t>
  </si>
  <si>
    <t>8.</t>
  </si>
  <si>
    <t>Przebudowa ul. Słowackiego</t>
  </si>
  <si>
    <t>2009-2013</t>
  </si>
  <si>
    <t>Fundusze celowe</t>
  </si>
  <si>
    <t>9.</t>
  </si>
  <si>
    <t>Przebudowa centralnego układu komunikacyjnego śródmieścia w Świnoujściu</t>
  </si>
  <si>
    <t>2008-2014</t>
  </si>
  <si>
    <t>10.</t>
  </si>
  <si>
    <t>Budowa systemu parkingowego w mieście</t>
  </si>
  <si>
    <t>2008-2017</t>
  </si>
  <si>
    <t>11.</t>
  </si>
  <si>
    <t>Sprawny i przyjazny środowisku dostęp do infrastruktury portu 
w Świnoujściu</t>
  </si>
  <si>
    <t>12.</t>
  </si>
  <si>
    <t>Przebudowa ulic St. Moniuszki i B. Prusa wraz
z budową ścieżki rowerowej</t>
  </si>
  <si>
    <t>2005-2009</t>
  </si>
  <si>
    <t>13.</t>
  </si>
  <si>
    <t>Przebudowa ulicy Szkolnej</t>
  </si>
  <si>
    <t>2004-2009</t>
  </si>
  <si>
    <t>Fundusze Celowe</t>
  </si>
  <si>
    <t>14.</t>
  </si>
  <si>
    <t>Budowa ciągu pieszo-rowerowego przy ul. 1 Maja 
w Karsiborzu</t>
  </si>
  <si>
    <t>15.</t>
  </si>
  <si>
    <t>Przebudowa ulicy Matejki</t>
  </si>
  <si>
    <t>2008-2013</t>
  </si>
  <si>
    <t>16.</t>
  </si>
  <si>
    <t>Przebudowa ulicy Zalewowej</t>
  </si>
  <si>
    <t>2008-2011</t>
  </si>
  <si>
    <t>18.</t>
  </si>
  <si>
    <t>20.</t>
  </si>
  <si>
    <t>Przebudowa chodników 
i jezdni w drogach powiatowych</t>
  </si>
  <si>
    <t>2009-2011</t>
  </si>
  <si>
    <t>21.</t>
  </si>
  <si>
    <t>60016</t>
  </si>
  <si>
    <t>Budowa ulicy Cieszkowskiego i Orzeszkowej</t>
  </si>
  <si>
    <t>2006-2010</t>
  </si>
  <si>
    <t>24.</t>
  </si>
  <si>
    <t>Przebudowa ulicy Sosnowej</t>
  </si>
  <si>
    <t>27.</t>
  </si>
  <si>
    <t>2005-2011</t>
  </si>
  <si>
    <t>28.</t>
  </si>
  <si>
    <t>2007-2013</t>
  </si>
  <si>
    <t>29.</t>
  </si>
  <si>
    <t>Przygotowanie Bazy Las pod funkcje inwestycyjne - II etap</t>
  </si>
  <si>
    <t>2006-2009</t>
  </si>
  <si>
    <t>30.</t>
  </si>
  <si>
    <t>Budowa ulic Chełmońskiego i Malczewskiego</t>
  </si>
  <si>
    <t>2007-2010</t>
  </si>
  <si>
    <t>31.</t>
  </si>
  <si>
    <t>Przebudowa ulicy Kochanowskiego</t>
  </si>
  <si>
    <t>2009-2010</t>
  </si>
  <si>
    <t>32.</t>
  </si>
  <si>
    <t>Przebudowa ulicy Pogodnej</t>
  </si>
  <si>
    <t>33.</t>
  </si>
  <si>
    <t>Przebudowa ulicy Gdyńskiej</t>
  </si>
  <si>
    <t>2009-2012</t>
  </si>
  <si>
    <t>35.</t>
  </si>
  <si>
    <t>Przebudowa chodników 
i jezdni w drogach gminnych</t>
  </si>
  <si>
    <t>36.</t>
  </si>
  <si>
    <t>630</t>
  </si>
  <si>
    <t>63095</t>
  </si>
  <si>
    <t>Zagospodarowanie Basenu Północnego na port jachtowy</t>
  </si>
  <si>
    <t>37.</t>
  </si>
  <si>
    <t>Przebudowa przystani jachtowej w Łunowie</t>
  </si>
  <si>
    <t>38.</t>
  </si>
  <si>
    <t>2011-2013</t>
  </si>
  <si>
    <t>39.</t>
  </si>
  <si>
    <t>700</t>
  </si>
  <si>
    <t>70095</t>
  </si>
  <si>
    <t>Przygotowanie terenów inwestycyjnych w Świnoujściu</t>
  </si>
  <si>
    <t>40.</t>
  </si>
  <si>
    <t>Budowa lokali socjalnych</t>
  </si>
  <si>
    <t>41.</t>
  </si>
  <si>
    <t>710</t>
  </si>
  <si>
    <t>71035</t>
  </si>
  <si>
    <t>2001-2011</t>
  </si>
  <si>
    <t>42.</t>
  </si>
  <si>
    <t>750</t>
  </si>
  <si>
    <t>75095</t>
  </si>
  <si>
    <t>43.</t>
  </si>
  <si>
    <t>Modernizacja budynku CAM nr 5 (elewacja + dach)</t>
  </si>
  <si>
    <t>2004-2012</t>
  </si>
  <si>
    <t>44.</t>
  </si>
  <si>
    <t>754
851</t>
  </si>
  <si>
    <t>75495
85154</t>
  </si>
  <si>
    <t>45.</t>
  </si>
  <si>
    <t>80101</t>
  </si>
  <si>
    <t>Termomodernizacja obiektów szkolnych</t>
  </si>
  <si>
    <t>2009-2014</t>
  </si>
  <si>
    <t>851</t>
  </si>
  <si>
    <t>85117</t>
  </si>
  <si>
    <t>46.</t>
  </si>
  <si>
    <t>852</t>
  </si>
  <si>
    <t>85201</t>
  </si>
  <si>
    <t>2008-2009</t>
  </si>
  <si>
    <t>47.</t>
  </si>
  <si>
    <t>85295</t>
  </si>
  <si>
    <t>48.</t>
  </si>
  <si>
    <t>853</t>
  </si>
  <si>
    <t>85395</t>
  </si>
  <si>
    <t>Przebudowa budynku przy ul. Dąbrowskiego</t>
  </si>
  <si>
    <t>50.</t>
  </si>
  <si>
    <t>900</t>
  </si>
  <si>
    <t>90004</t>
  </si>
  <si>
    <t>Rewaloryzacja zabytkowego Parku Zdrojowego 
(etap  II)</t>
  </si>
  <si>
    <t>2006-2013</t>
  </si>
  <si>
    <t>51.</t>
  </si>
  <si>
    <t>52.</t>
  </si>
  <si>
    <t>Zagospodarowanie terenu przy Szkole Podstawowej nr 2 w Karsiborzu w ramach projektu "Atrakcje przyrodnicze wysp Uznam-Karsibór"</t>
  </si>
  <si>
    <t>53.</t>
  </si>
  <si>
    <t>90015</t>
  </si>
  <si>
    <t xml:space="preserve">Oświetlenie ulic </t>
  </si>
  <si>
    <t>2008-2015</t>
  </si>
  <si>
    <t>54.</t>
  </si>
  <si>
    <t>90095</t>
  </si>
  <si>
    <t xml:space="preserve">Rozbudowa i modernizacja sieci deszczowych </t>
  </si>
  <si>
    <t>Melioracja terenów zurbanizowanych na obszarze Miasta Świnoujścia</t>
  </si>
  <si>
    <t>921</t>
  </si>
  <si>
    <t>92120</t>
  </si>
  <si>
    <t>Rewitalizacja Śródmieścia - etap I - ulica Hołdu Pruskiego</t>
  </si>
  <si>
    <t>Rewitalizacja zespołu zabytkowych fortów (zagospodarowanie terenu przy kompleksie Fortu Zachodniego)</t>
  </si>
  <si>
    <t>926</t>
  </si>
  <si>
    <t>92601</t>
  </si>
  <si>
    <t>Budowa Centrum Kultury 
i Sportu przy ul. Matejki</t>
  </si>
  <si>
    <t>Przebudowa stadionu OSiR Wyspiarz przy ul. Matejki</t>
  </si>
  <si>
    <t>Budowa pływalni miejskiej</t>
  </si>
  <si>
    <t>Przebudowa boisk przyszkolnych</t>
  </si>
  <si>
    <t>Ogółem</t>
  </si>
  <si>
    <t>Źródła finansowania wydatków</t>
  </si>
  <si>
    <t xml:space="preserve">Środki JST </t>
  </si>
  <si>
    <t>Środki funduszy celowych</t>
  </si>
  <si>
    <t>Inne środki (pozyskane ze źródeł zewnętrznych)</t>
  </si>
  <si>
    <t>Molo</t>
  </si>
  <si>
    <t>jst</t>
  </si>
  <si>
    <t>fundusz</t>
  </si>
  <si>
    <t>inne</t>
  </si>
  <si>
    <t>Malczewskiego</t>
  </si>
  <si>
    <t>ZWIK</t>
  </si>
  <si>
    <t>Komunikacja</t>
  </si>
  <si>
    <t>WPI</t>
  </si>
  <si>
    <t>4.</t>
  </si>
  <si>
    <t>17.</t>
  </si>
  <si>
    <t>19.</t>
  </si>
  <si>
    <t>22.</t>
  </si>
  <si>
    <t>23.</t>
  </si>
  <si>
    <t>25.</t>
  </si>
  <si>
    <t>26.</t>
  </si>
  <si>
    <t>34.</t>
  </si>
  <si>
    <t>49.</t>
  </si>
  <si>
    <t>różnica</t>
  </si>
  <si>
    <t>System monitoringu w mieście</t>
  </si>
  <si>
    <t xml:space="preserve">Placówka opiekuńczo - wychowawcza o charakterze interwencyjnym </t>
  </si>
  <si>
    <t>Budowa schroniska dla ludzi bezdomnych przy ul. Karsiborskiej 19 w Świnoujściu</t>
  </si>
  <si>
    <t>Wzrost atrakcyjności turystyczno-uzdrowiskowej miasta - przebudowa promenady w dzielnicy nadmorskiej w Świnoujściu</t>
  </si>
  <si>
    <t>Edukacyjny plac zabaw na terenie Parku Zdrojowego w Świnoujściu w ramach projektu "Morze Bałtyckie łączące wyspy, kraje kultury i regiony przyrodnicze - polsko-niemiecki projekt w zakresie edukacji ekologicznej"</t>
  </si>
  <si>
    <t xml:space="preserve">Budowa hali sportowej przy Gimnazjum Publicznym Nr 3 </t>
  </si>
  <si>
    <t>Transgraniczna promenada pomiędzy Świnoujściem i gminą Heringsdorf</t>
  </si>
  <si>
    <t>Przebudowa Zakładu Pielęgnacyjno - Opiekuńczego przy ul. Żeromskiego 21</t>
  </si>
  <si>
    <t>Przebudowa ulicy Wojska Polskiego w ramach projektu -Transgraniczne połączenie pomiędzy miastem Świnoujście 
i gminą Ostseebad Heringsdorf</t>
  </si>
  <si>
    <t>Budowa transgranicznego połączenia Świnoujście - Kamminke na wyspie Uznam 
(Budowa ciągu pieszo-rowerowego wzdłuż ulicy Krzywej)</t>
  </si>
  <si>
    <t>Rozbudowa cmentarza Komunalnego w Świnoujściu</t>
  </si>
  <si>
    <t>Budowa Archiwum Miejskiego w ramach przebudowy budynku przy ul. Monte Cassino 22</t>
  </si>
  <si>
    <t>Budowa budynku na cele Informacji Turystycznej, 
 Pl. Wolności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</si>
</sst>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32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vertical="center"/>
      <protection/>
    </xf>
    <xf numFmtId="0" fontId="24" fillId="0" borderId="0" xfId="52" applyFont="1" applyAlignment="1">
      <alignment horizontal="right" vertical="center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3" fontId="1" fillId="0" borderId="0" xfId="52" applyNumberFormat="1" applyFont="1" applyAlignment="1">
      <alignment vertical="center"/>
      <protection/>
    </xf>
    <xf numFmtId="3" fontId="5" fillId="0" borderId="12" xfId="52" applyNumberFormat="1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5" fillId="20" borderId="11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horizontal="center" vertical="center"/>
      <protection/>
    </xf>
    <xf numFmtId="0" fontId="28" fillId="0" borderId="0" xfId="52" applyFont="1" applyAlignment="1">
      <alignment vertical="center" wrapText="1"/>
      <protection/>
    </xf>
    <xf numFmtId="3" fontId="4" fillId="0" borderId="13" xfId="52" applyNumberFormat="1" applyFont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horizontal="right" vertical="center"/>
      <protection/>
    </xf>
    <xf numFmtId="3" fontId="1" fillId="0" borderId="14" xfId="52" applyNumberFormat="1" applyFont="1" applyFill="1" applyBorder="1" applyAlignment="1">
      <alignment horizontal="right" vertical="center"/>
      <protection/>
    </xf>
    <xf numFmtId="3" fontId="29" fillId="0" borderId="15" xfId="52" applyNumberFormat="1" applyFont="1" applyBorder="1" applyAlignment="1">
      <alignment vertical="center" wrapText="1"/>
      <protection/>
    </xf>
    <xf numFmtId="3" fontId="27" fillId="0" borderId="15" xfId="52" applyNumberFormat="1" applyFont="1" applyFill="1" applyBorder="1" applyAlignment="1">
      <alignment horizontal="right" vertical="center"/>
      <protection/>
    </xf>
    <xf numFmtId="3" fontId="27" fillId="0" borderId="16" xfId="52" applyNumberFormat="1" applyFont="1" applyBorder="1" applyAlignment="1">
      <alignment horizontal="right" vertical="center"/>
      <protection/>
    </xf>
    <xf numFmtId="3" fontId="29" fillId="0" borderId="10" xfId="52" applyNumberFormat="1" applyFont="1" applyBorder="1" applyAlignment="1">
      <alignment vertical="center" wrapText="1"/>
      <protection/>
    </xf>
    <xf numFmtId="3" fontId="27" fillId="0" borderId="17" xfId="52" applyNumberFormat="1" applyFont="1" applyFill="1" applyBorder="1" applyAlignment="1">
      <alignment horizontal="right" vertical="center"/>
      <protection/>
    </xf>
    <xf numFmtId="3" fontId="27" fillId="0" borderId="18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vertical="center"/>
      <protection/>
    </xf>
    <xf numFmtId="3" fontId="5" fillId="0" borderId="0" xfId="52" applyNumberFormat="1" applyFont="1" applyAlignment="1">
      <alignment vertical="center"/>
      <protection/>
    </xf>
    <xf numFmtId="3" fontId="27" fillId="0" borderId="15" xfId="52" applyNumberFormat="1" applyFont="1" applyBorder="1" applyAlignment="1">
      <alignment vertical="center"/>
      <protection/>
    </xf>
    <xf numFmtId="3" fontId="27" fillId="0" borderId="15" xfId="52" applyNumberFormat="1" applyFont="1" applyBorder="1" applyAlignment="1">
      <alignment vertical="center" wrapText="1"/>
      <protection/>
    </xf>
    <xf numFmtId="3" fontId="30" fillId="0" borderId="0" xfId="52" applyNumberFormat="1" applyFont="1" applyAlignment="1">
      <alignment vertical="center"/>
      <protection/>
    </xf>
    <xf numFmtId="0" fontId="27" fillId="0" borderId="0" xfId="52" applyFont="1" applyAlignment="1">
      <alignment vertical="center"/>
      <protection/>
    </xf>
    <xf numFmtId="3" fontId="27" fillId="0" borderId="10" xfId="52" applyNumberFormat="1" applyFont="1" applyBorder="1" applyAlignment="1">
      <alignment vertical="center"/>
      <protection/>
    </xf>
    <xf numFmtId="3" fontId="27" fillId="0" borderId="10" xfId="52" applyNumberFormat="1" applyFont="1" applyBorder="1" applyAlignment="1">
      <alignment vertical="center" wrapText="1"/>
      <protection/>
    </xf>
    <xf numFmtId="3" fontId="29" fillId="0" borderId="19" xfId="52" applyNumberFormat="1" applyFont="1" applyBorder="1" applyAlignment="1">
      <alignment vertical="center" wrapText="1"/>
      <protection/>
    </xf>
    <xf numFmtId="3" fontId="27" fillId="0" borderId="19" xfId="52" applyNumberFormat="1" applyFont="1" applyBorder="1" applyAlignment="1">
      <alignment vertical="center"/>
      <protection/>
    </xf>
    <xf numFmtId="3" fontId="27" fillId="0" borderId="19" xfId="52" applyNumberFormat="1" applyFont="1" applyBorder="1" applyAlignment="1">
      <alignment vertical="center" wrapText="1"/>
      <protection/>
    </xf>
    <xf numFmtId="3" fontId="4" fillId="24" borderId="13" xfId="52" applyNumberFormat="1" applyFont="1" applyFill="1" applyBorder="1" applyAlignment="1">
      <alignment vertical="center" wrapText="1"/>
      <protection/>
    </xf>
    <xf numFmtId="3" fontId="1" fillId="24" borderId="13" xfId="52" applyNumberFormat="1" applyFont="1" applyFill="1" applyBorder="1" applyAlignment="1">
      <alignment vertical="center"/>
      <protection/>
    </xf>
    <xf numFmtId="3" fontId="29" fillId="24" borderId="19" xfId="52" applyNumberFormat="1" applyFont="1" applyFill="1" applyBorder="1" applyAlignment="1">
      <alignment vertical="center" wrapText="1"/>
      <protection/>
    </xf>
    <xf numFmtId="3" fontId="27" fillId="24" borderId="19" xfId="52" applyNumberFormat="1" applyFont="1" applyFill="1" applyBorder="1" applyAlignment="1">
      <alignment vertical="center"/>
      <protection/>
    </xf>
    <xf numFmtId="3" fontId="27" fillId="24" borderId="19" xfId="52" applyNumberFormat="1" applyFont="1" applyFill="1" applyBorder="1" applyAlignment="1">
      <alignment vertical="center" wrapText="1"/>
      <protection/>
    </xf>
    <xf numFmtId="3" fontId="29" fillId="24" borderId="10" xfId="52" applyNumberFormat="1" applyFont="1" applyFill="1" applyBorder="1" applyAlignment="1">
      <alignment vertical="center" wrapText="1"/>
      <protection/>
    </xf>
    <xf numFmtId="3" fontId="27" fillId="24" borderId="10" xfId="52" applyNumberFormat="1" applyFont="1" applyFill="1" applyBorder="1" applyAlignment="1">
      <alignment vertical="center"/>
      <protection/>
    </xf>
    <xf numFmtId="3" fontId="27" fillId="24" borderId="10" xfId="52" applyNumberFormat="1" applyFont="1" applyFill="1" applyBorder="1" applyAlignment="1">
      <alignment vertical="center" wrapText="1"/>
      <protection/>
    </xf>
    <xf numFmtId="3" fontId="29" fillId="0" borderId="20" xfId="52" applyNumberFormat="1" applyFont="1" applyBorder="1" applyAlignment="1">
      <alignment vertical="center" wrapText="1"/>
      <protection/>
    </xf>
    <xf numFmtId="3" fontId="27" fillId="0" borderId="20" xfId="52" applyNumberFormat="1" applyFont="1" applyBorder="1" applyAlignment="1">
      <alignment vertical="center"/>
      <protection/>
    </xf>
    <xf numFmtId="3" fontId="27" fillId="0" borderId="20" xfId="52" applyNumberFormat="1" applyFont="1" applyBorder="1" applyAlignment="1">
      <alignment vertical="center" wrapText="1"/>
      <protection/>
    </xf>
    <xf numFmtId="3" fontId="27" fillId="0" borderId="21" xfId="52" applyNumberFormat="1" applyFont="1" applyBorder="1" applyAlignment="1">
      <alignment vertical="center"/>
      <protection/>
    </xf>
    <xf numFmtId="3" fontId="27" fillId="0" borderId="21" xfId="52" applyNumberFormat="1" applyFont="1" applyBorder="1" applyAlignment="1">
      <alignment vertical="center" wrapText="1"/>
      <protection/>
    </xf>
    <xf numFmtId="3" fontId="29" fillId="0" borderId="17" xfId="52" applyNumberFormat="1" applyFont="1" applyBorder="1" applyAlignment="1">
      <alignment vertical="center" wrapText="1"/>
      <protection/>
    </xf>
    <xf numFmtId="3" fontId="27" fillId="0" borderId="17" xfId="52" applyNumberFormat="1" applyFont="1" applyBorder="1" applyAlignment="1">
      <alignment vertical="center"/>
      <protection/>
    </xf>
    <xf numFmtId="3" fontId="27" fillId="0" borderId="17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horizontal="center" vertical="center"/>
      <protection/>
    </xf>
    <xf numFmtId="3" fontId="5" fillId="20" borderId="11" xfId="52" applyNumberFormat="1" applyFont="1" applyFill="1" applyBorder="1" applyAlignment="1">
      <alignment vertical="center"/>
      <protection/>
    </xf>
    <xf numFmtId="3" fontId="1" fillId="0" borderId="11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1" fillId="0" borderId="2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49" fontId="1" fillId="25" borderId="22" xfId="52" applyNumberFormat="1" applyFont="1" applyFill="1" applyBorder="1" applyAlignment="1">
      <alignment horizontal="center" vertical="center"/>
      <protection/>
    </xf>
    <xf numFmtId="49" fontId="1" fillId="25" borderId="21" xfId="52" applyNumberFormat="1" applyFont="1" applyFill="1" applyBorder="1" applyAlignment="1">
      <alignment horizontal="center" vertical="center"/>
      <protection/>
    </xf>
    <xf numFmtId="49" fontId="1" fillId="25" borderId="10" xfId="52" applyNumberFormat="1" applyFont="1" applyFill="1" applyBorder="1" applyAlignment="1">
      <alignment horizontal="center" vertical="center"/>
      <protection/>
    </xf>
    <xf numFmtId="3" fontId="1" fillId="0" borderId="22" xfId="52" applyNumberFormat="1" applyFont="1" applyBorder="1" applyAlignment="1">
      <alignment horizontal="right" vertical="center"/>
      <protection/>
    </xf>
    <xf numFmtId="3" fontId="1" fillId="0" borderId="21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22" xfId="52" applyNumberFormat="1" applyFont="1" applyBorder="1" applyAlignment="1">
      <alignment horizontal="center" vertical="center"/>
      <protection/>
    </xf>
    <xf numFmtId="49" fontId="1" fillId="0" borderId="21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49" fontId="1" fillId="25" borderId="22" xfId="52" applyNumberFormat="1" applyFont="1" applyFill="1" applyBorder="1" applyAlignment="1">
      <alignment horizontal="center" vertical="center" wrapText="1"/>
      <protection/>
    </xf>
    <xf numFmtId="49" fontId="1" fillId="25" borderId="21" xfId="52" applyNumberFormat="1" applyFont="1" applyFill="1" applyBorder="1" applyAlignment="1">
      <alignment horizontal="center" vertical="center" wrapText="1"/>
      <protection/>
    </xf>
    <xf numFmtId="49" fontId="1" fillId="25" borderId="10" xfId="52" applyNumberFormat="1" applyFont="1" applyFill="1" applyBorder="1" applyAlignment="1">
      <alignment horizontal="center" vertical="center" wrapText="1"/>
      <protection/>
    </xf>
    <xf numFmtId="171" fontId="1" fillId="25" borderId="22" xfId="52" applyNumberFormat="1" applyFont="1" applyFill="1" applyBorder="1" applyAlignment="1">
      <alignment horizontal="center" vertical="center" wrapText="1"/>
      <protection/>
    </xf>
    <xf numFmtId="171" fontId="1" fillId="25" borderId="21" xfId="52" applyNumberFormat="1" applyFont="1" applyFill="1" applyBorder="1" applyAlignment="1">
      <alignment horizontal="center" vertical="center" wrapText="1"/>
      <protection/>
    </xf>
    <xf numFmtId="171" fontId="1" fillId="25" borderId="10" xfId="52" applyNumberFormat="1" applyFont="1" applyFill="1" applyBorder="1" applyAlignment="1">
      <alignment horizontal="center" vertical="center" wrapText="1"/>
      <protection/>
    </xf>
    <xf numFmtId="3" fontId="1" fillId="24" borderId="22" xfId="52" applyNumberFormat="1" applyFont="1" applyFill="1" applyBorder="1" applyAlignment="1">
      <alignment horizontal="right" vertical="center"/>
      <protection/>
    </xf>
    <xf numFmtId="3" fontId="1" fillId="24" borderId="21" xfId="52" applyNumberFormat="1" applyFont="1" applyFill="1" applyBorder="1" applyAlignment="1">
      <alignment horizontal="right" vertical="center"/>
      <protection/>
    </xf>
    <xf numFmtId="3" fontId="1" fillId="24" borderId="10" xfId="52" applyNumberFormat="1" applyFont="1" applyFill="1" applyBorder="1" applyAlignment="1">
      <alignment horizontal="right" vertical="center"/>
      <protection/>
    </xf>
    <xf numFmtId="0" fontId="1" fillId="24" borderId="22" xfId="52" applyFont="1" applyFill="1" applyBorder="1" applyAlignment="1">
      <alignment horizontal="center" vertical="center" wrapText="1"/>
      <protection/>
    </xf>
    <xf numFmtId="0" fontId="1" fillId="24" borderId="21" xfId="52" applyFont="1" applyFill="1" applyBorder="1" applyAlignment="1">
      <alignment horizontal="center" vertical="center" wrapText="1"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49" fontId="1" fillId="0" borderId="22" xfId="52" applyNumberFormat="1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5" fillId="20" borderId="22" xfId="52" applyFont="1" applyFill="1" applyBorder="1" applyAlignment="1">
      <alignment horizontal="center" vertical="center" wrapText="1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25" fillId="20" borderId="22" xfId="52" applyFont="1" applyFill="1" applyBorder="1" applyAlignment="1">
      <alignment horizontal="center" vertical="center"/>
      <protection/>
    </xf>
    <xf numFmtId="0" fontId="25" fillId="20" borderId="10" xfId="52" applyFont="1" applyFill="1" applyBorder="1" applyAlignment="1">
      <alignment horizontal="center" vertical="center"/>
      <protection/>
    </xf>
    <xf numFmtId="0" fontId="25" fillId="20" borderId="22" xfId="52" applyFont="1" applyFill="1" applyBorder="1" applyAlignment="1">
      <alignment horizontal="center" vertical="center" wrapText="1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5" fillId="20" borderId="23" xfId="52" applyFont="1" applyFill="1" applyBorder="1" applyAlignment="1">
      <alignment horizontal="center" vertical="center" wrapText="1"/>
      <protection/>
    </xf>
    <xf numFmtId="0" fontId="5" fillId="20" borderId="24" xfId="52" applyFont="1" applyFill="1" applyBorder="1" applyAlignment="1">
      <alignment horizontal="center" vertical="center" wrapText="1"/>
      <protection/>
    </xf>
    <xf numFmtId="0" fontId="5" fillId="20" borderId="25" xfId="52" applyFont="1" applyFill="1" applyBorder="1" applyAlignment="1">
      <alignment horizontal="center" vertical="center" wrapText="1"/>
      <protection/>
    </xf>
    <xf numFmtId="3" fontId="1" fillId="0" borderId="22" xfId="52" applyNumberFormat="1" applyFont="1" applyFill="1" applyBorder="1" applyAlignment="1">
      <alignment horizontal="right" vertical="center"/>
      <protection/>
    </xf>
    <xf numFmtId="3" fontId="1" fillId="0" borderId="21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171" fontId="1" fillId="25" borderId="11" xfId="52" applyNumberFormat="1" applyFont="1" applyFill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/>
      <protection/>
    </xf>
    <xf numFmtId="3" fontId="1" fillId="25" borderId="22" xfId="52" applyNumberFormat="1" applyFont="1" applyFill="1" applyBorder="1" applyAlignment="1">
      <alignment horizontal="right" vertical="center"/>
      <protection/>
    </xf>
    <xf numFmtId="3" fontId="1" fillId="25" borderId="21" xfId="52" applyNumberFormat="1" applyFont="1" applyFill="1" applyBorder="1" applyAlignment="1">
      <alignment horizontal="right" vertical="center"/>
      <protection/>
    </xf>
    <xf numFmtId="3" fontId="1" fillId="25" borderId="10" xfId="52" applyNumberFormat="1" applyFont="1" applyFill="1" applyBorder="1" applyAlignment="1">
      <alignment horizontal="right" vertical="center"/>
      <protection/>
    </xf>
    <xf numFmtId="0" fontId="1" fillId="0" borderId="22" xfId="52" applyNumberFormat="1" applyFont="1" applyBorder="1" applyAlignment="1">
      <alignment horizontal="center" vertical="center"/>
      <protection/>
    </xf>
    <xf numFmtId="0" fontId="1" fillId="0" borderId="22" xfId="52" applyNumberFormat="1" applyFont="1" applyBorder="1" applyAlignment="1">
      <alignment horizontal="center" vertical="center" wrapText="1"/>
      <protection/>
    </xf>
    <xf numFmtId="3" fontId="1" fillId="0" borderId="23" xfId="52" applyNumberFormat="1" applyFont="1" applyBorder="1" applyAlignment="1">
      <alignment horizontal="left" vertical="center" wrapText="1"/>
      <protection/>
    </xf>
    <xf numFmtId="3" fontId="1" fillId="0" borderId="24" xfId="52" applyNumberFormat="1" applyFont="1" applyBorder="1" applyAlignment="1">
      <alignment horizontal="left" vertical="center" wrapText="1"/>
      <protection/>
    </xf>
    <xf numFmtId="3" fontId="1" fillId="0" borderId="25" xfId="52" applyNumberFormat="1" applyFont="1" applyBorder="1" applyAlignment="1">
      <alignment horizontal="left" vertical="center" wrapText="1"/>
      <protection/>
    </xf>
    <xf numFmtId="0" fontId="1" fillId="0" borderId="26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25" xfId="52" applyFont="1" applyBorder="1" applyAlignment="1">
      <alignment horizontal="center" vertical="center"/>
      <protection/>
    </xf>
    <xf numFmtId="3" fontId="5" fillId="20" borderId="27" xfId="52" applyNumberFormat="1" applyFont="1" applyFill="1" applyBorder="1" applyAlignment="1">
      <alignment horizontal="center" vertical="center" wrapText="1"/>
      <protection/>
    </xf>
    <xf numFmtId="3" fontId="5" fillId="20" borderId="26" xfId="52" applyNumberFormat="1" applyFont="1" applyFill="1" applyBorder="1" applyAlignment="1">
      <alignment horizontal="center" vertical="center" wrapText="1"/>
      <protection/>
    </xf>
    <xf numFmtId="3" fontId="5" fillId="20" borderId="28" xfId="52" applyNumberFormat="1" applyFont="1" applyFill="1" applyBorder="1" applyAlignment="1">
      <alignment horizontal="center" vertical="center" wrapText="1"/>
      <protection/>
    </xf>
    <xf numFmtId="3" fontId="5" fillId="20" borderId="29" xfId="52" applyNumberFormat="1" applyFont="1" applyFill="1" applyBorder="1" applyAlignment="1">
      <alignment horizontal="center" vertical="center" wrapText="1"/>
      <protection/>
    </xf>
    <xf numFmtId="3" fontId="5" fillId="20" borderId="30" xfId="52" applyNumberFormat="1" applyFont="1" applyFill="1" applyBorder="1" applyAlignment="1">
      <alignment horizontal="center" vertical="center" wrapText="1"/>
      <protection/>
    </xf>
    <xf numFmtId="3" fontId="5" fillId="20" borderId="31" xfId="52" applyNumberFormat="1" applyFont="1" applyFill="1" applyBorder="1" applyAlignment="1">
      <alignment horizontal="center" vertical="center" wrapText="1"/>
      <protection/>
    </xf>
    <xf numFmtId="3" fontId="1" fillId="0" borderId="23" xfId="52" applyNumberFormat="1" applyFont="1" applyBorder="1" applyAlignment="1">
      <alignment vertical="center" wrapText="1"/>
      <protection/>
    </xf>
    <xf numFmtId="3" fontId="1" fillId="0" borderId="24" xfId="52" applyNumberFormat="1" applyFont="1" applyBorder="1" applyAlignment="1">
      <alignment vertical="center" wrapText="1"/>
      <protection/>
    </xf>
    <xf numFmtId="3" fontId="1" fillId="0" borderId="25" xfId="52" applyNumberFormat="1" applyFont="1" applyBorder="1" applyAlignment="1">
      <alignment vertical="center" wrapText="1"/>
      <protection/>
    </xf>
    <xf numFmtId="3" fontId="1" fillId="0" borderId="11" xfId="52" applyNumberFormat="1" applyFont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55"/>
  <sheetViews>
    <sheetView tabSelected="1" view="pageLayout" zoomScaleSheetLayoutView="95" workbookViewId="0" topLeftCell="C10">
      <pane ySplit="5220" topLeftCell="BM217" activePane="topLeft" state="split"/>
      <selection pane="topLeft" activeCell="A1" sqref="A1:L1"/>
      <selection pane="bottomLeft" activeCell="A204" sqref="A204"/>
    </sheetView>
  </sheetViews>
  <sheetFormatPr defaultColWidth="9.140625" defaultRowHeight="12.75"/>
  <cols>
    <col min="1" max="1" width="3.57421875" style="10" customWidth="1"/>
    <col min="2" max="2" width="5.00390625" style="10" customWidth="1"/>
    <col min="3" max="3" width="6.57421875" style="10" customWidth="1"/>
    <col min="4" max="4" width="27.140625" style="2" customWidth="1"/>
    <col min="5" max="5" width="13.00390625" style="2" customWidth="1"/>
    <col min="6" max="6" width="11.28125" style="2" customWidth="1"/>
    <col min="7" max="7" width="13.140625" style="2" customWidth="1"/>
    <col min="8" max="8" width="10.7109375" style="2" customWidth="1"/>
    <col min="9" max="9" width="11.00390625" style="2" customWidth="1"/>
    <col min="10" max="10" width="12.28125" style="2" customWidth="1"/>
    <col min="11" max="11" width="12.00390625" style="2" customWidth="1"/>
    <col min="12" max="12" width="13.57421875" style="2" customWidth="1"/>
    <col min="13" max="13" width="14.00390625" style="9" hidden="1" customWidth="1"/>
    <col min="14" max="15" width="13.421875" style="2" hidden="1" customWidth="1"/>
    <col min="16" max="16384" width="9.140625" style="2" customWidth="1"/>
  </cols>
  <sheetData>
    <row r="1" spans="1:12" ht="37.5" customHeight="1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3</v>
      </c>
    </row>
    <row r="3" spans="1:12" ht="37.5" customHeight="1">
      <c r="A3" s="85" t="s">
        <v>0</v>
      </c>
      <c r="B3" s="85" t="s">
        <v>4</v>
      </c>
      <c r="C3" s="85" t="s">
        <v>5</v>
      </c>
      <c r="D3" s="83" t="s">
        <v>6</v>
      </c>
      <c r="E3" s="87" t="s">
        <v>7</v>
      </c>
      <c r="F3" s="83" t="s">
        <v>8</v>
      </c>
      <c r="G3" s="83" t="s">
        <v>9</v>
      </c>
      <c r="H3" s="83" t="s">
        <v>10</v>
      </c>
      <c r="I3" s="89" t="s">
        <v>11</v>
      </c>
      <c r="J3" s="90"/>
      <c r="K3" s="90"/>
      <c r="L3" s="91"/>
    </row>
    <row r="4" spans="1:13" ht="48.75" customHeight="1">
      <c r="A4" s="86"/>
      <c r="B4" s="86"/>
      <c r="C4" s="86"/>
      <c r="D4" s="84"/>
      <c r="E4" s="88"/>
      <c r="F4" s="84"/>
      <c r="G4" s="84"/>
      <c r="H4" s="84"/>
      <c r="I4" s="4" t="s">
        <v>12</v>
      </c>
      <c r="J4" s="4" t="s">
        <v>13</v>
      </c>
      <c r="K4" s="4" t="s">
        <v>14</v>
      </c>
      <c r="L4" s="4" t="s">
        <v>15</v>
      </c>
      <c r="M4" s="13" t="s">
        <v>16</v>
      </c>
    </row>
    <row r="5" spans="1:12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6">
        <v>8</v>
      </c>
      <c r="I5" s="6">
        <v>9</v>
      </c>
      <c r="J5" s="5">
        <v>10</v>
      </c>
      <c r="K5" s="5">
        <v>11</v>
      </c>
      <c r="L5" s="5">
        <v>12</v>
      </c>
    </row>
    <row r="6" spans="1:15" ht="23.25" customHeight="1">
      <c r="A6" s="57" t="s">
        <v>1</v>
      </c>
      <c r="B6" s="57">
        <v>500</v>
      </c>
      <c r="C6" s="57">
        <v>50095</v>
      </c>
      <c r="D6" s="54" t="s">
        <v>17</v>
      </c>
      <c r="E6" s="57" t="s">
        <v>18</v>
      </c>
      <c r="F6" s="57" t="s">
        <v>19</v>
      </c>
      <c r="G6" s="92">
        <v>11000000</v>
      </c>
      <c r="H6" s="14" t="s">
        <v>20</v>
      </c>
      <c r="I6" s="15">
        <f>I7+I8</f>
        <v>0</v>
      </c>
      <c r="J6" s="16">
        <f>J7+J8</f>
        <v>300000</v>
      </c>
      <c r="K6" s="16">
        <f>K7+K8</f>
        <v>10700000</v>
      </c>
      <c r="L6" s="16">
        <f>L7+L8</f>
        <v>0</v>
      </c>
      <c r="N6" s="7">
        <f aca="true" t="shared" si="0" ref="N6:N37">L6+K6+J6+I6</f>
        <v>11000000</v>
      </c>
      <c r="O6" s="7">
        <f>N6-G6</f>
        <v>0</v>
      </c>
    </row>
    <row r="7" spans="1:15" ht="23.25" customHeight="1">
      <c r="A7" s="58"/>
      <c r="B7" s="58"/>
      <c r="C7" s="58"/>
      <c r="D7" s="58"/>
      <c r="E7" s="58"/>
      <c r="F7" s="58"/>
      <c r="G7" s="93"/>
      <c r="H7" s="17" t="s">
        <v>21</v>
      </c>
      <c r="I7" s="18">
        <v>0</v>
      </c>
      <c r="J7" s="19">
        <v>0</v>
      </c>
      <c r="K7" s="19">
        <v>0</v>
      </c>
      <c r="L7" s="19">
        <v>0</v>
      </c>
      <c r="N7" s="7">
        <f t="shared" si="0"/>
        <v>0</v>
      </c>
      <c r="O7" s="7"/>
    </row>
    <row r="8" spans="1:15" ht="23.25" customHeight="1">
      <c r="A8" s="59"/>
      <c r="B8" s="59"/>
      <c r="C8" s="59"/>
      <c r="D8" s="59"/>
      <c r="E8" s="59"/>
      <c r="F8" s="59"/>
      <c r="G8" s="94"/>
      <c r="H8" s="20" t="s">
        <v>22</v>
      </c>
      <c r="I8" s="21">
        <v>0</v>
      </c>
      <c r="J8" s="22">
        <v>300000</v>
      </c>
      <c r="K8" s="22">
        <v>10700000</v>
      </c>
      <c r="L8" s="22">
        <v>0</v>
      </c>
      <c r="N8" s="7">
        <f t="shared" si="0"/>
        <v>11000000</v>
      </c>
      <c r="O8" s="7"/>
    </row>
    <row r="9" spans="1:15" ht="23.25" customHeight="1">
      <c r="A9" s="57" t="s">
        <v>23</v>
      </c>
      <c r="B9" s="66" t="s">
        <v>24</v>
      </c>
      <c r="C9" s="66" t="s">
        <v>25</v>
      </c>
      <c r="D9" s="54" t="s">
        <v>26</v>
      </c>
      <c r="E9" s="54" t="s">
        <v>18</v>
      </c>
      <c r="F9" s="54" t="s">
        <v>27</v>
      </c>
      <c r="G9" s="63">
        <v>32299000</v>
      </c>
      <c r="H9" s="14" t="s">
        <v>20</v>
      </c>
      <c r="I9" s="23">
        <f>SUM(I10,I11,I12)</f>
        <v>1448000</v>
      </c>
      <c r="J9" s="23">
        <f>SUM(J10,J11,J12)</f>
        <v>10773000</v>
      </c>
      <c r="K9" s="23">
        <f>SUM(K10,K11,K12)</f>
        <v>12260000</v>
      </c>
      <c r="L9" s="23">
        <f>SUM(L10,L11,L12)</f>
        <v>0</v>
      </c>
      <c r="M9" s="24">
        <f>G9-I9-J9-K9-L9</f>
        <v>7818000</v>
      </c>
      <c r="N9" s="7">
        <f t="shared" si="0"/>
        <v>24481000</v>
      </c>
      <c r="O9" s="7">
        <f aca="true" t="shared" si="1" ref="O9:O40">N9-G9</f>
        <v>-7818000</v>
      </c>
    </row>
    <row r="10" spans="1:15" s="28" customFormat="1" ht="21" customHeight="1">
      <c r="A10" s="58"/>
      <c r="B10" s="67"/>
      <c r="C10" s="67"/>
      <c r="D10" s="55"/>
      <c r="E10" s="55"/>
      <c r="F10" s="55"/>
      <c r="G10" s="64"/>
      <c r="H10" s="17" t="s">
        <v>21</v>
      </c>
      <c r="I10" s="25">
        <f>1448000-I12</f>
        <v>217000</v>
      </c>
      <c r="J10" s="25">
        <v>1331000</v>
      </c>
      <c r="K10" s="25">
        <v>1549000</v>
      </c>
      <c r="L10" s="26">
        <v>0</v>
      </c>
      <c r="M10" s="27"/>
      <c r="N10" s="7">
        <f t="shared" si="0"/>
        <v>3097000</v>
      </c>
      <c r="O10" s="7">
        <f t="shared" si="1"/>
        <v>3097000</v>
      </c>
    </row>
    <row r="11" spans="1:15" s="28" customFormat="1" ht="21" customHeight="1" hidden="1">
      <c r="A11" s="58"/>
      <c r="B11" s="67"/>
      <c r="C11" s="67"/>
      <c r="D11" s="55"/>
      <c r="E11" s="55"/>
      <c r="F11" s="55"/>
      <c r="G11" s="64"/>
      <c r="H11" s="17" t="s">
        <v>28</v>
      </c>
      <c r="I11" s="25"/>
      <c r="J11" s="25"/>
      <c r="K11" s="25"/>
      <c r="L11" s="26"/>
      <c r="M11" s="27"/>
      <c r="N11" s="7">
        <f t="shared" si="0"/>
        <v>0</v>
      </c>
      <c r="O11" s="7">
        <f t="shared" si="1"/>
        <v>0</v>
      </c>
    </row>
    <row r="12" spans="1:15" s="28" customFormat="1" ht="21" customHeight="1">
      <c r="A12" s="59"/>
      <c r="B12" s="68"/>
      <c r="C12" s="68"/>
      <c r="D12" s="56"/>
      <c r="E12" s="56"/>
      <c r="F12" s="56"/>
      <c r="G12" s="65"/>
      <c r="H12" s="20" t="s">
        <v>22</v>
      </c>
      <c r="I12" s="29">
        <v>1231000</v>
      </c>
      <c r="J12" s="29">
        <v>9442000</v>
      </c>
      <c r="K12" s="29">
        <v>10711000</v>
      </c>
      <c r="L12" s="30">
        <v>0</v>
      </c>
      <c r="M12" s="27"/>
      <c r="N12" s="7">
        <f t="shared" si="0"/>
        <v>21384000</v>
      </c>
      <c r="O12" s="7">
        <f t="shared" si="1"/>
        <v>21384000</v>
      </c>
    </row>
    <row r="13" spans="1:15" ht="21" customHeight="1">
      <c r="A13" s="57" t="s">
        <v>29</v>
      </c>
      <c r="B13" s="66" t="s">
        <v>24</v>
      </c>
      <c r="C13" s="81" t="s">
        <v>30</v>
      </c>
      <c r="D13" s="72" t="s">
        <v>31</v>
      </c>
      <c r="E13" s="54" t="s">
        <v>18</v>
      </c>
      <c r="F13" s="54" t="s">
        <v>32</v>
      </c>
      <c r="G13" s="63">
        <v>1301536000</v>
      </c>
      <c r="H13" s="14" t="s">
        <v>20</v>
      </c>
      <c r="I13" s="23">
        <f>SUM(I14,I15,I16)</f>
        <v>100000</v>
      </c>
      <c r="J13" s="23">
        <f>SUM(J14,J15,J16)</f>
        <v>14000000</v>
      </c>
      <c r="K13" s="23">
        <f>SUM(K14,K15,K16)</f>
        <v>40000000</v>
      </c>
      <c r="L13" s="23">
        <f>SUM(L14,L15,L16)</f>
        <v>1246000000</v>
      </c>
      <c r="M13" s="24">
        <f>G13-I13-J13-K13-L13</f>
        <v>1436000</v>
      </c>
      <c r="N13" s="7">
        <f t="shared" si="0"/>
        <v>1300100000</v>
      </c>
      <c r="O13" s="7">
        <f t="shared" si="1"/>
        <v>-1436000</v>
      </c>
    </row>
    <row r="14" spans="1:15" s="28" customFormat="1" ht="21" customHeight="1">
      <c r="A14" s="58"/>
      <c r="B14" s="67"/>
      <c r="C14" s="67"/>
      <c r="D14" s="73"/>
      <c r="E14" s="55"/>
      <c r="F14" s="55"/>
      <c r="G14" s="64"/>
      <c r="H14" s="31" t="s">
        <v>21</v>
      </c>
      <c r="I14" s="32">
        <v>100000</v>
      </c>
      <c r="J14" s="32">
        <v>0</v>
      </c>
      <c r="K14" s="32">
        <v>0</v>
      </c>
      <c r="L14" s="33">
        <v>0</v>
      </c>
      <c r="M14" s="27"/>
      <c r="N14" s="7">
        <f t="shared" si="0"/>
        <v>100000</v>
      </c>
      <c r="O14" s="7">
        <f t="shared" si="1"/>
        <v>100000</v>
      </c>
    </row>
    <row r="15" spans="1:15" s="28" customFormat="1" ht="21" customHeight="1" hidden="1">
      <c r="A15" s="58"/>
      <c r="B15" s="67"/>
      <c r="C15" s="67"/>
      <c r="D15" s="73"/>
      <c r="E15" s="55"/>
      <c r="F15" s="55"/>
      <c r="G15" s="64"/>
      <c r="H15" s="31" t="s">
        <v>28</v>
      </c>
      <c r="I15" s="32"/>
      <c r="J15" s="32"/>
      <c r="K15" s="32"/>
      <c r="L15" s="33"/>
      <c r="M15" s="27"/>
      <c r="N15" s="7">
        <f t="shared" si="0"/>
        <v>0</v>
      </c>
      <c r="O15" s="7">
        <f t="shared" si="1"/>
        <v>0</v>
      </c>
    </row>
    <row r="16" spans="1:15" s="28" customFormat="1" ht="21" customHeight="1">
      <c r="A16" s="59"/>
      <c r="B16" s="68"/>
      <c r="C16" s="68"/>
      <c r="D16" s="74"/>
      <c r="E16" s="56"/>
      <c r="F16" s="56"/>
      <c r="G16" s="65"/>
      <c r="H16" s="20" t="s">
        <v>22</v>
      </c>
      <c r="I16" s="29">
        <v>0</v>
      </c>
      <c r="J16" s="29">
        <v>14000000</v>
      </c>
      <c r="K16" s="29">
        <v>40000000</v>
      </c>
      <c r="L16" s="30">
        <v>1246000000</v>
      </c>
      <c r="M16" s="27"/>
      <c r="N16" s="7">
        <f t="shared" si="0"/>
        <v>1300000000</v>
      </c>
      <c r="O16" s="7">
        <f t="shared" si="1"/>
        <v>1300000000</v>
      </c>
    </row>
    <row r="17" spans="1:15" ht="19.5" customHeight="1">
      <c r="A17" s="57" t="s">
        <v>181</v>
      </c>
      <c r="B17" s="66" t="s">
        <v>24</v>
      </c>
      <c r="C17" s="66" t="s">
        <v>34</v>
      </c>
      <c r="D17" s="72" t="s">
        <v>35</v>
      </c>
      <c r="E17" s="54" t="s">
        <v>18</v>
      </c>
      <c r="F17" s="54" t="s">
        <v>36</v>
      </c>
      <c r="G17" s="63">
        <v>2582000</v>
      </c>
      <c r="H17" s="14" t="s">
        <v>20</v>
      </c>
      <c r="I17" s="23">
        <f>SUM(I18,I19,I20)</f>
        <v>0</v>
      </c>
      <c r="J17" s="23">
        <f>SUM(J18,J19,J20)</f>
        <v>2438000</v>
      </c>
      <c r="K17" s="23">
        <f>SUM(K18,K19,K20)</f>
        <v>0</v>
      </c>
      <c r="L17" s="23">
        <f>SUM(L18,L19,L20)</f>
        <v>0</v>
      </c>
      <c r="M17" s="24">
        <f>G17-I17-J17-K17-L17</f>
        <v>144000</v>
      </c>
      <c r="N17" s="7">
        <f t="shared" si="0"/>
        <v>2438000</v>
      </c>
      <c r="O17" s="7">
        <f t="shared" si="1"/>
        <v>-144000</v>
      </c>
    </row>
    <row r="18" spans="1:15" s="28" customFormat="1" ht="19.5" customHeight="1">
      <c r="A18" s="58"/>
      <c r="B18" s="67"/>
      <c r="C18" s="67"/>
      <c r="D18" s="73"/>
      <c r="E18" s="55"/>
      <c r="F18" s="55"/>
      <c r="G18" s="64"/>
      <c r="H18" s="17" t="s">
        <v>21</v>
      </c>
      <c r="I18" s="25">
        <v>0</v>
      </c>
      <c r="J18" s="25">
        <v>366000</v>
      </c>
      <c r="K18" s="25">
        <v>0</v>
      </c>
      <c r="L18" s="26">
        <v>0</v>
      </c>
      <c r="M18" s="27"/>
      <c r="N18" s="7">
        <f t="shared" si="0"/>
        <v>366000</v>
      </c>
      <c r="O18" s="7">
        <f t="shared" si="1"/>
        <v>366000</v>
      </c>
    </row>
    <row r="19" spans="1:15" s="28" customFormat="1" ht="19.5" customHeight="1" hidden="1">
      <c r="A19" s="58"/>
      <c r="B19" s="67"/>
      <c r="C19" s="67"/>
      <c r="D19" s="73"/>
      <c r="E19" s="55"/>
      <c r="F19" s="55"/>
      <c r="G19" s="64"/>
      <c r="H19" s="31" t="s">
        <v>28</v>
      </c>
      <c r="I19" s="32"/>
      <c r="J19" s="32"/>
      <c r="K19" s="32"/>
      <c r="L19" s="33"/>
      <c r="M19" s="27">
        <f>G19-I19-J19-K19-L19</f>
        <v>0</v>
      </c>
      <c r="N19" s="7">
        <f t="shared" si="0"/>
        <v>0</v>
      </c>
      <c r="O19" s="7">
        <f t="shared" si="1"/>
        <v>0</v>
      </c>
    </row>
    <row r="20" spans="1:15" s="28" customFormat="1" ht="19.5" customHeight="1">
      <c r="A20" s="59"/>
      <c r="B20" s="68"/>
      <c r="C20" s="68"/>
      <c r="D20" s="74"/>
      <c r="E20" s="56"/>
      <c r="F20" s="56"/>
      <c r="G20" s="65"/>
      <c r="H20" s="20" t="s">
        <v>22</v>
      </c>
      <c r="I20" s="29">
        <v>0</v>
      </c>
      <c r="J20" s="29">
        <v>2072000</v>
      </c>
      <c r="K20" s="29">
        <v>0</v>
      </c>
      <c r="L20" s="30">
        <v>0</v>
      </c>
      <c r="M20" s="27"/>
      <c r="N20" s="7">
        <f t="shared" si="0"/>
        <v>2072000</v>
      </c>
      <c r="O20" s="7">
        <f t="shared" si="1"/>
        <v>2072000</v>
      </c>
    </row>
    <row r="21" spans="1:15" ht="22.5" customHeight="1">
      <c r="A21" s="57" t="s">
        <v>33</v>
      </c>
      <c r="B21" s="66">
        <v>600</v>
      </c>
      <c r="C21" s="81" t="s">
        <v>34</v>
      </c>
      <c r="D21" s="54" t="s">
        <v>38</v>
      </c>
      <c r="E21" s="54" t="s">
        <v>18</v>
      </c>
      <c r="F21" s="54" t="s">
        <v>39</v>
      </c>
      <c r="G21" s="63">
        <v>40000000</v>
      </c>
      <c r="H21" s="14" t="s">
        <v>20</v>
      </c>
      <c r="I21" s="23">
        <f>SUM(I22,I23,I24)</f>
        <v>976000</v>
      </c>
      <c r="J21" s="23">
        <f>SUM(J22,J23,J24)</f>
        <v>7000000</v>
      </c>
      <c r="K21" s="23">
        <f>SUM(K22,K23,K24)</f>
        <v>12000000</v>
      </c>
      <c r="L21" s="23">
        <f>SUM(L22,L23,L24)</f>
        <v>19899000</v>
      </c>
      <c r="M21" s="24">
        <f>G21-I21-J21-K21-L21</f>
        <v>125000</v>
      </c>
      <c r="N21" s="7">
        <f t="shared" si="0"/>
        <v>39875000</v>
      </c>
      <c r="O21" s="7">
        <f t="shared" si="1"/>
        <v>-125000</v>
      </c>
    </row>
    <row r="22" spans="1:15" s="28" customFormat="1" ht="22.5" customHeight="1">
      <c r="A22" s="58"/>
      <c r="B22" s="67"/>
      <c r="C22" s="67"/>
      <c r="D22" s="55"/>
      <c r="E22" s="55"/>
      <c r="F22" s="55"/>
      <c r="G22" s="64"/>
      <c r="H22" s="17" t="s">
        <v>21</v>
      </c>
      <c r="I22" s="25">
        <v>976000</v>
      </c>
      <c r="J22" s="25">
        <v>7000000</v>
      </c>
      <c r="K22" s="25">
        <v>10000000</v>
      </c>
      <c r="L22" s="26">
        <v>13899000</v>
      </c>
      <c r="M22" s="27"/>
      <c r="N22" s="7">
        <f t="shared" si="0"/>
        <v>31875000</v>
      </c>
      <c r="O22" s="7">
        <f t="shared" si="1"/>
        <v>31875000</v>
      </c>
    </row>
    <row r="23" spans="1:15" s="28" customFormat="1" ht="20.25" customHeight="1" hidden="1">
      <c r="A23" s="58"/>
      <c r="B23" s="67"/>
      <c r="C23" s="67"/>
      <c r="D23" s="55"/>
      <c r="E23" s="55"/>
      <c r="F23" s="55"/>
      <c r="G23" s="64"/>
      <c r="H23" s="17" t="s">
        <v>28</v>
      </c>
      <c r="I23" s="25"/>
      <c r="J23" s="25"/>
      <c r="K23" s="25"/>
      <c r="L23" s="26"/>
      <c r="M23" s="27"/>
      <c r="N23" s="7">
        <f t="shared" si="0"/>
        <v>0</v>
      </c>
      <c r="O23" s="7">
        <f t="shared" si="1"/>
        <v>0</v>
      </c>
    </row>
    <row r="24" spans="1:15" s="28" customFormat="1" ht="21" customHeight="1">
      <c r="A24" s="59"/>
      <c r="B24" s="68"/>
      <c r="C24" s="68"/>
      <c r="D24" s="56"/>
      <c r="E24" s="56"/>
      <c r="F24" s="56"/>
      <c r="G24" s="65"/>
      <c r="H24" s="20" t="s">
        <v>22</v>
      </c>
      <c r="I24" s="29">
        <v>0</v>
      </c>
      <c r="J24" s="29">
        <v>0</v>
      </c>
      <c r="K24" s="29">
        <v>2000000</v>
      </c>
      <c r="L24" s="30">
        <v>6000000</v>
      </c>
      <c r="M24" s="27"/>
      <c r="N24" s="7">
        <f t="shared" si="0"/>
        <v>8000000</v>
      </c>
      <c r="O24" s="7">
        <f t="shared" si="1"/>
        <v>8000000</v>
      </c>
    </row>
    <row r="25" spans="1:15" ht="27" customHeight="1">
      <c r="A25" s="57" t="s">
        <v>37</v>
      </c>
      <c r="B25" s="66" t="s">
        <v>24</v>
      </c>
      <c r="C25" s="66" t="s">
        <v>34</v>
      </c>
      <c r="D25" s="54" t="s">
        <v>200</v>
      </c>
      <c r="E25" s="54" t="s">
        <v>18</v>
      </c>
      <c r="F25" s="54" t="s">
        <v>41</v>
      </c>
      <c r="G25" s="63">
        <v>3100000</v>
      </c>
      <c r="H25" s="14" t="s">
        <v>20</v>
      </c>
      <c r="I25" s="23">
        <f>SUM(I26,I27,I28)</f>
        <v>3022000</v>
      </c>
      <c r="J25" s="23">
        <f>SUM(J26,J27,J28)</f>
        <v>0</v>
      </c>
      <c r="K25" s="23">
        <f>SUM(K26,K27,K28)</f>
        <v>0</v>
      </c>
      <c r="L25" s="23">
        <f>SUM(L26,L27,L28)</f>
        <v>0</v>
      </c>
      <c r="M25" s="24">
        <f>G25-I25-J25-K25-L25</f>
        <v>78000</v>
      </c>
      <c r="N25" s="7">
        <f t="shared" si="0"/>
        <v>3022000</v>
      </c>
      <c r="O25" s="7">
        <f t="shared" si="1"/>
        <v>-78000</v>
      </c>
    </row>
    <row r="26" spans="1:15" s="28" customFormat="1" ht="25.5" customHeight="1">
      <c r="A26" s="58"/>
      <c r="B26" s="67"/>
      <c r="C26" s="67"/>
      <c r="D26" s="55"/>
      <c r="E26" s="55"/>
      <c r="F26" s="55"/>
      <c r="G26" s="64"/>
      <c r="H26" s="17" t="s">
        <v>21</v>
      </c>
      <c r="I26" s="25">
        <v>472000</v>
      </c>
      <c r="J26" s="25">
        <v>0</v>
      </c>
      <c r="K26" s="25">
        <v>0</v>
      </c>
      <c r="L26" s="26">
        <v>0</v>
      </c>
      <c r="M26" s="27"/>
      <c r="N26" s="7">
        <f t="shared" si="0"/>
        <v>472000</v>
      </c>
      <c r="O26" s="7">
        <f t="shared" si="1"/>
        <v>472000</v>
      </c>
    </row>
    <row r="27" spans="1:15" s="28" customFormat="1" ht="21" customHeight="1" hidden="1">
      <c r="A27" s="58"/>
      <c r="B27" s="67"/>
      <c r="C27" s="67"/>
      <c r="D27" s="55"/>
      <c r="E27" s="55"/>
      <c r="F27" s="55"/>
      <c r="G27" s="64"/>
      <c r="H27" s="17" t="s">
        <v>28</v>
      </c>
      <c r="I27" s="25"/>
      <c r="J27" s="25"/>
      <c r="K27" s="25"/>
      <c r="L27" s="26"/>
      <c r="M27" s="27"/>
      <c r="N27" s="7">
        <f t="shared" si="0"/>
        <v>0</v>
      </c>
      <c r="O27" s="7">
        <f t="shared" si="1"/>
        <v>0</v>
      </c>
    </row>
    <row r="28" spans="1:15" s="28" customFormat="1" ht="25.5" customHeight="1">
      <c r="A28" s="59"/>
      <c r="B28" s="68"/>
      <c r="C28" s="68"/>
      <c r="D28" s="56"/>
      <c r="E28" s="56"/>
      <c r="F28" s="56"/>
      <c r="G28" s="65"/>
      <c r="H28" s="20" t="s">
        <v>22</v>
      </c>
      <c r="I28" s="29">
        <v>2550000</v>
      </c>
      <c r="J28" s="29">
        <v>0</v>
      </c>
      <c r="K28" s="29">
        <v>0</v>
      </c>
      <c r="L28" s="30">
        <v>0</v>
      </c>
      <c r="M28" s="27"/>
      <c r="N28" s="7">
        <f t="shared" si="0"/>
        <v>2550000</v>
      </c>
      <c r="O28" s="7">
        <f t="shared" si="1"/>
        <v>2550000</v>
      </c>
    </row>
    <row r="29" spans="1:15" ht="21" customHeight="1">
      <c r="A29" s="57" t="s">
        <v>40</v>
      </c>
      <c r="B29" s="66" t="s">
        <v>24</v>
      </c>
      <c r="C29" s="66" t="s">
        <v>34</v>
      </c>
      <c r="D29" s="54" t="s">
        <v>43</v>
      </c>
      <c r="E29" s="54" t="s">
        <v>18</v>
      </c>
      <c r="F29" s="54" t="s">
        <v>44</v>
      </c>
      <c r="G29" s="63">
        <v>8400000</v>
      </c>
      <c r="H29" s="14" t="s">
        <v>20</v>
      </c>
      <c r="I29" s="23">
        <f>SUM(I30,I31,I32)</f>
        <v>0</v>
      </c>
      <c r="J29" s="23">
        <f>SUM(J30,J31,J32)</f>
        <v>0</v>
      </c>
      <c r="K29" s="23">
        <f>SUM(K30,K31,K32)</f>
        <v>400000</v>
      </c>
      <c r="L29" s="23">
        <f>SUM(L30,L31,L32)</f>
        <v>8000000</v>
      </c>
      <c r="M29" s="24">
        <f>G29-I29-J29-K29-L29</f>
        <v>0</v>
      </c>
      <c r="N29" s="7">
        <f t="shared" si="0"/>
        <v>8400000</v>
      </c>
      <c r="O29" s="7">
        <f t="shared" si="1"/>
        <v>0</v>
      </c>
    </row>
    <row r="30" spans="1:15" s="28" customFormat="1" ht="21" customHeight="1">
      <c r="A30" s="58"/>
      <c r="B30" s="67"/>
      <c r="C30" s="67"/>
      <c r="D30" s="55"/>
      <c r="E30" s="55"/>
      <c r="F30" s="55"/>
      <c r="G30" s="64"/>
      <c r="H30" s="17" t="s">
        <v>21</v>
      </c>
      <c r="I30" s="25">
        <v>0</v>
      </c>
      <c r="J30" s="25">
        <v>0</v>
      </c>
      <c r="K30" s="25">
        <v>400000</v>
      </c>
      <c r="L30" s="26">
        <v>7000000</v>
      </c>
      <c r="M30" s="27"/>
      <c r="N30" s="7">
        <f t="shared" si="0"/>
        <v>7400000</v>
      </c>
      <c r="O30" s="7">
        <f t="shared" si="1"/>
        <v>7400000</v>
      </c>
    </row>
    <row r="31" spans="1:15" s="28" customFormat="1" ht="21" customHeight="1">
      <c r="A31" s="58"/>
      <c r="B31" s="67"/>
      <c r="C31" s="67"/>
      <c r="D31" s="55"/>
      <c r="E31" s="55"/>
      <c r="F31" s="55"/>
      <c r="G31" s="64"/>
      <c r="H31" s="31" t="s">
        <v>45</v>
      </c>
      <c r="I31" s="32">
        <v>0</v>
      </c>
      <c r="J31" s="32">
        <v>0</v>
      </c>
      <c r="K31" s="32">
        <v>0</v>
      </c>
      <c r="L31" s="33">
        <v>1000000</v>
      </c>
      <c r="M31" s="27"/>
      <c r="N31" s="7">
        <f t="shared" si="0"/>
        <v>1000000</v>
      </c>
      <c r="O31" s="7">
        <f t="shared" si="1"/>
        <v>1000000</v>
      </c>
    </row>
    <row r="32" spans="1:15" s="28" customFormat="1" ht="21" customHeight="1">
      <c r="A32" s="59"/>
      <c r="B32" s="68"/>
      <c r="C32" s="68"/>
      <c r="D32" s="56"/>
      <c r="E32" s="56"/>
      <c r="F32" s="56"/>
      <c r="G32" s="65"/>
      <c r="H32" s="20" t="s">
        <v>22</v>
      </c>
      <c r="I32" s="29">
        <v>0</v>
      </c>
      <c r="J32" s="29">
        <v>0</v>
      </c>
      <c r="K32" s="29">
        <v>0</v>
      </c>
      <c r="L32" s="30">
        <v>0</v>
      </c>
      <c r="M32" s="27"/>
      <c r="N32" s="7">
        <f t="shared" si="0"/>
        <v>0</v>
      </c>
      <c r="O32" s="7">
        <f t="shared" si="1"/>
        <v>0</v>
      </c>
    </row>
    <row r="33" spans="1:15" ht="21" customHeight="1">
      <c r="A33" s="57" t="s">
        <v>42</v>
      </c>
      <c r="B33" s="60">
        <v>600</v>
      </c>
      <c r="C33" s="60">
        <v>60015</v>
      </c>
      <c r="D33" s="72" t="s">
        <v>47</v>
      </c>
      <c r="E33" s="54" t="s">
        <v>18</v>
      </c>
      <c r="F33" s="54" t="s">
        <v>48</v>
      </c>
      <c r="G33" s="63">
        <v>18000000</v>
      </c>
      <c r="H33" s="14" t="s">
        <v>20</v>
      </c>
      <c r="I33" s="23">
        <f>SUM(I34,I35,I36)</f>
        <v>1788000</v>
      </c>
      <c r="J33" s="23">
        <f>SUM(J34,J35,J36)</f>
        <v>5835000</v>
      </c>
      <c r="K33" s="23">
        <f>SUM(K34,K35,K36)</f>
        <v>5313000</v>
      </c>
      <c r="L33" s="23">
        <f>SUM(L34,L35,L36)</f>
        <v>5064000</v>
      </c>
      <c r="M33" s="24">
        <f>G33-I33-J33-K33-L33</f>
        <v>0</v>
      </c>
      <c r="N33" s="7">
        <f t="shared" si="0"/>
        <v>18000000</v>
      </c>
      <c r="O33" s="7">
        <f t="shared" si="1"/>
        <v>0</v>
      </c>
    </row>
    <row r="34" spans="1:15" s="28" customFormat="1" ht="21" customHeight="1">
      <c r="A34" s="58"/>
      <c r="B34" s="61"/>
      <c r="C34" s="61"/>
      <c r="D34" s="73"/>
      <c r="E34" s="55"/>
      <c r="F34" s="55"/>
      <c r="G34" s="64"/>
      <c r="H34" s="31" t="s">
        <v>21</v>
      </c>
      <c r="I34" s="32">
        <v>1191000</v>
      </c>
      <c r="J34" s="32">
        <v>3889000</v>
      </c>
      <c r="K34" s="32">
        <v>3543000</v>
      </c>
      <c r="L34" s="33">
        <v>3377000</v>
      </c>
      <c r="M34" s="27"/>
      <c r="N34" s="7">
        <f t="shared" si="0"/>
        <v>12000000</v>
      </c>
      <c r="O34" s="7">
        <f t="shared" si="1"/>
        <v>12000000</v>
      </c>
    </row>
    <row r="35" spans="1:15" s="28" customFormat="1" ht="21" customHeight="1" hidden="1">
      <c r="A35" s="58"/>
      <c r="B35" s="61"/>
      <c r="C35" s="61"/>
      <c r="D35" s="73"/>
      <c r="E35" s="55"/>
      <c r="F35" s="55"/>
      <c r="G35" s="64"/>
      <c r="H35" s="31" t="s">
        <v>28</v>
      </c>
      <c r="I35" s="32"/>
      <c r="J35" s="32"/>
      <c r="K35" s="32"/>
      <c r="L35" s="33"/>
      <c r="M35" s="27"/>
      <c r="N35" s="7">
        <f t="shared" si="0"/>
        <v>0</v>
      </c>
      <c r="O35" s="7">
        <f t="shared" si="1"/>
        <v>0</v>
      </c>
    </row>
    <row r="36" spans="1:15" s="28" customFormat="1" ht="21" customHeight="1">
      <c r="A36" s="59"/>
      <c r="B36" s="62"/>
      <c r="C36" s="62"/>
      <c r="D36" s="74"/>
      <c r="E36" s="56"/>
      <c r="F36" s="56"/>
      <c r="G36" s="65"/>
      <c r="H36" s="20" t="s">
        <v>22</v>
      </c>
      <c r="I36" s="29">
        <v>597000</v>
      </c>
      <c r="J36" s="29">
        <v>1946000</v>
      </c>
      <c r="K36" s="29">
        <v>1770000</v>
      </c>
      <c r="L36" s="30">
        <v>1687000</v>
      </c>
      <c r="M36" s="27"/>
      <c r="N36" s="7">
        <f t="shared" si="0"/>
        <v>6000000</v>
      </c>
      <c r="O36" s="7">
        <f t="shared" si="1"/>
        <v>6000000</v>
      </c>
    </row>
    <row r="37" spans="1:15" ht="22.5" customHeight="1">
      <c r="A37" s="57" t="s">
        <v>46</v>
      </c>
      <c r="B37" s="60">
        <v>600</v>
      </c>
      <c r="C37" s="60">
        <v>60015</v>
      </c>
      <c r="D37" s="72" t="s">
        <v>50</v>
      </c>
      <c r="E37" s="54" t="s">
        <v>18</v>
      </c>
      <c r="F37" s="54" t="s">
        <v>51</v>
      </c>
      <c r="G37" s="63">
        <v>31837000</v>
      </c>
      <c r="H37" s="14" t="s">
        <v>20</v>
      </c>
      <c r="I37" s="23">
        <f>SUM(I38,I39,I40)</f>
        <v>1913000</v>
      </c>
      <c r="J37" s="23">
        <f>SUM(J38,J39,J40)</f>
        <v>2985000</v>
      </c>
      <c r="K37" s="23">
        <f>SUM(K38,K39,K40)</f>
        <v>1694000</v>
      </c>
      <c r="L37" s="23">
        <f>SUM(L38,L39,L40)</f>
        <v>24339000</v>
      </c>
      <c r="M37" s="24">
        <f>G37-I37-J37-K37-L37</f>
        <v>906000</v>
      </c>
      <c r="N37" s="7">
        <f t="shared" si="0"/>
        <v>30931000</v>
      </c>
      <c r="O37" s="7">
        <f t="shared" si="1"/>
        <v>-906000</v>
      </c>
    </row>
    <row r="38" spans="1:15" s="28" customFormat="1" ht="23.25" customHeight="1">
      <c r="A38" s="58"/>
      <c r="B38" s="61"/>
      <c r="C38" s="61"/>
      <c r="D38" s="73"/>
      <c r="E38" s="55"/>
      <c r="F38" s="55"/>
      <c r="G38" s="64"/>
      <c r="H38" s="31" t="s">
        <v>21</v>
      </c>
      <c r="I38" s="32">
        <v>100000</v>
      </c>
      <c r="J38" s="32">
        <v>0</v>
      </c>
      <c r="K38" s="32">
        <v>0</v>
      </c>
      <c r="L38" s="33">
        <v>0</v>
      </c>
      <c r="M38" s="27"/>
      <c r="N38" s="7">
        <f aca="true" t="shared" si="2" ref="N38:N69">L38+K38+J38+I38</f>
        <v>100000</v>
      </c>
      <c r="O38" s="7">
        <f t="shared" si="1"/>
        <v>100000</v>
      </c>
    </row>
    <row r="39" spans="1:15" s="28" customFormat="1" ht="21" customHeight="1" hidden="1">
      <c r="A39" s="58"/>
      <c r="B39" s="61"/>
      <c r="C39" s="61"/>
      <c r="D39" s="73"/>
      <c r="E39" s="55"/>
      <c r="F39" s="55"/>
      <c r="G39" s="64"/>
      <c r="H39" s="31" t="s">
        <v>28</v>
      </c>
      <c r="I39" s="32"/>
      <c r="J39" s="32"/>
      <c r="K39" s="32"/>
      <c r="L39" s="33"/>
      <c r="M39" s="27"/>
      <c r="N39" s="7">
        <f t="shared" si="2"/>
        <v>0</v>
      </c>
      <c r="O39" s="7">
        <f t="shared" si="1"/>
        <v>0</v>
      </c>
    </row>
    <row r="40" spans="1:15" s="28" customFormat="1" ht="21" customHeight="1">
      <c r="A40" s="59"/>
      <c r="B40" s="62"/>
      <c r="C40" s="62"/>
      <c r="D40" s="74"/>
      <c r="E40" s="56"/>
      <c r="F40" s="56"/>
      <c r="G40" s="65"/>
      <c r="H40" s="20" t="s">
        <v>22</v>
      </c>
      <c r="I40" s="29">
        <v>1813000</v>
      </c>
      <c r="J40" s="29">
        <v>2985000</v>
      </c>
      <c r="K40" s="29">
        <v>1694000</v>
      </c>
      <c r="L40" s="30">
        <v>24339000</v>
      </c>
      <c r="M40" s="27"/>
      <c r="N40" s="7">
        <f t="shared" si="2"/>
        <v>30831000</v>
      </c>
      <c r="O40" s="7">
        <f t="shared" si="1"/>
        <v>30831000</v>
      </c>
    </row>
    <row r="41" spans="1:15" ht="21" customHeight="1">
      <c r="A41" s="57" t="s">
        <v>49</v>
      </c>
      <c r="B41" s="60">
        <v>600</v>
      </c>
      <c r="C41" s="60">
        <v>60015</v>
      </c>
      <c r="D41" s="72" t="s">
        <v>53</v>
      </c>
      <c r="E41" s="54" t="s">
        <v>18</v>
      </c>
      <c r="F41" s="54" t="s">
        <v>32</v>
      </c>
      <c r="G41" s="63">
        <v>136876000</v>
      </c>
      <c r="H41" s="14" t="s">
        <v>20</v>
      </c>
      <c r="I41" s="23">
        <f>SUM(I42,I43,I44)</f>
        <v>1705000</v>
      </c>
      <c r="J41" s="23">
        <f>SUM(J42,J43,J44)</f>
        <v>0</v>
      </c>
      <c r="K41" s="23">
        <f>SUM(K42,K43,K44)</f>
        <v>0</v>
      </c>
      <c r="L41" s="23">
        <f>SUM(L42,L43,L44)</f>
        <v>132417000</v>
      </c>
      <c r="M41" s="24">
        <f>G41-I41-J41-K41-L41</f>
        <v>2754000</v>
      </c>
      <c r="N41" s="7">
        <f t="shared" si="2"/>
        <v>134122000</v>
      </c>
      <c r="O41" s="7">
        <f aca="true" t="shared" si="3" ref="O41:O72">N41-G41</f>
        <v>-2754000</v>
      </c>
    </row>
    <row r="42" spans="1:15" s="28" customFormat="1" ht="21" customHeight="1">
      <c r="A42" s="58"/>
      <c r="B42" s="61"/>
      <c r="C42" s="61"/>
      <c r="D42" s="73"/>
      <c r="E42" s="55"/>
      <c r="F42" s="55"/>
      <c r="G42" s="64"/>
      <c r="H42" s="17" t="s">
        <v>21</v>
      </c>
      <c r="I42" s="25">
        <v>1005000</v>
      </c>
      <c r="J42" s="25">
        <v>0</v>
      </c>
      <c r="K42" s="25">
        <v>0</v>
      </c>
      <c r="L42" s="26">
        <v>16188000</v>
      </c>
      <c r="M42" s="27"/>
      <c r="N42" s="7">
        <f t="shared" si="2"/>
        <v>17193000</v>
      </c>
      <c r="O42" s="7">
        <f t="shared" si="3"/>
        <v>17193000</v>
      </c>
    </row>
    <row r="43" spans="1:15" s="28" customFormat="1" ht="21" customHeight="1" hidden="1">
      <c r="A43" s="58"/>
      <c r="B43" s="61"/>
      <c r="C43" s="61"/>
      <c r="D43" s="73"/>
      <c r="E43" s="55"/>
      <c r="F43" s="55"/>
      <c r="G43" s="64"/>
      <c r="H43" s="31" t="s">
        <v>28</v>
      </c>
      <c r="I43" s="32"/>
      <c r="J43" s="32"/>
      <c r="K43" s="32"/>
      <c r="L43" s="33"/>
      <c r="M43" s="27"/>
      <c r="N43" s="7">
        <f t="shared" si="2"/>
        <v>0</v>
      </c>
      <c r="O43" s="7">
        <f t="shared" si="3"/>
        <v>0</v>
      </c>
    </row>
    <row r="44" spans="1:15" s="28" customFormat="1" ht="21" customHeight="1">
      <c r="A44" s="59"/>
      <c r="B44" s="62"/>
      <c r="C44" s="62"/>
      <c r="D44" s="74"/>
      <c r="E44" s="56"/>
      <c r="F44" s="56"/>
      <c r="G44" s="65"/>
      <c r="H44" s="20" t="s">
        <v>22</v>
      </c>
      <c r="I44" s="29">
        <v>700000</v>
      </c>
      <c r="J44" s="29">
        <v>0</v>
      </c>
      <c r="K44" s="29">
        <v>0</v>
      </c>
      <c r="L44" s="30">
        <v>116229000</v>
      </c>
      <c r="M44" s="27"/>
      <c r="N44" s="7">
        <f t="shared" si="2"/>
        <v>116929000</v>
      </c>
      <c r="O44" s="7">
        <f t="shared" si="3"/>
        <v>116929000</v>
      </c>
    </row>
    <row r="45" spans="1:15" ht="21" customHeight="1">
      <c r="A45" s="57" t="s">
        <v>52</v>
      </c>
      <c r="B45" s="60">
        <v>600</v>
      </c>
      <c r="C45" s="60">
        <v>60015</v>
      </c>
      <c r="D45" s="72" t="s">
        <v>55</v>
      </c>
      <c r="E45" s="54" t="s">
        <v>18</v>
      </c>
      <c r="F45" s="54" t="s">
        <v>56</v>
      </c>
      <c r="G45" s="63">
        <v>6526000</v>
      </c>
      <c r="H45" s="14" t="s">
        <v>20</v>
      </c>
      <c r="I45" s="23">
        <f>SUM(I46,I47,I48)</f>
        <v>4515000</v>
      </c>
      <c r="J45" s="23">
        <f>SUM(J46,J47,J48)</f>
        <v>0</v>
      </c>
      <c r="K45" s="23">
        <f>SUM(K46,K47,K48)</f>
        <v>0</v>
      </c>
      <c r="L45" s="23">
        <f>SUM(L46,L47,L48)</f>
        <v>0</v>
      </c>
      <c r="M45" s="24">
        <f>G45-I45-J45-K45-L45</f>
        <v>2011000</v>
      </c>
      <c r="N45" s="7">
        <f t="shared" si="2"/>
        <v>4515000</v>
      </c>
      <c r="O45" s="7">
        <f t="shared" si="3"/>
        <v>-2011000</v>
      </c>
    </row>
    <row r="46" spans="1:15" s="28" customFormat="1" ht="21" customHeight="1">
      <c r="A46" s="58"/>
      <c r="B46" s="61"/>
      <c r="C46" s="61"/>
      <c r="D46" s="73"/>
      <c r="E46" s="55"/>
      <c r="F46" s="55"/>
      <c r="G46" s="64"/>
      <c r="H46" s="31" t="s">
        <v>21</v>
      </c>
      <c r="I46" s="32">
        <v>4000000</v>
      </c>
      <c r="J46" s="32">
        <v>0</v>
      </c>
      <c r="K46" s="32">
        <v>0</v>
      </c>
      <c r="L46" s="33">
        <v>0</v>
      </c>
      <c r="M46" s="27"/>
      <c r="N46" s="7">
        <f t="shared" si="2"/>
        <v>4000000</v>
      </c>
      <c r="O46" s="7">
        <f t="shared" si="3"/>
        <v>4000000</v>
      </c>
    </row>
    <row r="47" spans="1:15" s="28" customFormat="1" ht="21" customHeight="1">
      <c r="A47" s="58"/>
      <c r="B47" s="61"/>
      <c r="C47" s="61"/>
      <c r="D47" s="73"/>
      <c r="E47" s="55"/>
      <c r="F47" s="55"/>
      <c r="G47" s="64"/>
      <c r="H47" s="31" t="s">
        <v>45</v>
      </c>
      <c r="I47" s="32">
        <v>515000</v>
      </c>
      <c r="J47" s="32">
        <v>0</v>
      </c>
      <c r="K47" s="32">
        <v>0</v>
      </c>
      <c r="L47" s="33">
        <v>0</v>
      </c>
      <c r="M47" s="27"/>
      <c r="N47" s="7">
        <f t="shared" si="2"/>
        <v>515000</v>
      </c>
      <c r="O47" s="7">
        <f t="shared" si="3"/>
        <v>515000</v>
      </c>
    </row>
    <row r="48" spans="1:15" s="28" customFormat="1" ht="21" customHeight="1">
      <c r="A48" s="59"/>
      <c r="B48" s="62"/>
      <c r="C48" s="62"/>
      <c r="D48" s="74"/>
      <c r="E48" s="56"/>
      <c r="F48" s="56"/>
      <c r="G48" s="65"/>
      <c r="H48" s="20" t="s">
        <v>22</v>
      </c>
      <c r="I48" s="29">
        <v>0</v>
      </c>
      <c r="J48" s="29">
        <v>0</v>
      </c>
      <c r="K48" s="29">
        <v>0</v>
      </c>
      <c r="L48" s="30">
        <v>0</v>
      </c>
      <c r="M48" s="27"/>
      <c r="N48" s="7">
        <f t="shared" si="2"/>
        <v>0</v>
      </c>
      <c r="O48" s="7">
        <f t="shared" si="3"/>
        <v>0</v>
      </c>
    </row>
    <row r="49" spans="1:15" ht="21" customHeight="1">
      <c r="A49" s="57" t="s">
        <v>54</v>
      </c>
      <c r="B49" s="60">
        <v>600</v>
      </c>
      <c r="C49" s="60">
        <v>60015</v>
      </c>
      <c r="D49" s="54" t="s">
        <v>58</v>
      </c>
      <c r="E49" s="54" t="s">
        <v>18</v>
      </c>
      <c r="F49" s="54" t="s">
        <v>59</v>
      </c>
      <c r="G49" s="63">
        <v>3220000</v>
      </c>
      <c r="H49" s="14" t="s">
        <v>20</v>
      </c>
      <c r="I49" s="23">
        <f>SUM(I50,I51,I52)</f>
        <v>2400000</v>
      </c>
      <c r="J49" s="23">
        <f>SUM(J50,J51,J52)</f>
        <v>0</v>
      </c>
      <c r="K49" s="23">
        <f>SUM(K50,K51,K52)</f>
        <v>0</v>
      </c>
      <c r="L49" s="23">
        <f>SUM(L50,L51,L52)</f>
        <v>0</v>
      </c>
      <c r="M49" s="24">
        <f>G49-I49-J49-K49-L49</f>
        <v>820000</v>
      </c>
      <c r="N49" s="7">
        <f t="shared" si="2"/>
        <v>2400000</v>
      </c>
      <c r="O49" s="7">
        <f t="shared" si="3"/>
        <v>-820000</v>
      </c>
    </row>
    <row r="50" spans="1:15" s="28" customFormat="1" ht="21" customHeight="1">
      <c r="A50" s="58"/>
      <c r="B50" s="61"/>
      <c r="C50" s="61"/>
      <c r="D50" s="55"/>
      <c r="E50" s="55"/>
      <c r="F50" s="55"/>
      <c r="G50" s="64"/>
      <c r="H50" s="31" t="s">
        <v>21</v>
      </c>
      <c r="I50" s="32">
        <v>2309000</v>
      </c>
      <c r="J50" s="32">
        <v>0</v>
      </c>
      <c r="K50" s="32">
        <v>0</v>
      </c>
      <c r="L50" s="33">
        <v>0</v>
      </c>
      <c r="M50" s="27"/>
      <c r="N50" s="7">
        <f t="shared" si="2"/>
        <v>2309000</v>
      </c>
      <c r="O50" s="7">
        <f t="shared" si="3"/>
        <v>2309000</v>
      </c>
    </row>
    <row r="51" spans="1:15" s="28" customFormat="1" ht="21" customHeight="1">
      <c r="A51" s="58"/>
      <c r="B51" s="61"/>
      <c r="C51" s="61"/>
      <c r="D51" s="55"/>
      <c r="E51" s="55"/>
      <c r="F51" s="55"/>
      <c r="G51" s="64"/>
      <c r="H51" s="31" t="s">
        <v>60</v>
      </c>
      <c r="I51" s="32">
        <v>91000</v>
      </c>
      <c r="J51" s="32">
        <v>0</v>
      </c>
      <c r="K51" s="32">
        <v>0</v>
      </c>
      <c r="L51" s="33">
        <v>0</v>
      </c>
      <c r="M51" s="27"/>
      <c r="N51" s="7">
        <f t="shared" si="2"/>
        <v>91000</v>
      </c>
      <c r="O51" s="7">
        <f t="shared" si="3"/>
        <v>91000</v>
      </c>
    </row>
    <row r="52" spans="1:15" s="28" customFormat="1" ht="21" customHeight="1">
      <c r="A52" s="59"/>
      <c r="B52" s="62"/>
      <c r="C52" s="62"/>
      <c r="D52" s="56"/>
      <c r="E52" s="56"/>
      <c r="F52" s="56"/>
      <c r="G52" s="65"/>
      <c r="H52" s="20" t="s">
        <v>22</v>
      </c>
      <c r="I52" s="29">
        <v>0</v>
      </c>
      <c r="J52" s="29">
        <v>0</v>
      </c>
      <c r="K52" s="29">
        <v>0</v>
      </c>
      <c r="L52" s="30">
        <v>0</v>
      </c>
      <c r="M52" s="27"/>
      <c r="N52" s="7">
        <f t="shared" si="2"/>
        <v>0</v>
      </c>
      <c r="O52" s="7">
        <f t="shared" si="3"/>
        <v>0</v>
      </c>
    </row>
    <row r="53" spans="1:15" ht="18.75" customHeight="1">
      <c r="A53" s="57" t="s">
        <v>57</v>
      </c>
      <c r="B53" s="60">
        <v>600</v>
      </c>
      <c r="C53" s="60">
        <v>60015</v>
      </c>
      <c r="D53" s="72" t="s">
        <v>62</v>
      </c>
      <c r="E53" s="54" t="s">
        <v>18</v>
      </c>
      <c r="F53" s="54" t="s">
        <v>39</v>
      </c>
      <c r="G53" s="63">
        <v>11685000</v>
      </c>
      <c r="H53" s="14" t="s">
        <v>20</v>
      </c>
      <c r="I53" s="23">
        <f>SUM(I54,I55,I56)</f>
        <v>50000</v>
      </c>
      <c r="J53" s="23">
        <f>SUM(J54,J55,J56)</f>
        <v>0</v>
      </c>
      <c r="K53" s="23">
        <f>SUM(K54,K55,K56)</f>
        <v>0</v>
      </c>
      <c r="L53" s="23">
        <f>SUM(L54,L55,L56)</f>
        <v>11482000</v>
      </c>
      <c r="M53" s="24">
        <f>G53-I53-J53-K53-L53</f>
        <v>153000</v>
      </c>
      <c r="N53" s="7">
        <f t="shared" si="2"/>
        <v>11532000</v>
      </c>
      <c r="O53" s="7">
        <f t="shared" si="3"/>
        <v>-153000</v>
      </c>
    </row>
    <row r="54" spans="1:15" s="28" customFormat="1" ht="21" customHeight="1">
      <c r="A54" s="58"/>
      <c r="B54" s="61"/>
      <c r="C54" s="61"/>
      <c r="D54" s="73"/>
      <c r="E54" s="55"/>
      <c r="F54" s="55"/>
      <c r="G54" s="64"/>
      <c r="H54" s="31" t="s">
        <v>21</v>
      </c>
      <c r="I54" s="32">
        <v>50000</v>
      </c>
      <c r="J54" s="32">
        <v>0</v>
      </c>
      <c r="K54" s="32">
        <v>0</v>
      </c>
      <c r="L54" s="33">
        <v>5741000</v>
      </c>
      <c r="M54" s="27"/>
      <c r="N54" s="7">
        <f t="shared" si="2"/>
        <v>5791000</v>
      </c>
      <c r="O54" s="7">
        <f t="shared" si="3"/>
        <v>5791000</v>
      </c>
    </row>
    <row r="55" spans="1:15" s="28" customFormat="1" ht="21" customHeight="1" hidden="1">
      <c r="A55" s="58"/>
      <c r="B55" s="61"/>
      <c r="C55" s="61"/>
      <c r="D55" s="73"/>
      <c r="E55" s="55"/>
      <c r="F55" s="55"/>
      <c r="G55" s="64"/>
      <c r="H55" s="31" t="s">
        <v>28</v>
      </c>
      <c r="I55" s="32"/>
      <c r="J55" s="32"/>
      <c r="K55" s="32"/>
      <c r="L55" s="33"/>
      <c r="M55" s="27"/>
      <c r="N55" s="7">
        <f t="shared" si="2"/>
        <v>0</v>
      </c>
      <c r="O55" s="7">
        <f t="shared" si="3"/>
        <v>0</v>
      </c>
    </row>
    <row r="56" spans="1:15" s="28" customFormat="1" ht="19.5" customHeight="1">
      <c r="A56" s="59"/>
      <c r="B56" s="62"/>
      <c r="C56" s="62"/>
      <c r="D56" s="74"/>
      <c r="E56" s="56"/>
      <c r="F56" s="56"/>
      <c r="G56" s="65"/>
      <c r="H56" s="20" t="s">
        <v>22</v>
      </c>
      <c r="I56" s="29">
        <v>0</v>
      </c>
      <c r="J56" s="29">
        <v>0</v>
      </c>
      <c r="K56" s="29">
        <v>0</v>
      </c>
      <c r="L56" s="30">
        <v>5741000</v>
      </c>
      <c r="M56" s="27"/>
      <c r="N56" s="7">
        <f t="shared" si="2"/>
        <v>5741000</v>
      </c>
      <c r="O56" s="7">
        <f t="shared" si="3"/>
        <v>5741000</v>
      </c>
    </row>
    <row r="57" spans="1:15" ht="21" customHeight="1">
      <c r="A57" s="57" t="s">
        <v>61</v>
      </c>
      <c r="B57" s="60">
        <v>600</v>
      </c>
      <c r="C57" s="60">
        <v>60015</v>
      </c>
      <c r="D57" s="72" t="s">
        <v>64</v>
      </c>
      <c r="E57" s="54" t="s">
        <v>18</v>
      </c>
      <c r="F57" s="54" t="s">
        <v>65</v>
      </c>
      <c r="G57" s="63">
        <v>9724000</v>
      </c>
      <c r="H57" s="14" t="s">
        <v>20</v>
      </c>
      <c r="I57" s="23">
        <f>SUM(I58,I59,I60)</f>
        <v>3010000</v>
      </c>
      <c r="J57" s="23">
        <f>SUM(J58,J59,J60)</f>
        <v>0</v>
      </c>
      <c r="K57" s="23">
        <f>SUM(K58,K59,K60)</f>
        <v>0</v>
      </c>
      <c r="L57" s="23">
        <f>SUM(L58,L59,L60)</f>
        <v>6500000</v>
      </c>
      <c r="M57" s="24">
        <f>G57-I57-J57-K57-L57</f>
        <v>214000</v>
      </c>
      <c r="N57" s="7">
        <f t="shared" si="2"/>
        <v>9510000</v>
      </c>
      <c r="O57" s="7">
        <f t="shared" si="3"/>
        <v>-214000</v>
      </c>
    </row>
    <row r="58" spans="1:15" s="28" customFormat="1" ht="21" customHeight="1">
      <c r="A58" s="58"/>
      <c r="B58" s="61"/>
      <c r="C58" s="61"/>
      <c r="D58" s="73"/>
      <c r="E58" s="55"/>
      <c r="F58" s="55"/>
      <c r="G58" s="64"/>
      <c r="H58" s="31" t="s">
        <v>21</v>
      </c>
      <c r="I58" s="32">
        <v>2700000</v>
      </c>
      <c r="J58" s="32">
        <v>0</v>
      </c>
      <c r="K58" s="32">
        <v>0</v>
      </c>
      <c r="L58" s="33">
        <v>6500000</v>
      </c>
      <c r="M58" s="27"/>
      <c r="N58" s="7">
        <f t="shared" si="2"/>
        <v>9200000</v>
      </c>
      <c r="O58" s="7">
        <f t="shared" si="3"/>
        <v>9200000</v>
      </c>
    </row>
    <row r="59" spans="1:15" s="28" customFormat="1" ht="23.25" customHeight="1">
      <c r="A59" s="58"/>
      <c r="B59" s="61"/>
      <c r="C59" s="61"/>
      <c r="D59" s="73"/>
      <c r="E59" s="55"/>
      <c r="F59" s="55"/>
      <c r="G59" s="64"/>
      <c r="H59" s="31" t="s">
        <v>60</v>
      </c>
      <c r="I59" s="32">
        <v>310000</v>
      </c>
      <c r="J59" s="32">
        <v>0</v>
      </c>
      <c r="K59" s="32">
        <v>0</v>
      </c>
      <c r="L59" s="33">
        <v>0</v>
      </c>
      <c r="M59" s="27"/>
      <c r="N59" s="7">
        <f t="shared" si="2"/>
        <v>310000</v>
      </c>
      <c r="O59" s="7">
        <f t="shared" si="3"/>
        <v>310000</v>
      </c>
    </row>
    <row r="60" spans="1:15" s="28" customFormat="1" ht="19.5" customHeight="1">
      <c r="A60" s="59"/>
      <c r="B60" s="62"/>
      <c r="C60" s="62"/>
      <c r="D60" s="74"/>
      <c r="E60" s="56"/>
      <c r="F60" s="56"/>
      <c r="G60" s="65"/>
      <c r="H60" s="20" t="s">
        <v>22</v>
      </c>
      <c r="I60" s="29">
        <v>0</v>
      </c>
      <c r="J60" s="29">
        <v>0</v>
      </c>
      <c r="K60" s="29">
        <v>0</v>
      </c>
      <c r="L60" s="30">
        <v>0</v>
      </c>
      <c r="M60" s="27"/>
      <c r="N60" s="7">
        <f t="shared" si="2"/>
        <v>0</v>
      </c>
      <c r="O60" s="7">
        <f t="shared" si="3"/>
        <v>0</v>
      </c>
    </row>
    <row r="61" spans="1:15" ht="21" customHeight="1">
      <c r="A61" s="57" t="s">
        <v>63</v>
      </c>
      <c r="B61" s="60" t="s">
        <v>24</v>
      </c>
      <c r="C61" s="60" t="s">
        <v>34</v>
      </c>
      <c r="D61" s="72" t="s">
        <v>67</v>
      </c>
      <c r="E61" s="54" t="s">
        <v>18</v>
      </c>
      <c r="F61" s="54" t="s">
        <v>68</v>
      </c>
      <c r="G61" s="63">
        <v>2173000</v>
      </c>
      <c r="H61" s="14" t="s">
        <v>20</v>
      </c>
      <c r="I61" s="23">
        <f>SUM(I62,I63,I64)</f>
        <v>105000</v>
      </c>
      <c r="J61" s="23">
        <f>SUM(J62,J63,J64)</f>
        <v>0</v>
      </c>
      <c r="K61" s="23">
        <f>SUM(K62,K63,K64)</f>
        <v>0</v>
      </c>
      <c r="L61" s="23">
        <f>SUM(L62,L63,L64)</f>
        <v>2068000</v>
      </c>
      <c r="M61" s="24">
        <f>G61-I61-J61-K61-L61</f>
        <v>0</v>
      </c>
      <c r="N61" s="7">
        <f t="shared" si="2"/>
        <v>2173000</v>
      </c>
      <c r="O61" s="7">
        <f t="shared" si="3"/>
        <v>0</v>
      </c>
    </row>
    <row r="62" spans="1:15" s="28" customFormat="1" ht="21" customHeight="1">
      <c r="A62" s="58"/>
      <c r="B62" s="61"/>
      <c r="C62" s="61"/>
      <c r="D62" s="73"/>
      <c r="E62" s="55"/>
      <c r="F62" s="55"/>
      <c r="G62" s="64"/>
      <c r="H62" s="31" t="s">
        <v>21</v>
      </c>
      <c r="I62" s="32">
        <v>105000</v>
      </c>
      <c r="J62" s="32">
        <v>0</v>
      </c>
      <c r="K62" s="32">
        <v>0</v>
      </c>
      <c r="L62" s="33">
        <v>1885000</v>
      </c>
      <c r="M62" s="27"/>
      <c r="N62" s="7">
        <f t="shared" si="2"/>
        <v>1990000</v>
      </c>
      <c r="O62" s="7">
        <f t="shared" si="3"/>
        <v>1990000</v>
      </c>
    </row>
    <row r="63" spans="1:15" s="28" customFormat="1" ht="21" customHeight="1">
      <c r="A63" s="58"/>
      <c r="B63" s="61"/>
      <c r="C63" s="61"/>
      <c r="D63" s="73"/>
      <c r="E63" s="55"/>
      <c r="F63" s="55"/>
      <c r="G63" s="64"/>
      <c r="H63" s="31" t="s">
        <v>60</v>
      </c>
      <c r="I63" s="32">
        <v>0</v>
      </c>
      <c r="J63" s="32">
        <v>0</v>
      </c>
      <c r="K63" s="32">
        <v>0</v>
      </c>
      <c r="L63" s="33">
        <v>183000</v>
      </c>
      <c r="M63" s="27"/>
      <c r="N63" s="7">
        <f t="shared" si="2"/>
        <v>183000</v>
      </c>
      <c r="O63" s="7">
        <f t="shared" si="3"/>
        <v>183000</v>
      </c>
    </row>
    <row r="64" spans="1:15" s="28" customFormat="1" ht="21" customHeight="1">
      <c r="A64" s="59"/>
      <c r="B64" s="62"/>
      <c r="C64" s="62"/>
      <c r="D64" s="74"/>
      <c r="E64" s="56"/>
      <c r="F64" s="56"/>
      <c r="G64" s="65"/>
      <c r="H64" s="20" t="s">
        <v>22</v>
      </c>
      <c r="I64" s="29">
        <v>0</v>
      </c>
      <c r="J64" s="29">
        <v>0</v>
      </c>
      <c r="K64" s="29">
        <v>0</v>
      </c>
      <c r="L64" s="30">
        <v>0</v>
      </c>
      <c r="M64" s="27"/>
      <c r="N64" s="7">
        <f t="shared" si="2"/>
        <v>0</v>
      </c>
      <c r="O64" s="7">
        <f t="shared" si="3"/>
        <v>0</v>
      </c>
    </row>
    <row r="65" spans="1:15" ht="23.25" customHeight="1">
      <c r="A65" s="57" t="s">
        <v>66</v>
      </c>
      <c r="B65" s="60" t="s">
        <v>24</v>
      </c>
      <c r="C65" s="60" t="s">
        <v>34</v>
      </c>
      <c r="D65" s="72" t="s">
        <v>199</v>
      </c>
      <c r="E65" s="54" t="s">
        <v>18</v>
      </c>
      <c r="F65" s="54" t="s">
        <v>65</v>
      </c>
      <c r="G65" s="63">
        <v>10282000</v>
      </c>
      <c r="H65" s="14" t="s">
        <v>20</v>
      </c>
      <c r="I65" s="23">
        <f>SUM(I66,I67,I68)</f>
        <v>100000</v>
      </c>
      <c r="J65" s="23">
        <f>SUM(J66,J67,J68)</f>
        <v>2450000</v>
      </c>
      <c r="K65" s="23">
        <f>SUM(K66,K67,K68)</f>
        <v>0</v>
      </c>
      <c r="L65" s="23">
        <f>SUM(L66,L67,L68)</f>
        <v>7670000</v>
      </c>
      <c r="M65" s="24">
        <f>G65-I65-J65-K65-L65</f>
        <v>62000</v>
      </c>
      <c r="N65" s="7">
        <f t="shared" si="2"/>
        <v>10220000</v>
      </c>
      <c r="O65" s="7">
        <f t="shared" si="3"/>
        <v>-62000</v>
      </c>
    </row>
    <row r="66" spans="1:15" s="28" customFormat="1" ht="22.5" customHeight="1">
      <c r="A66" s="58"/>
      <c r="B66" s="61"/>
      <c r="C66" s="61"/>
      <c r="D66" s="73"/>
      <c r="E66" s="55"/>
      <c r="F66" s="55"/>
      <c r="G66" s="64"/>
      <c r="H66" s="17" t="s">
        <v>21</v>
      </c>
      <c r="I66" s="25">
        <v>100000</v>
      </c>
      <c r="J66" s="25">
        <v>368000</v>
      </c>
      <c r="K66" s="25">
        <v>0</v>
      </c>
      <c r="L66" s="26">
        <v>7670000</v>
      </c>
      <c r="M66" s="27"/>
      <c r="N66" s="7">
        <f t="shared" si="2"/>
        <v>8138000</v>
      </c>
      <c r="O66" s="7">
        <f t="shared" si="3"/>
        <v>8138000</v>
      </c>
    </row>
    <row r="67" spans="1:15" s="28" customFormat="1" ht="21" customHeight="1" hidden="1">
      <c r="A67" s="58"/>
      <c r="B67" s="61"/>
      <c r="C67" s="61"/>
      <c r="D67" s="73"/>
      <c r="E67" s="55"/>
      <c r="F67" s="55"/>
      <c r="G67" s="64"/>
      <c r="H67" s="31" t="s">
        <v>28</v>
      </c>
      <c r="I67" s="32"/>
      <c r="J67" s="32"/>
      <c r="K67" s="32"/>
      <c r="L67" s="33"/>
      <c r="M67" s="27"/>
      <c r="N67" s="7">
        <f t="shared" si="2"/>
        <v>0</v>
      </c>
      <c r="O67" s="7">
        <f t="shared" si="3"/>
        <v>0</v>
      </c>
    </row>
    <row r="68" spans="1:15" s="28" customFormat="1" ht="46.5" customHeight="1">
      <c r="A68" s="59"/>
      <c r="B68" s="62"/>
      <c r="C68" s="62"/>
      <c r="D68" s="74"/>
      <c r="E68" s="56"/>
      <c r="F68" s="56"/>
      <c r="G68" s="65"/>
      <c r="H68" s="20" t="s">
        <v>22</v>
      </c>
      <c r="I68" s="29">
        <v>0</v>
      </c>
      <c r="J68" s="29">
        <v>2082000</v>
      </c>
      <c r="K68" s="29">
        <v>0</v>
      </c>
      <c r="L68" s="30">
        <v>0</v>
      </c>
      <c r="M68" s="27"/>
      <c r="N68" s="7">
        <f t="shared" si="2"/>
        <v>2082000</v>
      </c>
      <c r="O68" s="7">
        <f t="shared" si="3"/>
        <v>2082000</v>
      </c>
    </row>
    <row r="69" spans="1:15" ht="22.5" customHeight="1">
      <c r="A69" s="57" t="s">
        <v>182</v>
      </c>
      <c r="B69" s="60" t="s">
        <v>24</v>
      </c>
      <c r="C69" s="60" t="s">
        <v>34</v>
      </c>
      <c r="D69" s="72" t="s">
        <v>71</v>
      </c>
      <c r="E69" s="54" t="s">
        <v>18</v>
      </c>
      <c r="F69" s="54" t="s">
        <v>72</v>
      </c>
      <c r="G69" s="63">
        <v>3190000</v>
      </c>
      <c r="H69" s="14" t="s">
        <v>20</v>
      </c>
      <c r="I69" s="23">
        <f>SUM(I70,I71,I72)</f>
        <v>1090000</v>
      </c>
      <c r="J69" s="23">
        <f>SUM(J70,J71,J72)</f>
        <v>1100000</v>
      </c>
      <c r="K69" s="23">
        <f>SUM(K70,K71,K72)</f>
        <v>1000000</v>
      </c>
      <c r="L69" s="23">
        <f>SUM(L70,L71,L72)</f>
        <v>0</v>
      </c>
      <c r="M69" s="24">
        <f>G69-I69-J69-K69-L69</f>
        <v>0</v>
      </c>
      <c r="N69" s="7">
        <f t="shared" si="2"/>
        <v>3190000</v>
      </c>
      <c r="O69" s="7">
        <f t="shared" si="3"/>
        <v>0</v>
      </c>
    </row>
    <row r="70" spans="1:15" s="28" customFormat="1" ht="21" customHeight="1">
      <c r="A70" s="58"/>
      <c r="B70" s="61"/>
      <c r="C70" s="61"/>
      <c r="D70" s="73"/>
      <c r="E70" s="55"/>
      <c r="F70" s="55"/>
      <c r="G70" s="64"/>
      <c r="H70" s="17" t="s">
        <v>21</v>
      </c>
      <c r="I70" s="25">
        <v>1090000</v>
      </c>
      <c r="J70" s="25">
        <v>1100000</v>
      </c>
      <c r="K70" s="25">
        <v>1000000</v>
      </c>
      <c r="L70" s="26">
        <v>0</v>
      </c>
      <c r="M70" s="27"/>
      <c r="N70" s="7">
        <f aca="true" t="shared" si="4" ref="N70:N101">L70+K70+J70+I70</f>
        <v>3190000</v>
      </c>
      <c r="O70" s="7">
        <f t="shared" si="3"/>
        <v>3190000</v>
      </c>
    </row>
    <row r="71" spans="1:15" s="28" customFormat="1" ht="21" customHeight="1" hidden="1">
      <c r="A71" s="58"/>
      <c r="B71" s="61"/>
      <c r="C71" s="61"/>
      <c r="D71" s="73"/>
      <c r="E71" s="55"/>
      <c r="F71" s="55"/>
      <c r="G71" s="64"/>
      <c r="H71" s="31" t="s">
        <v>28</v>
      </c>
      <c r="I71" s="32"/>
      <c r="J71" s="32"/>
      <c r="K71" s="32"/>
      <c r="L71" s="33"/>
      <c r="M71" s="27"/>
      <c r="N71" s="7">
        <f t="shared" si="4"/>
        <v>0</v>
      </c>
      <c r="O71" s="7">
        <f t="shared" si="3"/>
        <v>0</v>
      </c>
    </row>
    <row r="72" spans="1:15" s="28" customFormat="1" ht="21" customHeight="1">
      <c r="A72" s="59"/>
      <c r="B72" s="62"/>
      <c r="C72" s="62"/>
      <c r="D72" s="74"/>
      <c r="E72" s="56"/>
      <c r="F72" s="56"/>
      <c r="G72" s="65"/>
      <c r="H72" s="20" t="s">
        <v>22</v>
      </c>
      <c r="I72" s="29">
        <v>0</v>
      </c>
      <c r="J72" s="29">
        <v>0</v>
      </c>
      <c r="K72" s="29">
        <v>0</v>
      </c>
      <c r="L72" s="30">
        <v>0</v>
      </c>
      <c r="M72" s="27"/>
      <c r="N72" s="7">
        <f t="shared" si="4"/>
        <v>0</v>
      </c>
      <c r="O72" s="7">
        <f t="shared" si="3"/>
        <v>0</v>
      </c>
    </row>
    <row r="73" spans="1:15" ht="21" customHeight="1">
      <c r="A73" s="57" t="s">
        <v>69</v>
      </c>
      <c r="B73" s="66" t="s">
        <v>24</v>
      </c>
      <c r="C73" s="66" t="s">
        <v>74</v>
      </c>
      <c r="D73" s="72" t="s">
        <v>75</v>
      </c>
      <c r="E73" s="54" t="s">
        <v>18</v>
      </c>
      <c r="F73" s="54" t="s">
        <v>76</v>
      </c>
      <c r="G73" s="63">
        <v>1934000</v>
      </c>
      <c r="H73" s="14" t="s">
        <v>20</v>
      </c>
      <c r="I73" s="23">
        <f>SUM(I74,I75,I76)</f>
        <v>0</v>
      </c>
      <c r="J73" s="23">
        <f>SUM(J74,J75,J76)</f>
        <v>420000</v>
      </c>
      <c r="K73" s="23">
        <f>SUM(K74,K75,K76)</f>
        <v>710000</v>
      </c>
      <c r="L73" s="23">
        <f>SUM(L74,L75,L76)</f>
        <v>0</v>
      </c>
      <c r="M73" s="24">
        <f>G73-I73-J73-K73-L73</f>
        <v>804000</v>
      </c>
      <c r="N73" s="7">
        <f t="shared" si="4"/>
        <v>1130000</v>
      </c>
      <c r="O73" s="7">
        <f aca="true" t="shared" si="5" ref="O73:O104">N73-G73</f>
        <v>-804000</v>
      </c>
    </row>
    <row r="74" spans="1:15" s="28" customFormat="1" ht="21" customHeight="1">
      <c r="A74" s="58"/>
      <c r="B74" s="67"/>
      <c r="C74" s="67"/>
      <c r="D74" s="73"/>
      <c r="E74" s="55"/>
      <c r="F74" s="55"/>
      <c r="G74" s="64"/>
      <c r="H74" s="31" t="s">
        <v>21</v>
      </c>
      <c r="I74" s="32">
        <v>0</v>
      </c>
      <c r="J74" s="32">
        <v>420000</v>
      </c>
      <c r="K74" s="32">
        <v>710000</v>
      </c>
      <c r="L74" s="33">
        <v>0</v>
      </c>
      <c r="M74" s="27"/>
      <c r="N74" s="7">
        <f t="shared" si="4"/>
        <v>1130000</v>
      </c>
      <c r="O74" s="7">
        <f t="shared" si="5"/>
        <v>1130000</v>
      </c>
    </row>
    <row r="75" spans="1:15" s="28" customFormat="1" ht="21" customHeight="1" hidden="1">
      <c r="A75" s="58"/>
      <c r="B75" s="67"/>
      <c r="C75" s="67"/>
      <c r="D75" s="73"/>
      <c r="E75" s="55"/>
      <c r="F75" s="55"/>
      <c r="G75" s="64"/>
      <c r="H75" s="31" t="s">
        <v>28</v>
      </c>
      <c r="I75" s="32"/>
      <c r="J75" s="32"/>
      <c r="K75" s="32"/>
      <c r="L75" s="33"/>
      <c r="M75" s="27"/>
      <c r="N75" s="7">
        <f t="shared" si="4"/>
        <v>0</v>
      </c>
      <c r="O75" s="7">
        <f t="shared" si="5"/>
        <v>0</v>
      </c>
    </row>
    <row r="76" spans="1:15" s="28" customFormat="1" ht="40.5" customHeight="1">
      <c r="A76" s="59"/>
      <c r="B76" s="68"/>
      <c r="C76" s="68"/>
      <c r="D76" s="74"/>
      <c r="E76" s="56"/>
      <c r="F76" s="56"/>
      <c r="G76" s="65"/>
      <c r="H76" s="20" t="s">
        <v>22</v>
      </c>
      <c r="I76" s="29">
        <v>0</v>
      </c>
      <c r="J76" s="29">
        <v>0</v>
      </c>
      <c r="K76" s="29">
        <v>0</v>
      </c>
      <c r="L76" s="30">
        <v>0</v>
      </c>
      <c r="M76" s="27"/>
      <c r="N76" s="7">
        <f t="shared" si="4"/>
        <v>0</v>
      </c>
      <c r="O76" s="7">
        <f t="shared" si="5"/>
        <v>0</v>
      </c>
    </row>
    <row r="77" spans="1:15" ht="19.5" customHeight="1">
      <c r="A77" s="57" t="s">
        <v>183</v>
      </c>
      <c r="B77" s="66" t="s">
        <v>24</v>
      </c>
      <c r="C77" s="66" t="s">
        <v>74</v>
      </c>
      <c r="D77" s="72" t="s">
        <v>78</v>
      </c>
      <c r="E77" s="54" t="s">
        <v>18</v>
      </c>
      <c r="F77" s="54" t="s">
        <v>76</v>
      </c>
      <c r="G77" s="63">
        <v>2252000</v>
      </c>
      <c r="H77" s="14" t="s">
        <v>20</v>
      </c>
      <c r="I77" s="23">
        <f>SUM(I78,I79,I80)</f>
        <v>0</v>
      </c>
      <c r="J77" s="23">
        <f>SUM(J78,J79,J80)</f>
        <v>1812000</v>
      </c>
      <c r="K77" s="23">
        <f>SUM(K78,K79,K80)</f>
        <v>0</v>
      </c>
      <c r="L77" s="23">
        <f>SUM(L78,L79,L80)</f>
        <v>0</v>
      </c>
      <c r="M77" s="24">
        <f>G77-I77-J77-K77-L77</f>
        <v>440000</v>
      </c>
      <c r="N77" s="7">
        <f t="shared" si="4"/>
        <v>1812000</v>
      </c>
      <c r="O77" s="7">
        <f t="shared" si="5"/>
        <v>-440000</v>
      </c>
    </row>
    <row r="78" spans="1:15" s="28" customFormat="1" ht="19.5" customHeight="1">
      <c r="A78" s="58"/>
      <c r="B78" s="67"/>
      <c r="C78" s="67"/>
      <c r="D78" s="73"/>
      <c r="E78" s="55"/>
      <c r="F78" s="55"/>
      <c r="G78" s="64"/>
      <c r="H78" s="17" t="s">
        <v>21</v>
      </c>
      <c r="I78" s="25">
        <v>0</v>
      </c>
      <c r="J78" s="25">
        <v>1812000</v>
      </c>
      <c r="K78" s="25">
        <v>0</v>
      </c>
      <c r="L78" s="26">
        <v>0</v>
      </c>
      <c r="M78" s="27"/>
      <c r="N78" s="7">
        <f t="shared" si="4"/>
        <v>1812000</v>
      </c>
      <c r="O78" s="7">
        <f t="shared" si="5"/>
        <v>1812000</v>
      </c>
    </row>
    <row r="79" spans="1:15" s="28" customFormat="1" ht="19.5" customHeight="1" hidden="1">
      <c r="A79" s="58"/>
      <c r="B79" s="67"/>
      <c r="C79" s="67"/>
      <c r="D79" s="73"/>
      <c r="E79" s="55"/>
      <c r="F79" s="55"/>
      <c r="G79" s="64"/>
      <c r="H79" s="31" t="s">
        <v>28</v>
      </c>
      <c r="I79" s="32"/>
      <c r="J79" s="32"/>
      <c r="K79" s="32"/>
      <c r="L79" s="33"/>
      <c r="M79" s="27">
        <f>G79-I79-J79-K79-L79</f>
        <v>0</v>
      </c>
      <c r="N79" s="7">
        <f t="shared" si="4"/>
        <v>0</v>
      </c>
      <c r="O79" s="7">
        <f t="shared" si="5"/>
        <v>0</v>
      </c>
    </row>
    <row r="80" spans="1:15" s="28" customFormat="1" ht="19.5" customHeight="1">
      <c r="A80" s="59"/>
      <c r="B80" s="68"/>
      <c r="C80" s="68"/>
      <c r="D80" s="74"/>
      <c r="E80" s="56"/>
      <c r="F80" s="56"/>
      <c r="G80" s="65"/>
      <c r="H80" s="20" t="s">
        <v>22</v>
      </c>
      <c r="I80" s="29">
        <v>0</v>
      </c>
      <c r="J80" s="29">
        <v>0</v>
      </c>
      <c r="K80" s="29">
        <v>0</v>
      </c>
      <c r="L80" s="30">
        <v>0</v>
      </c>
      <c r="M80" s="27"/>
      <c r="N80" s="7">
        <f t="shared" si="4"/>
        <v>0</v>
      </c>
      <c r="O80" s="7">
        <f t="shared" si="5"/>
        <v>0</v>
      </c>
    </row>
    <row r="81" spans="1:15" ht="28.5" customHeight="1">
      <c r="A81" s="57" t="s">
        <v>70</v>
      </c>
      <c r="B81" s="66" t="s">
        <v>24</v>
      </c>
      <c r="C81" s="66" t="s">
        <v>74</v>
      </c>
      <c r="D81" s="72" t="s">
        <v>197</v>
      </c>
      <c r="E81" s="78" t="s">
        <v>18</v>
      </c>
      <c r="F81" s="78" t="s">
        <v>80</v>
      </c>
      <c r="G81" s="75">
        <f>10797000+110000</f>
        <v>10907000</v>
      </c>
      <c r="H81" s="34" t="s">
        <v>20</v>
      </c>
      <c r="I81" s="35">
        <f>SUM(I82,I83,I84)</f>
        <v>1190000</v>
      </c>
      <c r="J81" s="35">
        <f>SUM(J82,J83,J84)</f>
        <v>3550000</v>
      </c>
      <c r="K81" s="35">
        <f>SUM(K82,K83,K84)</f>
        <v>2200000</v>
      </c>
      <c r="L81" s="35">
        <f>SUM(L82,L83,L84)</f>
        <v>0</v>
      </c>
      <c r="M81" s="24">
        <f>G81-I81-J81-K81-L81</f>
        <v>3967000</v>
      </c>
      <c r="N81" s="7">
        <f t="shared" si="4"/>
        <v>6940000</v>
      </c>
      <c r="O81" s="7">
        <f t="shared" si="5"/>
        <v>-3967000</v>
      </c>
    </row>
    <row r="82" spans="1:15" s="28" customFormat="1" ht="21" customHeight="1">
      <c r="A82" s="58"/>
      <c r="B82" s="67"/>
      <c r="C82" s="67"/>
      <c r="D82" s="73"/>
      <c r="E82" s="79"/>
      <c r="F82" s="79"/>
      <c r="G82" s="76"/>
      <c r="H82" s="36" t="s">
        <v>21</v>
      </c>
      <c r="I82" s="37">
        <f>1080000+110000</f>
        <v>1190000</v>
      </c>
      <c r="J82" s="37">
        <v>533000</v>
      </c>
      <c r="K82" s="37">
        <v>330000</v>
      </c>
      <c r="L82" s="38">
        <v>0</v>
      </c>
      <c r="M82" s="27"/>
      <c r="N82" s="7">
        <f t="shared" si="4"/>
        <v>2053000</v>
      </c>
      <c r="O82" s="7">
        <f t="shared" si="5"/>
        <v>2053000</v>
      </c>
    </row>
    <row r="83" spans="1:15" s="28" customFormat="1" ht="21" customHeight="1" hidden="1">
      <c r="A83" s="58"/>
      <c r="B83" s="67"/>
      <c r="C83" s="67"/>
      <c r="D83" s="73"/>
      <c r="E83" s="79"/>
      <c r="F83" s="79"/>
      <c r="G83" s="76"/>
      <c r="H83" s="36" t="s">
        <v>28</v>
      </c>
      <c r="I83" s="37"/>
      <c r="J83" s="37"/>
      <c r="K83" s="37"/>
      <c r="L83" s="38"/>
      <c r="M83" s="27">
        <f>G83-I83-J83-K83-L83</f>
        <v>0</v>
      </c>
      <c r="N83" s="7">
        <f t="shared" si="4"/>
        <v>0</v>
      </c>
      <c r="O83" s="7">
        <f t="shared" si="5"/>
        <v>0</v>
      </c>
    </row>
    <row r="84" spans="1:15" s="28" customFormat="1" ht="25.5" customHeight="1">
      <c r="A84" s="59"/>
      <c r="B84" s="68"/>
      <c r="C84" s="68"/>
      <c r="D84" s="74"/>
      <c r="E84" s="80"/>
      <c r="F84" s="80"/>
      <c r="G84" s="77"/>
      <c r="H84" s="39" t="s">
        <v>22</v>
      </c>
      <c r="I84" s="40">
        <v>0</v>
      </c>
      <c r="J84" s="40">
        <v>3017000</v>
      </c>
      <c r="K84" s="40">
        <v>1870000</v>
      </c>
      <c r="L84" s="41">
        <v>0</v>
      </c>
      <c r="M84" s="27"/>
      <c r="N84" s="7">
        <f t="shared" si="4"/>
        <v>4887000</v>
      </c>
      <c r="O84" s="7">
        <f t="shared" si="5"/>
        <v>4887000</v>
      </c>
    </row>
    <row r="85" spans="1:15" ht="23.25" customHeight="1">
      <c r="A85" s="57" t="s">
        <v>73</v>
      </c>
      <c r="B85" s="66" t="s">
        <v>24</v>
      </c>
      <c r="C85" s="66" t="s">
        <v>74</v>
      </c>
      <c r="D85" s="72" t="s">
        <v>194</v>
      </c>
      <c r="E85" s="54" t="s">
        <v>18</v>
      </c>
      <c r="F85" s="54" t="s">
        <v>82</v>
      </c>
      <c r="G85" s="63">
        <v>19208000</v>
      </c>
      <c r="H85" s="14" t="s">
        <v>20</v>
      </c>
      <c r="I85" s="35">
        <f>SUM(I86,I87,I88)</f>
        <v>200000</v>
      </c>
      <c r="J85" s="23">
        <f>SUM(J86,J87,J88)</f>
        <v>200000</v>
      </c>
      <c r="K85" s="23">
        <f>SUM(K86,K87,K88)</f>
        <v>0</v>
      </c>
      <c r="L85" s="23">
        <f>SUM(L86,L87,L88)</f>
        <v>17071000</v>
      </c>
      <c r="M85" s="24">
        <f>G85-I85-J85-K85-L85</f>
        <v>1737000</v>
      </c>
      <c r="N85" s="7">
        <f t="shared" si="4"/>
        <v>17471000</v>
      </c>
      <c r="O85" s="7">
        <f t="shared" si="5"/>
        <v>-1737000</v>
      </c>
    </row>
    <row r="86" spans="1:15" s="28" customFormat="1" ht="22.5" customHeight="1">
      <c r="A86" s="58"/>
      <c r="B86" s="67"/>
      <c r="C86" s="67"/>
      <c r="D86" s="73"/>
      <c r="E86" s="55"/>
      <c r="F86" s="55"/>
      <c r="G86" s="64"/>
      <c r="H86" s="31" t="s">
        <v>21</v>
      </c>
      <c r="I86" s="32">
        <v>200000</v>
      </c>
      <c r="J86" s="32">
        <v>200000</v>
      </c>
      <c r="K86" s="32">
        <v>0</v>
      </c>
      <c r="L86" s="33">
        <v>8536000</v>
      </c>
      <c r="M86" s="27"/>
      <c r="N86" s="7">
        <f t="shared" si="4"/>
        <v>8936000</v>
      </c>
      <c r="O86" s="7">
        <f t="shared" si="5"/>
        <v>8936000</v>
      </c>
    </row>
    <row r="87" spans="1:15" s="28" customFormat="1" ht="21" customHeight="1" hidden="1">
      <c r="A87" s="58"/>
      <c r="B87" s="67"/>
      <c r="C87" s="67"/>
      <c r="D87" s="73"/>
      <c r="E87" s="55"/>
      <c r="F87" s="55"/>
      <c r="G87" s="64"/>
      <c r="H87" s="31" t="s">
        <v>28</v>
      </c>
      <c r="I87" s="32"/>
      <c r="J87" s="32"/>
      <c r="K87" s="32"/>
      <c r="L87" s="33"/>
      <c r="M87" s="27">
        <f>G87-I87-J87-K87-L87</f>
        <v>0</v>
      </c>
      <c r="N87" s="7">
        <f t="shared" si="4"/>
        <v>0</v>
      </c>
      <c r="O87" s="7">
        <f t="shared" si="5"/>
        <v>0</v>
      </c>
    </row>
    <row r="88" spans="1:15" s="28" customFormat="1" ht="22.5" customHeight="1">
      <c r="A88" s="59"/>
      <c r="B88" s="68"/>
      <c r="C88" s="68"/>
      <c r="D88" s="74"/>
      <c r="E88" s="56"/>
      <c r="F88" s="56"/>
      <c r="G88" s="65"/>
      <c r="H88" s="20" t="s">
        <v>22</v>
      </c>
      <c r="I88" s="29">
        <v>0</v>
      </c>
      <c r="J88" s="29">
        <v>0</v>
      </c>
      <c r="K88" s="29">
        <v>0</v>
      </c>
      <c r="L88" s="30">
        <v>8535000</v>
      </c>
      <c r="M88" s="27"/>
      <c r="N88" s="7">
        <f t="shared" si="4"/>
        <v>8535000</v>
      </c>
      <c r="O88" s="7">
        <f t="shared" si="5"/>
        <v>8535000</v>
      </c>
    </row>
    <row r="89" spans="1:15" ht="21" customHeight="1">
      <c r="A89" s="57" t="s">
        <v>184</v>
      </c>
      <c r="B89" s="60">
        <v>600</v>
      </c>
      <c r="C89" s="60" t="s">
        <v>74</v>
      </c>
      <c r="D89" s="72" t="s">
        <v>84</v>
      </c>
      <c r="E89" s="54" t="s">
        <v>18</v>
      </c>
      <c r="F89" s="54" t="s">
        <v>85</v>
      </c>
      <c r="G89" s="63">
        <v>2616000</v>
      </c>
      <c r="H89" s="14" t="s">
        <v>20</v>
      </c>
      <c r="I89" s="23">
        <f>SUM(I90,I91,I92)</f>
        <v>2330000</v>
      </c>
      <c r="J89" s="23">
        <f>SUM(J90,J91,J92)</f>
        <v>0</v>
      </c>
      <c r="K89" s="23">
        <f>SUM(K90,K91,K92)</f>
        <v>0</v>
      </c>
      <c r="L89" s="23">
        <f>SUM(L90,L91,L92)</f>
        <v>0</v>
      </c>
      <c r="M89" s="24">
        <f>G89-I89-J89-K89-L89</f>
        <v>286000</v>
      </c>
      <c r="N89" s="7">
        <f t="shared" si="4"/>
        <v>2330000</v>
      </c>
      <c r="O89" s="7">
        <f t="shared" si="5"/>
        <v>-286000</v>
      </c>
    </row>
    <row r="90" spans="1:15" s="28" customFormat="1" ht="21" customHeight="1">
      <c r="A90" s="58"/>
      <c r="B90" s="61"/>
      <c r="C90" s="61"/>
      <c r="D90" s="73"/>
      <c r="E90" s="55"/>
      <c r="F90" s="55"/>
      <c r="G90" s="64"/>
      <c r="H90" s="31" t="s">
        <v>21</v>
      </c>
      <c r="I90" s="32">
        <v>2330000</v>
      </c>
      <c r="J90" s="32">
        <v>0</v>
      </c>
      <c r="K90" s="32">
        <v>0</v>
      </c>
      <c r="L90" s="33">
        <v>0</v>
      </c>
      <c r="M90" s="27"/>
      <c r="N90" s="7">
        <f t="shared" si="4"/>
        <v>2330000</v>
      </c>
      <c r="O90" s="7">
        <f t="shared" si="5"/>
        <v>2330000</v>
      </c>
    </row>
    <row r="91" spans="1:15" s="28" customFormat="1" ht="21" customHeight="1" hidden="1">
      <c r="A91" s="58"/>
      <c r="B91" s="61"/>
      <c r="C91" s="61"/>
      <c r="D91" s="73"/>
      <c r="E91" s="55"/>
      <c r="F91" s="55"/>
      <c r="G91" s="64"/>
      <c r="H91" s="31" t="s">
        <v>28</v>
      </c>
      <c r="I91" s="32"/>
      <c r="J91" s="32"/>
      <c r="K91" s="32"/>
      <c r="L91" s="33"/>
      <c r="M91" s="27"/>
      <c r="N91" s="7">
        <f t="shared" si="4"/>
        <v>0</v>
      </c>
      <c r="O91" s="7">
        <f t="shared" si="5"/>
        <v>0</v>
      </c>
    </row>
    <row r="92" spans="1:15" s="28" customFormat="1" ht="21" customHeight="1">
      <c r="A92" s="59"/>
      <c r="B92" s="62"/>
      <c r="C92" s="62"/>
      <c r="D92" s="74"/>
      <c r="E92" s="56"/>
      <c r="F92" s="56"/>
      <c r="G92" s="65"/>
      <c r="H92" s="20" t="s">
        <v>22</v>
      </c>
      <c r="I92" s="29">
        <v>0</v>
      </c>
      <c r="J92" s="29">
        <v>0</v>
      </c>
      <c r="K92" s="29">
        <v>0</v>
      </c>
      <c r="L92" s="30">
        <v>0</v>
      </c>
      <c r="M92" s="27"/>
      <c r="N92" s="7">
        <f t="shared" si="4"/>
        <v>0</v>
      </c>
      <c r="O92" s="7">
        <f t="shared" si="5"/>
        <v>0</v>
      </c>
    </row>
    <row r="93" spans="1:15" ht="21" customHeight="1">
      <c r="A93" s="57" t="s">
        <v>185</v>
      </c>
      <c r="B93" s="66" t="s">
        <v>24</v>
      </c>
      <c r="C93" s="66" t="s">
        <v>74</v>
      </c>
      <c r="D93" s="54" t="s">
        <v>87</v>
      </c>
      <c r="E93" s="54" t="s">
        <v>18</v>
      </c>
      <c r="F93" s="54" t="s">
        <v>88</v>
      </c>
      <c r="G93" s="63">
        <v>2993000</v>
      </c>
      <c r="H93" s="14" t="s">
        <v>20</v>
      </c>
      <c r="I93" s="23">
        <f>SUM(I94,I95,I96)</f>
        <v>0</v>
      </c>
      <c r="J93" s="23">
        <f>SUM(J94,J95,J96)</f>
        <v>1800000</v>
      </c>
      <c r="K93" s="23">
        <f>SUM(K94,K95,K96)</f>
        <v>0</v>
      </c>
      <c r="L93" s="23">
        <f>SUM(L94,L95,L96)</f>
        <v>0</v>
      </c>
      <c r="M93" s="24">
        <f>G93-I93-J93-K93-L93</f>
        <v>1193000</v>
      </c>
      <c r="N93" s="7">
        <f t="shared" si="4"/>
        <v>1800000</v>
      </c>
      <c r="O93" s="7">
        <f t="shared" si="5"/>
        <v>-1193000</v>
      </c>
    </row>
    <row r="94" spans="1:15" s="28" customFormat="1" ht="21" customHeight="1">
      <c r="A94" s="58"/>
      <c r="B94" s="67"/>
      <c r="C94" s="67"/>
      <c r="D94" s="55"/>
      <c r="E94" s="55"/>
      <c r="F94" s="55"/>
      <c r="G94" s="64"/>
      <c r="H94" s="17" t="s">
        <v>21</v>
      </c>
      <c r="I94" s="25">
        <v>0</v>
      </c>
      <c r="J94" s="25">
        <v>0</v>
      </c>
      <c r="K94" s="25">
        <v>0</v>
      </c>
      <c r="L94" s="26">
        <v>0</v>
      </c>
      <c r="M94" s="27"/>
      <c r="N94" s="7">
        <f t="shared" si="4"/>
        <v>0</v>
      </c>
      <c r="O94" s="7">
        <f t="shared" si="5"/>
        <v>0</v>
      </c>
    </row>
    <row r="95" spans="1:15" s="28" customFormat="1" ht="21" customHeight="1">
      <c r="A95" s="58"/>
      <c r="B95" s="67"/>
      <c r="C95" s="67"/>
      <c r="D95" s="55"/>
      <c r="E95" s="55"/>
      <c r="F95" s="55"/>
      <c r="G95" s="64"/>
      <c r="H95" s="31" t="s">
        <v>60</v>
      </c>
      <c r="I95" s="32">
        <v>0</v>
      </c>
      <c r="J95" s="32">
        <v>0</v>
      </c>
      <c r="K95" s="32">
        <v>0</v>
      </c>
      <c r="L95" s="33">
        <v>0</v>
      </c>
      <c r="M95" s="27"/>
      <c r="N95" s="7">
        <f t="shared" si="4"/>
        <v>0</v>
      </c>
      <c r="O95" s="7">
        <f t="shared" si="5"/>
        <v>0</v>
      </c>
    </row>
    <row r="96" spans="1:15" s="28" customFormat="1" ht="21" customHeight="1">
      <c r="A96" s="59"/>
      <c r="B96" s="68"/>
      <c r="C96" s="68"/>
      <c r="D96" s="56"/>
      <c r="E96" s="56"/>
      <c r="F96" s="56"/>
      <c r="G96" s="65"/>
      <c r="H96" s="20" t="s">
        <v>22</v>
      </c>
      <c r="I96" s="29">
        <v>0</v>
      </c>
      <c r="J96" s="29">
        <v>1800000</v>
      </c>
      <c r="K96" s="29">
        <v>0</v>
      </c>
      <c r="L96" s="30">
        <v>0</v>
      </c>
      <c r="M96" s="27"/>
      <c r="N96" s="7">
        <f t="shared" si="4"/>
        <v>1800000</v>
      </c>
      <c r="O96" s="7">
        <f t="shared" si="5"/>
        <v>1800000</v>
      </c>
    </row>
    <row r="97" spans="1:15" ht="21" customHeight="1">
      <c r="A97" s="57" t="s">
        <v>77</v>
      </c>
      <c r="B97" s="66" t="s">
        <v>24</v>
      </c>
      <c r="C97" s="66" t="s">
        <v>74</v>
      </c>
      <c r="D97" s="54" t="s">
        <v>90</v>
      </c>
      <c r="E97" s="54" t="s">
        <v>18</v>
      </c>
      <c r="F97" s="54" t="s">
        <v>91</v>
      </c>
      <c r="G97" s="63">
        <v>760000</v>
      </c>
      <c r="H97" s="14" t="s">
        <v>20</v>
      </c>
      <c r="I97" s="23">
        <f>SUM(I98,I99,I100)</f>
        <v>20000</v>
      </c>
      <c r="J97" s="23">
        <f>SUM(J98,J99,J100)</f>
        <v>740000</v>
      </c>
      <c r="K97" s="23">
        <f>SUM(K98,K99,K100)</f>
        <v>0</v>
      </c>
      <c r="L97" s="23">
        <f>SUM(L98,L99,L100)</f>
        <v>0</v>
      </c>
      <c r="M97" s="24">
        <f>G97-I97-J97-K97-L97</f>
        <v>0</v>
      </c>
      <c r="N97" s="7">
        <f t="shared" si="4"/>
        <v>760000</v>
      </c>
      <c r="O97" s="7">
        <f t="shared" si="5"/>
        <v>0</v>
      </c>
    </row>
    <row r="98" spans="1:15" s="28" customFormat="1" ht="21" customHeight="1">
      <c r="A98" s="58"/>
      <c r="B98" s="67"/>
      <c r="C98" s="67"/>
      <c r="D98" s="55"/>
      <c r="E98" s="55"/>
      <c r="F98" s="55"/>
      <c r="G98" s="64"/>
      <c r="H98" s="31" t="s">
        <v>21</v>
      </c>
      <c r="I98" s="32">
        <v>20000</v>
      </c>
      <c r="J98" s="32">
        <v>740000</v>
      </c>
      <c r="K98" s="32">
        <v>0</v>
      </c>
      <c r="L98" s="33">
        <v>0</v>
      </c>
      <c r="M98" s="27"/>
      <c r="N98" s="7">
        <f t="shared" si="4"/>
        <v>760000</v>
      </c>
      <c r="O98" s="7">
        <f t="shared" si="5"/>
        <v>760000</v>
      </c>
    </row>
    <row r="99" spans="1:15" s="28" customFormat="1" ht="21" customHeight="1" hidden="1">
      <c r="A99" s="58"/>
      <c r="B99" s="67"/>
      <c r="C99" s="67"/>
      <c r="D99" s="55"/>
      <c r="E99" s="55"/>
      <c r="F99" s="55"/>
      <c r="G99" s="64"/>
      <c r="H99" s="31" t="s">
        <v>28</v>
      </c>
      <c r="I99" s="32"/>
      <c r="J99" s="32"/>
      <c r="K99" s="32"/>
      <c r="L99" s="33"/>
      <c r="M99" s="27"/>
      <c r="N99" s="7">
        <f t="shared" si="4"/>
        <v>0</v>
      </c>
      <c r="O99" s="7">
        <f t="shared" si="5"/>
        <v>0</v>
      </c>
    </row>
    <row r="100" spans="1:15" s="28" customFormat="1" ht="21" customHeight="1">
      <c r="A100" s="59"/>
      <c r="B100" s="68"/>
      <c r="C100" s="68"/>
      <c r="D100" s="56"/>
      <c r="E100" s="56"/>
      <c r="F100" s="56"/>
      <c r="G100" s="65"/>
      <c r="H100" s="20" t="s">
        <v>22</v>
      </c>
      <c r="I100" s="29">
        <v>0</v>
      </c>
      <c r="J100" s="29">
        <v>0</v>
      </c>
      <c r="K100" s="29">
        <v>0</v>
      </c>
      <c r="L100" s="30">
        <v>0</v>
      </c>
      <c r="M100" s="27"/>
      <c r="N100" s="7">
        <f t="shared" si="4"/>
        <v>0</v>
      </c>
      <c r="O100" s="7">
        <f t="shared" si="5"/>
        <v>0</v>
      </c>
    </row>
    <row r="101" spans="1:15" ht="21" customHeight="1">
      <c r="A101" s="57" t="s">
        <v>186</v>
      </c>
      <c r="B101" s="66" t="s">
        <v>24</v>
      </c>
      <c r="C101" s="66" t="s">
        <v>74</v>
      </c>
      <c r="D101" s="54" t="s">
        <v>93</v>
      </c>
      <c r="E101" s="54" t="s">
        <v>18</v>
      </c>
      <c r="F101" s="54" t="s">
        <v>44</v>
      </c>
      <c r="G101" s="63">
        <v>3222000</v>
      </c>
      <c r="H101" s="14" t="s">
        <v>20</v>
      </c>
      <c r="I101" s="23">
        <f>SUM(I102,I103,I104)</f>
        <v>125000</v>
      </c>
      <c r="J101" s="23">
        <f>SUM(J102,J103,J104)</f>
        <v>0</v>
      </c>
      <c r="K101" s="23">
        <f>SUM(K102,K103,K104)</f>
        <v>0</v>
      </c>
      <c r="L101" s="23">
        <f>SUM(L102,L103,L104)</f>
        <v>3097000</v>
      </c>
      <c r="M101" s="24">
        <f>G101-I101-J101-K101-L101</f>
        <v>0</v>
      </c>
      <c r="N101" s="7">
        <f t="shared" si="4"/>
        <v>3222000</v>
      </c>
      <c r="O101" s="7">
        <f t="shared" si="5"/>
        <v>0</v>
      </c>
    </row>
    <row r="102" spans="1:15" s="28" customFormat="1" ht="21" customHeight="1">
      <c r="A102" s="58"/>
      <c r="B102" s="67"/>
      <c r="C102" s="67"/>
      <c r="D102" s="55"/>
      <c r="E102" s="55"/>
      <c r="F102" s="55"/>
      <c r="G102" s="64"/>
      <c r="H102" s="31" t="s">
        <v>21</v>
      </c>
      <c r="I102" s="32">
        <v>125000</v>
      </c>
      <c r="J102" s="32">
        <v>0</v>
      </c>
      <c r="K102" s="32">
        <v>0</v>
      </c>
      <c r="L102" s="33">
        <v>3097000</v>
      </c>
      <c r="M102" s="27"/>
      <c r="N102" s="7">
        <f aca="true" t="shared" si="6" ref="N102:N133">L102+K102+J102+I102</f>
        <v>3222000</v>
      </c>
      <c r="O102" s="7">
        <f t="shared" si="5"/>
        <v>3222000</v>
      </c>
    </row>
    <row r="103" spans="1:15" s="28" customFormat="1" ht="21" customHeight="1" hidden="1">
      <c r="A103" s="58"/>
      <c r="B103" s="67"/>
      <c r="C103" s="67"/>
      <c r="D103" s="55"/>
      <c r="E103" s="55"/>
      <c r="F103" s="55"/>
      <c r="G103" s="64"/>
      <c r="H103" s="31" t="s">
        <v>28</v>
      </c>
      <c r="I103" s="32"/>
      <c r="J103" s="32"/>
      <c r="K103" s="32"/>
      <c r="L103" s="33"/>
      <c r="M103" s="27"/>
      <c r="N103" s="7">
        <f t="shared" si="6"/>
        <v>0</v>
      </c>
      <c r="O103" s="7">
        <f t="shared" si="5"/>
        <v>0</v>
      </c>
    </row>
    <row r="104" spans="1:15" s="28" customFormat="1" ht="21" customHeight="1">
      <c r="A104" s="59"/>
      <c r="B104" s="68"/>
      <c r="C104" s="68"/>
      <c r="D104" s="56"/>
      <c r="E104" s="56"/>
      <c r="F104" s="56"/>
      <c r="G104" s="65"/>
      <c r="H104" s="20" t="s">
        <v>22</v>
      </c>
      <c r="I104" s="29">
        <v>0</v>
      </c>
      <c r="J104" s="29">
        <v>0</v>
      </c>
      <c r="K104" s="29">
        <v>0</v>
      </c>
      <c r="L104" s="30">
        <v>0</v>
      </c>
      <c r="M104" s="27"/>
      <c r="N104" s="7">
        <f t="shared" si="6"/>
        <v>0</v>
      </c>
      <c r="O104" s="7">
        <f t="shared" si="5"/>
        <v>0</v>
      </c>
    </row>
    <row r="105" spans="1:15" ht="21" customHeight="1">
      <c r="A105" s="57" t="s">
        <v>187</v>
      </c>
      <c r="B105" s="66" t="s">
        <v>24</v>
      </c>
      <c r="C105" s="66" t="s">
        <v>74</v>
      </c>
      <c r="D105" s="54" t="s">
        <v>95</v>
      </c>
      <c r="E105" s="54" t="s">
        <v>18</v>
      </c>
      <c r="F105" s="54" t="s">
        <v>96</v>
      </c>
      <c r="G105" s="63">
        <v>3194000</v>
      </c>
      <c r="H105" s="14" t="s">
        <v>20</v>
      </c>
      <c r="I105" s="23">
        <f>SUM(I106,I107,I108)</f>
        <v>150000</v>
      </c>
      <c r="J105" s="23">
        <f>SUM(J106,J107,J108)</f>
        <v>1300000</v>
      </c>
      <c r="K105" s="23">
        <f>SUM(K106,K107,K108)</f>
        <v>0</v>
      </c>
      <c r="L105" s="23">
        <f>SUM(L106,L107,L108)</f>
        <v>1744000</v>
      </c>
      <c r="M105" s="24">
        <f>G105-I105-J105-K105-L105</f>
        <v>0</v>
      </c>
      <c r="N105" s="7">
        <f t="shared" si="6"/>
        <v>3194000</v>
      </c>
      <c r="O105" s="7">
        <f aca="true" t="shared" si="7" ref="O105:O136">N105-G105</f>
        <v>0</v>
      </c>
    </row>
    <row r="106" spans="1:15" s="28" customFormat="1" ht="21" customHeight="1">
      <c r="A106" s="58"/>
      <c r="B106" s="67"/>
      <c r="C106" s="67"/>
      <c r="D106" s="55"/>
      <c r="E106" s="55"/>
      <c r="F106" s="55"/>
      <c r="G106" s="64"/>
      <c r="H106" s="17" t="s">
        <v>21</v>
      </c>
      <c r="I106" s="25">
        <v>150000</v>
      </c>
      <c r="J106" s="25">
        <v>1300000</v>
      </c>
      <c r="K106" s="25">
        <v>0</v>
      </c>
      <c r="L106" s="26">
        <v>1744000</v>
      </c>
      <c r="M106" s="27"/>
      <c r="N106" s="7">
        <f t="shared" si="6"/>
        <v>3194000</v>
      </c>
      <c r="O106" s="7">
        <f t="shared" si="7"/>
        <v>3194000</v>
      </c>
    </row>
    <row r="107" spans="1:15" s="28" customFormat="1" ht="21" customHeight="1" hidden="1">
      <c r="A107" s="58"/>
      <c r="B107" s="67"/>
      <c r="C107" s="67"/>
      <c r="D107" s="55"/>
      <c r="E107" s="55"/>
      <c r="F107" s="55"/>
      <c r="G107" s="64"/>
      <c r="H107" s="42" t="s">
        <v>28</v>
      </c>
      <c r="I107" s="43"/>
      <c r="J107" s="43"/>
      <c r="K107" s="43"/>
      <c r="L107" s="44"/>
      <c r="M107" s="27"/>
      <c r="N107" s="7">
        <f t="shared" si="6"/>
        <v>0</v>
      </c>
      <c r="O107" s="7">
        <f t="shared" si="7"/>
        <v>0</v>
      </c>
    </row>
    <row r="108" spans="1:15" s="28" customFormat="1" ht="21" customHeight="1">
      <c r="A108" s="59"/>
      <c r="B108" s="68"/>
      <c r="C108" s="68"/>
      <c r="D108" s="56"/>
      <c r="E108" s="56"/>
      <c r="F108" s="56"/>
      <c r="G108" s="65"/>
      <c r="H108" s="20" t="s">
        <v>22</v>
      </c>
      <c r="I108" s="29">
        <v>0</v>
      </c>
      <c r="J108" s="29">
        <v>0</v>
      </c>
      <c r="K108" s="29">
        <v>0</v>
      </c>
      <c r="L108" s="30">
        <v>0</v>
      </c>
      <c r="M108" s="27"/>
      <c r="N108" s="7">
        <f t="shared" si="6"/>
        <v>0</v>
      </c>
      <c r="O108" s="7">
        <f t="shared" si="7"/>
        <v>0</v>
      </c>
    </row>
    <row r="109" spans="1:15" ht="19.5" customHeight="1">
      <c r="A109" s="57" t="s">
        <v>79</v>
      </c>
      <c r="B109" s="60">
        <v>600</v>
      </c>
      <c r="C109" s="60">
        <v>60016</v>
      </c>
      <c r="D109" s="69" t="s">
        <v>98</v>
      </c>
      <c r="E109" s="54" t="s">
        <v>18</v>
      </c>
      <c r="F109" s="54" t="s">
        <v>72</v>
      </c>
      <c r="G109" s="63">
        <v>4115000</v>
      </c>
      <c r="H109" s="14" t="s">
        <v>20</v>
      </c>
      <c r="I109" s="23">
        <f>SUM(I110,I111,I112)</f>
        <v>1615000</v>
      </c>
      <c r="J109" s="23">
        <f>SUM(J110,J111,J112)</f>
        <v>1500000</v>
      </c>
      <c r="K109" s="23">
        <f>SUM(K110,K111,K112)</f>
        <v>1000000</v>
      </c>
      <c r="L109" s="23">
        <f>SUM(L110,L111,L112)</f>
        <v>0</v>
      </c>
      <c r="M109" s="24">
        <f>G109-I109-J109-K109-L109</f>
        <v>0</v>
      </c>
      <c r="N109" s="7">
        <f t="shared" si="6"/>
        <v>4115000</v>
      </c>
      <c r="O109" s="7">
        <f t="shared" si="7"/>
        <v>0</v>
      </c>
    </row>
    <row r="110" spans="1:15" s="28" customFormat="1" ht="21" customHeight="1">
      <c r="A110" s="58"/>
      <c r="B110" s="61"/>
      <c r="C110" s="61"/>
      <c r="D110" s="70"/>
      <c r="E110" s="55"/>
      <c r="F110" s="55"/>
      <c r="G110" s="64"/>
      <c r="H110" s="31" t="s">
        <v>21</v>
      </c>
      <c r="I110" s="32">
        <v>1615000</v>
      </c>
      <c r="J110" s="32">
        <v>1500000</v>
      </c>
      <c r="K110" s="32">
        <v>1000000</v>
      </c>
      <c r="L110" s="33">
        <v>0</v>
      </c>
      <c r="M110" s="27"/>
      <c r="N110" s="7">
        <f t="shared" si="6"/>
        <v>4115000</v>
      </c>
      <c r="O110" s="7">
        <f t="shared" si="7"/>
        <v>4115000</v>
      </c>
    </row>
    <row r="111" spans="1:15" s="28" customFormat="1" ht="21" customHeight="1" hidden="1">
      <c r="A111" s="58"/>
      <c r="B111" s="61"/>
      <c r="C111" s="61"/>
      <c r="D111" s="70"/>
      <c r="E111" s="55"/>
      <c r="F111" s="55"/>
      <c r="G111" s="64"/>
      <c r="H111" s="31" t="s">
        <v>28</v>
      </c>
      <c r="I111" s="32"/>
      <c r="J111" s="32"/>
      <c r="K111" s="32"/>
      <c r="L111" s="33"/>
      <c r="M111" s="27"/>
      <c r="N111" s="7">
        <f t="shared" si="6"/>
        <v>0</v>
      </c>
      <c r="O111" s="7">
        <f t="shared" si="7"/>
        <v>0</v>
      </c>
    </row>
    <row r="112" spans="1:15" s="28" customFormat="1" ht="18.75" customHeight="1">
      <c r="A112" s="59"/>
      <c r="B112" s="62"/>
      <c r="C112" s="62"/>
      <c r="D112" s="71"/>
      <c r="E112" s="56"/>
      <c r="F112" s="56"/>
      <c r="G112" s="65"/>
      <c r="H112" s="20" t="s">
        <v>22</v>
      </c>
      <c r="I112" s="29">
        <v>0</v>
      </c>
      <c r="J112" s="29">
        <v>0</v>
      </c>
      <c r="K112" s="29">
        <v>0</v>
      </c>
      <c r="L112" s="30">
        <v>0</v>
      </c>
      <c r="M112" s="27"/>
      <c r="N112" s="7">
        <f t="shared" si="6"/>
        <v>0</v>
      </c>
      <c r="O112" s="7">
        <f t="shared" si="7"/>
        <v>0</v>
      </c>
    </row>
    <row r="113" spans="1:15" ht="21" customHeight="1">
      <c r="A113" s="57" t="s">
        <v>81</v>
      </c>
      <c r="B113" s="60" t="s">
        <v>100</v>
      </c>
      <c r="C113" s="60" t="s">
        <v>101</v>
      </c>
      <c r="D113" s="69" t="s">
        <v>102</v>
      </c>
      <c r="E113" s="54" t="s">
        <v>18</v>
      </c>
      <c r="F113" s="54" t="s">
        <v>27</v>
      </c>
      <c r="G113" s="63">
        <v>19088000</v>
      </c>
      <c r="H113" s="14" t="s">
        <v>20</v>
      </c>
      <c r="I113" s="23">
        <f>SUM(I114,I115,I116)</f>
        <v>300000</v>
      </c>
      <c r="J113" s="23">
        <f>SUM(J114,J115,J116)</f>
        <v>7150000</v>
      </c>
      <c r="K113" s="23">
        <f>SUM(K114,K115,K116)</f>
        <v>10381000</v>
      </c>
      <c r="L113" s="23">
        <f>SUM(L114,L115,L116)</f>
        <v>0</v>
      </c>
      <c r="M113" s="24">
        <f>G113-I113-J113-K113-L113</f>
        <v>1257000</v>
      </c>
      <c r="N113" s="7">
        <f t="shared" si="6"/>
        <v>17831000</v>
      </c>
      <c r="O113" s="7">
        <f t="shared" si="7"/>
        <v>-1257000</v>
      </c>
    </row>
    <row r="114" spans="1:15" s="28" customFormat="1" ht="21" customHeight="1">
      <c r="A114" s="58"/>
      <c r="B114" s="61"/>
      <c r="C114" s="61"/>
      <c r="D114" s="70"/>
      <c r="E114" s="55"/>
      <c r="F114" s="55"/>
      <c r="G114" s="64"/>
      <c r="H114" s="31" t="s">
        <v>21</v>
      </c>
      <c r="I114" s="32">
        <v>150000</v>
      </c>
      <c r="J114" s="32">
        <v>3575000</v>
      </c>
      <c r="K114" s="32">
        <v>5190000</v>
      </c>
      <c r="L114" s="33">
        <v>0</v>
      </c>
      <c r="M114" s="27"/>
      <c r="N114" s="7">
        <f t="shared" si="6"/>
        <v>8915000</v>
      </c>
      <c r="O114" s="7">
        <f t="shared" si="7"/>
        <v>8915000</v>
      </c>
    </row>
    <row r="115" spans="1:15" s="28" customFormat="1" ht="21" customHeight="1" hidden="1">
      <c r="A115" s="58"/>
      <c r="B115" s="61"/>
      <c r="C115" s="61"/>
      <c r="D115" s="70"/>
      <c r="E115" s="55"/>
      <c r="F115" s="55"/>
      <c r="G115" s="64"/>
      <c r="H115" s="31" t="s">
        <v>28</v>
      </c>
      <c r="I115" s="32"/>
      <c r="J115" s="32"/>
      <c r="K115" s="32"/>
      <c r="L115" s="33"/>
      <c r="M115" s="27"/>
      <c r="N115" s="7">
        <f t="shared" si="6"/>
        <v>0</v>
      </c>
      <c r="O115" s="7">
        <f t="shared" si="7"/>
        <v>0</v>
      </c>
    </row>
    <row r="116" spans="1:15" s="28" customFormat="1" ht="19.5" customHeight="1">
      <c r="A116" s="59"/>
      <c r="B116" s="62"/>
      <c r="C116" s="62"/>
      <c r="D116" s="71"/>
      <c r="E116" s="56"/>
      <c r="F116" s="56"/>
      <c r="G116" s="65"/>
      <c r="H116" s="20" t="s">
        <v>22</v>
      </c>
      <c r="I116" s="29">
        <v>150000</v>
      </c>
      <c r="J116" s="29">
        <v>3575000</v>
      </c>
      <c r="K116" s="29">
        <v>5191000</v>
      </c>
      <c r="L116" s="30">
        <v>0</v>
      </c>
      <c r="M116" s="27"/>
      <c r="N116" s="7">
        <f t="shared" si="6"/>
        <v>8916000</v>
      </c>
      <c r="O116" s="7">
        <f t="shared" si="7"/>
        <v>8916000</v>
      </c>
    </row>
    <row r="117" spans="1:15" ht="21" customHeight="1">
      <c r="A117" s="57" t="s">
        <v>83</v>
      </c>
      <c r="B117" s="60" t="s">
        <v>100</v>
      </c>
      <c r="C117" s="60" t="s">
        <v>101</v>
      </c>
      <c r="D117" s="69" t="s">
        <v>104</v>
      </c>
      <c r="E117" s="54" t="s">
        <v>18</v>
      </c>
      <c r="F117" s="54" t="s">
        <v>65</v>
      </c>
      <c r="G117" s="63">
        <v>6383000</v>
      </c>
      <c r="H117" s="14" t="s">
        <v>20</v>
      </c>
      <c r="I117" s="23">
        <f>SUM(I118,I119,I120)</f>
        <v>406000</v>
      </c>
      <c r="J117" s="23">
        <f>SUM(J118,J119,J120)</f>
        <v>1152000</v>
      </c>
      <c r="K117" s="23">
        <f>SUM(K118,K119,K120)</f>
        <v>1835000</v>
      </c>
      <c r="L117" s="23">
        <f>SUM(L118,L119,L120)</f>
        <v>2987000</v>
      </c>
      <c r="M117" s="24">
        <f>G117-I117-J117-K117-L117</f>
        <v>3000</v>
      </c>
      <c r="N117" s="7">
        <f t="shared" si="6"/>
        <v>6380000</v>
      </c>
      <c r="O117" s="7">
        <f t="shared" si="7"/>
        <v>-3000</v>
      </c>
    </row>
    <row r="118" spans="1:15" s="28" customFormat="1" ht="21" customHeight="1">
      <c r="A118" s="58"/>
      <c r="B118" s="61"/>
      <c r="C118" s="61"/>
      <c r="D118" s="70"/>
      <c r="E118" s="55"/>
      <c r="F118" s="55"/>
      <c r="G118" s="64"/>
      <c r="H118" s="31" t="s">
        <v>21</v>
      </c>
      <c r="I118" s="32">
        <v>406000</v>
      </c>
      <c r="J118" s="32">
        <v>350000</v>
      </c>
      <c r="K118" s="32">
        <v>500000</v>
      </c>
      <c r="L118" s="33">
        <v>644000</v>
      </c>
      <c r="M118" s="27"/>
      <c r="N118" s="7">
        <f t="shared" si="6"/>
        <v>1900000</v>
      </c>
      <c r="O118" s="7">
        <f t="shared" si="7"/>
        <v>1900000</v>
      </c>
    </row>
    <row r="119" spans="1:15" s="28" customFormat="1" ht="21" customHeight="1" hidden="1">
      <c r="A119" s="58"/>
      <c r="B119" s="61"/>
      <c r="C119" s="61"/>
      <c r="D119" s="70"/>
      <c r="E119" s="55"/>
      <c r="F119" s="55"/>
      <c r="G119" s="64"/>
      <c r="H119" s="31" t="s">
        <v>28</v>
      </c>
      <c r="I119" s="32"/>
      <c r="J119" s="32"/>
      <c r="K119" s="32"/>
      <c r="L119" s="33"/>
      <c r="M119" s="27"/>
      <c r="N119" s="7">
        <f t="shared" si="6"/>
        <v>0</v>
      </c>
      <c r="O119" s="7">
        <f t="shared" si="7"/>
        <v>0</v>
      </c>
    </row>
    <row r="120" spans="1:15" s="28" customFormat="1" ht="21" customHeight="1">
      <c r="A120" s="59"/>
      <c r="B120" s="62"/>
      <c r="C120" s="62"/>
      <c r="D120" s="71"/>
      <c r="E120" s="56"/>
      <c r="F120" s="56"/>
      <c r="G120" s="65"/>
      <c r="H120" s="20" t="s">
        <v>22</v>
      </c>
      <c r="I120" s="29">
        <v>0</v>
      </c>
      <c r="J120" s="29">
        <v>802000</v>
      </c>
      <c r="K120" s="29">
        <v>1335000</v>
      </c>
      <c r="L120" s="30">
        <v>2343000</v>
      </c>
      <c r="M120" s="27"/>
      <c r="N120" s="7">
        <f t="shared" si="6"/>
        <v>4480000</v>
      </c>
      <c r="O120" s="7">
        <f t="shared" si="7"/>
        <v>4480000</v>
      </c>
    </row>
    <row r="121" spans="1:15" ht="21" customHeight="1">
      <c r="A121" s="57" t="s">
        <v>86</v>
      </c>
      <c r="B121" s="60" t="s">
        <v>100</v>
      </c>
      <c r="C121" s="60" t="s">
        <v>101</v>
      </c>
      <c r="D121" s="69" t="s">
        <v>203</v>
      </c>
      <c r="E121" s="54" t="s">
        <v>18</v>
      </c>
      <c r="F121" s="54" t="s">
        <v>106</v>
      </c>
      <c r="G121" s="63">
        <v>800000</v>
      </c>
      <c r="H121" s="14" t="s">
        <v>20</v>
      </c>
      <c r="I121" s="23">
        <f>SUM(I122,I123,I124)</f>
        <v>0</v>
      </c>
      <c r="J121" s="23">
        <f>SUM(J122,J123,J124)</f>
        <v>0</v>
      </c>
      <c r="K121" s="23">
        <f>SUM(K122,K123,K124)</f>
        <v>100000</v>
      </c>
      <c r="L121" s="23">
        <f>SUM(L122,L123,L124)</f>
        <v>700000</v>
      </c>
      <c r="M121" s="24">
        <f>G121-I121-J121-K121-L121</f>
        <v>0</v>
      </c>
      <c r="N121" s="7">
        <f t="shared" si="6"/>
        <v>800000</v>
      </c>
      <c r="O121" s="7">
        <f t="shared" si="7"/>
        <v>0</v>
      </c>
    </row>
    <row r="122" spans="1:15" s="28" customFormat="1" ht="21" customHeight="1">
      <c r="A122" s="58"/>
      <c r="B122" s="61"/>
      <c r="C122" s="61"/>
      <c r="D122" s="70"/>
      <c r="E122" s="55"/>
      <c r="F122" s="55"/>
      <c r="G122" s="64"/>
      <c r="H122" s="31" t="s">
        <v>21</v>
      </c>
      <c r="I122" s="32">
        <v>0</v>
      </c>
      <c r="J122" s="32">
        <v>0</v>
      </c>
      <c r="K122" s="32">
        <v>100000</v>
      </c>
      <c r="L122" s="33">
        <v>700000</v>
      </c>
      <c r="M122" s="27"/>
      <c r="N122" s="7">
        <f t="shared" si="6"/>
        <v>800000</v>
      </c>
      <c r="O122" s="7">
        <f t="shared" si="7"/>
        <v>800000</v>
      </c>
    </row>
    <row r="123" spans="1:15" s="28" customFormat="1" ht="21" customHeight="1" hidden="1">
      <c r="A123" s="58"/>
      <c r="B123" s="61"/>
      <c r="C123" s="61"/>
      <c r="D123" s="70"/>
      <c r="E123" s="55"/>
      <c r="F123" s="55"/>
      <c r="G123" s="64"/>
      <c r="H123" s="31" t="s">
        <v>28</v>
      </c>
      <c r="I123" s="32"/>
      <c r="J123" s="32"/>
      <c r="K123" s="32"/>
      <c r="L123" s="33"/>
      <c r="M123" s="27"/>
      <c r="N123" s="7">
        <f t="shared" si="6"/>
        <v>0</v>
      </c>
      <c r="O123" s="7">
        <f t="shared" si="7"/>
        <v>0</v>
      </c>
    </row>
    <row r="124" spans="1:15" s="28" customFormat="1" ht="21" customHeight="1">
      <c r="A124" s="59"/>
      <c r="B124" s="62"/>
      <c r="C124" s="62"/>
      <c r="D124" s="71"/>
      <c r="E124" s="56"/>
      <c r="F124" s="56"/>
      <c r="G124" s="65"/>
      <c r="H124" s="20" t="s">
        <v>22</v>
      </c>
      <c r="I124" s="29">
        <v>0</v>
      </c>
      <c r="J124" s="29">
        <v>0</v>
      </c>
      <c r="K124" s="29">
        <v>0</v>
      </c>
      <c r="L124" s="30">
        <v>0</v>
      </c>
      <c r="M124" s="27"/>
      <c r="N124" s="7">
        <f t="shared" si="6"/>
        <v>0</v>
      </c>
      <c r="O124" s="7">
        <f t="shared" si="7"/>
        <v>0</v>
      </c>
    </row>
    <row r="125" spans="1:15" ht="21" customHeight="1">
      <c r="A125" s="57" t="s">
        <v>89</v>
      </c>
      <c r="B125" s="66" t="s">
        <v>108</v>
      </c>
      <c r="C125" s="66" t="s">
        <v>109</v>
      </c>
      <c r="D125" s="54" t="s">
        <v>110</v>
      </c>
      <c r="E125" s="54" t="s">
        <v>18</v>
      </c>
      <c r="F125" s="54" t="s">
        <v>39</v>
      </c>
      <c r="G125" s="63">
        <v>27820000</v>
      </c>
      <c r="H125" s="14" t="s">
        <v>20</v>
      </c>
      <c r="I125" s="23">
        <f>SUM(I126,I127,I128)</f>
        <v>1320000</v>
      </c>
      <c r="J125" s="23">
        <f>SUM(J126,J127,J128)</f>
        <v>6930000</v>
      </c>
      <c r="K125" s="23">
        <f>SUM(K126,K127,K128)</f>
        <v>9317000</v>
      </c>
      <c r="L125" s="23">
        <f>SUM(L126,L127,L128)</f>
        <v>10140000</v>
      </c>
      <c r="M125" s="24">
        <f>G125-I125-J125-K125-L125</f>
        <v>113000</v>
      </c>
      <c r="N125" s="7">
        <f t="shared" si="6"/>
        <v>27707000</v>
      </c>
      <c r="O125" s="7">
        <f t="shared" si="7"/>
        <v>-113000</v>
      </c>
    </row>
    <row r="126" spans="1:15" s="28" customFormat="1" ht="21" customHeight="1">
      <c r="A126" s="58"/>
      <c r="B126" s="67"/>
      <c r="C126" s="67"/>
      <c r="D126" s="55"/>
      <c r="E126" s="55"/>
      <c r="F126" s="55"/>
      <c r="G126" s="64"/>
      <c r="H126" s="17" t="s">
        <v>21</v>
      </c>
      <c r="I126" s="25">
        <v>1093000</v>
      </c>
      <c r="J126" s="25">
        <v>3465000</v>
      </c>
      <c r="K126" s="25">
        <v>4659000</v>
      </c>
      <c r="L126" s="26">
        <v>5070000</v>
      </c>
      <c r="M126" s="27"/>
      <c r="N126" s="7">
        <f t="shared" si="6"/>
        <v>14287000</v>
      </c>
      <c r="O126" s="7">
        <f t="shared" si="7"/>
        <v>14287000</v>
      </c>
    </row>
    <row r="127" spans="1:15" s="28" customFormat="1" ht="21" customHeight="1" hidden="1">
      <c r="A127" s="58"/>
      <c r="B127" s="67"/>
      <c r="C127" s="67"/>
      <c r="D127" s="55"/>
      <c r="E127" s="55"/>
      <c r="F127" s="55"/>
      <c r="G127" s="64"/>
      <c r="H127" s="31" t="s">
        <v>28</v>
      </c>
      <c r="I127" s="32"/>
      <c r="J127" s="32"/>
      <c r="K127" s="32"/>
      <c r="L127" s="33"/>
      <c r="M127" s="27"/>
      <c r="N127" s="7">
        <f t="shared" si="6"/>
        <v>0</v>
      </c>
      <c r="O127" s="7">
        <f t="shared" si="7"/>
        <v>0</v>
      </c>
    </row>
    <row r="128" spans="1:15" s="28" customFormat="1" ht="21" customHeight="1">
      <c r="A128" s="59"/>
      <c r="B128" s="68"/>
      <c r="C128" s="68"/>
      <c r="D128" s="56"/>
      <c r="E128" s="56"/>
      <c r="F128" s="56"/>
      <c r="G128" s="65"/>
      <c r="H128" s="20" t="s">
        <v>22</v>
      </c>
      <c r="I128" s="29">
        <v>227000</v>
      </c>
      <c r="J128" s="29">
        <v>3465000</v>
      </c>
      <c r="K128" s="29">
        <v>4658000</v>
      </c>
      <c r="L128" s="30">
        <v>5070000</v>
      </c>
      <c r="M128" s="27"/>
      <c r="N128" s="7">
        <f t="shared" si="6"/>
        <v>13420000</v>
      </c>
      <c r="O128" s="7">
        <f t="shared" si="7"/>
        <v>13420000</v>
      </c>
    </row>
    <row r="129" spans="1:15" ht="21" customHeight="1">
      <c r="A129" s="57" t="s">
        <v>92</v>
      </c>
      <c r="B129" s="66" t="s">
        <v>108</v>
      </c>
      <c r="C129" s="66" t="s">
        <v>109</v>
      </c>
      <c r="D129" s="54" t="s">
        <v>112</v>
      </c>
      <c r="E129" s="54" t="s">
        <v>18</v>
      </c>
      <c r="F129" s="54" t="s">
        <v>91</v>
      </c>
      <c r="G129" s="63">
        <v>6250000</v>
      </c>
      <c r="H129" s="14" t="s">
        <v>20</v>
      </c>
      <c r="I129" s="23">
        <f>SUM(I130,I131,I132)</f>
        <v>150000</v>
      </c>
      <c r="J129" s="23">
        <f>SUM(J130,J131,J132)</f>
        <v>6100000</v>
      </c>
      <c r="K129" s="23">
        <f>SUM(K130,K131,K132)</f>
        <v>0</v>
      </c>
      <c r="L129" s="23">
        <f>SUM(L130,L131,L132)</f>
        <v>0</v>
      </c>
      <c r="M129" s="24">
        <f>G129-I129-J129-K129-L129</f>
        <v>0</v>
      </c>
      <c r="N129" s="7">
        <f t="shared" si="6"/>
        <v>6250000</v>
      </c>
      <c r="O129" s="7">
        <f t="shared" si="7"/>
        <v>0</v>
      </c>
    </row>
    <row r="130" spans="1:15" s="28" customFormat="1" ht="21" customHeight="1">
      <c r="A130" s="58"/>
      <c r="B130" s="67"/>
      <c r="C130" s="67"/>
      <c r="D130" s="55"/>
      <c r="E130" s="55"/>
      <c r="F130" s="55"/>
      <c r="G130" s="64"/>
      <c r="H130" s="17" t="s">
        <v>21</v>
      </c>
      <c r="I130" s="25">
        <v>150000</v>
      </c>
      <c r="J130" s="25">
        <v>4575000</v>
      </c>
      <c r="K130" s="25">
        <v>0</v>
      </c>
      <c r="L130" s="26">
        <v>0</v>
      </c>
      <c r="M130" s="27"/>
      <c r="N130" s="7">
        <f t="shared" si="6"/>
        <v>4725000</v>
      </c>
      <c r="O130" s="7">
        <f t="shared" si="7"/>
        <v>4725000</v>
      </c>
    </row>
    <row r="131" spans="1:15" s="28" customFormat="1" ht="21" customHeight="1" hidden="1">
      <c r="A131" s="58"/>
      <c r="B131" s="67"/>
      <c r="C131" s="67"/>
      <c r="D131" s="55"/>
      <c r="E131" s="55"/>
      <c r="F131" s="55"/>
      <c r="G131" s="64"/>
      <c r="H131" s="31" t="s">
        <v>28</v>
      </c>
      <c r="I131" s="32"/>
      <c r="J131" s="32"/>
      <c r="K131" s="32"/>
      <c r="L131" s="33"/>
      <c r="M131" s="27"/>
      <c r="N131" s="7">
        <f t="shared" si="6"/>
        <v>0</v>
      </c>
      <c r="O131" s="7">
        <f t="shared" si="7"/>
        <v>0</v>
      </c>
    </row>
    <row r="132" spans="1:15" s="28" customFormat="1" ht="21" customHeight="1">
      <c r="A132" s="59"/>
      <c r="B132" s="68"/>
      <c r="C132" s="68"/>
      <c r="D132" s="56"/>
      <c r="E132" s="56"/>
      <c r="F132" s="56"/>
      <c r="G132" s="65"/>
      <c r="H132" s="20" t="s">
        <v>22</v>
      </c>
      <c r="I132" s="29">
        <v>0</v>
      </c>
      <c r="J132" s="29">
        <v>1525000</v>
      </c>
      <c r="K132" s="29">
        <v>0</v>
      </c>
      <c r="L132" s="30">
        <v>0</v>
      </c>
      <c r="M132" s="27"/>
      <c r="N132" s="7">
        <f t="shared" si="6"/>
        <v>1525000</v>
      </c>
      <c r="O132" s="7">
        <f t="shared" si="7"/>
        <v>1525000</v>
      </c>
    </row>
    <row r="133" spans="1:15" ht="21" customHeight="1">
      <c r="A133" s="57" t="s">
        <v>94</v>
      </c>
      <c r="B133" s="66" t="s">
        <v>114</v>
      </c>
      <c r="C133" s="66" t="s">
        <v>115</v>
      </c>
      <c r="D133" s="54" t="s">
        <v>201</v>
      </c>
      <c r="E133" s="54" t="s">
        <v>18</v>
      </c>
      <c r="F133" s="54" t="s">
        <v>116</v>
      </c>
      <c r="G133" s="63">
        <v>8021000</v>
      </c>
      <c r="H133" s="14" t="s">
        <v>20</v>
      </c>
      <c r="I133" s="23">
        <f>SUM(I134,I135,I136)</f>
        <v>300000</v>
      </c>
      <c r="J133" s="23">
        <f>SUM(J134,J135,J136)</f>
        <v>2529000</v>
      </c>
      <c r="K133" s="23">
        <f>SUM(K134,K135,K136)</f>
        <v>3948000</v>
      </c>
      <c r="L133" s="23">
        <f>SUM(L134,L135,L136)</f>
        <v>0</v>
      </c>
      <c r="M133" s="24">
        <f>G133-I133-J133-K133-L133</f>
        <v>1244000</v>
      </c>
      <c r="N133" s="7">
        <f t="shared" si="6"/>
        <v>6777000</v>
      </c>
      <c r="O133" s="7">
        <f t="shared" si="7"/>
        <v>-1244000</v>
      </c>
    </row>
    <row r="134" spans="1:15" s="28" customFormat="1" ht="21" customHeight="1">
      <c r="A134" s="58"/>
      <c r="B134" s="67"/>
      <c r="C134" s="67"/>
      <c r="D134" s="55"/>
      <c r="E134" s="55"/>
      <c r="F134" s="55"/>
      <c r="G134" s="64"/>
      <c r="H134" s="17" t="s">
        <v>21</v>
      </c>
      <c r="I134" s="25">
        <v>300000</v>
      </c>
      <c r="J134" s="25">
        <v>2529000</v>
      </c>
      <c r="K134" s="25">
        <v>3948000</v>
      </c>
      <c r="L134" s="26">
        <v>0</v>
      </c>
      <c r="M134" s="27"/>
      <c r="N134" s="7">
        <f aca="true" t="shared" si="8" ref="N134:N152">L134+K134+J134+I134</f>
        <v>6777000</v>
      </c>
      <c r="O134" s="7">
        <f t="shared" si="7"/>
        <v>6777000</v>
      </c>
    </row>
    <row r="135" spans="1:15" s="28" customFormat="1" ht="21" customHeight="1" hidden="1">
      <c r="A135" s="58"/>
      <c r="B135" s="67"/>
      <c r="C135" s="67"/>
      <c r="D135" s="55"/>
      <c r="E135" s="55"/>
      <c r="F135" s="55"/>
      <c r="G135" s="64"/>
      <c r="H135" s="31" t="s">
        <v>28</v>
      </c>
      <c r="I135" s="32"/>
      <c r="J135" s="32"/>
      <c r="K135" s="32"/>
      <c r="L135" s="33"/>
      <c r="M135" s="27"/>
      <c r="N135" s="7">
        <f t="shared" si="8"/>
        <v>0</v>
      </c>
      <c r="O135" s="7">
        <f t="shared" si="7"/>
        <v>0</v>
      </c>
    </row>
    <row r="136" spans="1:15" s="28" customFormat="1" ht="18.75" customHeight="1">
      <c r="A136" s="59"/>
      <c r="B136" s="68"/>
      <c r="C136" s="68"/>
      <c r="D136" s="56"/>
      <c r="E136" s="56"/>
      <c r="F136" s="56"/>
      <c r="G136" s="65"/>
      <c r="H136" s="20" t="s">
        <v>22</v>
      </c>
      <c r="I136" s="29">
        <v>0</v>
      </c>
      <c r="J136" s="29">
        <v>0</v>
      </c>
      <c r="K136" s="29">
        <v>0</v>
      </c>
      <c r="L136" s="30">
        <v>0</v>
      </c>
      <c r="M136" s="27"/>
      <c r="N136" s="7">
        <f t="shared" si="8"/>
        <v>0</v>
      </c>
      <c r="O136" s="7">
        <f t="shared" si="7"/>
        <v>0</v>
      </c>
    </row>
    <row r="137" spans="1:15" ht="21" customHeight="1">
      <c r="A137" s="57" t="s">
        <v>188</v>
      </c>
      <c r="B137" s="66" t="s">
        <v>118</v>
      </c>
      <c r="C137" s="66" t="s">
        <v>119</v>
      </c>
      <c r="D137" s="54" t="s">
        <v>202</v>
      </c>
      <c r="E137" s="54" t="s">
        <v>18</v>
      </c>
      <c r="F137" s="54" t="s">
        <v>72</v>
      </c>
      <c r="G137" s="63">
        <v>1528000</v>
      </c>
      <c r="H137" s="14" t="s">
        <v>20</v>
      </c>
      <c r="I137" s="23">
        <f>SUM(I138,I139,I140)</f>
        <v>100000</v>
      </c>
      <c r="J137" s="23">
        <f>SUM(J138,J139,J140)</f>
        <v>400000</v>
      </c>
      <c r="K137" s="23">
        <f>SUM(K138,K139,K140)</f>
        <v>1028000</v>
      </c>
      <c r="L137" s="23">
        <f>SUM(L138,L139,L140)</f>
        <v>0</v>
      </c>
      <c r="M137" s="24">
        <f>G137-I137-J137-K137-L137</f>
        <v>0</v>
      </c>
      <c r="N137" s="7">
        <f t="shared" si="8"/>
        <v>1528000</v>
      </c>
      <c r="O137" s="7">
        <f aca="true" t="shared" si="9" ref="O137:O152">N137-G137</f>
        <v>0</v>
      </c>
    </row>
    <row r="138" spans="1:15" s="28" customFormat="1" ht="21" customHeight="1">
      <c r="A138" s="58"/>
      <c r="B138" s="67"/>
      <c r="C138" s="67"/>
      <c r="D138" s="55"/>
      <c r="E138" s="55"/>
      <c r="F138" s="55"/>
      <c r="G138" s="64"/>
      <c r="H138" s="31" t="s">
        <v>21</v>
      </c>
      <c r="I138" s="32">
        <v>100000</v>
      </c>
      <c r="J138" s="32">
        <v>400000</v>
      </c>
      <c r="K138" s="32">
        <v>1028000</v>
      </c>
      <c r="L138" s="33">
        <v>0</v>
      </c>
      <c r="M138" s="27"/>
      <c r="N138" s="7">
        <f t="shared" si="8"/>
        <v>1528000</v>
      </c>
      <c r="O138" s="7">
        <f t="shared" si="9"/>
        <v>1528000</v>
      </c>
    </row>
    <row r="139" spans="1:15" s="28" customFormat="1" ht="21" customHeight="1" hidden="1">
      <c r="A139" s="58"/>
      <c r="B139" s="67"/>
      <c r="C139" s="67"/>
      <c r="D139" s="55"/>
      <c r="E139" s="55"/>
      <c r="F139" s="55"/>
      <c r="G139" s="64"/>
      <c r="H139" s="31" t="s">
        <v>28</v>
      </c>
      <c r="I139" s="32"/>
      <c r="J139" s="32"/>
      <c r="K139" s="32"/>
      <c r="L139" s="33"/>
      <c r="M139" s="27"/>
      <c r="N139" s="7">
        <f t="shared" si="8"/>
        <v>0</v>
      </c>
      <c r="O139" s="7">
        <f t="shared" si="9"/>
        <v>0</v>
      </c>
    </row>
    <row r="140" spans="1:15" s="28" customFormat="1" ht="18" customHeight="1">
      <c r="A140" s="59"/>
      <c r="B140" s="68"/>
      <c r="C140" s="68"/>
      <c r="D140" s="56"/>
      <c r="E140" s="56"/>
      <c r="F140" s="56"/>
      <c r="G140" s="65"/>
      <c r="H140" s="20" t="s">
        <v>22</v>
      </c>
      <c r="I140" s="29">
        <v>0</v>
      </c>
      <c r="J140" s="29">
        <v>0</v>
      </c>
      <c r="K140" s="29">
        <v>0</v>
      </c>
      <c r="L140" s="30">
        <v>0</v>
      </c>
      <c r="M140" s="27"/>
      <c r="N140" s="7">
        <f t="shared" si="8"/>
        <v>0</v>
      </c>
      <c r="O140" s="7">
        <f t="shared" si="9"/>
        <v>0</v>
      </c>
    </row>
    <row r="141" spans="1:15" ht="21" customHeight="1">
      <c r="A141" s="57" t="s">
        <v>97</v>
      </c>
      <c r="B141" s="100">
        <v>750</v>
      </c>
      <c r="C141" s="66" t="s">
        <v>119</v>
      </c>
      <c r="D141" s="54" t="s">
        <v>121</v>
      </c>
      <c r="E141" s="54" t="s">
        <v>18</v>
      </c>
      <c r="F141" s="54" t="s">
        <v>122</v>
      </c>
      <c r="G141" s="63">
        <v>2045000</v>
      </c>
      <c r="H141" s="14" t="s">
        <v>20</v>
      </c>
      <c r="I141" s="23">
        <f>SUM(I142,I143,I144)</f>
        <v>65000</v>
      </c>
      <c r="J141" s="23">
        <f>SUM(J142,J143,J144)</f>
        <v>400000</v>
      </c>
      <c r="K141" s="23">
        <f>SUM(K142,K143,K144)</f>
        <v>1000000</v>
      </c>
      <c r="L141" s="23">
        <f>SUM(L142,L143,L144)</f>
        <v>500000</v>
      </c>
      <c r="M141" s="24">
        <f>G141-I141-J141-K141-L141</f>
        <v>80000</v>
      </c>
      <c r="N141" s="7">
        <f t="shared" si="8"/>
        <v>1965000</v>
      </c>
      <c r="O141" s="7">
        <f t="shared" si="9"/>
        <v>-80000</v>
      </c>
    </row>
    <row r="142" spans="1:15" s="28" customFormat="1" ht="21" customHeight="1">
      <c r="A142" s="58"/>
      <c r="B142" s="67"/>
      <c r="C142" s="67"/>
      <c r="D142" s="55"/>
      <c r="E142" s="55"/>
      <c r="F142" s="55"/>
      <c r="G142" s="64"/>
      <c r="H142" s="31" t="s">
        <v>21</v>
      </c>
      <c r="I142" s="32">
        <v>65000</v>
      </c>
      <c r="J142" s="32">
        <v>400000</v>
      </c>
      <c r="K142" s="32">
        <v>1000000</v>
      </c>
      <c r="L142" s="33">
        <v>500000</v>
      </c>
      <c r="M142" s="27"/>
      <c r="N142" s="7">
        <f t="shared" si="8"/>
        <v>1965000</v>
      </c>
      <c r="O142" s="7">
        <f t="shared" si="9"/>
        <v>1965000</v>
      </c>
    </row>
    <row r="143" spans="1:15" s="28" customFormat="1" ht="21" customHeight="1" hidden="1">
      <c r="A143" s="58"/>
      <c r="B143" s="67"/>
      <c r="C143" s="67"/>
      <c r="D143" s="55"/>
      <c r="E143" s="55"/>
      <c r="F143" s="55"/>
      <c r="G143" s="64"/>
      <c r="H143" s="31" t="s">
        <v>28</v>
      </c>
      <c r="I143" s="32"/>
      <c r="J143" s="32"/>
      <c r="K143" s="32"/>
      <c r="L143" s="33"/>
      <c r="M143" s="27"/>
      <c r="N143" s="7">
        <f t="shared" si="8"/>
        <v>0</v>
      </c>
      <c r="O143" s="7">
        <f t="shared" si="9"/>
        <v>0</v>
      </c>
    </row>
    <row r="144" spans="1:15" s="28" customFormat="1" ht="20.25" customHeight="1">
      <c r="A144" s="59"/>
      <c r="B144" s="68"/>
      <c r="C144" s="68"/>
      <c r="D144" s="56"/>
      <c r="E144" s="56"/>
      <c r="F144" s="56"/>
      <c r="G144" s="65"/>
      <c r="H144" s="20" t="s">
        <v>22</v>
      </c>
      <c r="I144" s="29">
        <v>0</v>
      </c>
      <c r="J144" s="29">
        <v>0</v>
      </c>
      <c r="K144" s="29">
        <v>0</v>
      </c>
      <c r="L144" s="30">
        <v>0</v>
      </c>
      <c r="M144" s="27"/>
      <c r="N144" s="7">
        <f t="shared" si="8"/>
        <v>0</v>
      </c>
      <c r="O144" s="7">
        <f t="shared" si="9"/>
        <v>0</v>
      </c>
    </row>
    <row r="145" spans="1:15" ht="21" customHeight="1">
      <c r="A145" s="57" t="s">
        <v>99</v>
      </c>
      <c r="B145" s="101" t="s">
        <v>124</v>
      </c>
      <c r="C145" s="81" t="s">
        <v>125</v>
      </c>
      <c r="D145" s="54" t="s">
        <v>191</v>
      </c>
      <c r="E145" s="54" t="s">
        <v>18</v>
      </c>
      <c r="F145" s="54" t="s">
        <v>36</v>
      </c>
      <c r="G145" s="63">
        <v>1477000</v>
      </c>
      <c r="H145" s="14" t="s">
        <v>20</v>
      </c>
      <c r="I145" s="23">
        <f>SUM(I146,I147,I148)</f>
        <v>1431000</v>
      </c>
      <c r="J145" s="23">
        <f>SUM(J146,J147,J148)</f>
        <v>0</v>
      </c>
      <c r="K145" s="23">
        <f>SUM(K146,K147,K148)</f>
        <v>0</v>
      </c>
      <c r="L145" s="23">
        <f>SUM(L146,L147,L148)</f>
        <v>0</v>
      </c>
      <c r="M145" s="24">
        <f>G145-I145-J145-K145-L145</f>
        <v>46000</v>
      </c>
      <c r="N145" s="7">
        <f t="shared" si="8"/>
        <v>1431000</v>
      </c>
      <c r="O145" s="7">
        <f t="shared" si="9"/>
        <v>-46000</v>
      </c>
    </row>
    <row r="146" spans="1:15" s="28" customFormat="1" ht="21" customHeight="1">
      <c r="A146" s="58"/>
      <c r="B146" s="67"/>
      <c r="C146" s="67"/>
      <c r="D146" s="55"/>
      <c r="E146" s="55"/>
      <c r="F146" s="55"/>
      <c r="G146" s="64"/>
      <c r="H146" s="31" t="s">
        <v>21</v>
      </c>
      <c r="I146" s="32">
        <v>1431000</v>
      </c>
      <c r="J146" s="32">
        <v>0</v>
      </c>
      <c r="K146" s="32">
        <v>0</v>
      </c>
      <c r="L146" s="33">
        <v>0</v>
      </c>
      <c r="M146" s="27"/>
      <c r="N146" s="7">
        <f t="shared" si="8"/>
        <v>1431000</v>
      </c>
      <c r="O146" s="7">
        <f t="shared" si="9"/>
        <v>1431000</v>
      </c>
    </row>
    <row r="147" spans="1:15" s="28" customFormat="1" ht="21" customHeight="1" hidden="1">
      <c r="A147" s="58"/>
      <c r="B147" s="67"/>
      <c r="C147" s="67"/>
      <c r="D147" s="55"/>
      <c r="E147" s="55"/>
      <c r="F147" s="55"/>
      <c r="G147" s="64"/>
      <c r="H147" s="31" t="s">
        <v>28</v>
      </c>
      <c r="I147" s="32"/>
      <c r="J147" s="32"/>
      <c r="K147" s="32"/>
      <c r="L147" s="33"/>
      <c r="M147" s="27"/>
      <c r="N147" s="7">
        <f t="shared" si="8"/>
        <v>0</v>
      </c>
      <c r="O147" s="7">
        <f t="shared" si="9"/>
        <v>0</v>
      </c>
    </row>
    <row r="148" spans="1:15" s="28" customFormat="1" ht="21" customHeight="1">
      <c r="A148" s="59"/>
      <c r="B148" s="68"/>
      <c r="C148" s="68"/>
      <c r="D148" s="56"/>
      <c r="E148" s="56"/>
      <c r="F148" s="56"/>
      <c r="G148" s="65"/>
      <c r="H148" s="20" t="s">
        <v>22</v>
      </c>
      <c r="I148" s="29">
        <v>0</v>
      </c>
      <c r="J148" s="29">
        <v>0</v>
      </c>
      <c r="K148" s="29">
        <v>0</v>
      </c>
      <c r="L148" s="30">
        <v>0</v>
      </c>
      <c r="M148" s="27"/>
      <c r="N148" s="7">
        <f t="shared" si="8"/>
        <v>0</v>
      </c>
      <c r="O148" s="7">
        <f t="shared" si="9"/>
        <v>0</v>
      </c>
    </row>
    <row r="149" spans="1:15" ht="21" customHeight="1">
      <c r="A149" s="57" t="s">
        <v>103</v>
      </c>
      <c r="B149" s="100">
        <v>801</v>
      </c>
      <c r="C149" s="66" t="s">
        <v>127</v>
      </c>
      <c r="D149" s="54" t="s">
        <v>128</v>
      </c>
      <c r="E149" s="54" t="s">
        <v>18</v>
      </c>
      <c r="F149" s="54" t="s">
        <v>129</v>
      </c>
      <c r="G149" s="63">
        <v>3675000</v>
      </c>
      <c r="H149" s="14" t="s">
        <v>20</v>
      </c>
      <c r="I149" s="23">
        <f>SUM(I150,I151,I152)</f>
        <v>200000</v>
      </c>
      <c r="J149" s="23">
        <f>SUM(J150,J151,J152)</f>
        <v>875000</v>
      </c>
      <c r="K149" s="23">
        <f>SUM(K150,K151,K152)</f>
        <v>600000</v>
      </c>
      <c r="L149" s="23">
        <f>SUM(L150,L151,L152)</f>
        <v>2000000</v>
      </c>
      <c r="M149" s="24">
        <f>G149-I149-J149-K149-L149</f>
        <v>0</v>
      </c>
      <c r="N149" s="7">
        <f t="shared" si="8"/>
        <v>3675000</v>
      </c>
      <c r="O149" s="7">
        <f t="shared" si="9"/>
        <v>0</v>
      </c>
    </row>
    <row r="150" spans="1:15" s="28" customFormat="1" ht="21" customHeight="1">
      <c r="A150" s="58"/>
      <c r="B150" s="67"/>
      <c r="C150" s="67"/>
      <c r="D150" s="55"/>
      <c r="E150" s="55"/>
      <c r="F150" s="55"/>
      <c r="G150" s="64"/>
      <c r="H150" s="31" t="s">
        <v>21</v>
      </c>
      <c r="I150" s="32">
        <v>200000</v>
      </c>
      <c r="J150" s="32">
        <v>700000</v>
      </c>
      <c r="K150" s="32">
        <v>450000</v>
      </c>
      <c r="L150" s="33">
        <v>1500000</v>
      </c>
      <c r="M150" s="27"/>
      <c r="N150" s="7">
        <f t="shared" si="8"/>
        <v>2850000</v>
      </c>
      <c r="O150" s="7">
        <f t="shared" si="9"/>
        <v>2850000</v>
      </c>
    </row>
    <row r="151" spans="1:15" s="28" customFormat="1" ht="21" customHeight="1" hidden="1">
      <c r="A151" s="58"/>
      <c r="B151" s="67"/>
      <c r="C151" s="67"/>
      <c r="D151" s="55"/>
      <c r="E151" s="55"/>
      <c r="F151" s="55"/>
      <c r="G151" s="64"/>
      <c r="H151" s="31" t="s">
        <v>28</v>
      </c>
      <c r="I151" s="32"/>
      <c r="J151" s="32"/>
      <c r="K151" s="32"/>
      <c r="L151" s="33"/>
      <c r="M151" s="27"/>
      <c r="N151" s="7">
        <f t="shared" si="8"/>
        <v>0</v>
      </c>
      <c r="O151" s="7">
        <f t="shared" si="9"/>
        <v>0</v>
      </c>
    </row>
    <row r="152" spans="1:15" s="28" customFormat="1" ht="21" customHeight="1">
      <c r="A152" s="59"/>
      <c r="B152" s="68"/>
      <c r="C152" s="68"/>
      <c r="D152" s="56"/>
      <c r="E152" s="56"/>
      <c r="F152" s="56"/>
      <c r="G152" s="65"/>
      <c r="H152" s="20" t="s">
        <v>22</v>
      </c>
      <c r="I152" s="29">
        <v>0</v>
      </c>
      <c r="J152" s="29">
        <v>175000</v>
      </c>
      <c r="K152" s="29">
        <v>150000</v>
      </c>
      <c r="L152" s="30">
        <v>500000</v>
      </c>
      <c r="M152" s="27"/>
      <c r="N152" s="7">
        <f t="shared" si="8"/>
        <v>825000</v>
      </c>
      <c r="O152" s="7">
        <f t="shared" si="9"/>
        <v>825000</v>
      </c>
    </row>
    <row r="153" spans="1:15" s="28" customFormat="1" ht="21" customHeight="1">
      <c r="A153" s="57" t="s">
        <v>105</v>
      </c>
      <c r="B153" s="66" t="s">
        <v>130</v>
      </c>
      <c r="C153" s="66" t="s">
        <v>131</v>
      </c>
      <c r="D153" s="54" t="s">
        <v>198</v>
      </c>
      <c r="E153" s="54" t="s">
        <v>18</v>
      </c>
      <c r="F153" s="54" t="s">
        <v>85</v>
      </c>
      <c r="G153" s="63">
        <v>270000</v>
      </c>
      <c r="H153" s="14" t="s">
        <v>20</v>
      </c>
      <c r="I153" s="23">
        <f>SUM(I154,I155,I156)</f>
        <v>55000</v>
      </c>
      <c r="J153" s="23">
        <f>SUM(J154,J155,J156)</f>
        <v>0</v>
      </c>
      <c r="K153" s="23">
        <f>SUM(K154,K155,K156)</f>
        <v>0</v>
      </c>
      <c r="L153" s="23">
        <f>SUM(L154,L155,L156)</f>
        <v>0</v>
      </c>
      <c r="M153" s="27"/>
      <c r="N153" s="7"/>
      <c r="O153" s="7"/>
    </row>
    <row r="154" spans="1:15" s="28" customFormat="1" ht="21" customHeight="1">
      <c r="A154" s="58"/>
      <c r="B154" s="67"/>
      <c r="C154" s="67"/>
      <c r="D154" s="55"/>
      <c r="E154" s="55"/>
      <c r="F154" s="55"/>
      <c r="G154" s="64"/>
      <c r="H154" s="17" t="s">
        <v>21</v>
      </c>
      <c r="I154" s="25">
        <v>55000</v>
      </c>
      <c r="J154" s="25">
        <v>0</v>
      </c>
      <c r="K154" s="25">
        <v>0</v>
      </c>
      <c r="L154" s="26">
        <v>0</v>
      </c>
      <c r="M154" s="27"/>
      <c r="N154" s="7"/>
      <c r="O154" s="7"/>
    </row>
    <row r="155" spans="1:15" s="28" customFormat="1" ht="21" customHeight="1">
      <c r="A155" s="58"/>
      <c r="B155" s="67"/>
      <c r="C155" s="67"/>
      <c r="D155" s="55"/>
      <c r="E155" s="55"/>
      <c r="F155" s="55"/>
      <c r="G155" s="64"/>
      <c r="H155" s="17" t="s">
        <v>22</v>
      </c>
      <c r="I155" s="25">
        <v>0</v>
      </c>
      <c r="J155" s="25">
        <v>0</v>
      </c>
      <c r="K155" s="25">
        <v>0</v>
      </c>
      <c r="L155" s="26">
        <v>0</v>
      </c>
      <c r="M155" s="27"/>
      <c r="N155" s="7"/>
      <c r="O155" s="7"/>
    </row>
    <row r="156" spans="1:15" s="28" customFormat="1" ht="21" customHeight="1" hidden="1">
      <c r="A156" s="59"/>
      <c r="B156" s="68"/>
      <c r="C156" s="68"/>
      <c r="D156" s="56"/>
      <c r="E156" s="56"/>
      <c r="F156" s="56"/>
      <c r="G156" s="65"/>
      <c r="H156" s="20"/>
      <c r="I156" s="45"/>
      <c r="J156" s="45"/>
      <c r="K156" s="45"/>
      <c r="L156" s="46"/>
      <c r="M156" s="27"/>
      <c r="N156" s="7"/>
      <c r="O156" s="7"/>
    </row>
    <row r="157" spans="1:15" ht="26.25" customHeight="1">
      <c r="A157" s="57" t="s">
        <v>107</v>
      </c>
      <c r="B157" s="66" t="s">
        <v>133</v>
      </c>
      <c r="C157" s="66" t="s">
        <v>134</v>
      </c>
      <c r="D157" s="54" t="s">
        <v>192</v>
      </c>
      <c r="E157" s="54" t="s">
        <v>18</v>
      </c>
      <c r="F157" s="54" t="s">
        <v>135</v>
      </c>
      <c r="G157" s="63">
        <v>430000</v>
      </c>
      <c r="H157" s="14" t="s">
        <v>20</v>
      </c>
      <c r="I157" s="23">
        <f>SUM(I158,I159,I160)</f>
        <v>430000</v>
      </c>
      <c r="J157" s="23">
        <f>SUM(J158,J159,J160)</f>
        <v>0</v>
      </c>
      <c r="K157" s="23">
        <f>SUM(K158,K159,K160)</f>
        <v>0</v>
      </c>
      <c r="L157" s="23">
        <f>SUM(L158,L159,L160)</f>
        <v>0</v>
      </c>
      <c r="M157" s="24">
        <f>G157-I157-J157-K157-L157</f>
        <v>0</v>
      </c>
      <c r="N157" s="7">
        <f aca="true" t="shared" si="10" ref="N157:N188">L157+K157+J157+I157</f>
        <v>430000</v>
      </c>
      <c r="O157" s="7">
        <f aca="true" t="shared" si="11" ref="O157:O188">N157-G157</f>
        <v>0</v>
      </c>
    </row>
    <row r="158" spans="1:15" s="28" customFormat="1" ht="22.5" customHeight="1">
      <c r="A158" s="58"/>
      <c r="B158" s="67"/>
      <c r="C158" s="67"/>
      <c r="D158" s="55"/>
      <c r="E158" s="55"/>
      <c r="F158" s="55"/>
      <c r="G158" s="64"/>
      <c r="H158" s="31" t="s">
        <v>21</v>
      </c>
      <c r="I158" s="32">
        <v>430000</v>
      </c>
      <c r="J158" s="32">
        <v>0</v>
      </c>
      <c r="K158" s="32">
        <v>0</v>
      </c>
      <c r="L158" s="33">
        <v>0</v>
      </c>
      <c r="M158" s="27"/>
      <c r="N158" s="7">
        <f t="shared" si="10"/>
        <v>430000</v>
      </c>
      <c r="O158" s="7">
        <f t="shared" si="11"/>
        <v>430000</v>
      </c>
    </row>
    <row r="159" spans="1:15" s="28" customFormat="1" ht="21" customHeight="1" hidden="1">
      <c r="A159" s="58"/>
      <c r="B159" s="67"/>
      <c r="C159" s="67"/>
      <c r="D159" s="55"/>
      <c r="E159" s="55"/>
      <c r="F159" s="55"/>
      <c r="G159" s="64"/>
      <c r="H159" s="31" t="s">
        <v>28</v>
      </c>
      <c r="I159" s="32"/>
      <c r="J159" s="32"/>
      <c r="K159" s="32"/>
      <c r="L159" s="33"/>
      <c r="M159" s="27"/>
      <c r="N159" s="7">
        <f t="shared" si="10"/>
        <v>0</v>
      </c>
      <c r="O159" s="7">
        <f t="shared" si="11"/>
        <v>0</v>
      </c>
    </row>
    <row r="160" spans="1:15" s="28" customFormat="1" ht="23.25" customHeight="1">
      <c r="A160" s="59"/>
      <c r="B160" s="68"/>
      <c r="C160" s="68"/>
      <c r="D160" s="56"/>
      <c r="E160" s="56"/>
      <c r="F160" s="56"/>
      <c r="G160" s="65"/>
      <c r="H160" s="20" t="s">
        <v>22</v>
      </c>
      <c r="I160" s="29">
        <v>0</v>
      </c>
      <c r="J160" s="29">
        <v>0</v>
      </c>
      <c r="K160" s="29">
        <v>0</v>
      </c>
      <c r="L160" s="30">
        <v>0</v>
      </c>
      <c r="M160" s="27"/>
      <c r="N160" s="7">
        <f t="shared" si="10"/>
        <v>0</v>
      </c>
      <c r="O160" s="7">
        <f t="shared" si="11"/>
        <v>0</v>
      </c>
    </row>
    <row r="161" spans="1:15" ht="21" customHeight="1">
      <c r="A161" s="57" t="s">
        <v>111</v>
      </c>
      <c r="B161" s="66" t="s">
        <v>133</v>
      </c>
      <c r="C161" s="66" t="s">
        <v>137</v>
      </c>
      <c r="D161" s="54" t="s">
        <v>193</v>
      </c>
      <c r="E161" s="54" t="s">
        <v>18</v>
      </c>
      <c r="F161" s="54" t="s">
        <v>41</v>
      </c>
      <c r="G161" s="63">
        <v>5370000</v>
      </c>
      <c r="H161" s="14" t="s">
        <v>20</v>
      </c>
      <c r="I161" s="23">
        <f>SUM(I162,I163,I164)</f>
        <v>5042000</v>
      </c>
      <c r="J161" s="23">
        <f>SUM(J162,J163,J164)</f>
        <v>0</v>
      </c>
      <c r="K161" s="23">
        <f>SUM(K162,K163,K164)</f>
        <v>0</v>
      </c>
      <c r="L161" s="23">
        <f>SUM(L162,L163,L164)</f>
        <v>0</v>
      </c>
      <c r="M161" s="24">
        <f>G161-I161-J161-K161-L161</f>
        <v>328000</v>
      </c>
      <c r="N161" s="7">
        <f t="shared" si="10"/>
        <v>5042000</v>
      </c>
      <c r="O161" s="7">
        <f t="shared" si="11"/>
        <v>-328000</v>
      </c>
    </row>
    <row r="162" spans="1:15" s="28" customFormat="1" ht="21" customHeight="1">
      <c r="A162" s="58"/>
      <c r="B162" s="67"/>
      <c r="C162" s="67"/>
      <c r="D162" s="55"/>
      <c r="E162" s="55"/>
      <c r="F162" s="55"/>
      <c r="G162" s="64"/>
      <c r="H162" s="31" t="s">
        <v>21</v>
      </c>
      <c r="I162" s="32">
        <v>3642000</v>
      </c>
      <c r="J162" s="32">
        <v>0</v>
      </c>
      <c r="K162" s="32">
        <v>0</v>
      </c>
      <c r="L162" s="33">
        <v>0</v>
      </c>
      <c r="M162" s="27"/>
      <c r="N162" s="7">
        <f t="shared" si="10"/>
        <v>3642000</v>
      </c>
      <c r="O162" s="7">
        <f t="shared" si="11"/>
        <v>3642000</v>
      </c>
    </row>
    <row r="163" spans="1:15" s="28" customFormat="1" ht="21" customHeight="1" hidden="1">
      <c r="A163" s="58"/>
      <c r="B163" s="67"/>
      <c r="C163" s="67"/>
      <c r="D163" s="55"/>
      <c r="E163" s="55"/>
      <c r="F163" s="55"/>
      <c r="G163" s="64"/>
      <c r="H163" s="31" t="s">
        <v>28</v>
      </c>
      <c r="I163" s="32"/>
      <c r="J163" s="32"/>
      <c r="K163" s="32"/>
      <c r="L163" s="33"/>
      <c r="M163" s="27"/>
      <c r="N163" s="7">
        <f t="shared" si="10"/>
        <v>0</v>
      </c>
      <c r="O163" s="7">
        <f t="shared" si="11"/>
        <v>0</v>
      </c>
    </row>
    <row r="164" spans="1:15" s="28" customFormat="1" ht="19.5" customHeight="1">
      <c r="A164" s="59"/>
      <c r="B164" s="68"/>
      <c r="C164" s="68"/>
      <c r="D164" s="56"/>
      <c r="E164" s="56"/>
      <c r="F164" s="56"/>
      <c r="G164" s="65"/>
      <c r="H164" s="20" t="s">
        <v>22</v>
      </c>
      <c r="I164" s="29">
        <v>1400000</v>
      </c>
      <c r="J164" s="29">
        <v>0</v>
      </c>
      <c r="K164" s="29">
        <v>0</v>
      </c>
      <c r="L164" s="30">
        <v>0</v>
      </c>
      <c r="M164" s="27"/>
      <c r="N164" s="7">
        <f t="shared" si="10"/>
        <v>1400000</v>
      </c>
      <c r="O164" s="7">
        <f t="shared" si="11"/>
        <v>1400000</v>
      </c>
    </row>
    <row r="165" spans="1:15" ht="19.5" customHeight="1">
      <c r="A165" s="57" t="s">
        <v>113</v>
      </c>
      <c r="B165" s="66" t="s">
        <v>139</v>
      </c>
      <c r="C165" s="66" t="s">
        <v>140</v>
      </c>
      <c r="D165" s="54" t="s">
        <v>141</v>
      </c>
      <c r="E165" s="54" t="s">
        <v>18</v>
      </c>
      <c r="F165" s="54" t="s">
        <v>68</v>
      </c>
      <c r="G165" s="63">
        <v>4077000</v>
      </c>
      <c r="H165" s="14" t="s">
        <v>20</v>
      </c>
      <c r="I165" s="23">
        <f>SUM(I166,I167,I168)</f>
        <v>50000</v>
      </c>
      <c r="J165" s="23">
        <f>SUM(J166,J167,J168)</f>
        <v>0</v>
      </c>
      <c r="K165" s="23">
        <f>SUM(K166,K167,K168)</f>
        <v>1300000</v>
      </c>
      <c r="L165" s="23">
        <f>SUM(L166,L167,L168)</f>
        <v>2600000</v>
      </c>
      <c r="M165" s="24">
        <f>G165-I165-J165-K165-L165</f>
        <v>127000</v>
      </c>
      <c r="N165" s="7">
        <f t="shared" si="10"/>
        <v>3950000</v>
      </c>
      <c r="O165" s="7">
        <f t="shared" si="11"/>
        <v>-127000</v>
      </c>
    </row>
    <row r="166" spans="1:15" s="28" customFormat="1" ht="21" customHeight="1">
      <c r="A166" s="58"/>
      <c r="B166" s="67"/>
      <c r="C166" s="67"/>
      <c r="D166" s="55"/>
      <c r="E166" s="55"/>
      <c r="F166" s="55"/>
      <c r="G166" s="64"/>
      <c r="H166" s="31" t="s">
        <v>21</v>
      </c>
      <c r="I166" s="32">
        <v>50000</v>
      </c>
      <c r="J166" s="32">
        <v>0</v>
      </c>
      <c r="K166" s="32">
        <v>0</v>
      </c>
      <c r="L166" s="33">
        <v>2600000</v>
      </c>
      <c r="M166" s="27"/>
      <c r="N166" s="7">
        <f t="shared" si="10"/>
        <v>2650000</v>
      </c>
      <c r="O166" s="7">
        <f t="shared" si="11"/>
        <v>2650000</v>
      </c>
    </row>
    <row r="167" spans="1:15" s="28" customFormat="1" ht="21" customHeight="1" hidden="1">
      <c r="A167" s="58"/>
      <c r="B167" s="67"/>
      <c r="C167" s="67"/>
      <c r="D167" s="55"/>
      <c r="E167" s="55"/>
      <c r="F167" s="55"/>
      <c r="G167" s="64"/>
      <c r="H167" s="31" t="s">
        <v>28</v>
      </c>
      <c r="I167" s="32"/>
      <c r="J167" s="32"/>
      <c r="K167" s="32"/>
      <c r="L167" s="33"/>
      <c r="M167" s="27"/>
      <c r="N167" s="7">
        <f t="shared" si="10"/>
        <v>0</v>
      </c>
      <c r="O167" s="7">
        <f t="shared" si="11"/>
        <v>0</v>
      </c>
    </row>
    <row r="168" spans="1:15" s="28" customFormat="1" ht="18" customHeight="1">
      <c r="A168" s="59"/>
      <c r="B168" s="68"/>
      <c r="C168" s="68"/>
      <c r="D168" s="56"/>
      <c r="E168" s="56"/>
      <c r="F168" s="56"/>
      <c r="G168" s="65"/>
      <c r="H168" s="20" t="s">
        <v>22</v>
      </c>
      <c r="I168" s="29">
        <v>0</v>
      </c>
      <c r="J168" s="29">
        <v>0</v>
      </c>
      <c r="K168" s="29">
        <v>1300000</v>
      </c>
      <c r="L168" s="30">
        <v>0</v>
      </c>
      <c r="M168" s="27"/>
      <c r="N168" s="7">
        <f t="shared" si="10"/>
        <v>1300000</v>
      </c>
      <c r="O168" s="7">
        <f t="shared" si="11"/>
        <v>1300000</v>
      </c>
    </row>
    <row r="169" spans="1:15" ht="21" customHeight="1">
      <c r="A169" s="57" t="s">
        <v>117</v>
      </c>
      <c r="B169" s="66" t="s">
        <v>143</v>
      </c>
      <c r="C169" s="66" t="s">
        <v>144</v>
      </c>
      <c r="D169" s="54" t="s">
        <v>145</v>
      </c>
      <c r="E169" s="54" t="s">
        <v>18</v>
      </c>
      <c r="F169" s="54" t="s">
        <v>146</v>
      </c>
      <c r="G169" s="63">
        <v>24471000</v>
      </c>
      <c r="H169" s="14" t="s">
        <v>20</v>
      </c>
      <c r="I169" s="23">
        <f>SUM(I170,I171,I172)</f>
        <v>1000000</v>
      </c>
      <c r="J169" s="23">
        <f>SUM(J170,J171,J172)</f>
        <v>7000000</v>
      </c>
      <c r="K169" s="23">
        <f>SUM(K170,K171,K172)</f>
        <v>2000000</v>
      </c>
      <c r="L169" s="23">
        <f>SUM(L170,L171,L172)</f>
        <v>9294000</v>
      </c>
      <c r="M169" s="24">
        <f>G169-I169-J169-K169-L169</f>
        <v>5177000</v>
      </c>
      <c r="N169" s="7">
        <f t="shared" si="10"/>
        <v>19294000</v>
      </c>
      <c r="O169" s="7">
        <f t="shared" si="11"/>
        <v>-5177000</v>
      </c>
    </row>
    <row r="170" spans="1:15" s="28" customFormat="1" ht="21" customHeight="1">
      <c r="A170" s="58"/>
      <c r="B170" s="67"/>
      <c r="C170" s="67"/>
      <c r="D170" s="55"/>
      <c r="E170" s="55"/>
      <c r="F170" s="55"/>
      <c r="G170" s="64"/>
      <c r="H170" s="31" t="s">
        <v>21</v>
      </c>
      <c r="I170" s="32">
        <v>500000</v>
      </c>
      <c r="J170" s="32">
        <v>3500000</v>
      </c>
      <c r="K170" s="32">
        <v>1000000</v>
      </c>
      <c r="L170" s="33">
        <v>4647000</v>
      </c>
      <c r="M170" s="27"/>
      <c r="N170" s="7">
        <f t="shared" si="10"/>
        <v>9647000</v>
      </c>
      <c r="O170" s="7">
        <f t="shared" si="11"/>
        <v>9647000</v>
      </c>
    </row>
    <row r="171" spans="1:15" s="28" customFormat="1" ht="21" customHeight="1" hidden="1">
      <c r="A171" s="58"/>
      <c r="B171" s="67"/>
      <c r="C171" s="67"/>
      <c r="D171" s="55"/>
      <c r="E171" s="55"/>
      <c r="F171" s="55"/>
      <c r="G171" s="64"/>
      <c r="H171" s="31" t="s">
        <v>28</v>
      </c>
      <c r="I171" s="32"/>
      <c r="J171" s="32"/>
      <c r="K171" s="32"/>
      <c r="L171" s="33"/>
      <c r="M171" s="27"/>
      <c r="N171" s="7">
        <f t="shared" si="10"/>
        <v>0</v>
      </c>
      <c r="O171" s="7">
        <f t="shared" si="11"/>
        <v>0</v>
      </c>
    </row>
    <row r="172" spans="1:15" s="28" customFormat="1" ht="19.5" customHeight="1">
      <c r="A172" s="59"/>
      <c r="B172" s="68"/>
      <c r="C172" s="68"/>
      <c r="D172" s="56"/>
      <c r="E172" s="56"/>
      <c r="F172" s="56"/>
      <c r="G172" s="65"/>
      <c r="H172" s="20" t="s">
        <v>22</v>
      </c>
      <c r="I172" s="29">
        <v>500000</v>
      </c>
      <c r="J172" s="29">
        <v>3500000</v>
      </c>
      <c r="K172" s="29">
        <v>1000000</v>
      </c>
      <c r="L172" s="30">
        <v>4647000</v>
      </c>
      <c r="M172" s="27"/>
      <c r="N172" s="7">
        <f t="shared" si="10"/>
        <v>9647000</v>
      </c>
      <c r="O172" s="7">
        <f t="shared" si="11"/>
        <v>9647000</v>
      </c>
    </row>
    <row r="173" spans="1:15" ht="39" customHeight="1">
      <c r="A173" s="57" t="s">
        <v>120</v>
      </c>
      <c r="B173" s="60" t="s">
        <v>143</v>
      </c>
      <c r="C173" s="60" t="s">
        <v>144</v>
      </c>
      <c r="D173" s="69" t="s">
        <v>195</v>
      </c>
      <c r="E173" s="54" t="s">
        <v>18</v>
      </c>
      <c r="F173" s="54" t="s">
        <v>135</v>
      </c>
      <c r="G173" s="63">
        <v>2119000</v>
      </c>
      <c r="H173" s="14" t="s">
        <v>20</v>
      </c>
      <c r="I173" s="23">
        <f>SUM(I174,I175,I176)</f>
        <v>2105000</v>
      </c>
      <c r="J173" s="23">
        <f>SUM(J174,J175,J176)</f>
        <v>0</v>
      </c>
      <c r="K173" s="23">
        <f>SUM(K174,K175,K176)</f>
        <v>0</v>
      </c>
      <c r="L173" s="23">
        <f>SUM(L174,L175,L176)</f>
        <v>0</v>
      </c>
      <c r="M173" s="24">
        <f>G173-I173-J173-K173-L173</f>
        <v>14000</v>
      </c>
      <c r="N173" s="7">
        <f t="shared" si="10"/>
        <v>2105000</v>
      </c>
      <c r="O173" s="7">
        <f t="shared" si="11"/>
        <v>-14000</v>
      </c>
    </row>
    <row r="174" spans="1:15" s="28" customFormat="1" ht="35.25" customHeight="1">
      <c r="A174" s="58"/>
      <c r="B174" s="61"/>
      <c r="C174" s="61"/>
      <c r="D174" s="70"/>
      <c r="E174" s="55"/>
      <c r="F174" s="55"/>
      <c r="G174" s="64"/>
      <c r="H174" s="31" t="s">
        <v>21</v>
      </c>
      <c r="I174" s="32">
        <v>304000</v>
      </c>
      <c r="J174" s="32">
        <v>0</v>
      </c>
      <c r="K174" s="32">
        <v>0</v>
      </c>
      <c r="L174" s="33">
        <v>0</v>
      </c>
      <c r="M174" s="27"/>
      <c r="N174" s="7">
        <f t="shared" si="10"/>
        <v>304000</v>
      </c>
      <c r="O174" s="7">
        <f t="shared" si="11"/>
        <v>304000</v>
      </c>
    </row>
    <row r="175" spans="1:15" s="28" customFormat="1" ht="25.5" customHeight="1" hidden="1">
      <c r="A175" s="58"/>
      <c r="B175" s="61"/>
      <c r="C175" s="61"/>
      <c r="D175" s="70"/>
      <c r="E175" s="55"/>
      <c r="F175" s="55"/>
      <c r="G175" s="64"/>
      <c r="H175" s="17" t="s">
        <v>28</v>
      </c>
      <c r="I175" s="25"/>
      <c r="J175" s="25"/>
      <c r="K175" s="25"/>
      <c r="L175" s="26"/>
      <c r="M175" s="27"/>
      <c r="N175" s="7">
        <f t="shared" si="10"/>
        <v>0</v>
      </c>
      <c r="O175" s="7">
        <f t="shared" si="11"/>
        <v>0</v>
      </c>
    </row>
    <row r="176" spans="1:15" s="28" customFormat="1" ht="33.75" customHeight="1">
      <c r="A176" s="59"/>
      <c r="B176" s="62"/>
      <c r="C176" s="62"/>
      <c r="D176" s="71"/>
      <c r="E176" s="56"/>
      <c r="F176" s="56"/>
      <c r="G176" s="65"/>
      <c r="H176" s="20" t="s">
        <v>22</v>
      </c>
      <c r="I176" s="29">
        <v>1801000</v>
      </c>
      <c r="J176" s="29">
        <v>0</v>
      </c>
      <c r="K176" s="29">
        <v>0</v>
      </c>
      <c r="L176" s="30">
        <v>0</v>
      </c>
      <c r="M176" s="27"/>
      <c r="N176" s="7">
        <f t="shared" si="10"/>
        <v>1801000</v>
      </c>
      <c r="O176" s="7">
        <f t="shared" si="11"/>
        <v>1801000</v>
      </c>
    </row>
    <row r="177" spans="1:15" ht="24" customHeight="1">
      <c r="A177" s="57" t="s">
        <v>123</v>
      </c>
      <c r="B177" s="66" t="s">
        <v>143</v>
      </c>
      <c r="C177" s="66" t="s">
        <v>144</v>
      </c>
      <c r="D177" s="72" t="s">
        <v>149</v>
      </c>
      <c r="E177" s="54" t="s">
        <v>18</v>
      </c>
      <c r="F177" s="54" t="s">
        <v>135</v>
      </c>
      <c r="G177" s="63">
        <v>514000</v>
      </c>
      <c r="H177" s="14" t="s">
        <v>20</v>
      </c>
      <c r="I177" s="23">
        <f>SUM(I178,I179,I180)</f>
        <v>504000</v>
      </c>
      <c r="J177" s="23">
        <f>SUM(J178,J179,J180)</f>
        <v>0</v>
      </c>
      <c r="K177" s="23">
        <f>SUM(K178,K179,K180)</f>
        <v>0</v>
      </c>
      <c r="L177" s="23">
        <f>SUM(L178,L179,L180)</f>
        <v>0</v>
      </c>
      <c r="M177" s="24">
        <f>G177-I177-J177-K177-L177</f>
        <v>10000</v>
      </c>
      <c r="N177" s="7">
        <f t="shared" si="10"/>
        <v>504000</v>
      </c>
      <c r="O177" s="7">
        <f t="shared" si="11"/>
        <v>-10000</v>
      </c>
    </row>
    <row r="178" spans="1:15" s="28" customFormat="1" ht="24.75" customHeight="1">
      <c r="A178" s="58"/>
      <c r="B178" s="67"/>
      <c r="C178" s="67"/>
      <c r="D178" s="73"/>
      <c r="E178" s="55"/>
      <c r="F178" s="55"/>
      <c r="G178" s="64"/>
      <c r="H178" s="31" t="s">
        <v>21</v>
      </c>
      <c r="I178" s="32">
        <v>76000</v>
      </c>
      <c r="J178" s="32">
        <v>0</v>
      </c>
      <c r="K178" s="32">
        <v>0</v>
      </c>
      <c r="L178" s="33">
        <v>0</v>
      </c>
      <c r="M178" s="27"/>
      <c r="N178" s="7">
        <f t="shared" si="10"/>
        <v>76000</v>
      </c>
      <c r="O178" s="7">
        <f t="shared" si="11"/>
        <v>76000</v>
      </c>
    </row>
    <row r="179" spans="1:15" s="28" customFormat="1" ht="21" customHeight="1" hidden="1">
      <c r="A179" s="58"/>
      <c r="B179" s="67"/>
      <c r="C179" s="67"/>
      <c r="D179" s="73"/>
      <c r="E179" s="55"/>
      <c r="F179" s="55"/>
      <c r="G179" s="64"/>
      <c r="H179" s="31" t="s">
        <v>28</v>
      </c>
      <c r="I179" s="32"/>
      <c r="J179" s="32"/>
      <c r="K179" s="32"/>
      <c r="L179" s="33"/>
      <c r="M179" s="27"/>
      <c r="N179" s="7">
        <f t="shared" si="10"/>
        <v>0</v>
      </c>
      <c r="O179" s="7">
        <f t="shared" si="11"/>
        <v>0</v>
      </c>
    </row>
    <row r="180" spans="1:15" s="28" customFormat="1" ht="25.5" customHeight="1">
      <c r="A180" s="59"/>
      <c r="B180" s="68"/>
      <c r="C180" s="68"/>
      <c r="D180" s="74"/>
      <c r="E180" s="56"/>
      <c r="F180" s="56"/>
      <c r="G180" s="65"/>
      <c r="H180" s="20" t="s">
        <v>22</v>
      </c>
      <c r="I180" s="29">
        <v>428000</v>
      </c>
      <c r="J180" s="29">
        <v>0</v>
      </c>
      <c r="K180" s="29">
        <v>0</v>
      </c>
      <c r="L180" s="30">
        <v>0</v>
      </c>
      <c r="M180" s="27"/>
      <c r="N180" s="7">
        <f t="shared" si="10"/>
        <v>428000</v>
      </c>
      <c r="O180" s="7">
        <f t="shared" si="11"/>
        <v>428000</v>
      </c>
    </row>
    <row r="181" spans="1:15" ht="18.75" customHeight="1">
      <c r="A181" s="57" t="s">
        <v>126</v>
      </c>
      <c r="B181" s="96" t="s">
        <v>143</v>
      </c>
      <c r="C181" s="96" t="s">
        <v>151</v>
      </c>
      <c r="D181" s="95" t="s">
        <v>152</v>
      </c>
      <c r="E181" s="54" t="s">
        <v>18</v>
      </c>
      <c r="F181" s="54" t="s">
        <v>153</v>
      </c>
      <c r="G181" s="97">
        <v>2977000</v>
      </c>
      <c r="H181" s="14" t="s">
        <v>20</v>
      </c>
      <c r="I181" s="23">
        <f>SUM(I182,I183,I184)</f>
        <v>325000</v>
      </c>
      <c r="J181" s="23">
        <f>SUM(J182,J183,J184)</f>
        <v>437000</v>
      </c>
      <c r="K181" s="23">
        <f>SUM(K182,K183,K184)</f>
        <v>342000</v>
      </c>
      <c r="L181" s="23">
        <f>SUM(L182,L183,L184)</f>
        <v>1247000</v>
      </c>
      <c r="M181" s="24">
        <f>G181-I181-J181-K181-L181</f>
        <v>626000</v>
      </c>
      <c r="N181" s="7">
        <f t="shared" si="10"/>
        <v>2351000</v>
      </c>
      <c r="O181" s="7">
        <f t="shared" si="11"/>
        <v>-626000</v>
      </c>
    </row>
    <row r="182" spans="1:15" s="28" customFormat="1" ht="18.75" customHeight="1">
      <c r="A182" s="58"/>
      <c r="B182" s="96"/>
      <c r="C182" s="96"/>
      <c r="D182" s="95"/>
      <c r="E182" s="55"/>
      <c r="F182" s="55"/>
      <c r="G182" s="98"/>
      <c r="H182" s="31" t="s">
        <v>21</v>
      </c>
      <c r="I182" s="32">
        <v>325000</v>
      </c>
      <c r="J182" s="32">
        <v>437000</v>
      </c>
      <c r="K182" s="32">
        <v>342000</v>
      </c>
      <c r="L182" s="33">
        <v>1247000</v>
      </c>
      <c r="M182" s="27"/>
      <c r="N182" s="7">
        <f t="shared" si="10"/>
        <v>2351000</v>
      </c>
      <c r="O182" s="7">
        <f t="shared" si="11"/>
        <v>2351000</v>
      </c>
    </row>
    <row r="183" spans="1:15" s="28" customFormat="1" ht="18.75" customHeight="1" hidden="1">
      <c r="A183" s="58"/>
      <c r="B183" s="96"/>
      <c r="C183" s="96"/>
      <c r="D183" s="95"/>
      <c r="E183" s="55"/>
      <c r="F183" s="55"/>
      <c r="G183" s="98"/>
      <c r="H183" s="31" t="s">
        <v>28</v>
      </c>
      <c r="I183" s="32"/>
      <c r="J183" s="32"/>
      <c r="K183" s="32"/>
      <c r="L183" s="33"/>
      <c r="M183" s="27"/>
      <c r="N183" s="7">
        <f t="shared" si="10"/>
        <v>0</v>
      </c>
      <c r="O183" s="7">
        <f t="shared" si="11"/>
        <v>0</v>
      </c>
    </row>
    <row r="184" spans="1:15" s="28" customFormat="1" ht="18.75" customHeight="1">
      <c r="A184" s="59"/>
      <c r="B184" s="96"/>
      <c r="C184" s="96"/>
      <c r="D184" s="95"/>
      <c r="E184" s="56"/>
      <c r="F184" s="56"/>
      <c r="G184" s="99"/>
      <c r="H184" s="20" t="s">
        <v>22</v>
      </c>
      <c r="I184" s="29">
        <v>0</v>
      </c>
      <c r="J184" s="29">
        <v>0</v>
      </c>
      <c r="K184" s="29">
        <v>0</v>
      </c>
      <c r="L184" s="30">
        <v>0</v>
      </c>
      <c r="M184" s="27"/>
      <c r="N184" s="7">
        <f t="shared" si="10"/>
        <v>0</v>
      </c>
      <c r="O184" s="7">
        <f t="shared" si="11"/>
        <v>0</v>
      </c>
    </row>
    <row r="185" spans="1:15" ht="18.75" customHeight="1">
      <c r="A185" s="57" t="s">
        <v>132</v>
      </c>
      <c r="B185" s="66" t="s">
        <v>143</v>
      </c>
      <c r="C185" s="66" t="s">
        <v>155</v>
      </c>
      <c r="D185" s="54" t="s">
        <v>156</v>
      </c>
      <c r="E185" s="54" t="s">
        <v>18</v>
      </c>
      <c r="F185" s="54" t="s">
        <v>80</v>
      </c>
      <c r="G185" s="63">
        <v>4212000</v>
      </c>
      <c r="H185" s="14" t="s">
        <v>20</v>
      </c>
      <c r="I185" s="23">
        <f>SUM(I186,I187,I188)</f>
        <v>938000</v>
      </c>
      <c r="J185" s="23">
        <f>SUM(J186,J187,J188)</f>
        <v>900000</v>
      </c>
      <c r="K185" s="23">
        <f>SUM(K186,K187,K188)</f>
        <v>900000</v>
      </c>
      <c r="L185" s="23">
        <f>SUM(L186,L187,L188)</f>
        <v>0</v>
      </c>
      <c r="M185" s="24">
        <f>G185-I185-J185-K185-L185</f>
        <v>1474000</v>
      </c>
      <c r="N185" s="7">
        <f t="shared" si="10"/>
        <v>2738000</v>
      </c>
      <c r="O185" s="7">
        <f t="shared" si="11"/>
        <v>-1474000</v>
      </c>
    </row>
    <row r="186" spans="1:15" s="28" customFormat="1" ht="18.75" customHeight="1">
      <c r="A186" s="58"/>
      <c r="B186" s="67"/>
      <c r="C186" s="67"/>
      <c r="D186" s="55"/>
      <c r="E186" s="55"/>
      <c r="F186" s="55"/>
      <c r="G186" s="64"/>
      <c r="H186" s="31" t="s">
        <v>21</v>
      </c>
      <c r="I186" s="32">
        <v>38000</v>
      </c>
      <c r="J186" s="32">
        <v>200000</v>
      </c>
      <c r="K186" s="32">
        <v>200000</v>
      </c>
      <c r="L186" s="33">
        <v>0</v>
      </c>
      <c r="M186" s="27"/>
      <c r="N186" s="7">
        <f t="shared" si="10"/>
        <v>438000</v>
      </c>
      <c r="O186" s="7">
        <f t="shared" si="11"/>
        <v>438000</v>
      </c>
    </row>
    <row r="187" spans="1:15" s="28" customFormat="1" ht="18.75" customHeight="1">
      <c r="A187" s="58"/>
      <c r="B187" s="67"/>
      <c r="C187" s="67"/>
      <c r="D187" s="55"/>
      <c r="E187" s="55"/>
      <c r="F187" s="55"/>
      <c r="G187" s="64"/>
      <c r="H187" s="31" t="s">
        <v>60</v>
      </c>
      <c r="I187" s="32">
        <v>900000</v>
      </c>
      <c r="J187" s="32">
        <v>700000</v>
      </c>
      <c r="K187" s="32">
        <v>700000</v>
      </c>
      <c r="L187" s="33">
        <v>0</v>
      </c>
      <c r="M187" s="27"/>
      <c r="N187" s="7">
        <f t="shared" si="10"/>
        <v>2300000</v>
      </c>
      <c r="O187" s="7">
        <f t="shared" si="11"/>
        <v>2300000</v>
      </c>
    </row>
    <row r="188" spans="1:15" s="28" customFormat="1" ht="18.75" customHeight="1">
      <c r="A188" s="59"/>
      <c r="B188" s="68"/>
      <c r="C188" s="68"/>
      <c r="D188" s="56"/>
      <c r="E188" s="56"/>
      <c r="F188" s="56"/>
      <c r="G188" s="65"/>
      <c r="H188" s="20" t="s">
        <v>22</v>
      </c>
      <c r="I188" s="29">
        <v>0</v>
      </c>
      <c r="J188" s="29">
        <v>0</v>
      </c>
      <c r="K188" s="29">
        <v>0</v>
      </c>
      <c r="L188" s="30">
        <v>0</v>
      </c>
      <c r="M188" s="27"/>
      <c r="N188" s="7">
        <f t="shared" si="10"/>
        <v>0</v>
      </c>
      <c r="O188" s="7">
        <f t="shared" si="11"/>
        <v>0</v>
      </c>
    </row>
    <row r="189" spans="1:15" ht="21" customHeight="1">
      <c r="A189" s="57" t="s">
        <v>136</v>
      </c>
      <c r="B189" s="66" t="s">
        <v>143</v>
      </c>
      <c r="C189" s="66" t="s">
        <v>155</v>
      </c>
      <c r="D189" s="54" t="s">
        <v>157</v>
      </c>
      <c r="E189" s="54" t="s">
        <v>18</v>
      </c>
      <c r="F189" s="54" t="s">
        <v>153</v>
      </c>
      <c r="G189" s="63">
        <v>15982000</v>
      </c>
      <c r="H189" s="14" t="s">
        <v>20</v>
      </c>
      <c r="I189" s="23">
        <f>SUM(I190,I191,I192)</f>
        <v>1282000</v>
      </c>
      <c r="J189" s="23">
        <f>SUM(J190,J191,J192)</f>
        <v>2500000</v>
      </c>
      <c r="K189" s="23">
        <f>SUM(K190,K191,K192)</f>
        <v>2300000</v>
      </c>
      <c r="L189" s="23">
        <f>SUM(L190,L191,L192)</f>
        <v>9800000</v>
      </c>
      <c r="M189" s="24">
        <f>G189-I189-J189-K189-L189</f>
        <v>100000</v>
      </c>
      <c r="N189" s="7">
        <f aca="true" t="shared" si="12" ref="N189:N220">L189+K189+J189+I189</f>
        <v>15882000</v>
      </c>
      <c r="O189" s="7">
        <f aca="true" t="shared" si="13" ref="O189:O220">N189-G189</f>
        <v>-100000</v>
      </c>
    </row>
    <row r="190" spans="1:15" s="28" customFormat="1" ht="21" customHeight="1">
      <c r="A190" s="58"/>
      <c r="B190" s="67"/>
      <c r="C190" s="67"/>
      <c r="D190" s="55"/>
      <c r="E190" s="55"/>
      <c r="F190" s="55"/>
      <c r="G190" s="64"/>
      <c r="H190" s="17" t="s">
        <v>21</v>
      </c>
      <c r="I190" s="25">
        <v>1282000</v>
      </c>
      <c r="J190" s="25">
        <v>1250000</v>
      </c>
      <c r="K190" s="25">
        <v>1150000</v>
      </c>
      <c r="L190" s="26">
        <v>4900000</v>
      </c>
      <c r="M190" s="27"/>
      <c r="N190" s="7">
        <f t="shared" si="12"/>
        <v>8582000</v>
      </c>
      <c r="O190" s="7">
        <f t="shared" si="13"/>
        <v>8582000</v>
      </c>
    </row>
    <row r="191" spans="1:15" s="28" customFormat="1" ht="21" customHeight="1">
      <c r="A191" s="58"/>
      <c r="B191" s="67"/>
      <c r="C191" s="67"/>
      <c r="D191" s="55"/>
      <c r="E191" s="55"/>
      <c r="F191" s="55"/>
      <c r="G191" s="64"/>
      <c r="H191" s="17" t="s">
        <v>60</v>
      </c>
      <c r="I191" s="25">
        <v>0</v>
      </c>
      <c r="J191" s="25">
        <v>1250000</v>
      </c>
      <c r="K191" s="25">
        <v>1150000</v>
      </c>
      <c r="L191" s="26">
        <v>4900000</v>
      </c>
      <c r="M191" s="27"/>
      <c r="N191" s="7">
        <f t="shared" si="12"/>
        <v>7300000</v>
      </c>
      <c r="O191" s="7">
        <f t="shared" si="13"/>
        <v>7300000</v>
      </c>
    </row>
    <row r="192" spans="1:15" s="28" customFormat="1" ht="21" customHeight="1">
      <c r="A192" s="59"/>
      <c r="B192" s="68"/>
      <c r="C192" s="68"/>
      <c r="D192" s="56"/>
      <c r="E192" s="56"/>
      <c r="F192" s="56"/>
      <c r="G192" s="65"/>
      <c r="H192" s="47" t="s">
        <v>22</v>
      </c>
      <c r="I192" s="48">
        <v>0</v>
      </c>
      <c r="J192" s="48">
        <v>0</v>
      </c>
      <c r="K192" s="48">
        <v>0</v>
      </c>
      <c r="L192" s="49">
        <v>0</v>
      </c>
      <c r="M192" s="27"/>
      <c r="N192" s="7">
        <f t="shared" si="12"/>
        <v>0</v>
      </c>
      <c r="O192" s="7">
        <f t="shared" si="13"/>
        <v>0</v>
      </c>
    </row>
    <row r="193" spans="1:15" ht="21" customHeight="1">
      <c r="A193" s="57" t="s">
        <v>138</v>
      </c>
      <c r="B193" s="66" t="s">
        <v>158</v>
      </c>
      <c r="C193" s="66" t="s">
        <v>159</v>
      </c>
      <c r="D193" s="72" t="s">
        <v>160</v>
      </c>
      <c r="E193" s="54" t="s">
        <v>18</v>
      </c>
      <c r="F193" s="54" t="s">
        <v>36</v>
      </c>
      <c r="G193" s="63">
        <v>1114000</v>
      </c>
      <c r="H193" s="14" t="s">
        <v>20</v>
      </c>
      <c r="I193" s="23">
        <f>SUM(I194,I195,I196)</f>
        <v>20000</v>
      </c>
      <c r="J193" s="23">
        <f>SUM(J194,J195,J196)</f>
        <v>877000</v>
      </c>
      <c r="K193" s="23">
        <f>SUM(K194,K195,K196)</f>
        <v>0</v>
      </c>
      <c r="L193" s="23">
        <f>SUM(L194,L195,L196)</f>
        <v>0</v>
      </c>
      <c r="M193" s="24">
        <f>G193-I193-J193-K193-L193</f>
        <v>217000</v>
      </c>
      <c r="N193" s="7">
        <f t="shared" si="12"/>
        <v>897000</v>
      </c>
      <c r="O193" s="7">
        <f t="shared" si="13"/>
        <v>-217000</v>
      </c>
    </row>
    <row r="194" spans="1:15" s="28" customFormat="1" ht="21" customHeight="1">
      <c r="A194" s="58"/>
      <c r="B194" s="67"/>
      <c r="C194" s="67"/>
      <c r="D194" s="73"/>
      <c r="E194" s="55"/>
      <c r="F194" s="55"/>
      <c r="G194" s="64"/>
      <c r="H194" s="31" t="s">
        <v>21</v>
      </c>
      <c r="I194" s="32">
        <v>20000</v>
      </c>
      <c r="J194" s="32">
        <v>877000</v>
      </c>
      <c r="K194" s="32">
        <v>0</v>
      </c>
      <c r="L194" s="33">
        <v>0</v>
      </c>
      <c r="M194" s="27"/>
      <c r="N194" s="7">
        <f t="shared" si="12"/>
        <v>897000</v>
      </c>
      <c r="O194" s="7">
        <f t="shared" si="13"/>
        <v>897000</v>
      </c>
    </row>
    <row r="195" spans="1:15" s="28" customFormat="1" ht="21" customHeight="1" hidden="1">
      <c r="A195" s="58"/>
      <c r="B195" s="67"/>
      <c r="C195" s="67"/>
      <c r="D195" s="73"/>
      <c r="E195" s="55"/>
      <c r="F195" s="55"/>
      <c r="G195" s="64"/>
      <c r="H195" s="31" t="s">
        <v>28</v>
      </c>
      <c r="I195" s="32"/>
      <c r="J195" s="32"/>
      <c r="K195" s="32"/>
      <c r="L195" s="33"/>
      <c r="M195" s="27"/>
      <c r="N195" s="7">
        <f t="shared" si="12"/>
        <v>0</v>
      </c>
      <c r="O195" s="7">
        <f t="shared" si="13"/>
        <v>0</v>
      </c>
    </row>
    <row r="196" spans="1:15" s="28" customFormat="1" ht="21" customHeight="1">
      <c r="A196" s="59"/>
      <c r="B196" s="68"/>
      <c r="C196" s="68"/>
      <c r="D196" s="74"/>
      <c r="E196" s="56"/>
      <c r="F196" s="56"/>
      <c r="G196" s="65"/>
      <c r="H196" s="20" t="s">
        <v>22</v>
      </c>
      <c r="I196" s="29">
        <v>0</v>
      </c>
      <c r="J196" s="29">
        <v>0</v>
      </c>
      <c r="K196" s="29">
        <v>0</v>
      </c>
      <c r="L196" s="30">
        <v>0</v>
      </c>
      <c r="M196" s="27"/>
      <c r="N196" s="7">
        <f t="shared" si="12"/>
        <v>0</v>
      </c>
      <c r="O196" s="7">
        <f t="shared" si="13"/>
        <v>0</v>
      </c>
    </row>
    <row r="197" spans="1:15" ht="21" customHeight="1">
      <c r="A197" s="57" t="s">
        <v>189</v>
      </c>
      <c r="B197" s="66" t="s">
        <v>158</v>
      </c>
      <c r="C197" s="66" t="s">
        <v>159</v>
      </c>
      <c r="D197" s="72" t="s">
        <v>161</v>
      </c>
      <c r="E197" s="54" t="s">
        <v>18</v>
      </c>
      <c r="F197" s="54">
        <v>2009</v>
      </c>
      <c r="G197" s="63">
        <v>100000</v>
      </c>
      <c r="H197" s="14" t="s">
        <v>20</v>
      </c>
      <c r="I197" s="23">
        <f>SUM(I198,I199,I200)</f>
        <v>100000</v>
      </c>
      <c r="J197" s="23">
        <f>SUM(J198,J199,J200)</f>
        <v>0</v>
      </c>
      <c r="K197" s="23">
        <f>SUM(K198,K199,K200)</f>
        <v>0</v>
      </c>
      <c r="L197" s="23">
        <f>SUM(L198,L199,L200)</f>
        <v>0</v>
      </c>
      <c r="M197" s="24">
        <f>G197-I197-J197-K197-L197</f>
        <v>0</v>
      </c>
      <c r="N197" s="7">
        <f t="shared" si="12"/>
        <v>100000</v>
      </c>
      <c r="O197" s="7">
        <f t="shared" si="13"/>
        <v>0</v>
      </c>
    </row>
    <row r="198" spans="1:15" s="28" customFormat="1" ht="21" customHeight="1">
      <c r="A198" s="58"/>
      <c r="B198" s="67"/>
      <c r="C198" s="67"/>
      <c r="D198" s="73"/>
      <c r="E198" s="55"/>
      <c r="F198" s="55"/>
      <c r="G198" s="64"/>
      <c r="H198" s="31" t="s">
        <v>21</v>
      </c>
      <c r="I198" s="32">
        <v>100000</v>
      </c>
      <c r="J198" s="32">
        <v>0</v>
      </c>
      <c r="K198" s="32">
        <v>0</v>
      </c>
      <c r="L198" s="33">
        <v>0</v>
      </c>
      <c r="M198" s="27"/>
      <c r="N198" s="7">
        <f t="shared" si="12"/>
        <v>100000</v>
      </c>
      <c r="O198" s="7">
        <f t="shared" si="13"/>
        <v>100000</v>
      </c>
    </row>
    <row r="199" spans="1:15" s="28" customFormat="1" ht="21" customHeight="1" hidden="1">
      <c r="A199" s="58"/>
      <c r="B199" s="67"/>
      <c r="C199" s="67"/>
      <c r="D199" s="73"/>
      <c r="E199" s="55"/>
      <c r="F199" s="55"/>
      <c r="G199" s="64"/>
      <c r="H199" s="31" t="s">
        <v>28</v>
      </c>
      <c r="I199" s="32"/>
      <c r="J199" s="32"/>
      <c r="K199" s="32"/>
      <c r="L199" s="33"/>
      <c r="M199" s="27"/>
      <c r="N199" s="7">
        <f t="shared" si="12"/>
        <v>0</v>
      </c>
      <c r="O199" s="7">
        <f t="shared" si="13"/>
        <v>0</v>
      </c>
    </row>
    <row r="200" spans="1:15" s="28" customFormat="1" ht="21" customHeight="1">
      <c r="A200" s="59"/>
      <c r="B200" s="68"/>
      <c r="C200" s="68"/>
      <c r="D200" s="74"/>
      <c r="E200" s="56"/>
      <c r="F200" s="56"/>
      <c r="G200" s="65"/>
      <c r="H200" s="20" t="s">
        <v>22</v>
      </c>
      <c r="I200" s="29">
        <v>0</v>
      </c>
      <c r="J200" s="29">
        <v>0</v>
      </c>
      <c r="K200" s="29">
        <v>0</v>
      </c>
      <c r="L200" s="30">
        <v>0</v>
      </c>
      <c r="M200" s="27"/>
      <c r="N200" s="7">
        <f t="shared" si="12"/>
        <v>0</v>
      </c>
      <c r="O200" s="7">
        <f t="shared" si="13"/>
        <v>0</v>
      </c>
    </row>
    <row r="201" spans="1:15" ht="21" customHeight="1">
      <c r="A201" s="57" t="s">
        <v>142</v>
      </c>
      <c r="B201" s="66" t="s">
        <v>162</v>
      </c>
      <c r="C201" s="66" t="s">
        <v>163</v>
      </c>
      <c r="D201" s="72" t="s">
        <v>196</v>
      </c>
      <c r="E201" s="54" t="s">
        <v>18</v>
      </c>
      <c r="F201" s="54" t="s">
        <v>82</v>
      </c>
      <c r="G201" s="63">
        <f>13223000-200000</f>
        <v>13023000</v>
      </c>
      <c r="H201" s="14" t="s">
        <v>20</v>
      </c>
      <c r="I201" s="23">
        <f>SUM(I202,I203,I204)</f>
        <v>300000</v>
      </c>
      <c r="J201" s="23">
        <f>SUM(J202,J203,J204)</f>
        <v>0</v>
      </c>
      <c r="K201" s="23">
        <f>SUM(K202,K203,K204)</f>
        <v>0</v>
      </c>
      <c r="L201" s="23">
        <f>SUM(L202,L203,L204)</f>
        <v>6000000</v>
      </c>
      <c r="M201" s="24">
        <f>G201-I201-J201-K201-L201</f>
        <v>6723000</v>
      </c>
      <c r="N201" s="7">
        <f t="shared" si="12"/>
        <v>6300000</v>
      </c>
      <c r="O201" s="7">
        <f t="shared" si="13"/>
        <v>-6723000</v>
      </c>
    </row>
    <row r="202" spans="1:15" s="28" customFormat="1" ht="21" customHeight="1">
      <c r="A202" s="58"/>
      <c r="B202" s="67"/>
      <c r="C202" s="67"/>
      <c r="D202" s="73"/>
      <c r="E202" s="55"/>
      <c r="F202" s="55"/>
      <c r="G202" s="64"/>
      <c r="H202" s="31" t="s">
        <v>21</v>
      </c>
      <c r="I202" s="32">
        <f>500000-200000</f>
        <v>300000</v>
      </c>
      <c r="J202" s="32">
        <v>0</v>
      </c>
      <c r="K202" s="32">
        <v>0</v>
      </c>
      <c r="L202" s="33">
        <v>6000000</v>
      </c>
      <c r="M202" s="27"/>
      <c r="N202" s="7">
        <f t="shared" si="12"/>
        <v>6300000</v>
      </c>
      <c r="O202" s="7">
        <f t="shared" si="13"/>
        <v>6300000</v>
      </c>
    </row>
    <row r="203" spans="1:15" s="28" customFormat="1" ht="21" customHeight="1" hidden="1">
      <c r="A203" s="58"/>
      <c r="B203" s="67"/>
      <c r="C203" s="67"/>
      <c r="D203" s="73"/>
      <c r="E203" s="55"/>
      <c r="F203" s="55"/>
      <c r="G203" s="64"/>
      <c r="H203" s="31" t="s">
        <v>28</v>
      </c>
      <c r="I203" s="32"/>
      <c r="J203" s="32"/>
      <c r="K203" s="32"/>
      <c r="L203" s="33"/>
      <c r="M203" s="27"/>
      <c r="N203" s="7">
        <f t="shared" si="12"/>
        <v>0</v>
      </c>
      <c r="O203" s="7">
        <f t="shared" si="13"/>
        <v>0</v>
      </c>
    </row>
    <row r="204" spans="1:15" s="28" customFormat="1" ht="21" customHeight="1">
      <c r="A204" s="59"/>
      <c r="B204" s="68"/>
      <c r="C204" s="68"/>
      <c r="D204" s="74"/>
      <c r="E204" s="56"/>
      <c r="F204" s="56"/>
      <c r="G204" s="65"/>
      <c r="H204" s="20" t="s">
        <v>22</v>
      </c>
      <c r="I204" s="29">
        <v>0</v>
      </c>
      <c r="J204" s="29">
        <v>0</v>
      </c>
      <c r="K204" s="29">
        <v>0</v>
      </c>
      <c r="L204" s="30">
        <v>0</v>
      </c>
      <c r="M204" s="27"/>
      <c r="N204" s="7">
        <f t="shared" si="12"/>
        <v>0</v>
      </c>
      <c r="O204" s="7">
        <f t="shared" si="13"/>
        <v>0</v>
      </c>
    </row>
    <row r="205" spans="1:15" ht="21" customHeight="1">
      <c r="A205" s="57" t="s">
        <v>147</v>
      </c>
      <c r="B205" s="66" t="s">
        <v>162</v>
      </c>
      <c r="C205" s="66" t="s">
        <v>163</v>
      </c>
      <c r="D205" s="72" t="s">
        <v>164</v>
      </c>
      <c r="E205" s="54" t="s">
        <v>18</v>
      </c>
      <c r="F205" s="54" t="s">
        <v>122</v>
      </c>
      <c r="G205" s="63">
        <f>28862000+520000</f>
        <v>29382000</v>
      </c>
      <c r="H205" s="14" t="s">
        <v>20</v>
      </c>
      <c r="I205" s="23">
        <f>SUM(I206,I207,I208)</f>
        <v>10450000</v>
      </c>
      <c r="J205" s="23">
        <f>SUM(J206,J207,J208)</f>
        <v>4000000</v>
      </c>
      <c r="K205" s="23">
        <f>SUM(K206,K207,K208)</f>
        <v>3500000</v>
      </c>
      <c r="L205" s="23">
        <f>SUM(L206,L207,L208)</f>
        <v>3500000</v>
      </c>
      <c r="M205" s="24">
        <f>G205-I205-J205-K205-L205</f>
        <v>7932000</v>
      </c>
      <c r="N205" s="7">
        <f t="shared" si="12"/>
        <v>21450000</v>
      </c>
      <c r="O205" s="7">
        <f t="shared" si="13"/>
        <v>-7932000</v>
      </c>
    </row>
    <row r="206" spans="1:15" s="28" customFormat="1" ht="21" customHeight="1">
      <c r="A206" s="58"/>
      <c r="B206" s="67"/>
      <c r="C206" s="67"/>
      <c r="D206" s="73"/>
      <c r="E206" s="55"/>
      <c r="F206" s="55"/>
      <c r="G206" s="64"/>
      <c r="H206" s="31" t="s">
        <v>21</v>
      </c>
      <c r="I206" s="32">
        <f>9930000+520000</f>
        <v>10450000</v>
      </c>
      <c r="J206" s="32">
        <v>1000000</v>
      </c>
      <c r="K206" s="32">
        <v>500000</v>
      </c>
      <c r="L206" s="33">
        <v>500000</v>
      </c>
      <c r="M206" s="27"/>
      <c r="N206" s="7">
        <f t="shared" si="12"/>
        <v>12450000</v>
      </c>
      <c r="O206" s="7">
        <f t="shared" si="13"/>
        <v>12450000</v>
      </c>
    </row>
    <row r="207" spans="1:15" s="28" customFormat="1" ht="21" customHeight="1" hidden="1">
      <c r="A207" s="58"/>
      <c r="B207" s="67"/>
      <c r="C207" s="67"/>
      <c r="D207" s="73"/>
      <c r="E207" s="55"/>
      <c r="F207" s="55"/>
      <c r="G207" s="64"/>
      <c r="H207" s="31" t="s">
        <v>28</v>
      </c>
      <c r="I207" s="32"/>
      <c r="J207" s="32"/>
      <c r="K207" s="32"/>
      <c r="L207" s="33"/>
      <c r="M207" s="27"/>
      <c r="N207" s="7">
        <f t="shared" si="12"/>
        <v>0</v>
      </c>
      <c r="O207" s="7">
        <f t="shared" si="13"/>
        <v>0</v>
      </c>
    </row>
    <row r="208" spans="1:15" s="28" customFormat="1" ht="21" customHeight="1">
      <c r="A208" s="59"/>
      <c r="B208" s="68"/>
      <c r="C208" s="68"/>
      <c r="D208" s="74"/>
      <c r="E208" s="56"/>
      <c r="F208" s="56"/>
      <c r="G208" s="65"/>
      <c r="H208" s="20" t="s">
        <v>22</v>
      </c>
      <c r="I208" s="29">
        <v>0</v>
      </c>
      <c r="J208" s="29">
        <v>3000000</v>
      </c>
      <c r="K208" s="29">
        <v>3000000</v>
      </c>
      <c r="L208" s="30">
        <v>3000000</v>
      </c>
      <c r="M208" s="27"/>
      <c r="N208" s="7">
        <f t="shared" si="12"/>
        <v>9000000</v>
      </c>
      <c r="O208" s="7">
        <f t="shared" si="13"/>
        <v>9000000</v>
      </c>
    </row>
    <row r="209" spans="1:15" ht="21" customHeight="1">
      <c r="A209" s="57" t="s">
        <v>148</v>
      </c>
      <c r="B209" s="66" t="s">
        <v>162</v>
      </c>
      <c r="C209" s="66" t="s">
        <v>163</v>
      </c>
      <c r="D209" s="72" t="s">
        <v>165</v>
      </c>
      <c r="E209" s="54" t="s">
        <v>18</v>
      </c>
      <c r="F209" s="54" t="s">
        <v>122</v>
      </c>
      <c r="G209" s="63">
        <v>8690000</v>
      </c>
      <c r="H209" s="14" t="s">
        <v>20</v>
      </c>
      <c r="I209" s="23">
        <f>SUM(I210,I211,I212)</f>
        <v>70000</v>
      </c>
      <c r="J209" s="23">
        <f>SUM(J210,J211,J212)</f>
        <v>2500000</v>
      </c>
      <c r="K209" s="23">
        <f>SUM(K210,K211,K212)</f>
        <v>0</v>
      </c>
      <c r="L209" s="23">
        <f>SUM(L210,L211,L212)</f>
        <v>2000000</v>
      </c>
      <c r="M209" s="24">
        <f>G209-I209-J209-K209-L209</f>
        <v>4120000</v>
      </c>
      <c r="N209" s="7">
        <f t="shared" si="12"/>
        <v>4570000</v>
      </c>
      <c r="O209" s="7">
        <f t="shared" si="13"/>
        <v>-4120000</v>
      </c>
    </row>
    <row r="210" spans="1:15" s="28" customFormat="1" ht="21" customHeight="1">
      <c r="A210" s="58"/>
      <c r="B210" s="67"/>
      <c r="C210" s="67"/>
      <c r="D210" s="73"/>
      <c r="E210" s="55"/>
      <c r="F210" s="55"/>
      <c r="G210" s="64"/>
      <c r="H210" s="31" t="s">
        <v>21</v>
      </c>
      <c r="I210" s="32">
        <v>70000</v>
      </c>
      <c r="J210" s="32">
        <v>1750000</v>
      </c>
      <c r="K210" s="32">
        <v>0</v>
      </c>
      <c r="L210" s="33">
        <v>1250000</v>
      </c>
      <c r="M210" s="27"/>
      <c r="N210" s="7">
        <f t="shared" si="12"/>
        <v>3070000</v>
      </c>
      <c r="O210" s="7">
        <f t="shared" si="13"/>
        <v>3070000</v>
      </c>
    </row>
    <row r="211" spans="1:15" s="28" customFormat="1" ht="21" customHeight="1" hidden="1">
      <c r="A211" s="58"/>
      <c r="B211" s="67"/>
      <c r="C211" s="67"/>
      <c r="D211" s="73"/>
      <c r="E211" s="55"/>
      <c r="F211" s="55"/>
      <c r="G211" s="64"/>
      <c r="H211" s="31" t="s">
        <v>28</v>
      </c>
      <c r="I211" s="32"/>
      <c r="J211" s="32"/>
      <c r="K211" s="32"/>
      <c r="L211" s="33"/>
      <c r="M211" s="27"/>
      <c r="N211" s="7">
        <f t="shared" si="12"/>
        <v>0</v>
      </c>
      <c r="O211" s="7">
        <f t="shared" si="13"/>
        <v>0</v>
      </c>
    </row>
    <row r="212" spans="1:15" s="28" customFormat="1" ht="21" customHeight="1">
      <c r="A212" s="59"/>
      <c r="B212" s="68"/>
      <c r="C212" s="68"/>
      <c r="D212" s="74"/>
      <c r="E212" s="56"/>
      <c r="F212" s="56"/>
      <c r="G212" s="65"/>
      <c r="H212" s="20" t="s">
        <v>22</v>
      </c>
      <c r="I212" s="29">
        <v>0</v>
      </c>
      <c r="J212" s="29">
        <v>750000</v>
      </c>
      <c r="K212" s="29">
        <v>0</v>
      </c>
      <c r="L212" s="30">
        <v>750000</v>
      </c>
      <c r="M212" s="27"/>
      <c r="N212" s="7">
        <f t="shared" si="12"/>
        <v>1500000</v>
      </c>
      <c r="O212" s="7">
        <f t="shared" si="13"/>
        <v>1500000</v>
      </c>
    </row>
    <row r="213" spans="1:15" ht="21" customHeight="1">
      <c r="A213" s="57" t="s">
        <v>150</v>
      </c>
      <c r="B213" s="66" t="s">
        <v>162</v>
      </c>
      <c r="C213" s="66" t="s">
        <v>163</v>
      </c>
      <c r="D213" s="72" t="s">
        <v>166</v>
      </c>
      <c r="E213" s="54" t="s">
        <v>18</v>
      </c>
      <c r="F213" s="54">
        <v>2009</v>
      </c>
      <c r="G213" s="63">
        <v>100000</v>
      </c>
      <c r="H213" s="14" t="s">
        <v>20</v>
      </c>
      <c r="I213" s="23">
        <f>SUM(I214,I215,I216)</f>
        <v>100000</v>
      </c>
      <c r="J213" s="23">
        <f>SUM(J214,J215,J216)</f>
        <v>0</v>
      </c>
      <c r="K213" s="23">
        <f>SUM(K214,K215,K216)</f>
        <v>0</v>
      </c>
      <c r="L213" s="23">
        <f>SUM(L214,L215,L216)</f>
        <v>0</v>
      </c>
      <c r="M213" s="24">
        <f>G213-I213-J213-K213-L213</f>
        <v>0</v>
      </c>
      <c r="N213" s="7">
        <f t="shared" si="12"/>
        <v>100000</v>
      </c>
      <c r="O213" s="7">
        <f t="shared" si="13"/>
        <v>0</v>
      </c>
    </row>
    <row r="214" spans="1:15" s="28" customFormat="1" ht="21" customHeight="1">
      <c r="A214" s="58"/>
      <c r="B214" s="67"/>
      <c r="C214" s="67"/>
      <c r="D214" s="73"/>
      <c r="E214" s="55"/>
      <c r="F214" s="55"/>
      <c r="G214" s="64"/>
      <c r="H214" s="17" t="s">
        <v>21</v>
      </c>
      <c r="I214" s="25">
        <v>100000</v>
      </c>
      <c r="J214" s="25">
        <v>0</v>
      </c>
      <c r="K214" s="25">
        <v>0</v>
      </c>
      <c r="L214" s="26">
        <v>0</v>
      </c>
      <c r="M214" s="27"/>
      <c r="N214" s="7">
        <f t="shared" si="12"/>
        <v>100000</v>
      </c>
      <c r="O214" s="7">
        <f t="shared" si="13"/>
        <v>100000</v>
      </c>
    </row>
    <row r="215" spans="1:15" s="28" customFormat="1" ht="21" customHeight="1" hidden="1">
      <c r="A215" s="58"/>
      <c r="B215" s="67"/>
      <c r="C215" s="67"/>
      <c r="D215" s="73"/>
      <c r="E215" s="55"/>
      <c r="F215" s="55"/>
      <c r="G215" s="64"/>
      <c r="H215" s="31" t="s">
        <v>28</v>
      </c>
      <c r="I215" s="32"/>
      <c r="J215" s="32"/>
      <c r="K215" s="32"/>
      <c r="L215" s="33"/>
      <c r="M215" s="27"/>
      <c r="N215" s="7">
        <f t="shared" si="12"/>
        <v>0</v>
      </c>
      <c r="O215" s="7">
        <f t="shared" si="13"/>
        <v>0</v>
      </c>
    </row>
    <row r="216" spans="1:15" s="28" customFormat="1" ht="21" customHeight="1">
      <c r="A216" s="59"/>
      <c r="B216" s="68"/>
      <c r="C216" s="68"/>
      <c r="D216" s="74"/>
      <c r="E216" s="56"/>
      <c r="F216" s="56"/>
      <c r="G216" s="65"/>
      <c r="H216" s="20" t="s">
        <v>22</v>
      </c>
      <c r="I216" s="29">
        <v>0</v>
      </c>
      <c r="J216" s="29">
        <v>0</v>
      </c>
      <c r="K216" s="29">
        <v>0</v>
      </c>
      <c r="L216" s="30">
        <v>0</v>
      </c>
      <c r="M216" s="27"/>
      <c r="N216" s="7">
        <f t="shared" si="12"/>
        <v>0</v>
      </c>
      <c r="O216" s="7">
        <f t="shared" si="13"/>
        <v>0</v>
      </c>
    </row>
    <row r="217" spans="1:15" ht="21" customHeight="1">
      <c r="A217" s="57" t="s">
        <v>154</v>
      </c>
      <c r="B217" s="66" t="s">
        <v>162</v>
      </c>
      <c r="C217" s="66" t="s">
        <v>163</v>
      </c>
      <c r="D217" s="72" t="s">
        <v>167</v>
      </c>
      <c r="E217" s="54" t="s">
        <v>18</v>
      </c>
      <c r="F217" s="54" t="s">
        <v>36</v>
      </c>
      <c r="G217" s="63">
        <v>5454000</v>
      </c>
      <c r="H217" s="14" t="s">
        <v>20</v>
      </c>
      <c r="I217" s="23">
        <f>SUM(I218,I219,I220)</f>
        <v>2266000</v>
      </c>
      <c r="J217" s="23">
        <f>SUM(J218,J219,J220)</f>
        <v>1666000</v>
      </c>
      <c r="K217" s="23">
        <f>SUM(K218,K219,K220)</f>
        <v>0</v>
      </c>
      <c r="L217" s="23">
        <f>SUM(L218,L219,L220)</f>
        <v>0</v>
      </c>
      <c r="M217" s="24">
        <f>G217-I217-J217-K217-L217</f>
        <v>1522000</v>
      </c>
      <c r="N217" s="7">
        <f t="shared" si="12"/>
        <v>3932000</v>
      </c>
      <c r="O217" s="7">
        <f t="shared" si="13"/>
        <v>-1522000</v>
      </c>
    </row>
    <row r="218" spans="1:15" s="28" customFormat="1" ht="21" customHeight="1">
      <c r="A218" s="58"/>
      <c r="B218" s="67"/>
      <c r="C218" s="67"/>
      <c r="D218" s="73"/>
      <c r="E218" s="55"/>
      <c r="F218" s="55"/>
      <c r="G218" s="64"/>
      <c r="H218" s="31" t="s">
        <v>21</v>
      </c>
      <c r="I218" s="32">
        <v>1600000</v>
      </c>
      <c r="J218" s="32">
        <v>1000000</v>
      </c>
      <c r="K218" s="32">
        <v>0</v>
      </c>
      <c r="L218" s="33">
        <v>0</v>
      </c>
      <c r="M218" s="27"/>
      <c r="N218" s="7">
        <f t="shared" si="12"/>
        <v>2600000</v>
      </c>
      <c r="O218" s="7">
        <f t="shared" si="13"/>
        <v>2600000</v>
      </c>
    </row>
    <row r="219" spans="1:15" s="28" customFormat="1" ht="21" customHeight="1" hidden="1">
      <c r="A219" s="58"/>
      <c r="B219" s="67"/>
      <c r="C219" s="67"/>
      <c r="D219" s="73"/>
      <c r="E219" s="55"/>
      <c r="F219" s="55"/>
      <c r="G219" s="64"/>
      <c r="H219" s="31" t="s">
        <v>28</v>
      </c>
      <c r="I219" s="32"/>
      <c r="J219" s="32"/>
      <c r="K219" s="32"/>
      <c r="L219" s="33"/>
      <c r="M219" s="27"/>
      <c r="N219" s="7">
        <f t="shared" si="12"/>
        <v>0</v>
      </c>
      <c r="O219" s="7">
        <f t="shared" si="13"/>
        <v>0</v>
      </c>
    </row>
    <row r="220" spans="1:15" s="28" customFormat="1" ht="21" customHeight="1">
      <c r="A220" s="59"/>
      <c r="B220" s="68"/>
      <c r="C220" s="68"/>
      <c r="D220" s="74"/>
      <c r="E220" s="56"/>
      <c r="F220" s="56"/>
      <c r="G220" s="65"/>
      <c r="H220" s="20" t="s">
        <v>22</v>
      </c>
      <c r="I220" s="29">
        <v>666000</v>
      </c>
      <c r="J220" s="29">
        <v>666000</v>
      </c>
      <c r="K220" s="29">
        <v>0</v>
      </c>
      <c r="L220" s="30">
        <v>0</v>
      </c>
      <c r="M220" s="27"/>
      <c r="N220" s="7">
        <f t="shared" si="12"/>
        <v>1332000</v>
      </c>
      <c r="O220" s="7">
        <f t="shared" si="13"/>
        <v>1332000</v>
      </c>
    </row>
    <row r="221" spans="1:13" s="9" customFormat="1" ht="21" customHeight="1">
      <c r="A221" s="106" t="s">
        <v>168</v>
      </c>
      <c r="B221" s="107"/>
      <c r="C221" s="107"/>
      <c r="D221" s="107"/>
      <c r="E221" s="107"/>
      <c r="F221" s="108"/>
      <c r="G221" s="53">
        <f>SUM(G6,G9,G13,G17,G21,G25,G29,G33,G37,G41,G45,G49,G53,G57,G61,G65,G69,G73,G77,G81,G85,G89,G93,G97,G101,G105,G109,G113,G117,G121)+G125+G129+G133+G137+G141+G145+G149+G153+G157+G161+G165+G169+G173+G177+G181+G185+G189+G193+G197+G201+G205+G209+G213+G217</f>
        <v>1879003000</v>
      </c>
      <c r="H221" s="8"/>
      <c r="I221" s="53">
        <f>SUM(I6,I9,I13,I17,I21,I25,I29,I33,I37,I41,I45,I49,I53,I57,I61,I65,I69,I73,I77,I81,I85,I89,I93,I97,I101,I105,I109,I113,I117,I121)+I125+I129+I133+I137+I141+I145+I149+I153+I157+I161+I165+I169+I173+I177+I181+I185+I189+I193+I197+I201+I205+I209+I213+I217</f>
        <v>57161000</v>
      </c>
      <c r="J221" s="53">
        <f>SUM(J6,J9,J13,J17,J21,J25,J29,J33,J37,J41,J45,J49,J53,J57,J61,J65,J69,J73,J77,J81,J85,J89,J93,J97,J101,J105,J109,J113,J117,J121)+J125+J129+J133+J137+J141+J145+J149+J153+J157+J161+J165+J169+J173+J177+J181+J185+J189+J193+J197+J201+J205+J209+J213+J217</f>
        <v>103619000</v>
      </c>
      <c r="K221" s="53">
        <f>SUM(K6,K9,K13,K17,K21,K25,K29,K33,K37,K41,K45,K49,K53,K57,K61,K65,K69,K73,K77,K81,K85,K89,K93,K97,K101,K105,K109,K113,K117,K121)+K125+K129+K133+K137+K141+K145+K149+K153+K157+K161+K165+K169+K173+K177+K181+K185+K189+K193+K197+K201+K205+K209+K213+K217</f>
        <v>125828000</v>
      </c>
      <c r="L221" s="53">
        <f>SUM(L6,L9,L13,L17,L21,L25,L29,L33,L37,L41,L45,L49,L53,L57,L61,L65,L69,L73,L77,L81,L85,L89,L93,L97,L101,L105,L109,L113,L117,L121)+L125+L129+L133+L137+L141+L145+L149+L153+L157+L161+L165+L169+L173+L177+L181+L185+L189+L193+L197+L201+L205+L209+L213+L217</f>
        <v>1536119000</v>
      </c>
      <c r="M221" s="24">
        <f>G221-I221-J221-K221-L221</f>
        <v>56276000</v>
      </c>
    </row>
    <row r="222" spans="3:12" ht="13.5" customHeight="1"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5:12" ht="21.75" customHeight="1" hidden="1">
      <c r="E223" s="109" t="s">
        <v>169</v>
      </c>
      <c r="F223" s="110"/>
      <c r="G223" s="110"/>
      <c r="H223" s="111"/>
      <c r="I223" s="11" t="s">
        <v>12</v>
      </c>
      <c r="J223" s="11" t="s">
        <v>13</v>
      </c>
      <c r="K223" s="11" t="s">
        <v>14</v>
      </c>
      <c r="L223" s="11" t="s">
        <v>15</v>
      </c>
    </row>
    <row r="224" spans="1:12" s="9" customFormat="1" ht="30" customHeight="1" hidden="1">
      <c r="A224" s="50"/>
      <c r="B224" s="50"/>
      <c r="C224" s="50"/>
      <c r="E224" s="112"/>
      <c r="F224" s="113"/>
      <c r="G224" s="113"/>
      <c r="H224" s="114"/>
      <c r="I224" s="51">
        <f>SUM(I225,I226,I227)</f>
        <v>57161000</v>
      </c>
      <c r="J224" s="51">
        <f>SUM(J225,J226,J227)</f>
        <v>103619000</v>
      </c>
      <c r="K224" s="51">
        <f>SUM(K225,K226,K227)</f>
        <v>125828000</v>
      </c>
      <c r="L224" s="51">
        <f>SUM(L225,L226,L227)</f>
        <v>1536119000</v>
      </c>
    </row>
    <row r="225" spans="5:12" ht="30" customHeight="1" hidden="1">
      <c r="E225" s="115" t="s">
        <v>170</v>
      </c>
      <c r="F225" s="116"/>
      <c r="G225" s="116"/>
      <c r="H225" s="117"/>
      <c r="I225" s="52">
        <f aca="true" t="shared" si="14" ref="I225:L226">SUM(I7,I10,I14,I18,I22,I26,I30,I34,I38,I42,I46,I50,I54,I58,I62,I66,I70,I74,I78,I82,I86,I90,I94,I98,I102,I106,I110,I114,I118,I122)+I126+I130+I134+I138+I142+I146+I150+I154+I158+I162+I166+I170+I174+I178+I182+I186+I190+I194+I198+I202+I206+I210+I214+I218</f>
        <v>43282000</v>
      </c>
      <c r="J225" s="52">
        <f t="shared" si="14"/>
        <v>46567000</v>
      </c>
      <c r="K225" s="52">
        <f t="shared" si="14"/>
        <v>38599000</v>
      </c>
      <c r="L225" s="52">
        <f t="shared" si="14"/>
        <v>105195000</v>
      </c>
    </row>
    <row r="226" spans="5:12" ht="30" customHeight="1" hidden="1">
      <c r="E226" s="118" t="s">
        <v>171</v>
      </c>
      <c r="F226" s="118"/>
      <c r="G226" s="118"/>
      <c r="H226" s="118"/>
      <c r="I226" s="52">
        <f t="shared" si="14"/>
        <v>1816000</v>
      </c>
      <c r="J226" s="52">
        <f t="shared" si="14"/>
        <v>2250000</v>
      </c>
      <c r="K226" s="52">
        <f t="shared" si="14"/>
        <v>12550000</v>
      </c>
      <c r="L226" s="52">
        <f t="shared" si="14"/>
        <v>6083000</v>
      </c>
    </row>
    <row r="227" spans="5:12" ht="30" customHeight="1" hidden="1">
      <c r="E227" s="102" t="s">
        <v>172</v>
      </c>
      <c r="F227" s="103"/>
      <c r="G227" s="103"/>
      <c r="H227" s="104"/>
      <c r="I227" s="52">
        <f>SUM(I12,I16,I20,I24,I28,I32,I36,I40,I44,I48,I52,I56,I60,I64,I68,I72,I76,I80,I84,I88,I92,I96,I100,I104,I108,I112,I116,I120,I124)+I128+I132+I136+I140+I144+I148+I152+I156+I160+I164+I168+I172+I176+I180+I184+I188+I192+I196+I200+I204+I208+I212+I216+I220</f>
        <v>12063000</v>
      </c>
      <c r="J227" s="52">
        <f>SUM(J12,J16,J20,J24,J28,J32,J36,J40,J44,J48,J52,J56,J60,J64,J68,J72,J76,J80,J84,J88,J92,J96,J100,J104,J108,J112,J116,J120,J124)+J128+J132+J136+J140+J144+J148+J152+J156+J160+J164+J168+J172+J176+J180+J184+J188+J192+J196+J200+J204+J208+J212+J216+J220</f>
        <v>54802000</v>
      </c>
      <c r="K227" s="52">
        <f>SUM(K12,K16,K20,K24,K28,K32,K36,K40,K44,K48,K52,K56,K60,K64,K68,K72,K76,K80,K84,K88,K92,K96,K100,K104,K108,K112,K116,K120,K124)+K128+K132+K136+K140+K144+K148+K152+K156+K160+K164+K168+K172+K176+K180+K184+K188+K192+K196+K200+K204+K208+K212+K216+K220</f>
        <v>74679000</v>
      </c>
      <c r="L227" s="52">
        <f>SUM(L12,L16,L20,L24,L28,L32,L36,L40,L44,L48,L52,L56,L60,L64,L68,L72,L76,L80,L84,L88,L92,L96,L100,L104,L108,L112,L116,L120,L124)+L128+L132+L136+L140+L144+L148+L152+L156+L160+L164+L168+L172+L176+L180+L184+L188+L192+L196+L200+L204+L208+L212+L216+L220</f>
        <v>1424841000</v>
      </c>
    </row>
    <row r="228" spans="8:12" ht="19.5" customHeight="1" hidden="1">
      <c r="H228" s="2" t="s">
        <v>190</v>
      </c>
      <c r="I228" s="7">
        <f>I221-I224</f>
        <v>0</v>
      </c>
      <c r="J228" s="7">
        <f>J221-J224</f>
        <v>0</v>
      </c>
      <c r="K228" s="7">
        <f>K221-K224</f>
        <v>0</v>
      </c>
      <c r="L228" s="7">
        <f>L221-L224</f>
        <v>0</v>
      </c>
    </row>
    <row r="229" ht="19.5" customHeight="1" hidden="1">
      <c r="A229" s="12"/>
    </row>
    <row r="230" spans="8:11" ht="12.75" hidden="1">
      <c r="H230" s="9" t="s">
        <v>173</v>
      </c>
      <c r="I230" s="9"/>
      <c r="J230" s="24">
        <v>2000000</v>
      </c>
      <c r="K230" s="24">
        <v>38000000</v>
      </c>
    </row>
    <row r="231" spans="8:11" ht="12.75" hidden="1">
      <c r="H231" s="2" t="s">
        <v>174</v>
      </c>
      <c r="J231" s="7"/>
      <c r="K231" s="7"/>
    </row>
    <row r="232" spans="8:11" ht="12.75" hidden="1">
      <c r="H232" s="2" t="s">
        <v>175</v>
      </c>
      <c r="J232" s="7"/>
      <c r="K232" s="7"/>
    </row>
    <row r="233" spans="8:11" ht="12.75" hidden="1">
      <c r="H233" s="2" t="s">
        <v>176</v>
      </c>
      <c r="J233" s="7">
        <v>2000000</v>
      </c>
      <c r="K233" s="7">
        <v>38000000</v>
      </c>
    </row>
    <row r="234" spans="8:11" ht="12.75" hidden="1">
      <c r="H234" s="9" t="s">
        <v>177</v>
      </c>
      <c r="I234" s="9"/>
      <c r="J234" s="24">
        <v>1800000</v>
      </c>
      <c r="K234" s="24"/>
    </row>
    <row r="235" spans="8:11" ht="12.75" hidden="1">
      <c r="H235" s="2" t="s">
        <v>174</v>
      </c>
      <c r="J235" s="7"/>
      <c r="K235" s="7"/>
    </row>
    <row r="236" spans="8:11" ht="12.75" hidden="1">
      <c r="H236" s="2" t="s">
        <v>175</v>
      </c>
      <c r="J236" s="7"/>
      <c r="K236" s="7"/>
    </row>
    <row r="237" spans="8:11" ht="12.75" hidden="1">
      <c r="H237" s="2" t="s">
        <v>176</v>
      </c>
      <c r="J237" s="7">
        <v>1800000</v>
      </c>
      <c r="K237" s="7"/>
    </row>
    <row r="238" spans="8:11" ht="12.75" hidden="1">
      <c r="H238" s="9" t="s">
        <v>178</v>
      </c>
      <c r="I238" s="24">
        <v>669000</v>
      </c>
      <c r="J238" s="24">
        <v>1480000</v>
      </c>
      <c r="K238" s="24">
        <v>690000</v>
      </c>
    </row>
    <row r="239" spans="8:11" ht="12.75" hidden="1">
      <c r="H239" s="2" t="s">
        <v>174</v>
      </c>
      <c r="I239" s="7">
        <v>669000</v>
      </c>
      <c r="J239" s="7">
        <v>1480000</v>
      </c>
      <c r="K239" s="7">
        <v>690000</v>
      </c>
    </row>
    <row r="240" spans="8:11" ht="12.75" hidden="1">
      <c r="H240" s="2" t="s">
        <v>175</v>
      </c>
      <c r="I240" s="7"/>
      <c r="J240" s="7"/>
      <c r="K240" s="7"/>
    </row>
    <row r="241" spans="8:11" ht="12.75" hidden="1">
      <c r="H241" s="2" t="s">
        <v>176</v>
      </c>
      <c r="I241" s="7"/>
      <c r="J241" s="7"/>
      <c r="K241" s="7"/>
    </row>
    <row r="242" spans="8:11" ht="12.75" hidden="1">
      <c r="H242" s="9" t="s">
        <v>179</v>
      </c>
      <c r="I242" s="24">
        <v>1000000</v>
      </c>
      <c r="J242" s="24">
        <v>4500000</v>
      </c>
      <c r="K242" s="24">
        <v>5125000</v>
      </c>
    </row>
    <row r="243" spans="8:11" ht="12.75" hidden="1">
      <c r="H243" s="2" t="s">
        <v>174</v>
      </c>
      <c r="I243" s="7">
        <v>1000000</v>
      </c>
      <c r="J243" s="7">
        <v>4500000</v>
      </c>
      <c r="K243" s="7">
        <v>5125000</v>
      </c>
    </row>
    <row r="244" spans="8:11" ht="12.75" hidden="1">
      <c r="H244" s="2" t="s">
        <v>175</v>
      </c>
      <c r="I244" s="7"/>
      <c r="J244" s="7"/>
      <c r="K244" s="7"/>
    </row>
    <row r="245" spans="8:11" ht="12.75" hidden="1">
      <c r="H245" s="2" t="s">
        <v>176</v>
      </c>
      <c r="I245" s="7"/>
      <c r="J245" s="7"/>
      <c r="K245" s="7"/>
    </row>
    <row r="246" spans="9:11" ht="12.75" hidden="1">
      <c r="I246" s="7"/>
      <c r="J246" s="7"/>
      <c r="K246" s="7"/>
    </row>
    <row r="247" spans="9:11" ht="12.75" hidden="1">
      <c r="I247" s="7">
        <f>I242+I238+I234+I230+I224</f>
        <v>58830000</v>
      </c>
      <c r="J247" s="7">
        <f>J242+J238+J234+J230+J224</f>
        <v>113399000</v>
      </c>
      <c r="K247" s="7">
        <f>K242+K238+K234+K230+K224</f>
        <v>169643000</v>
      </c>
    </row>
    <row r="248" spans="8:11" ht="12.75" hidden="1">
      <c r="H248" s="9" t="s">
        <v>180</v>
      </c>
      <c r="I248" s="9">
        <v>86890000</v>
      </c>
      <c r="J248" s="24">
        <v>136639000</v>
      </c>
      <c r="K248" s="24">
        <v>190156000</v>
      </c>
    </row>
    <row r="249" spans="9:11" ht="12.75" hidden="1">
      <c r="I249" s="7">
        <f>I248-I247</f>
        <v>28060000</v>
      </c>
      <c r="J249" s="7">
        <f>J248-J247</f>
        <v>23240000</v>
      </c>
      <c r="K249" s="7">
        <f>K248-K247</f>
        <v>20513000</v>
      </c>
    </row>
    <row r="250" spans="10:11" ht="12.75" hidden="1">
      <c r="J250" s="7"/>
      <c r="K250" s="7"/>
    </row>
    <row r="251" spans="10:11" ht="12.75">
      <c r="J251" s="7"/>
      <c r="K251" s="7"/>
    </row>
    <row r="252" spans="10:11" ht="12.75">
      <c r="J252" s="7"/>
      <c r="K252" s="7"/>
    </row>
    <row r="253" spans="10:11" ht="12.75">
      <c r="J253" s="7"/>
      <c r="K253" s="7"/>
    </row>
    <row r="254" spans="10:11" ht="12.75">
      <c r="J254" s="7"/>
      <c r="K254" s="7"/>
    </row>
    <row r="255" spans="10:11" ht="12.75">
      <c r="J255" s="7"/>
      <c r="K255" s="7"/>
    </row>
  </sheetData>
  <sheetProtection/>
  <mergeCells count="394">
    <mergeCell ref="E49:E52"/>
    <mergeCell ref="F49:F52"/>
    <mergeCell ref="E65:E68"/>
    <mergeCell ref="F65:F68"/>
    <mergeCell ref="E57:E60"/>
    <mergeCell ref="F57:F60"/>
    <mergeCell ref="F53:F56"/>
    <mergeCell ref="D41:D44"/>
    <mergeCell ref="D33:D36"/>
    <mergeCell ref="D37:D40"/>
    <mergeCell ref="D205:D208"/>
    <mergeCell ref="D129:D132"/>
    <mergeCell ref="D101:D104"/>
    <mergeCell ref="D189:D192"/>
    <mergeCell ref="D45:D48"/>
    <mergeCell ref="D125:D128"/>
    <mergeCell ref="D57:D60"/>
    <mergeCell ref="E209:E212"/>
    <mergeCell ref="F209:F212"/>
    <mergeCell ref="E77:E80"/>
    <mergeCell ref="D197:D200"/>
    <mergeCell ref="D193:D196"/>
    <mergeCell ref="F81:F84"/>
    <mergeCell ref="F77:F80"/>
    <mergeCell ref="F137:F140"/>
    <mergeCell ref="E101:E104"/>
    <mergeCell ref="F101:F104"/>
    <mergeCell ref="G209:G212"/>
    <mergeCell ref="D209:D212"/>
    <mergeCell ref="F217:F220"/>
    <mergeCell ref="G217:G220"/>
    <mergeCell ref="E213:E216"/>
    <mergeCell ref="F213:F216"/>
    <mergeCell ref="G213:G216"/>
    <mergeCell ref="D217:D220"/>
    <mergeCell ref="D213:D216"/>
    <mergeCell ref="E217:E220"/>
    <mergeCell ref="E227:H227"/>
    <mergeCell ref="C222:L222"/>
    <mergeCell ref="A221:F221"/>
    <mergeCell ref="E223:H224"/>
    <mergeCell ref="E225:H225"/>
    <mergeCell ref="E226:H226"/>
    <mergeCell ref="B33:B36"/>
    <mergeCell ref="C33:C36"/>
    <mergeCell ref="B65:B68"/>
    <mergeCell ref="C61:C64"/>
    <mergeCell ref="C65:C68"/>
    <mergeCell ref="C53:C56"/>
    <mergeCell ref="C37:C40"/>
    <mergeCell ref="B45:B48"/>
    <mergeCell ref="C45:C48"/>
    <mergeCell ref="C49:C52"/>
    <mergeCell ref="C197:C200"/>
    <mergeCell ref="C193:C196"/>
    <mergeCell ref="C201:C204"/>
    <mergeCell ref="C217:C220"/>
    <mergeCell ref="C209:C212"/>
    <mergeCell ref="C205:C208"/>
    <mergeCell ref="C213:C216"/>
    <mergeCell ref="A217:A220"/>
    <mergeCell ref="B217:B220"/>
    <mergeCell ref="A197:A200"/>
    <mergeCell ref="B197:B200"/>
    <mergeCell ref="A205:A208"/>
    <mergeCell ref="B205:B208"/>
    <mergeCell ref="A209:A212"/>
    <mergeCell ref="B209:B212"/>
    <mergeCell ref="A213:A216"/>
    <mergeCell ref="B213:B216"/>
    <mergeCell ref="C189:C192"/>
    <mergeCell ref="C185:C188"/>
    <mergeCell ref="D185:D188"/>
    <mergeCell ref="B185:B188"/>
    <mergeCell ref="B189:B192"/>
    <mergeCell ref="A77:A80"/>
    <mergeCell ref="C177:C180"/>
    <mergeCell ref="C121:C124"/>
    <mergeCell ref="D121:D124"/>
    <mergeCell ref="D109:D112"/>
    <mergeCell ref="A137:A140"/>
    <mergeCell ref="A85:A88"/>
    <mergeCell ref="C81:C84"/>
    <mergeCell ref="D81:D84"/>
    <mergeCell ref="B145:B148"/>
    <mergeCell ref="A81:A84"/>
    <mergeCell ref="B81:B84"/>
    <mergeCell ref="B165:B168"/>
    <mergeCell ref="A129:A132"/>
    <mergeCell ref="B129:B132"/>
    <mergeCell ref="A125:A128"/>
    <mergeCell ref="B125:B128"/>
    <mergeCell ref="B85:B88"/>
    <mergeCell ref="A157:A160"/>
    <mergeCell ref="C77:C80"/>
    <mergeCell ref="G97:G100"/>
    <mergeCell ref="C105:C108"/>
    <mergeCell ref="C85:C88"/>
    <mergeCell ref="D85:D88"/>
    <mergeCell ref="D141:D144"/>
    <mergeCell ref="C129:C132"/>
    <mergeCell ref="B105:B108"/>
    <mergeCell ref="A169:A172"/>
    <mergeCell ref="B169:B172"/>
    <mergeCell ref="A165:A168"/>
    <mergeCell ref="C137:C140"/>
    <mergeCell ref="C145:C148"/>
    <mergeCell ref="B153:B156"/>
    <mergeCell ref="C153:C156"/>
    <mergeCell ref="A161:A164"/>
    <mergeCell ref="G101:G104"/>
    <mergeCell ref="B161:B164"/>
    <mergeCell ref="C161:C164"/>
    <mergeCell ref="A145:A148"/>
    <mergeCell ref="G141:G144"/>
    <mergeCell ref="F157:F160"/>
    <mergeCell ref="G157:G160"/>
    <mergeCell ref="B133:B136"/>
    <mergeCell ref="C133:C136"/>
    <mergeCell ref="A133:A136"/>
    <mergeCell ref="C165:C168"/>
    <mergeCell ref="B157:B160"/>
    <mergeCell ref="C157:C160"/>
    <mergeCell ref="A149:A152"/>
    <mergeCell ref="B149:B152"/>
    <mergeCell ref="C149:C152"/>
    <mergeCell ref="A153:A156"/>
    <mergeCell ref="A141:A144"/>
    <mergeCell ref="B141:B144"/>
    <mergeCell ref="C141:C144"/>
    <mergeCell ref="B137:B140"/>
    <mergeCell ref="C125:C128"/>
    <mergeCell ref="D113:D116"/>
    <mergeCell ref="A117:A120"/>
    <mergeCell ref="B117:B120"/>
    <mergeCell ref="C117:C120"/>
    <mergeCell ref="D117:D120"/>
    <mergeCell ref="A121:A124"/>
    <mergeCell ref="B121:B124"/>
    <mergeCell ref="A113:A116"/>
    <mergeCell ref="B113:B116"/>
    <mergeCell ref="B101:B104"/>
    <mergeCell ref="C101:C104"/>
    <mergeCell ref="C113:C116"/>
    <mergeCell ref="A109:A112"/>
    <mergeCell ref="B109:B112"/>
    <mergeCell ref="C109:C112"/>
    <mergeCell ref="C69:C72"/>
    <mergeCell ref="D69:D72"/>
    <mergeCell ref="A105:A108"/>
    <mergeCell ref="A93:A96"/>
    <mergeCell ref="B93:B96"/>
    <mergeCell ref="C93:C96"/>
    <mergeCell ref="A97:A100"/>
    <mergeCell ref="B97:B100"/>
    <mergeCell ref="C97:C100"/>
    <mergeCell ref="A101:A104"/>
    <mergeCell ref="D73:D76"/>
    <mergeCell ref="E121:E124"/>
    <mergeCell ref="E61:E64"/>
    <mergeCell ref="D105:D108"/>
    <mergeCell ref="D65:D68"/>
    <mergeCell ref="E113:E116"/>
    <mergeCell ref="D61:D64"/>
    <mergeCell ref="D97:D100"/>
    <mergeCell ref="A89:A92"/>
    <mergeCell ref="B89:B92"/>
    <mergeCell ref="C89:C92"/>
    <mergeCell ref="D89:D92"/>
    <mergeCell ref="D93:D96"/>
    <mergeCell ref="D77:D80"/>
    <mergeCell ref="A73:A76"/>
    <mergeCell ref="B73:B76"/>
    <mergeCell ref="B49:B52"/>
    <mergeCell ref="A57:A60"/>
    <mergeCell ref="B57:B60"/>
    <mergeCell ref="C57:C60"/>
    <mergeCell ref="A53:A56"/>
    <mergeCell ref="B53:B56"/>
    <mergeCell ref="E197:E200"/>
    <mergeCell ref="F197:F200"/>
    <mergeCell ref="G197:G200"/>
    <mergeCell ref="E205:E208"/>
    <mergeCell ref="F205:F208"/>
    <mergeCell ref="G205:G208"/>
    <mergeCell ref="E201:E204"/>
    <mergeCell ref="G201:G204"/>
    <mergeCell ref="F201:F204"/>
    <mergeCell ref="G173:G176"/>
    <mergeCell ref="F185:F188"/>
    <mergeCell ref="G185:G188"/>
    <mergeCell ref="F181:F184"/>
    <mergeCell ref="E193:E196"/>
    <mergeCell ref="F193:F196"/>
    <mergeCell ref="G193:G196"/>
    <mergeCell ref="G181:G184"/>
    <mergeCell ref="E181:E184"/>
    <mergeCell ref="E189:E192"/>
    <mergeCell ref="F189:F192"/>
    <mergeCell ref="G189:G192"/>
    <mergeCell ref="E177:E180"/>
    <mergeCell ref="F177:F180"/>
    <mergeCell ref="G177:G180"/>
    <mergeCell ref="E185:E188"/>
    <mergeCell ref="E129:E132"/>
    <mergeCell ref="F129:F132"/>
    <mergeCell ref="G153:G156"/>
    <mergeCell ref="E137:E140"/>
    <mergeCell ref="E133:E136"/>
    <mergeCell ref="F165:F168"/>
    <mergeCell ref="G165:G168"/>
    <mergeCell ref="E165:E168"/>
    <mergeCell ref="G137:G140"/>
    <mergeCell ref="E145:E148"/>
    <mergeCell ref="E173:E176"/>
    <mergeCell ref="E169:E172"/>
    <mergeCell ref="E153:E156"/>
    <mergeCell ref="F173:F176"/>
    <mergeCell ref="E157:E160"/>
    <mergeCell ref="E161:E164"/>
    <mergeCell ref="F149:F152"/>
    <mergeCell ref="F153:F156"/>
    <mergeCell ref="G169:G172"/>
    <mergeCell ref="F161:F164"/>
    <mergeCell ref="G161:G164"/>
    <mergeCell ref="E141:E144"/>
    <mergeCell ref="F141:F144"/>
    <mergeCell ref="G149:G152"/>
    <mergeCell ref="G145:G148"/>
    <mergeCell ref="F145:F148"/>
    <mergeCell ref="F169:F172"/>
    <mergeCell ref="E149:E152"/>
    <mergeCell ref="F125:F128"/>
    <mergeCell ref="E69:E72"/>
    <mergeCell ref="F69:F72"/>
    <mergeCell ref="G69:G72"/>
    <mergeCell ref="E73:E76"/>
    <mergeCell ref="G109:G112"/>
    <mergeCell ref="E125:E128"/>
    <mergeCell ref="G93:G96"/>
    <mergeCell ref="G77:G80"/>
    <mergeCell ref="G53:G56"/>
    <mergeCell ref="G57:G60"/>
    <mergeCell ref="G73:G76"/>
    <mergeCell ref="G65:G68"/>
    <mergeCell ref="G61:G64"/>
    <mergeCell ref="G49:G52"/>
    <mergeCell ref="E53:E56"/>
    <mergeCell ref="G33:G36"/>
    <mergeCell ref="E37:E40"/>
    <mergeCell ref="F37:F40"/>
    <mergeCell ref="G37:G40"/>
    <mergeCell ref="G41:G44"/>
    <mergeCell ref="E45:E48"/>
    <mergeCell ref="F45:F48"/>
    <mergeCell ref="G45:G48"/>
    <mergeCell ref="G29:G32"/>
    <mergeCell ref="E21:E24"/>
    <mergeCell ref="F21:F24"/>
    <mergeCell ref="E25:E28"/>
    <mergeCell ref="F25:F28"/>
    <mergeCell ref="G25:G28"/>
    <mergeCell ref="G21:G24"/>
    <mergeCell ref="E29:E32"/>
    <mergeCell ref="F29:F32"/>
    <mergeCell ref="E33:E36"/>
    <mergeCell ref="F33:F36"/>
    <mergeCell ref="C181:C184"/>
    <mergeCell ref="A61:A64"/>
    <mergeCell ref="B61:B64"/>
    <mergeCell ref="C173:C176"/>
    <mergeCell ref="B173:B176"/>
    <mergeCell ref="C169:C172"/>
    <mergeCell ref="A69:A72"/>
    <mergeCell ref="B69:B72"/>
    <mergeCell ref="C73:C76"/>
    <mergeCell ref="A65:A68"/>
    <mergeCell ref="B3:B4"/>
    <mergeCell ref="A3:A4"/>
    <mergeCell ref="A21:A24"/>
    <mergeCell ref="B21:B24"/>
    <mergeCell ref="A17:A20"/>
    <mergeCell ref="B17:B20"/>
    <mergeCell ref="A6:A8"/>
    <mergeCell ref="B6:B8"/>
    <mergeCell ref="A13:A16"/>
    <mergeCell ref="G17:G20"/>
    <mergeCell ref="I3:L3"/>
    <mergeCell ref="G3:G4"/>
    <mergeCell ref="D3:D4"/>
    <mergeCell ref="G6:G8"/>
    <mergeCell ref="E17:E20"/>
    <mergeCell ref="F17:F20"/>
    <mergeCell ref="D6:D8"/>
    <mergeCell ref="D13:D16"/>
    <mergeCell ref="B13:B16"/>
    <mergeCell ref="F13:F16"/>
    <mergeCell ref="D9:D12"/>
    <mergeCell ref="C13:C16"/>
    <mergeCell ref="E13:E16"/>
    <mergeCell ref="C3:C4"/>
    <mergeCell ref="E3:E4"/>
    <mergeCell ref="F3:F4"/>
    <mergeCell ref="E6:E8"/>
    <mergeCell ref="F6:F8"/>
    <mergeCell ref="A1:L1"/>
    <mergeCell ref="G13:G16"/>
    <mergeCell ref="C6:C8"/>
    <mergeCell ref="H3:H4"/>
    <mergeCell ref="E9:E12"/>
    <mergeCell ref="F9:F12"/>
    <mergeCell ref="G9:G12"/>
    <mergeCell ref="A9:A12"/>
    <mergeCell ref="B9:B12"/>
    <mergeCell ref="C9:C12"/>
    <mergeCell ref="C17:C20"/>
    <mergeCell ref="C21:C24"/>
    <mergeCell ref="D21:D24"/>
    <mergeCell ref="D29:D32"/>
    <mergeCell ref="C25:C28"/>
    <mergeCell ref="C29:C32"/>
    <mergeCell ref="D17:D20"/>
    <mergeCell ref="D25:D28"/>
    <mergeCell ref="G113:G116"/>
    <mergeCell ref="E109:E112"/>
    <mergeCell ref="G125:G128"/>
    <mergeCell ref="F133:F136"/>
    <mergeCell ref="G133:G136"/>
    <mergeCell ref="E117:E120"/>
    <mergeCell ref="G117:G120"/>
    <mergeCell ref="F121:F124"/>
    <mergeCell ref="G121:G124"/>
    <mergeCell ref="G129:G132"/>
    <mergeCell ref="D201:D204"/>
    <mergeCell ref="D157:D160"/>
    <mergeCell ref="D161:D164"/>
    <mergeCell ref="D145:D148"/>
    <mergeCell ref="D149:D152"/>
    <mergeCell ref="D181:D184"/>
    <mergeCell ref="G85:G88"/>
    <mergeCell ref="G81:G84"/>
    <mergeCell ref="E85:E88"/>
    <mergeCell ref="F85:F88"/>
    <mergeCell ref="E81:E84"/>
    <mergeCell ref="D177:D180"/>
    <mergeCell ref="A25:A28"/>
    <mergeCell ref="B25:B28"/>
    <mergeCell ref="B29:B32"/>
    <mergeCell ref="D137:D140"/>
    <mergeCell ref="A33:A36"/>
    <mergeCell ref="A41:A44"/>
    <mergeCell ref="B41:B44"/>
    <mergeCell ref="C41:C44"/>
    <mergeCell ref="A29:A32"/>
    <mergeCell ref="A173:A176"/>
    <mergeCell ref="A45:A48"/>
    <mergeCell ref="B77:B80"/>
    <mergeCell ref="D153:D156"/>
    <mergeCell ref="D165:D168"/>
    <mergeCell ref="D169:D172"/>
    <mergeCell ref="D173:D176"/>
    <mergeCell ref="D49:D52"/>
    <mergeCell ref="D53:D56"/>
    <mergeCell ref="A49:A52"/>
    <mergeCell ref="A201:A204"/>
    <mergeCell ref="B201:B204"/>
    <mergeCell ref="A177:A180"/>
    <mergeCell ref="B177:B180"/>
    <mergeCell ref="A181:A184"/>
    <mergeCell ref="B181:B184"/>
    <mergeCell ref="A193:A196"/>
    <mergeCell ref="B193:B196"/>
    <mergeCell ref="A185:A188"/>
    <mergeCell ref="A189:A192"/>
    <mergeCell ref="G89:G92"/>
    <mergeCell ref="E89:E92"/>
    <mergeCell ref="G105:G108"/>
    <mergeCell ref="F109:F112"/>
    <mergeCell ref="E105:E108"/>
    <mergeCell ref="F105:F108"/>
    <mergeCell ref="E93:E96"/>
    <mergeCell ref="F89:F92"/>
    <mergeCell ref="F93:F96"/>
    <mergeCell ref="E97:E100"/>
    <mergeCell ref="F97:F100"/>
    <mergeCell ref="A37:A40"/>
    <mergeCell ref="B37:B40"/>
    <mergeCell ref="D133:D136"/>
    <mergeCell ref="F113:F116"/>
    <mergeCell ref="E41:E44"/>
    <mergeCell ref="F41:F44"/>
    <mergeCell ref="F73:F76"/>
    <mergeCell ref="F61:F64"/>
    <mergeCell ref="F117:F120"/>
  </mergeCells>
  <printOptions horizontalCentered="1" verticalCentered="1"/>
  <pageMargins left="0.27" right="0.33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 xml:space="preserve">&amp;R&amp;9Załącznik nr 3
do uchwały Nr LII/423/2009    
Rady Miasta Świnoujścia
z dnia 26 marca 2009 roku  </oddHeader>
    <oddFooter>&amp;C&amp;P</oddFooter>
  </headerFooter>
  <rowBreaks count="6" manualBreakCount="6">
    <brk id="60" max="11" man="1"/>
    <brk id="76" max="11" man="1"/>
    <brk id="96" max="11" man="1"/>
    <brk id="164" max="11" man="1"/>
    <brk id="204" max="11" man="1"/>
    <brk id="2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----</cp:lastModifiedBy>
  <cp:lastPrinted>2009-04-01T06:50:18Z</cp:lastPrinted>
  <dcterms:created xsi:type="dcterms:W3CDTF">2007-12-06T10:18:23Z</dcterms:created>
  <dcterms:modified xsi:type="dcterms:W3CDTF">2009-04-01T06:51:46Z</dcterms:modified>
  <cp:category/>
  <cp:version/>
  <cp:contentType/>
  <cp:contentStatus/>
</cp:coreProperties>
</file>