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3" sheetId="1" r:id="rId1"/>
    <sheet name="4" sheetId="2" r:id="rId2"/>
  </sheets>
  <definedNames>
    <definedName name="_xlnm.Print_Area" localSheetId="1">'4'!$A$1:$L$69</definedName>
    <definedName name="_xlnm.Print_Titles" localSheetId="1">'4'!$3:$5</definedName>
  </definedNames>
  <calcPr fullCalcOnLoad="1"/>
</workbook>
</file>

<file path=xl/sharedStrings.xml><?xml version="1.0" encoding="utf-8"?>
<sst xmlns="http://schemas.openxmlformats.org/spreadsheetml/2006/main" count="182" uniqueCount="91">
  <si>
    <t>w złotych</t>
  </si>
  <si>
    <t>Lp.</t>
  </si>
  <si>
    <t>Dział</t>
  </si>
  <si>
    <t>Rozdz.</t>
  </si>
  <si>
    <t xml:space="preserve">Nazwa zadania inwestycyjnego
</t>
  </si>
  <si>
    <t>Jednostka organizacyjna realizująca program lub koordynująca wykonanie programu</t>
  </si>
  <si>
    <t>Okres realizacji</t>
  </si>
  <si>
    <t>Łączne nakłady finansowe
(w zł)</t>
  </si>
  <si>
    <t>Źródła finansowa-
nia</t>
  </si>
  <si>
    <t>Planowane wydatki</t>
  </si>
  <si>
    <t>2008 r.</t>
  </si>
  <si>
    <t>2009 r.</t>
  </si>
  <si>
    <t>2010 r.</t>
  </si>
  <si>
    <t>po roku 2010</t>
  </si>
  <si>
    <t>1.</t>
  </si>
  <si>
    <t>Urząd Miasta</t>
  </si>
  <si>
    <t>2007-2012</t>
  </si>
  <si>
    <t>OGÓŁEM:</t>
  </si>
  <si>
    <t>środki JST</t>
  </si>
  <si>
    <t>kredyty, pożyczki i obligacje</t>
  </si>
  <si>
    <t>inne środki</t>
  </si>
  <si>
    <t>2.</t>
  </si>
  <si>
    <t>60016</t>
  </si>
  <si>
    <t>3.</t>
  </si>
  <si>
    <t>900</t>
  </si>
  <si>
    <t>90004</t>
  </si>
  <si>
    <t>2006-2012</t>
  </si>
  <si>
    <t>4.</t>
  </si>
  <si>
    <t>Treść</t>
  </si>
  <si>
    <t>§ 955</t>
  </si>
  <si>
    <t>Przychody z tytułu innych rozliczeń krajowych</t>
  </si>
  <si>
    <t>Zmiany 
w zł</t>
  </si>
  <si>
    <t>+ 165 350,00</t>
  </si>
  <si>
    <t>Spłaty otrzymanych krajowych pożyczek i kredytów</t>
  </si>
  <si>
    <t>Klasyfikacja</t>
  </si>
  <si>
    <t>Zmiany w przychodach i rozchodach budżetu w 2008 r.</t>
  </si>
  <si>
    <t>Razem przychody</t>
  </si>
  <si>
    <t>Razem rozchody</t>
  </si>
  <si>
    <t>+ 23 293 363</t>
  </si>
  <si>
    <t>Limity wydatków miasta na wieloletnie programy inwestycyjne w latach 2008 i kolejnych</t>
  </si>
  <si>
    <t>600</t>
  </si>
  <si>
    <t>2007-2011</t>
  </si>
  <si>
    <t>60011
60015</t>
  </si>
  <si>
    <t xml:space="preserve">Przebudowa ulicy Grunwaldzkiej jako transgranicznej drogi turystycznej do przejścia granicznego Świnoujście </t>
  </si>
  <si>
    <t>2004-2011</t>
  </si>
  <si>
    <t>60015</t>
  </si>
  <si>
    <t>2007-2009</t>
  </si>
  <si>
    <t>5.</t>
  </si>
  <si>
    <t>6.</t>
  </si>
  <si>
    <t xml:space="preserve">Przebudowa ulicy Wybrzeże Władysława IV </t>
  </si>
  <si>
    <t>2008-2010</t>
  </si>
  <si>
    <t>7.</t>
  </si>
  <si>
    <t>8.</t>
  </si>
  <si>
    <t>Budowa systemu parkingowego w mieście</t>
  </si>
  <si>
    <t>9.</t>
  </si>
  <si>
    <t>Przebudowa ulic St. Moniuszki i B. Prusa wraz z budową ścieżki rowerowej</t>
  </si>
  <si>
    <t>2005-2009</t>
  </si>
  <si>
    <t>10.</t>
  </si>
  <si>
    <t>11.</t>
  </si>
  <si>
    <t>Przebudowa ulicy Szkolnej</t>
  </si>
  <si>
    <t>2004 -2009</t>
  </si>
  <si>
    <t>12.</t>
  </si>
  <si>
    <t>Przebudowa ulicy Matejki</t>
  </si>
  <si>
    <t>2009-2012</t>
  </si>
  <si>
    <t>13.</t>
  </si>
  <si>
    <t>Budowa ciągu pieszo-rowerowego przy ul. 1 Maja w  Karsiborze</t>
  </si>
  <si>
    <t>14.</t>
  </si>
  <si>
    <t>15.</t>
  </si>
  <si>
    <t>16.</t>
  </si>
  <si>
    <t>Budowa ścieżki rowerowej wzdłuż ulicy Barlickiego</t>
  </si>
  <si>
    <t>Przebudowa ulicy B. Chrobrego (na odcinku od Wybrzeża Wł. IV do skrzyżowania z ul. Sikorskiego, Mieszka I i Piastowską)</t>
  </si>
  <si>
    <t>Budowa ulic Chełmońskiego 
i Malczewskiego</t>
  </si>
  <si>
    <t xml:space="preserve">Budowa ulic na Osiedlu Rycerska </t>
  </si>
  <si>
    <t>60041</t>
  </si>
  <si>
    <t>2006-2008</t>
  </si>
  <si>
    <t>710</t>
  </si>
  <si>
    <t>71035</t>
  </si>
  <si>
    <t xml:space="preserve">Rozbudowa Cmentarza 
Komunalnego w Przytorze </t>
  </si>
  <si>
    <t>2007-2008</t>
  </si>
  <si>
    <t>Rewaloryzacja zabytkowego Parku 
Zdrojowego - (I etap - melioracje)</t>
  </si>
  <si>
    <t>926</t>
  </si>
  <si>
    <t>92601</t>
  </si>
  <si>
    <t>Budowa hali sportowej przy 
Gimnazjum Publicznym nr 3 (oś. Warszów)</t>
  </si>
  <si>
    <t>Przebudowa boisk przyszkolnych</t>
  </si>
  <si>
    <t>2008-2009</t>
  </si>
  <si>
    <t>Zagospodarowanie terenu Basenu Bosmańskiego
 - budowa bazy rybackiej 
w Świnoujściu</t>
  </si>
  <si>
    <t>+379 570</t>
  </si>
  <si>
    <t>+ 23 672 933</t>
  </si>
  <si>
    <t>§ 903</t>
  </si>
  <si>
    <t>Przychody z zaciągniętych pożyczek na finansowanie zadań realizowanych z udziałem środków pochodzących z budżetu Unii Europejskiej</t>
  </si>
  <si>
    <t>§ 992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</si>
</sst>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0.0"/>
    <numFmt numFmtId="170" formatCode="_-* #,##0\ _z_ł_-;\-* #,##0\ _z_ł_-;_-* \-??\ _z_ł_-;_-@_-"/>
    <numFmt numFmtId="171" formatCode="_-* #,##0.00\ _z_ł_-;\-* #,##0.00\ _z_ł_-;_-* \-??\ _z_ł_-;_-@_-"/>
    <numFmt numFmtId="172" formatCode="#,##0.000"/>
  </numFmts>
  <fonts count="14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2"/>
      <name val="Arial CE"/>
      <family val="2"/>
    </font>
    <font>
      <sz val="5"/>
      <name val="Arial CE"/>
      <family val="2"/>
    </font>
    <font>
      <sz val="10"/>
      <color indexed="18"/>
      <name val="Arial CE"/>
      <family val="2"/>
    </font>
    <font>
      <b/>
      <sz val="9"/>
      <name val="Arial CE"/>
      <family val="2"/>
    </font>
    <font>
      <i/>
      <sz val="10"/>
      <color indexed="1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19" applyFont="1" applyAlignment="1">
      <alignment vertical="center"/>
      <protection/>
    </xf>
    <xf numFmtId="0" fontId="4" fillId="0" borderId="0" xfId="19" applyFont="1" applyAlignment="1">
      <alignment horizontal="right" vertical="top"/>
      <protection/>
    </xf>
    <xf numFmtId="0" fontId="10" fillId="0" borderId="1" xfId="19" applyFont="1" applyBorder="1" applyAlignment="1">
      <alignment horizontal="center" vertical="center"/>
      <protection/>
    </xf>
    <xf numFmtId="0" fontId="10" fillId="0" borderId="0" xfId="19" applyFont="1" applyAlignment="1">
      <alignment vertical="center"/>
      <protection/>
    </xf>
    <xf numFmtId="49" fontId="1" fillId="0" borderId="0" xfId="19" applyNumberFormat="1" applyFont="1" applyAlignment="1">
      <alignment vertical="center"/>
      <protection/>
    </xf>
    <xf numFmtId="0" fontId="7" fillId="2" borderId="2" xfId="19" applyFont="1" applyFill="1" applyBorder="1" applyAlignment="1">
      <alignment horizontal="center" vertical="center"/>
      <protection/>
    </xf>
    <xf numFmtId="0" fontId="7" fillId="2" borderId="3" xfId="19" applyFont="1" applyFill="1" applyBorder="1" applyAlignment="1">
      <alignment horizontal="center" vertical="center"/>
      <protection/>
    </xf>
    <xf numFmtId="0" fontId="7" fillId="2" borderId="3" xfId="19" applyFont="1" applyFill="1" applyBorder="1" applyAlignment="1">
      <alignment horizontal="center" vertical="center" wrapText="1"/>
      <protection/>
    </xf>
    <xf numFmtId="0" fontId="7" fillId="2" borderId="4" xfId="19" applyFont="1" applyFill="1" applyBorder="1" applyAlignment="1">
      <alignment horizontal="center" vertical="center" wrapText="1"/>
      <protection/>
    </xf>
    <xf numFmtId="0" fontId="10" fillId="0" borderId="5" xfId="19" applyFont="1" applyBorder="1" applyAlignment="1">
      <alignment horizontal="center" vertical="center"/>
      <protection/>
    </xf>
    <xf numFmtId="0" fontId="10" fillId="0" borderId="6" xfId="19" applyFont="1" applyBorder="1" applyAlignment="1">
      <alignment horizontal="center" vertical="center"/>
      <protection/>
    </xf>
    <xf numFmtId="0" fontId="1" fillId="0" borderId="1" xfId="19" applyFont="1" applyBorder="1" applyAlignment="1">
      <alignment vertical="center"/>
      <protection/>
    </xf>
    <xf numFmtId="0" fontId="1" fillId="0" borderId="1" xfId="19" applyFont="1" applyBorder="1" applyAlignment="1">
      <alignment horizontal="center" vertical="center"/>
      <protection/>
    </xf>
    <xf numFmtId="49" fontId="1" fillId="0" borderId="6" xfId="19" applyNumberFormat="1" applyFont="1" applyBorder="1" applyAlignment="1">
      <alignment horizontal="right" vertical="center"/>
      <protection/>
    </xf>
    <xf numFmtId="0" fontId="1" fillId="0" borderId="7" xfId="19" applyFont="1" applyBorder="1" applyAlignment="1">
      <alignment horizontal="center" vertical="center"/>
      <protection/>
    </xf>
    <xf numFmtId="0" fontId="1" fillId="0" borderId="8" xfId="19" applyFont="1" applyBorder="1" applyAlignment="1">
      <alignment vertical="center" wrapText="1"/>
      <protection/>
    </xf>
    <xf numFmtId="0" fontId="1" fillId="0" borderId="8" xfId="19" applyFont="1" applyBorder="1" applyAlignment="1">
      <alignment horizontal="center" vertical="center"/>
      <protection/>
    </xf>
    <xf numFmtId="49" fontId="1" fillId="0" borderId="9" xfId="19" applyNumberFormat="1" applyFont="1" applyBorder="1" applyAlignment="1">
      <alignment horizontal="right" vertical="center"/>
      <protection/>
    </xf>
    <xf numFmtId="0" fontId="5" fillId="0" borderId="0" xfId="18" applyFont="1" applyAlignment="1">
      <alignment horizontal="center" vertical="center" wrapText="1"/>
      <protection/>
    </xf>
    <xf numFmtId="0" fontId="1" fillId="0" borderId="0" xfId="18" applyFont="1" applyAlignment="1">
      <alignment vertical="center"/>
      <protection/>
    </xf>
    <xf numFmtId="0" fontId="6" fillId="0" borderId="0" xfId="18" applyFont="1" applyAlignment="1">
      <alignment horizontal="right" vertical="center"/>
      <protection/>
    </xf>
    <xf numFmtId="0" fontId="7" fillId="2" borderId="10" xfId="18" applyFont="1" applyFill="1" applyBorder="1" applyAlignment="1">
      <alignment horizontal="center" vertical="center" wrapText="1"/>
      <protection/>
    </xf>
    <xf numFmtId="0" fontId="8" fillId="0" borderId="1" xfId="18" applyFont="1" applyBorder="1" applyAlignment="1">
      <alignment horizontal="center" vertical="center"/>
      <protection/>
    </xf>
    <xf numFmtId="3" fontId="4" fillId="0" borderId="11" xfId="18" applyNumberFormat="1" applyFont="1" applyBorder="1" applyAlignment="1">
      <alignment vertical="center" wrapText="1"/>
      <protection/>
    </xf>
    <xf numFmtId="3" fontId="1" fillId="0" borderId="11" xfId="18" applyNumberFormat="1" applyFont="1" applyBorder="1" applyAlignment="1">
      <alignment vertical="center"/>
      <protection/>
    </xf>
    <xf numFmtId="3" fontId="1" fillId="0" borderId="0" xfId="18" applyNumberFormat="1" applyFont="1" applyAlignment="1">
      <alignment vertical="center"/>
      <protection/>
    </xf>
    <xf numFmtId="3" fontId="4" fillId="0" borderId="12" xfId="18" applyNumberFormat="1" applyFont="1" applyBorder="1" applyAlignment="1">
      <alignment vertical="center" wrapText="1"/>
      <protection/>
    </xf>
    <xf numFmtId="3" fontId="1" fillId="0" borderId="12" xfId="18" applyNumberFormat="1" applyFont="1" applyBorder="1" applyAlignment="1">
      <alignment vertical="center"/>
      <protection/>
    </xf>
    <xf numFmtId="3" fontId="1" fillId="0" borderId="12" xfId="18" applyNumberFormat="1" applyFont="1" applyBorder="1" applyAlignment="1">
      <alignment vertical="center" wrapText="1"/>
      <protection/>
    </xf>
    <xf numFmtId="3" fontId="4" fillId="0" borderId="10" xfId="18" applyNumberFormat="1" applyFont="1" applyBorder="1" applyAlignment="1">
      <alignment vertical="center" wrapText="1"/>
      <protection/>
    </xf>
    <xf numFmtId="3" fontId="1" fillId="0" borderId="10" xfId="18" applyNumberFormat="1" applyFont="1" applyBorder="1" applyAlignment="1">
      <alignment vertical="center"/>
      <protection/>
    </xf>
    <xf numFmtId="3" fontId="1" fillId="0" borderId="10" xfId="18" applyNumberFormat="1" applyFont="1" applyBorder="1" applyAlignment="1">
      <alignment vertical="center" wrapText="1"/>
      <protection/>
    </xf>
    <xf numFmtId="3" fontId="4" fillId="0" borderId="13" xfId="18" applyNumberFormat="1" applyFont="1" applyBorder="1" applyAlignment="1">
      <alignment vertical="center" wrapText="1"/>
      <protection/>
    </xf>
    <xf numFmtId="3" fontId="1" fillId="0" borderId="13" xfId="18" applyNumberFormat="1" applyFont="1" applyBorder="1" applyAlignment="1">
      <alignment vertical="center"/>
      <protection/>
    </xf>
    <xf numFmtId="3" fontId="1" fillId="0" borderId="13" xfId="18" applyNumberFormat="1" applyFont="1" applyBorder="1" applyAlignment="1">
      <alignment vertical="center" wrapText="1"/>
      <protection/>
    </xf>
    <xf numFmtId="0" fontId="11" fillId="0" borderId="0" xfId="18" applyFont="1" applyAlignment="1">
      <alignment vertical="center"/>
      <protection/>
    </xf>
    <xf numFmtId="0" fontId="13" fillId="0" borderId="0" xfId="18" applyFont="1" applyAlignment="1">
      <alignment horizontal="center" vertical="center"/>
      <protection/>
    </xf>
    <xf numFmtId="0" fontId="11" fillId="0" borderId="0" xfId="18" applyFont="1" applyAlignment="1">
      <alignment horizontal="center" vertical="center"/>
      <protection/>
    </xf>
    <xf numFmtId="3" fontId="4" fillId="0" borderId="11" xfId="0" applyNumberFormat="1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4" fillId="0" borderId="13" xfId="0" applyNumberFormat="1" applyFont="1" applyBorder="1" applyAlignment="1">
      <alignment vertical="center" wrapText="1"/>
    </xf>
    <xf numFmtId="3" fontId="1" fillId="0" borderId="13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 wrapText="1"/>
    </xf>
    <xf numFmtId="0" fontId="1" fillId="0" borderId="14" xfId="19" applyFont="1" applyBorder="1" applyAlignment="1">
      <alignment horizontal="center" vertical="center"/>
      <protection/>
    </xf>
    <xf numFmtId="0" fontId="1" fillId="0" borderId="15" xfId="19" applyFont="1" applyBorder="1" applyAlignment="1">
      <alignment horizontal="center" vertical="center"/>
      <protection/>
    </xf>
    <xf numFmtId="0" fontId="1" fillId="0" borderId="16" xfId="19" applyFont="1" applyBorder="1" applyAlignment="1">
      <alignment vertical="center" wrapText="1"/>
      <protection/>
    </xf>
    <xf numFmtId="49" fontId="1" fillId="0" borderId="17" xfId="19" applyNumberFormat="1" applyFont="1" applyBorder="1" applyAlignment="1">
      <alignment horizontal="right" vertical="center"/>
      <protection/>
    </xf>
    <xf numFmtId="49" fontId="7" fillId="3" borderId="6" xfId="19" applyNumberFormat="1" applyFont="1" applyFill="1" applyBorder="1" applyAlignment="1">
      <alignment horizontal="right" vertical="center"/>
      <protection/>
    </xf>
    <xf numFmtId="49" fontId="7" fillId="3" borderId="4" xfId="19" applyNumberFormat="1" applyFont="1" applyFill="1" applyBorder="1" applyAlignment="1">
      <alignment horizontal="right" vertical="center"/>
      <protection/>
    </xf>
    <xf numFmtId="0" fontId="9" fillId="0" borderId="0" xfId="19" applyFont="1" applyAlignment="1">
      <alignment horizontal="center" vertical="center"/>
      <protection/>
    </xf>
    <xf numFmtId="0" fontId="7" fillId="3" borderId="14" xfId="19" applyFont="1" applyFill="1" applyBorder="1" applyAlignment="1">
      <alignment horizontal="center" vertical="center"/>
      <protection/>
    </xf>
    <xf numFmtId="0" fontId="7" fillId="3" borderId="18" xfId="19" applyFont="1" applyFill="1" applyBorder="1" applyAlignment="1">
      <alignment horizontal="center" vertical="center"/>
      <protection/>
    </xf>
    <xf numFmtId="0" fontId="7" fillId="3" borderId="19" xfId="19" applyFont="1" applyFill="1" applyBorder="1" applyAlignment="1">
      <alignment horizontal="center" vertical="center"/>
      <protection/>
    </xf>
    <xf numFmtId="0" fontId="7" fillId="3" borderId="20" xfId="19" applyFont="1" applyFill="1" applyBorder="1" applyAlignment="1">
      <alignment horizontal="center" vertical="center"/>
      <protection/>
    </xf>
    <xf numFmtId="0" fontId="7" fillId="3" borderId="21" xfId="19" applyFont="1" applyFill="1" applyBorder="1" applyAlignment="1">
      <alignment horizontal="center" vertical="center"/>
      <protection/>
    </xf>
    <xf numFmtId="0" fontId="7" fillId="3" borderId="22" xfId="19" applyFont="1" applyFill="1" applyBorder="1" applyAlignment="1">
      <alignment horizontal="center" vertical="center"/>
      <protection/>
    </xf>
    <xf numFmtId="0" fontId="1" fillId="0" borderId="23" xfId="18" applyFont="1" applyBorder="1" applyAlignment="1">
      <alignment horizontal="center" vertical="center" wrapText="1"/>
      <protection/>
    </xf>
    <xf numFmtId="0" fontId="1" fillId="0" borderId="24" xfId="18" applyFont="1" applyBorder="1" applyAlignment="1">
      <alignment horizontal="center" vertical="center" wrapText="1"/>
      <protection/>
    </xf>
    <xf numFmtId="0" fontId="1" fillId="0" borderId="10" xfId="18" applyFont="1" applyBorder="1" applyAlignment="1">
      <alignment horizontal="center" vertical="center" wrapText="1"/>
      <protection/>
    </xf>
    <xf numFmtId="3" fontId="1" fillId="0" borderId="23" xfId="18" applyNumberFormat="1" applyFont="1" applyBorder="1" applyAlignment="1">
      <alignment horizontal="right" vertical="center"/>
      <protection/>
    </xf>
    <xf numFmtId="3" fontId="1" fillId="0" borderId="24" xfId="18" applyNumberFormat="1" applyFont="1" applyBorder="1" applyAlignment="1">
      <alignment horizontal="right" vertical="center"/>
      <protection/>
    </xf>
    <xf numFmtId="3" fontId="1" fillId="0" borderId="10" xfId="18" applyNumberFormat="1" applyFont="1" applyBorder="1" applyAlignment="1">
      <alignment horizontal="right" vertical="center"/>
      <protection/>
    </xf>
    <xf numFmtId="0" fontId="1" fillId="0" borderId="23" xfId="18" applyFont="1" applyBorder="1" applyAlignment="1">
      <alignment horizontal="center" vertical="center"/>
      <protection/>
    </xf>
    <xf numFmtId="0" fontId="1" fillId="0" borderId="24" xfId="18" applyFont="1" applyBorder="1" applyAlignment="1">
      <alignment horizontal="center" vertical="center"/>
      <protection/>
    </xf>
    <xf numFmtId="0" fontId="1" fillId="0" borderId="10" xfId="18" applyFont="1" applyBorder="1" applyAlignment="1">
      <alignment horizontal="center" vertical="center"/>
      <protection/>
    </xf>
    <xf numFmtId="171" fontId="1" fillId="4" borderId="23" xfId="18" applyNumberFormat="1" applyFont="1" applyFill="1" applyBorder="1" applyAlignment="1">
      <alignment horizontal="center" vertical="center" wrapText="1"/>
      <protection/>
    </xf>
    <xf numFmtId="171" fontId="1" fillId="4" borderId="24" xfId="18" applyNumberFormat="1" applyFont="1" applyFill="1" applyBorder="1" applyAlignment="1">
      <alignment horizontal="center" vertical="center" wrapText="1"/>
      <protection/>
    </xf>
    <xf numFmtId="171" fontId="1" fillId="4" borderId="10" xfId="18" applyNumberFormat="1" applyFont="1" applyFill="1" applyBorder="1" applyAlignment="1">
      <alignment horizontal="center" vertical="center" wrapText="1"/>
      <protection/>
    </xf>
    <xf numFmtId="49" fontId="1" fillId="4" borderId="23" xfId="18" applyNumberFormat="1" applyFont="1" applyFill="1" applyBorder="1" applyAlignment="1">
      <alignment horizontal="center" vertical="center"/>
      <protection/>
    </xf>
    <xf numFmtId="49" fontId="1" fillId="4" borderId="24" xfId="18" applyNumberFormat="1" applyFont="1" applyFill="1" applyBorder="1" applyAlignment="1">
      <alignment horizontal="center" vertical="center"/>
      <protection/>
    </xf>
    <xf numFmtId="49" fontId="1" fillId="4" borderId="10" xfId="18" applyNumberFormat="1" applyFont="1" applyFill="1" applyBorder="1" applyAlignment="1">
      <alignment horizontal="center" vertical="center"/>
      <protection/>
    </xf>
    <xf numFmtId="0" fontId="5" fillId="0" borderId="0" xfId="18" applyFont="1" applyAlignment="1">
      <alignment horizontal="center" vertical="center" wrapText="1"/>
      <protection/>
    </xf>
    <xf numFmtId="49" fontId="1" fillId="0" borderId="23" xfId="18" applyNumberFormat="1" applyFont="1" applyBorder="1" applyAlignment="1">
      <alignment horizontal="center" vertical="center" wrapText="1"/>
      <protection/>
    </xf>
    <xf numFmtId="49" fontId="1" fillId="0" borderId="24" xfId="18" applyNumberFormat="1" applyFont="1" applyBorder="1" applyAlignment="1">
      <alignment horizontal="center" vertical="center"/>
      <protection/>
    </xf>
    <xf numFmtId="49" fontId="1" fillId="0" borderId="10" xfId="18" applyNumberFormat="1" applyFont="1" applyBorder="1" applyAlignment="1">
      <alignment horizontal="center" vertical="center"/>
      <protection/>
    </xf>
    <xf numFmtId="0" fontId="12" fillId="2" borderId="23" xfId="18" applyFont="1" applyFill="1" applyBorder="1" applyAlignment="1">
      <alignment horizontal="center" vertical="center" wrapText="1"/>
      <protection/>
    </xf>
    <xf numFmtId="0" fontId="12" fillId="2" borderId="10" xfId="18" applyFont="1" applyFill="1" applyBorder="1" applyAlignment="1">
      <alignment horizontal="center" vertical="center" wrapText="1"/>
      <protection/>
    </xf>
    <xf numFmtId="0" fontId="7" fillId="2" borderId="23" xfId="18" applyFont="1" applyFill="1" applyBorder="1" applyAlignment="1">
      <alignment horizontal="center" vertical="center" wrapText="1"/>
      <protection/>
    </xf>
    <xf numFmtId="0" fontId="7" fillId="2" borderId="10" xfId="18" applyFont="1" applyFill="1" applyBorder="1" applyAlignment="1">
      <alignment horizontal="center" vertical="center" wrapText="1"/>
      <protection/>
    </xf>
    <xf numFmtId="0" fontId="7" fillId="2" borderId="23" xfId="18" applyFont="1" applyFill="1" applyBorder="1" applyAlignment="1">
      <alignment horizontal="center" vertical="center"/>
      <protection/>
    </xf>
    <xf numFmtId="0" fontId="7" fillId="2" borderId="10" xfId="18" applyFont="1" applyFill="1" applyBorder="1" applyAlignment="1">
      <alignment horizontal="center" vertical="center"/>
      <protection/>
    </xf>
    <xf numFmtId="49" fontId="1" fillId="0" borderId="23" xfId="18" applyNumberFormat="1" applyFont="1" applyBorder="1" applyAlignment="1">
      <alignment horizontal="center" vertical="center"/>
      <protection/>
    </xf>
    <xf numFmtId="0" fontId="7" fillId="2" borderId="25" xfId="18" applyFont="1" applyFill="1" applyBorder="1" applyAlignment="1">
      <alignment horizontal="center" vertical="center" wrapText="1"/>
      <protection/>
    </xf>
    <xf numFmtId="0" fontId="7" fillId="2" borderId="18" xfId="18" applyFont="1" applyFill="1" applyBorder="1" applyAlignment="1">
      <alignment horizontal="center" vertical="center" wrapText="1"/>
      <protection/>
    </xf>
    <xf numFmtId="0" fontId="7" fillId="2" borderId="19" xfId="18" applyFont="1" applyFill="1" applyBorder="1" applyAlignment="1">
      <alignment horizontal="center" vertical="center" wrapText="1"/>
      <protection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4" borderId="23" xfId="18" applyNumberFormat="1" applyFont="1" applyFill="1" applyBorder="1" applyAlignment="1">
      <alignment horizontal="center" vertical="center" wrapText="1"/>
      <protection/>
    </xf>
    <xf numFmtId="49" fontId="1" fillId="4" borderId="24" xfId="18" applyNumberFormat="1" applyFont="1" applyFill="1" applyBorder="1" applyAlignment="1">
      <alignment horizontal="center" vertical="center" wrapText="1"/>
      <protection/>
    </xf>
    <xf numFmtId="49" fontId="1" fillId="4" borderId="10" xfId="18" applyNumberFormat="1" applyFont="1" applyFill="1" applyBorder="1" applyAlignment="1">
      <alignment horizontal="center" vertical="center" wrapText="1"/>
      <protection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right" vertical="center"/>
    </xf>
    <xf numFmtId="3" fontId="1" fillId="0" borderId="24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</cellXfs>
  <cellStyles count="10">
    <cellStyle name="Normal" xfId="0"/>
    <cellStyle name="Comma" xfId="15"/>
    <cellStyle name="Comma [0]" xfId="16"/>
    <cellStyle name="Hyperlink" xfId="17"/>
    <cellStyle name="Normalny_WPI jednolioty" xfId="18"/>
    <cellStyle name="Normalny_załączniki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D62"/>
  <sheetViews>
    <sheetView showGridLines="0" tabSelected="1" view="pageBreakPreview" zoomScaleSheetLayoutView="100" workbookViewId="0" topLeftCell="A1">
      <selection activeCell="F10" sqref="F10"/>
    </sheetView>
  </sheetViews>
  <sheetFormatPr defaultColWidth="9.140625" defaultRowHeight="12.75"/>
  <cols>
    <col min="1" max="1" width="4.7109375" style="1" bestFit="1" customWidth="1"/>
    <col min="2" max="2" width="55.57421875" style="1" customWidth="1"/>
    <col min="3" max="3" width="12.7109375" style="1" customWidth="1"/>
    <col min="4" max="4" width="13.28125" style="1" customWidth="1"/>
    <col min="5" max="16384" width="9.140625" style="1" customWidth="1"/>
  </cols>
  <sheetData>
    <row r="1" spans="1:4" ht="15" customHeight="1">
      <c r="A1" s="55"/>
      <c r="B1" s="55"/>
      <c r="C1" s="55"/>
      <c r="D1" s="55"/>
    </row>
    <row r="2" spans="1:4" ht="17.25" customHeight="1">
      <c r="A2" s="55" t="s">
        <v>35</v>
      </c>
      <c r="B2" s="55"/>
      <c r="C2" s="55"/>
      <c r="D2" s="55"/>
    </row>
    <row r="3" ht="25.5" customHeight="1" thickBot="1">
      <c r="D3" s="2"/>
    </row>
    <row r="4" spans="1:4" ht="36.75" customHeight="1">
      <c r="A4" s="6" t="s">
        <v>1</v>
      </c>
      <c r="B4" s="7" t="s">
        <v>28</v>
      </c>
      <c r="C4" s="8" t="s">
        <v>34</v>
      </c>
      <c r="D4" s="9" t="s">
        <v>31</v>
      </c>
    </row>
    <row r="5" spans="1:4" s="4" customFormat="1" ht="16.5" customHeight="1">
      <c r="A5" s="10">
        <v>1</v>
      </c>
      <c r="B5" s="3">
        <v>2</v>
      </c>
      <c r="C5" s="3">
        <v>3</v>
      </c>
      <c r="D5" s="11">
        <v>4</v>
      </c>
    </row>
    <row r="6" spans="1:4" ht="25.5" customHeight="1">
      <c r="A6" s="56" t="s">
        <v>36</v>
      </c>
      <c r="B6" s="57"/>
      <c r="C6" s="58"/>
      <c r="D6" s="53" t="s">
        <v>87</v>
      </c>
    </row>
    <row r="7" spans="1:4" ht="43.5" customHeight="1">
      <c r="A7" s="49" t="s">
        <v>14</v>
      </c>
      <c r="B7" s="12" t="s">
        <v>30</v>
      </c>
      <c r="C7" s="13" t="s">
        <v>29</v>
      </c>
      <c r="D7" s="14" t="s">
        <v>38</v>
      </c>
    </row>
    <row r="8" spans="1:4" ht="55.5" customHeight="1" thickBot="1">
      <c r="A8" s="50" t="s">
        <v>21</v>
      </c>
      <c r="B8" s="51" t="s">
        <v>89</v>
      </c>
      <c r="C8" s="17" t="s">
        <v>88</v>
      </c>
      <c r="D8" s="52" t="s">
        <v>86</v>
      </c>
    </row>
    <row r="9" spans="1:4" ht="24.75" customHeight="1">
      <c r="A9" s="59" t="s">
        <v>37</v>
      </c>
      <c r="B9" s="60"/>
      <c r="C9" s="61"/>
      <c r="D9" s="54" t="s">
        <v>32</v>
      </c>
    </row>
    <row r="10" spans="1:4" ht="42.75" customHeight="1" thickBot="1">
      <c r="A10" s="15" t="s">
        <v>14</v>
      </c>
      <c r="B10" s="16" t="s">
        <v>33</v>
      </c>
      <c r="C10" s="17" t="s">
        <v>90</v>
      </c>
      <c r="D10" s="18" t="s">
        <v>32</v>
      </c>
    </row>
    <row r="11" ht="12.75">
      <c r="D11" s="5"/>
    </row>
    <row r="12" ht="12.75">
      <c r="D12" s="5"/>
    </row>
    <row r="13" ht="12.75">
      <c r="D13" s="5"/>
    </row>
    <row r="14" ht="12.75">
      <c r="D14" s="5"/>
    </row>
    <row r="15" ht="12.75">
      <c r="D15" s="5"/>
    </row>
    <row r="16" ht="12.75">
      <c r="D16" s="5"/>
    </row>
    <row r="17" ht="12.75">
      <c r="D17" s="5"/>
    </row>
    <row r="18" ht="12.75">
      <c r="D18" s="5"/>
    </row>
    <row r="19" ht="12.75">
      <c r="D19" s="5"/>
    </row>
    <row r="20" ht="12.75">
      <c r="D20" s="5"/>
    </row>
    <row r="21" ht="12.75">
      <c r="D21" s="5"/>
    </row>
    <row r="22" ht="12.75">
      <c r="D22" s="5"/>
    </row>
    <row r="23" ht="12.75">
      <c r="D23" s="5"/>
    </row>
    <row r="24" ht="12.75">
      <c r="D24" s="5"/>
    </row>
    <row r="25" ht="12.75">
      <c r="D25" s="5"/>
    </row>
    <row r="26" ht="12.75">
      <c r="D26" s="5"/>
    </row>
    <row r="27" ht="12.75">
      <c r="D27" s="5"/>
    </row>
    <row r="28" ht="12.75">
      <c r="D28" s="5"/>
    </row>
    <row r="29" ht="12.75">
      <c r="D29" s="5"/>
    </row>
    <row r="30" ht="12.75">
      <c r="D30" s="5"/>
    </row>
    <row r="31" ht="12.75">
      <c r="D31" s="5"/>
    </row>
    <row r="32" ht="12.75">
      <c r="D32" s="5"/>
    </row>
    <row r="33" ht="12.75">
      <c r="D33" s="5"/>
    </row>
    <row r="34" ht="12.75">
      <c r="D34" s="5"/>
    </row>
    <row r="35" ht="12.75">
      <c r="D35" s="5"/>
    </row>
    <row r="36" ht="12.75">
      <c r="D36" s="5"/>
    </row>
    <row r="37" ht="12.75">
      <c r="D37" s="5"/>
    </row>
    <row r="38" ht="12.75">
      <c r="D38" s="5"/>
    </row>
    <row r="39" ht="12.75">
      <c r="D39" s="5"/>
    </row>
    <row r="40" ht="12.75">
      <c r="D40" s="5"/>
    </row>
    <row r="41" ht="12.75">
      <c r="D41" s="5"/>
    </row>
    <row r="42" ht="12.75">
      <c r="D42" s="5"/>
    </row>
    <row r="43" ht="12.75">
      <c r="D43" s="5"/>
    </row>
    <row r="44" ht="12.75">
      <c r="D44" s="5"/>
    </row>
    <row r="45" ht="12.75">
      <c r="D45" s="5"/>
    </row>
    <row r="46" ht="12.75">
      <c r="D46" s="5"/>
    </row>
    <row r="47" ht="12.75">
      <c r="D47" s="5"/>
    </row>
    <row r="48" ht="12.75">
      <c r="D48" s="5"/>
    </row>
    <row r="49" ht="12.75">
      <c r="D49" s="5"/>
    </row>
    <row r="50" ht="12.75">
      <c r="D50" s="5"/>
    </row>
    <row r="51" ht="12.75">
      <c r="D51" s="5"/>
    </row>
    <row r="52" ht="12.75">
      <c r="D52" s="5"/>
    </row>
    <row r="53" ht="12.75">
      <c r="D53" s="5"/>
    </row>
    <row r="54" ht="12.75">
      <c r="D54" s="5"/>
    </row>
    <row r="55" ht="12.75">
      <c r="D55" s="5"/>
    </row>
    <row r="56" ht="12.75">
      <c r="D56" s="5"/>
    </row>
    <row r="57" ht="12.75">
      <c r="D57" s="5"/>
    </row>
    <row r="58" ht="12.75">
      <c r="D58" s="5"/>
    </row>
    <row r="59" ht="12.75">
      <c r="D59" s="5"/>
    </row>
    <row r="60" ht="12.75">
      <c r="D60" s="5"/>
    </row>
    <row r="61" ht="12.75">
      <c r="D61" s="5"/>
    </row>
    <row r="62" ht="12.75">
      <c r="D62" s="5"/>
    </row>
  </sheetData>
  <sheetProtection formatCells="0" formatColumns="0" formatRows="0" insertColumns="0" insertRows="0" insertHyperlinks="0" deleteColumns="0" deleteRows="0" sort="0" autoFilter="0" pivotTables="0"/>
  <mergeCells count="4">
    <mergeCell ref="A1:D1"/>
    <mergeCell ref="A6:C6"/>
    <mergeCell ref="A2:D2"/>
    <mergeCell ref="A9:C9"/>
  </mergeCells>
  <printOptions horizontalCentered="1"/>
  <pageMargins left="0.7874015748031497" right="0.7874015748031497" top="1.6141732283464567" bottom="0.5905511811023623" header="0.5118110236220472" footer="0.5118110236220472"/>
  <pageSetup horizontalDpi="600" verticalDpi="600" orientation="portrait" paperSize="9" r:id="rId1"/>
  <headerFooter alignWithMargins="0">
    <oddHeader>&amp;LZałącznik nr 3
do uchwały Nr      /     /2008
Rady Miasta Świnoujścia
z dnia 23 kwietnia 2008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M70"/>
  <sheetViews>
    <sheetView view="pageBreakPreview" zoomScale="95" zoomScaleSheetLayoutView="95" workbookViewId="0" topLeftCell="A1">
      <pane ySplit="5" topLeftCell="BM45" activePane="bottomLeft" state="frozen"/>
      <selection pane="topLeft" activeCell="C20" sqref="C20"/>
      <selection pane="bottomLeft" activeCell="G54" sqref="G54:G57"/>
    </sheetView>
  </sheetViews>
  <sheetFormatPr defaultColWidth="9.140625" defaultRowHeight="12.75"/>
  <cols>
    <col min="1" max="1" width="3.57421875" style="38" customWidth="1"/>
    <col min="2" max="2" width="5.421875" style="38" customWidth="1"/>
    <col min="3" max="3" width="6.57421875" style="38" customWidth="1"/>
    <col min="4" max="4" width="25.140625" style="36" customWidth="1"/>
    <col min="5" max="5" width="14.28125" style="36" customWidth="1"/>
    <col min="6" max="6" width="10.57421875" style="36" customWidth="1"/>
    <col min="7" max="7" width="14.00390625" style="36" customWidth="1"/>
    <col min="8" max="8" width="12.8515625" style="36" customWidth="1"/>
    <col min="9" max="9" width="11.421875" style="36" customWidth="1"/>
    <col min="10" max="10" width="12.28125" style="36" customWidth="1"/>
    <col min="11" max="11" width="12.57421875" style="36" customWidth="1"/>
    <col min="12" max="12" width="12.7109375" style="36" customWidth="1"/>
    <col min="13" max="13" width="12.421875" style="36" customWidth="1"/>
    <col min="14" max="16384" width="9.140625" style="36" customWidth="1"/>
  </cols>
  <sheetData>
    <row r="1" spans="1:12" s="20" customFormat="1" ht="45.75" customHeight="1">
      <c r="A1" s="77" t="s">
        <v>39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s="20" customFormat="1" ht="10.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21" t="s">
        <v>0</v>
      </c>
    </row>
    <row r="3" spans="1:12" s="20" customFormat="1" ht="37.5" customHeight="1">
      <c r="A3" s="85" t="s">
        <v>1</v>
      </c>
      <c r="B3" s="85" t="s">
        <v>2</v>
      </c>
      <c r="C3" s="85" t="s">
        <v>3</v>
      </c>
      <c r="D3" s="83" t="s">
        <v>4</v>
      </c>
      <c r="E3" s="81" t="s">
        <v>5</v>
      </c>
      <c r="F3" s="83" t="s">
        <v>6</v>
      </c>
      <c r="G3" s="83" t="s">
        <v>7</v>
      </c>
      <c r="H3" s="83" t="s">
        <v>8</v>
      </c>
      <c r="I3" s="88" t="s">
        <v>9</v>
      </c>
      <c r="J3" s="89"/>
      <c r="K3" s="89"/>
      <c r="L3" s="90"/>
    </row>
    <row r="4" spans="1:12" s="20" customFormat="1" ht="57.75" customHeight="1">
      <c r="A4" s="86"/>
      <c r="B4" s="86"/>
      <c r="C4" s="86"/>
      <c r="D4" s="84"/>
      <c r="E4" s="82"/>
      <c r="F4" s="84"/>
      <c r="G4" s="84"/>
      <c r="H4" s="84"/>
      <c r="I4" s="22" t="s">
        <v>10</v>
      </c>
      <c r="J4" s="22" t="s">
        <v>11</v>
      </c>
      <c r="K4" s="22" t="s">
        <v>12</v>
      </c>
      <c r="L4" s="22" t="s">
        <v>13</v>
      </c>
    </row>
    <row r="5" spans="1:12" s="20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  <c r="J5" s="23">
        <v>10</v>
      </c>
      <c r="K5" s="23">
        <v>11</v>
      </c>
      <c r="L5" s="23">
        <v>12</v>
      </c>
    </row>
    <row r="6" spans="1:13" s="20" customFormat="1" ht="22.5" customHeight="1">
      <c r="A6" s="68" t="s">
        <v>14</v>
      </c>
      <c r="B6" s="87">
        <v>600</v>
      </c>
      <c r="C6" s="78" t="s">
        <v>42</v>
      </c>
      <c r="D6" s="62" t="s">
        <v>43</v>
      </c>
      <c r="E6" s="62" t="s">
        <v>15</v>
      </c>
      <c r="F6" s="62" t="s">
        <v>44</v>
      </c>
      <c r="G6" s="65">
        <v>33851000</v>
      </c>
      <c r="H6" s="24" t="s">
        <v>17</v>
      </c>
      <c r="I6" s="25">
        <f>SUM(I7,I8,I9)</f>
        <v>2728500</v>
      </c>
      <c r="J6" s="25">
        <f>SUM(J7,J8,J9)</f>
        <v>500000</v>
      </c>
      <c r="K6" s="25">
        <f>SUM(K7,K8,K9)</f>
        <v>5310000</v>
      </c>
      <c r="L6" s="25">
        <f>SUM(L7,L8,L9)</f>
        <v>16172000</v>
      </c>
      <c r="M6" s="26">
        <f>G6-I6-J6-K6-L6</f>
        <v>9140500</v>
      </c>
    </row>
    <row r="7" spans="1:13" s="20" customFormat="1" ht="22.5" customHeight="1">
      <c r="A7" s="69"/>
      <c r="B7" s="79"/>
      <c r="C7" s="79"/>
      <c r="D7" s="63"/>
      <c r="E7" s="63"/>
      <c r="F7" s="63"/>
      <c r="G7" s="66"/>
      <c r="H7" s="27" t="s">
        <v>18</v>
      </c>
      <c r="I7" s="28">
        <f>1778500+300000</f>
        <v>2078500</v>
      </c>
      <c r="J7" s="28">
        <f>500000</f>
        <v>500000</v>
      </c>
      <c r="K7" s="28">
        <v>1243000</v>
      </c>
      <c r="L7" s="29">
        <v>16172000</v>
      </c>
      <c r="M7" s="26"/>
    </row>
    <row r="8" spans="1:13" s="20" customFormat="1" ht="22.5" customHeight="1">
      <c r="A8" s="69"/>
      <c r="B8" s="79"/>
      <c r="C8" s="79"/>
      <c r="D8" s="63"/>
      <c r="E8" s="63"/>
      <c r="F8" s="63"/>
      <c r="G8" s="66"/>
      <c r="H8" s="27" t="s">
        <v>19</v>
      </c>
      <c r="I8" s="28"/>
      <c r="J8" s="28"/>
      <c r="K8" s="28"/>
      <c r="L8" s="29"/>
      <c r="M8" s="26"/>
    </row>
    <row r="9" spans="1:13" s="20" customFormat="1" ht="22.5" customHeight="1">
      <c r="A9" s="70"/>
      <c r="B9" s="80"/>
      <c r="C9" s="80"/>
      <c r="D9" s="64"/>
      <c r="E9" s="64"/>
      <c r="F9" s="64"/>
      <c r="G9" s="67"/>
      <c r="H9" s="30" t="s">
        <v>20</v>
      </c>
      <c r="I9" s="31">
        <v>650000</v>
      </c>
      <c r="J9" s="31"/>
      <c r="K9" s="31">
        <v>4067000</v>
      </c>
      <c r="L9" s="32"/>
      <c r="M9" s="26"/>
    </row>
    <row r="10" spans="1:13" s="20" customFormat="1" ht="22.5" customHeight="1">
      <c r="A10" s="68" t="s">
        <v>21</v>
      </c>
      <c r="B10" s="74">
        <v>600</v>
      </c>
      <c r="C10" s="74">
        <v>60015</v>
      </c>
      <c r="D10" s="71" t="s">
        <v>49</v>
      </c>
      <c r="E10" s="62" t="s">
        <v>15</v>
      </c>
      <c r="F10" s="62" t="s">
        <v>50</v>
      </c>
      <c r="G10" s="65">
        <v>7616000</v>
      </c>
      <c r="H10" s="24" t="s">
        <v>17</v>
      </c>
      <c r="I10" s="25">
        <f>SUM(I11,I12,I13)</f>
        <v>764000</v>
      </c>
      <c r="J10" s="25">
        <f>SUM(J11,J12,J13)</f>
        <v>6084000</v>
      </c>
      <c r="K10" s="25">
        <f>SUM(K11,K12,K13)</f>
        <v>768000</v>
      </c>
      <c r="L10" s="25">
        <f>SUM(L11,L12,L13)</f>
        <v>0</v>
      </c>
      <c r="M10" s="26">
        <f>G10-I10-J10-K10-L10</f>
        <v>0</v>
      </c>
    </row>
    <row r="11" spans="1:13" s="20" customFormat="1" ht="22.5" customHeight="1">
      <c r="A11" s="69"/>
      <c r="B11" s="75"/>
      <c r="C11" s="75"/>
      <c r="D11" s="72"/>
      <c r="E11" s="63"/>
      <c r="F11" s="63"/>
      <c r="G11" s="66"/>
      <c r="H11" s="33" t="s">
        <v>18</v>
      </c>
      <c r="I11" s="34">
        <f>464000+300000</f>
        <v>764000</v>
      </c>
      <c r="J11" s="34">
        <f>1456000-300000</f>
        <v>1156000</v>
      </c>
      <c r="K11" s="34">
        <v>768000</v>
      </c>
      <c r="L11" s="35"/>
      <c r="M11" s="26"/>
    </row>
    <row r="12" spans="1:13" s="20" customFormat="1" ht="22.5" customHeight="1">
      <c r="A12" s="69"/>
      <c r="B12" s="75"/>
      <c r="C12" s="75"/>
      <c r="D12" s="72"/>
      <c r="E12" s="63"/>
      <c r="F12" s="63"/>
      <c r="G12" s="66"/>
      <c r="H12" s="33" t="s">
        <v>19</v>
      </c>
      <c r="I12" s="34"/>
      <c r="J12" s="34"/>
      <c r="K12" s="34"/>
      <c r="L12" s="35"/>
      <c r="M12" s="26"/>
    </row>
    <row r="13" spans="1:13" s="20" customFormat="1" ht="22.5" customHeight="1">
      <c r="A13" s="70"/>
      <c r="B13" s="76"/>
      <c r="C13" s="76"/>
      <c r="D13" s="73"/>
      <c r="E13" s="64"/>
      <c r="F13" s="64"/>
      <c r="G13" s="67"/>
      <c r="H13" s="30" t="s">
        <v>20</v>
      </c>
      <c r="I13" s="31"/>
      <c r="J13" s="31">
        <v>4928000</v>
      </c>
      <c r="K13" s="31"/>
      <c r="L13" s="32"/>
      <c r="M13" s="26"/>
    </row>
    <row r="14" spans="1:13" s="20" customFormat="1" ht="22.5" customHeight="1">
      <c r="A14" s="68" t="s">
        <v>23</v>
      </c>
      <c r="B14" s="74">
        <v>600</v>
      </c>
      <c r="C14" s="74">
        <v>60015</v>
      </c>
      <c r="D14" s="71" t="s">
        <v>53</v>
      </c>
      <c r="E14" s="62" t="s">
        <v>15</v>
      </c>
      <c r="F14" s="62" t="s">
        <v>16</v>
      </c>
      <c r="G14" s="65">
        <v>8208000</v>
      </c>
      <c r="H14" s="24" t="s">
        <v>17</v>
      </c>
      <c r="I14" s="25">
        <f>SUM(I15,I16,I17)</f>
        <v>1713000</v>
      </c>
      <c r="J14" s="25">
        <f>SUM(J15,J16,J17)</f>
        <v>2045000</v>
      </c>
      <c r="K14" s="25">
        <f>SUM(K15,K16,K17)</f>
        <v>0</v>
      </c>
      <c r="L14" s="25">
        <f>SUM(L15,L16,L17)</f>
        <v>4300000</v>
      </c>
      <c r="M14" s="26">
        <f>G14-I14-J14-K14-L14</f>
        <v>150000</v>
      </c>
    </row>
    <row r="15" spans="1:13" s="20" customFormat="1" ht="22.5" customHeight="1">
      <c r="A15" s="69"/>
      <c r="B15" s="75"/>
      <c r="C15" s="75"/>
      <c r="D15" s="72"/>
      <c r="E15" s="63"/>
      <c r="F15" s="63"/>
      <c r="G15" s="66"/>
      <c r="H15" s="27" t="s">
        <v>18</v>
      </c>
      <c r="I15" s="28">
        <f>133000+167000</f>
        <v>300000</v>
      </c>
      <c r="J15" s="28">
        <f>612000-167000</f>
        <v>445000</v>
      </c>
      <c r="K15" s="28"/>
      <c r="L15" s="29">
        <v>4300000</v>
      </c>
      <c r="M15" s="26"/>
    </row>
    <row r="16" spans="1:13" s="20" customFormat="1" ht="22.5" customHeight="1">
      <c r="A16" s="69"/>
      <c r="B16" s="75"/>
      <c r="C16" s="75"/>
      <c r="D16" s="72"/>
      <c r="E16" s="63"/>
      <c r="F16" s="63"/>
      <c r="G16" s="66"/>
      <c r="H16" s="33" t="s">
        <v>19</v>
      </c>
      <c r="I16" s="34"/>
      <c r="J16" s="34"/>
      <c r="K16" s="34"/>
      <c r="L16" s="35"/>
      <c r="M16" s="26"/>
    </row>
    <row r="17" spans="1:13" s="20" customFormat="1" ht="22.5" customHeight="1">
      <c r="A17" s="70"/>
      <c r="B17" s="76"/>
      <c r="C17" s="76"/>
      <c r="D17" s="73"/>
      <c r="E17" s="64"/>
      <c r="F17" s="64"/>
      <c r="G17" s="67"/>
      <c r="H17" s="30" t="s">
        <v>20</v>
      </c>
      <c r="I17" s="31">
        <v>1413000</v>
      </c>
      <c r="J17" s="31">
        <v>1600000</v>
      </c>
      <c r="K17" s="31"/>
      <c r="L17" s="32"/>
      <c r="M17" s="26"/>
    </row>
    <row r="18" spans="1:13" s="20" customFormat="1" ht="22.5" customHeight="1">
      <c r="A18" s="68" t="s">
        <v>27</v>
      </c>
      <c r="B18" s="74">
        <v>600</v>
      </c>
      <c r="C18" s="74">
        <v>60015</v>
      </c>
      <c r="D18" s="71" t="s">
        <v>55</v>
      </c>
      <c r="E18" s="62" t="s">
        <v>15</v>
      </c>
      <c r="F18" s="62" t="s">
        <v>56</v>
      </c>
      <c r="G18" s="65">
        <v>10861000</v>
      </c>
      <c r="H18" s="24" t="s">
        <v>17</v>
      </c>
      <c r="I18" s="25">
        <f>SUM(I19,I20,I21)</f>
        <v>5464700</v>
      </c>
      <c r="J18" s="25">
        <f>SUM(J19,J20,J21)</f>
        <v>4978300</v>
      </c>
      <c r="K18" s="25">
        <f>SUM(K19,K20,K21)</f>
        <v>0</v>
      </c>
      <c r="L18" s="25">
        <f>SUM(L19,L20,L21)</f>
        <v>0</v>
      </c>
      <c r="M18" s="26">
        <f>G18-I18-J18-K18-L18</f>
        <v>418000</v>
      </c>
    </row>
    <row r="19" spans="1:13" s="20" customFormat="1" ht="22.5" customHeight="1">
      <c r="A19" s="69"/>
      <c r="B19" s="75"/>
      <c r="C19" s="75"/>
      <c r="D19" s="72"/>
      <c r="E19" s="63"/>
      <c r="F19" s="63"/>
      <c r="G19" s="66"/>
      <c r="H19" s="33" t="s">
        <v>18</v>
      </c>
      <c r="I19" s="34">
        <f>3461000+1003700</f>
        <v>4464700</v>
      </c>
      <c r="J19" s="34">
        <f>4372000-1003700</f>
        <v>3368300</v>
      </c>
      <c r="K19" s="34"/>
      <c r="L19" s="35"/>
      <c r="M19" s="26"/>
    </row>
    <row r="20" spans="1:13" s="20" customFormat="1" ht="22.5" customHeight="1">
      <c r="A20" s="69"/>
      <c r="B20" s="75"/>
      <c r="C20" s="75"/>
      <c r="D20" s="72"/>
      <c r="E20" s="63"/>
      <c r="F20" s="63"/>
      <c r="G20" s="66"/>
      <c r="H20" s="33" t="s">
        <v>19</v>
      </c>
      <c r="I20" s="34"/>
      <c r="J20" s="34"/>
      <c r="K20" s="34"/>
      <c r="L20" s="35"/>
      <c r="M20" s="26"/>
    </row>
    <row r="21" spans="1:13" s="20" customFormat="1" ht="22.5" customHeight="1">
      <c r="A21" s="70"/>
      <c r="B21" s="76"/>
      <c r="C21" s="76"/>
      <c r="D21" s="73"/>
      <c r="E21" s="64"/>
      <c r="F21" s="64"/>
      <c r="G21" s="67"/>
      <c r="H21" s="30" t="s">
        <v>20</v>
      </c>
      <c r="I21" s="31">
        <v>1000000</v>
      </c>
      <c r="J21" s="31">
        <v>1610000</v>
      </c>
      <c r="K21" s="31"/>
      <c r="L21" s="32"/>
      <c r="M21" s="26"/>
    </row>
    <row r="22" spans="1:13" s="20" customFormat="1" ht="22.5" customHeight="1">
      <c r="A22" s="68" t="s">
        <v>47</v>
      </c>
      <c r="B22" s="74">
        <v>600</v>
      </c>
      <c r="C22" s="74">
        <v>60015</v>
      </c>
      <c r="D22" s="71" t="s">
        <v>59</v>
      </c>
      <c r="E22" s="62" t="s">
        <v>15</v>
      </c>
      <c r="F22" s="62" t="s">
        <v>60</v>
      </c>
      <c r="G22" s="65">
        <v>3255000</v>
      </c>
      <c r="H22" s="24" t="s">
        <v>17</v>
      </c>
      <c r="I22" s="25">
        <f>SUM(I23,I24,I25)</f>
        <v>680000</v>
      </c>
      <c r="J22" s="25">
        <f>SUM(J23,J24,J25)</f>
        <v>1930000</v>
      </c>
      <c r="K22" s="25">
        <f>SUM(K23,K24,K25)</f>
        <v>0</v>
      </c>
      <c r="L22" s="25">
        <f>SUM(L23,L24,L25)</f>
        <v>0</v>
      </c>
      <c r="M22" s="26">
        <f>G22-I22-J22-K22-L22</f>
        <v>645000</v>
      </c>
    </row>
    <row r="23" spans="1:13" s="20" customFormat="1" ht="22.5" customHeight="1">
      <c r="A23" s="69"/>
      <c r="B23" s="75"/>
      <c r="C23" s="75"/>
      <c r="D23" s="72"/>
      <c r="E23" s="63"/>
      <c r="F23" s="63"/>
      <c r="G23" s="66"/>
      <c r="H23" s="33" t="s">
        <v>18</v>
      </c>
      <c r="I23" s="34">
        <f>180000+500000</f>
        <v>680000</v>
      </c>
      <c r="J23" s="34">
        <f>1730000-500000</f>
        <v>1230000</v>
      </c>
      <c r="K23" s="34"/>
      <c r="L23" s="35"/>
      <c r="M23" s="26"/>
    </row>
    <row r="24" spans="1:13" s="20" customFormat="1" ht="22.5" customHeight="1">
      <c r="A24" s="69"/>
      <c r="B24" s="75"/>
      <c r="C24" s="75"/>
      <c r="D24" s="72"/>
      <c r="E24" s="63"/>
      <c r="F24" s="63"/>
      <c r="G24" s="66"/>
      <c r="H24" s="33" t="s">
        <v>19</v>
      </c>
      <c r="I24" s="34"/>
      <c r="J24" s="34"/>
      <c r="K24" s="34"/>
      <c r="L24" s="35"/>
      <c r="M24" s="26"/>
    </row>
    <row r="25" spans="1:13" s="20" customFormat="1" ht="22.5" customHeight="1">
      <c r="A25" s="70"/>
      <c r="B25" s="76"/>
      <c r="C25" s="76"/>
      <c r="D25" s="73"/>
      <c r="E25" s="64"/>
      <c r="F25" s="64"/>
      <c r="G25" s="67"/>
      <c r="H25" s="30" t="s">
        <v>20</v>
      </c>
      <c r="I25" s="31"/>
      <c r="J25" s="31">
        <v>700000</v>
      </c>
      <c r="K25" s="31"/>
      <c r="L25" s="32"/>
      <c r="M25" s="26"/>
    </row>
    <row r="26" spans="1:13" s="20" customFormat="1" ht="22.5" customHeight="1">
      <c r="A26" s="68" t="s">
        <v>48</v>
      </c>
      <c r="B26" s="74">
        <v>600</v>
      </c>
      <c r="C26" s="74">
        <v>60015</v>
      </c>
      <c r="D26" s="71" t="s">
        <v>62</v>
      </c>
      <c r="E26" s="62" t="s">
        <v>15</v>
      </c>
      <c r="F26" s="62" t="s">
        <v>63</v>
      </c>
      <c r="G26" s="65">
        <v>10808000</v>
      </c>
      <c r="H26" s="24" t="s">
        <v>17</v>
      </c>
      <c r="I26" s="25">
        <f>SUM(I27,I28,I29)</f>
        <v>2583000</v>
      </c>
      <c r="J26" s="25">
        <f>SUM(J27,J28,J29)</f>
        <v>1725000</v>
      </c>
      <c r="K26" s="25">
        <f>SUM(K27,K28,K29)</f>
        <v>0</v>
      </c>
      <c r="L26" s="25">
        <f>SUM(L27,L28,L29)</f>
        <v>6500000</v>
      </c>
      <c r="M26" s="26">
        <f>G26-I26-J26-K26-L26</f>
        <v>0</v>
      </c>
    </row>
    <row r="27" spans="1:13" s="20" customFormat="1" ht="22.5" customHeight="1">
      <c r="A27" s="69"/>
      <c r="B27" s="75"/>
      <c r="C27" s="75"/>
      <c r="D27" s="72"/>
      <c r="E27" s="63"/>
      <c r="F27" s="63"/>
      <c r="G27" s="66"/>
      <c r="H27" s="33" t="s">
        <v>18</v>
      </c>
      <c r="I27" s="34">
        <v>2583000</v>
      </c>
      <c r="J27" s="34">
        <f>3538000-2583000</f>
        <v>955000</v>
      </c>
      <c r="K27" s="34"/>
      <c r="L27" s="35">
        <v>6500000</v>
      </c>
      <c r="M27" s="26"/>
    </row>
    <row r="28" spans="1:13" s="20" customFormat="1" ht="22.5" customHeight="1">
      <c r="A28" s="69"/>
      <c r="B28" s="75"/>
      <c r="C28" s="75"/>
      <c r="D28" s="72"/>
      <c r="E28" s="63"/>
      <c r="F28" s="63"/>
      <c r="G28" s="66"/>
      <c r="H28" s="33" t="s">
        <v>19</v>
      </c>
      <c r="I28" s="34"/>
      <c r="J28" s="34"/>
      <c r="K28" s="34"/>
      <c r="L28" s="35"/>
      <c r="M28" s="26"/>
    </row>
    <row r="29" spans="1:13" s="20" customFormat="1" ht="22.5" customHeight="1">
      <c r="A29" s="70"/>
      <c r="B29" s="76"/>
      <c r="C29" s="76"/>
      <c r="D29" s="73"/>
      <c r="E29" s="64"/>
      <c r="F29" s="64"/>
      <c r="G29" s="67"/>
      <c r="H29" s="30" t="s">
        <v>20</v>
      </c>
      <c r="I29" s="31"/>
      <c r="J29" s="31">
        <v>770000</v>
      </c>
      <c r="K29" s="31"/>
      <c r="L29" s="32"/>
      <c r="M29" s="26"/>
    </row>
    <row r="30" spans="1:13" s="20" customFormat="1" ht="22.5" customHeight="1">
      <c r="A30" s="68" t="s">
        <v>51</v>
      </c>
      <c r="B30" s="74" t="s">
        <v>40</v>
      </c>
      <c r="C30" s="74" t="s">
        <v>45</v>
      </c>
      <c r="D30" s="71" t="s">
        <v>65</v>
      </c>
      <c r="E30" s="62" t="s">
        <v>15</v>
      </c>
      <c r="F30" s="62" t="s">
        <v>41</v>
      </c>
      <c r="G30" s="65">
        <v>2770000</v>
      </c>
      <c r="H30" s="24" t="s">
        <v>17</v>
      </c>
      <c r="I30" s="25">
        <f>SUM(I31,I32,I33)</f>
        <v>200000</v>
      </c>
      <c r="J30" s="25">
        <f>SUM(J31,J32,J33)</f>
        <v>0</v>
      </c>
      <c r="K30" s="25">
        <f>SUM(K31,K32,K33)</f>
        <v>960000</v>
      </c>
      <c r="L30" s="25">
        <f>SUM(L31,L32,L33)</f>
        <v>1602000</v>
      </c>
      <c r="M30" s="26">
        <f>G30-I30-J30-K30-L30</f>
        <v>8000</v>
      </c>
    </row>
    <row r="31" spans="1:13" s="20" customFormat="1" ht="21" customHeight="1">
      <c r="A31" s="69"/>
      <c r="B31" s="75"/>
      <c r="C31" s="75"/>
      <c r="D31" s="72"/>
      <c r="E31" s="63"/>
      <c r="F31" s="63"/>
      <c r="G31" s="66"/>
      <c r="H31" s="33" t="s">
        <v>18</v>
      </c>
      <c r="I31" s="34">
        <f>160000+40000</f>
        <v>200000</v>
      </c>
      <c r="J31" s="34">
        <v>0</v>
      </c>
      <c r="K31" s="34">
        <f>250000-40000</f>
        <v>210000</v>
      </c>
      <c r="L31" s="35">
        <v>400000</v>
      </c>
      <c r="M31" s="26"/>
    </row>
    <row r="32" spans="1:13" s="20" customFormat="1" ht="21" customHeight="1">
      <c r="A32" s="69"/>
      <c r="B32" s="75"/>
      <c r="C32" s="75"/>
      <c r="D32" s="72"/>
      <c r="E32" s="63"/>
      <c r="F32" s="63"/>
      <c r="G32" s="66"/>
      <c r="H32" s="33" t="s">
        <v>19</v>
      </c>
      <c r="I32" s="34"/>
      <c r="J32" s="34"/>
      <c r="K32" s="34"/>
      <c r="L32" s="35"/>
      <c r="M32" s="26"/>
    </row>
    <row r="33" spans="1:13" s="20" customFormat="1" ht="18.75" customHeight="1">
      <c r="A33" s="70"/>
      <c r="B33" s="76"/>
      <c r="C33" s="76"/>
      <c r="D33" s="73"/>
      <c r="E33" s="64"/>
      <c r="F33" s="64"/>
      <c r="G33" s="67"/>
      <c r="H33" s="30" t="s">
        <v>20</v>
      </c>
      <c r="I33" s="31"/>
      <c r="J33" s="31"/>
      <c r="K33" s="31">
        <v>750000</v>
      </c>
      <c r="L33" s="32">
        <v>1202000</v>
      </c>
      <c r="M33" s="26"/>
    </row>
    <row r="34" spans="1:13" s="20" customFormat="1" ht="22.5" customHeight="1">
      <c r="A34" s="68" t="s">
        <v>52</v>
      </c>
      <c r="B34" s="74" t="s">
        <v>40</v>
      </c>
      <c r="C34" s="74" t="s">
        <v>45</v>
      </c>
      <c r="D34" s="71" t="s">
        <v>69</v>
      </c>
      <c r="E34" s="62" t="s">
        <v>15</v>
      </c>
      <c r="F34" s="62" t="s">
        <v>84</v>
      </c>
      <c r="G34" s="65">
        <v>2437000</v>
      </c>
      <c r="H34" s="24" t="s">
        <v>17</v>
      </c>
      <c r="I34" s="25">
        <f>SUM(I35,I36,I37)</f>
        <v>250000</v>
      </c>
      <c r="J34" s="25">
        <f>SUM(J35,J36,J37)</f>
        <v>2187000</v>
      </c>
      <c r="K34" s="25">
        <f>SUM(K35,K36,K37)</f>
        <v>0</v>
      </c>
      <c r="L34" s="25">
        <f>SUM(L35,L36,L37)</f>
        <v>0</v>
      </c>
      <c r="M34" s="26">
        <f>G34-I34-J34-K34-L34</f>
        <v>0</v>
      </c>
    </row>
    <row r="35" spans="1:13" s="20" customFormat="1" ht="22.5" customHeight="1">
      <c r="A35" s="69"/>
      <c r="B35" s="75"/>
      <c r="C35" s="75"/>
      <c r="D35" s="72"/>
      <c r="E35" s="63"/>
      <c r="F35" s="63"/>
      <c r="G35" s="66"/>
      <c r="H35" s="27" t="s">
        <v>18</v>
      </c>
      <c r="I35" s="28">
        <v>250000</v>
      </c>
      <c r="J35" s="28">
        <f>366000-250000</f>
        <v>116000</v>
      </c>
      <c r="K35" s="28"/>
      <c r="L35" s="29"/>
      <c r="M35" s="26"/>
    </row>
    <row r="36" spans="1:13" s="20" customFormat="1" ht="22.5" customHeight="1">
      <c r="A36" s="69"/>
      <c r="B36" s="75"/>
      <c r="C36" s="75"/>
      <c r="D36" s="72"/>
      <c r="E36" s="63"/>
      <c r="F36" s="63"/>
      <c r="G36" s="66"/>
      <c r="H36" s="33" t="s">
        <v>19</v>
      </c>
      <c r="I36" s="34"/>
      <c r="J36" s="34"/>
      <c r="K36" s="34"/>
      <c r="L36" s="35"/>
      <c r="M36" s="26"/>
    </row>
    <row r="37" spans="1:13" s="20" customFormat="1" ht="22.5" customHeight="1">
      <c r="A37" s="70"/>
      <c r="B37" s="76"/>
      <c r="C37" s="76"/>
      <c r="D37" s="73"/>
      <c r="E37" s="64"/>
      <c r="F37" s="64"/>
      <c r="G37" s="67"/>
      <c r="H37" s="30" t="s">
        <v>20</v>
      </c>
      <c r="I37" s="31"/>
      <c r="J37" s="31">
        <v>2071000</v>
      </c>
      <c r="K37" s="31"/>
      <c r="L37" s="32"/>
      <c r="M37" s="26"/>
    </row>
    <row r="38" spans="1:13" s="20" customFormat="1" ht="22.5" customHeight="1">
      <c r="A38" s="68" t="s">
        <v>54</v>
      </c>
      <c r="B38" s="74">
        <v>600</v>
      </c>
      <c r="C38" s="74" t="s">
        <v>22</v>
      </c>
      <c r="D38" s="71" t="s">
        <v>70</v>
      </c>
      <c r="E38" s="62" t="s">
        <v>15</v>
      </c>
      <c r="F38" s="62" t="s">
        <v>56</v>
      </c>
      <c r="G38" s="65">
        <v>3448000</v>
      </c>
      <c r="H38" s="24" t="s">
        <v>17</v>
      </c>
      <c r="I38" s="25">
        <f>SUM(I39,I40,I41)</f>
        <v>2515000</v>
      </c>
      <c r="J38" s="25">
        <f>SUM(J39,J40,J41)</f>
        <v>300000</v>
      </c>
      <c r="K38" s="25">
        <f>SUM(K39,K40,K41)</f>
        <v>0</v>
      </c>
      <c r="L38" s="25">
        <f>SUM(L39,L40,L41)</f>
        <v>0</v>
      </c>
      <c r="M38" s="26">
        <f>G38-I38-J38-K38-L38</f>
        <v>633000</v>
      </c>
    </row>
    <row r="39" spans="1:13" s="20" customFormat="1" ht="22.5" customHeight="1">
      <c r="A39" s="69"/>
      <c r="B39" s="75"/>
      <c r="C39" s="75"/>
      <c r="D39" s="72"/>
      <c r="E39" s="63"/>
      <c r="F39" s="63"/>
      <c r="G39" s="66"/>
      <c r="H39" s="33" t="s">
        <v>18</v>
      </c>
      <c r="I39" s="34">
        <f>1210000+1155000</f>
        <v>2365000</v>
      </c>
      <c r="J39" s="34">
        <f>1290000-1155000</f>
        <v>135000</v>
      </c>
      <c r="K39" s="34"/>
      <c r="L39" s="35"/>
      <c r="M39" s="26"/>
    </row>
    <row r="40" spans="1:13" s="20" customFormat="1" ht="22.5" customHeight="1">
      <c r="A40" s="69"/>
      <c r="B40" s="75"/>
      <c r="C40" s="75"/>
      <c r="D40" s="72"/>
      <c r="E40" s="63"/>
      <c r="F40" s="63"/>
      <c r="G40" s="66"/>
      <c r="H40" s="33" t="s">
        <v>19</v>
      </c>
      <c r="I40" s="34"/>
      <c r="J40" s="34"/>
      <c r="K40" s="34"/>
      <c r="L40" s="35"/>
      <c r="M40" s="26"/>
    </row>
    <row r="41" spans="1:13" s="20" customFormat="1" ht="22.5" customHeight="1">
      <c r="A41" s="70"/>
      <c r="B41" s="76"/>
      <c r="C41" s="76"/>
      <c r="D41" s="73"/>
      <c r="E41" s="64"/>
      <c r="F41" s="64"/>
      <c r="G41" s="67"/>
      <c r="H41" s="30" t="s">
        <v>20</v>
      </c>
      <c r="I41" s="31">
        <v>150000</v>
      </c>
      <c r="J41" s="31">
        <v>165000</v>
      </c>
      <c r="K41" s="31"/>
      <c r="L41" s="32"/>
      <c r="M41" s="26"/>
    </row>
    <row r="42" spans="1:13" s="20" customFormat="1" ht="22.5" customHeight="1">
      <c r="A42" s="68" t="s">
        <v>57</v>
      </c>
      <c r="B42" s="87" t="s">
        <v>40</v>
      </c>
      <c r="C42" s="87" t="s">
        <v>22</v>
      </c>
      <c r="D42" s="62" t="s">
        <v>71</v>
      </c>
      <c r="E42" s="62" t="s">
        <v>15</v>
      </c>
      <c r="F42" s="62" t="s">
        <v>46</v>
      </c>
      <c r="G42" s="65">
        <f>3306000</f>
        <v>3306000</v>
      </c>
      <c r="H42" s="24" t="s">
        <v>17</v>
      </c>
      <c r="I42" s="25">
        <f>SUM(I43,I44,I45)</f>
        <v>1327000</v>
      </c>
      <c r="J42" s="25">
        <f>SUM(J43,J44,J45)</f>
        <v>1540000</v>
      </c>
      <c r="K42" s="25">
        <f>SUM(K43,K44,K45)</f>
        <v>0</v>
      </c>
      <c r="L42" s="25">
        <f>SUM(L43,L44,L45)</f>
        <v>0</v>
      </c>
      <c r="M42" s="26">
        <f>G42-I42-J42-K42-L42</f>
        <v>439000</v>
      </c>
    </row>
    <row r="43" spans="1:13" s="20" customFormat="1" ht="22.5" customHeight="1">
      <c r="A43" s="69"/>
      <c r="B43" s="79"/>
      <c r="C43" s="79"/>
      <c r="D43" s="63"/>
      <c r="E43" s="63"/>
      <c r="F43" s="63"/>
      <c r="G43" s="66"/>
      <c r="H43" s="27" t="s">
        <v>18</v>
      </c>
      <c r="I43" s="28">
        <f>943000+100000</f>
        <v>1043000</v>
      </c>
      <c r="J43" s="28"/>
      <c r="K43" s="28"/>
      <c r="L43" s="29"/>
      <c r="M43" s="26"/>
    </row>
    <row r="44" spans="1:13" s="20" customFormat="1" ht="22.5" customHeight="1">
      <c r="A44" s="69"/>
      <c r="B44" s="79"/>
      <c r="C44" s="79"/>
      <c r="D44" s="63"/>
      <c r="E44" s="63"/>
      <c r="F44" s="63"/>
      <c r="G44" s="66"/>
      <c r="H44" s="27" t="s">
        <v>19</v>
      </c>
      <c r="I44" s="28"/>
      <c r="J44" s="28"/>
      <c r="K44" s="28"/>
      <c r="L44" s="29"/>
      <c r="M44" s="26"/>
    </row>
    <row r="45" spans="1:13" s="20" customFormat="1" ht="22.5" customHeight="1">
      <c r="A45" s="70"/>
      <c r="B45" s="80"/>
      <c r="C45" s="80"/>
      <c r="D45" s="64"/>
      <c r="E45" s="64"/>
      <c r="F45" s="64"/>
      <c r="G45" s="67"/>
      <c r="H45" s="30" t="s">
        <v>20</v>
      </c>
      <c r="I45" s="31">
        <v>284000</v>
      </c>
      <c r="J45" s="31">
        <f>1640000-100000</f>
        <v>1540000</v>
      </c>
      <c r="K45" s="31"/>
      <c r="L45" s="32"/>
      <c r="M45" s="26"/>
    </row>
    <row r="46" spans="1:13" s="20" customFormat="1" ht="22.5" customHeight="1">
      <c r="A46" s="68" t="s">
        <v>58</v>
      </c>
      <c r="B46" s="74">
        <v>600</v>
      </c>
      <c r="C46" s="74">
        <v>60016</v>
      </c>
      <c r="D46" s="94" t="s">
        <v>72</v>
      </c>
      <c r="E46" s="62" t="s">
        <v>15</v>
      </c>
      <c r="F46" s="62" t="s">
        <v>16</v>
      </c>
      <c r="G46" s="65">
        <v>11222000</v>
      </c>
      <c r="H46" s="24" t="s">
        <v>17</v>
      </c>
      <c r="I46" s="25">
        <f>SUM(I47,I48,I49)</f>
        <v>2792000</v>
      </c>
      <c r="J46" s="25">
        <f>SUM(J47,J48,J49)</f>
        <v>1800000</v>
      </c>
      <c r="K46" s="25">
        <f>SUM(K47,K48,K49)</f>
        <v>0</v>
      </c>
      <c r="L46" s="25">
        <f>SUM(L47,L48,L49)</f>
        <v>6280000</v>
      </c>
      <c r="M46" s="26">
        <f>G46-I46-J46-K46-L46</f>
        <v>350000</v>
      </c>
    </row>
    <row r="47" spans="1:13" s="20" customFormat="1" ht="21" customHeight="1">
      <c r="A47" s="69"/>
      <c r="B47" s="75"/>
      <c r="C47" s="75"/>
      <c r="D47" s="95"/>
      <c r="E47" s="63"/>
      <c r="F47" s="63"/>
      <c r="G47" s="66"/>
      <c r="H47" s="33" t="s">
        <v>18</v>
      </c>
      <c r="I47" s="34">
        <f>1982000+600000</f>
        <v>2582000</v>
      </c>
      <c r="J47" s="34">
        <f>1950000-600000</f>
        <v>1350000</v>
      </c>
      <c r="K47" s="34"/>
      <c r="L47" s="35">
        <v>5446000</v>
      </c>
      <c r="M47" s="26"/>
    </row>
    <row r="48" spans="1:13" s="20" customFormat="1" ht="21" customHeight="1">
      <c r="A48" s="69"/>
      <c r="B48" s="75"/>
      <c r="C48" s="75"/>
      <c r="D48" s="95"/>
      <c r="E48" s="63"/>
      <c r="F48" s="63"/>
      <c r="G48" s="66"/>
      <c r="H48" s="33" t="s">
        <v>19</v>
      </c>
      <c r="I48" s="34"/>
      <c r="J48" s="34"/>
      <c r="K48" s="34"/>
      <c r="L48" s="35"/>
      <c r="M48" s="26"/>
    </row>
    <row r="49" spans="1:13" s="20" customFormat="1" ht="20.25" customHeight="1">
      <c r="A49" s="70"/>
      <c r="B49" s="76"/>
      <c r="C49" s="76"/>
      <c r="D49" s="96"/>
      <c r="E49" s="64"/>
      <c r="F49" s="64"/>
      <c r="G49" s="67"/>
      <c r="H49" s="30" t="s">
        <v>20</v>
      </c>
      <c r="I49" s="31">
        <v>210000</v>
      </c>
      <c r="J49" s="31">
        <v>450000</v>
      </c>
      <c r="K49" s="31"/>
      <c r="L49" s="32">
        <v>834000</v>
      </c>
      <c r="M49" s="26"/>
    </row>
    <row r="50" spans="1:13" s="42" customFormat="1" ht="22.5" customHeight="1">
      <c r="A50" s="68" t="s">
        <v>61</v>
      </c>
      <c r="B50" s="97" t="s">
        <v>40</v>
      </c>
      <c r="C50" s="97" t="s">
        <v>73</v>
      </c>
      <c r="D50" s="91" t="s">
        <v>85</v>
      </c>
      <c r="E50" s="91" t="s">
        <v>15</v>
      </c>
      <c r="F50" s="91" t="s">
        <v>74</v>
      </c>
      <c r="G50" s="100">
        <v>26442750</v>
      </c>
      <c r="H50" s="39" t="s">
        <v>17</v>
      </c>
      <c r="I50" s="40">
        <f>SUM(I51,I52,I53)</f>
        <v>19495920</v>
      </c>
      <c r="J50" s="40">
        <f>SUM(J51,J52,J53)</f>
        <v>0</v>
      </c>
      <c r="K50" s="40">
        <f>SUM(K51,K52,K53)</f>
        <v>0</v>
      </c>
      <c r="L50" s="40">
        <f>SUM(L51,L52,L53)</f>
        <v>0</v>
      </c>
      <c r="M50" s="41">
        <f>G50-I50-J50-K50-L50</f>
        <v>6946830</v>
      </c>
    </row>
    <row r="51" spans="1:13" s="42" customFormat="1" ht="22.5" customHeight="1">
      <c r="A51" s="69"/>
      <c r="B51" s="98"/>
      <c r="C51" s="98"/>
      <c r="D51" s="92"/>
      <c r="E51" s="92"/>
      <c r="F51" s="92"/>
      <c r="G51" s="101"/>
      <c r="H51" s="43" t="s">
        <v>18</v>
      </c>
      <c r="I51" s="44">
        <f>1687952+1470000</f>
        <v>3157952</v>
      </c>
      <c r="J51" s="44"/>
      <c r="K51" s="44"/>
      <c r="L51" s="45"/>
      <c r="M51" s="41"/>
    </row>
    <row r="52" spans="1:13" s="42" customFormat="1" ht="22.5" customHeight="1">
      <c r="A52" s="69"/>
      <c r="B52" s="98"/>
      <c r="C52" s="98"/>
      <c r="D52" s="92"/>
      <c r="E52" s="92"/>
      <c r="F52" s="92"/>
      <c r="G52" s="101"/>
      <c r="H52" s="43" t="s">
        <v>19</v>
      </c>
      <c r="I52" s="44"/>
      <c r="J52" s="44"/>
      <c r="K52" s="44"/>
      <c r="L52" s="45"/>
      <c r="M52" s="41"/>
    </row>
    <row r="53" spans="1:13" s="42" customFormat="1" ht="22.5" customHeight="1">
      <c r="A53" s="70"/>
      <c r="B53" s="99"/>
      <c r="C53" s="99"/>
      <c r="D53" s="93"/>
      <c r="E53" s="93"/>
      <c r="F53" s="93"/>
      <c r="G53" s="102"/>
      <c r="H53" s="46" t="s">
        <v>20</v>
      </c>
      <c r="I53" s="47">
        <f>15958398+379570</f>
        <v>16337968</v>
      </c>
      <c r="J53" s="47"/>
      <c r="K53" s="47"/>
      <c r="L53" s="48"/>
      <c r="M53" s="41"/>
    </row>
    <row r="54" spans="1:13" s="20" customFormat="1" ht="22.5" customHeight="1">
      <c r="A54" s="68" t="s">
        <v>64</v>
      </c>
      <c r="B54" s="87" t="s">
        <v>75</v>
      </c>
      <c r="C54" s="87" t="s">
        <v>76</v>
      </c>
      <c r="D54" s="62" t="s">
        <v>77</v>
      </c>
      <c r="E54" s="62" t="s">
        <v>15</v>
      </c>
      <c r="F54" s="62" t="s">
        <v>46</v>
      </c>
      <c r="G54" s="65">
        <v>917000</v>
      </c>
      <c r="H54" s="24" t="s">
        <v>17</v>
      </c>
      <c r="I54" s="25">
        <f>SUM(I55,I56,I57)</f>
        <v>602000</v>
      </c>
      <c r="J54" s="25">
        <f>SUM(J55,J56,J57)</f>
        <v>200000</v>
      </c>
      <c r="K54" s="25">
        <f>SUM(K55,K56,K57)</f>
        <v>0</v>
      </c>
      <c r="L54" s="25">
        <f>SUM(L55,L56,L57)</f>
        <v>0</v>
      </c>
      <c r="M54" s="26">
        <f>G54-I54-J54-K54-L54</f>
        <v>115000</v>
      </c>
    </row>
    <row r="55" spans="1:13" s="20" customFormat="1" ht="22.5" customHeight="1">
      <c r="A55" s="69"/>
      <c r="B55" s="79"/>
      <c r="C55" s="79"/>
      <c r="D55" s="63"/>
      <c r="E55" s="63"/>
      <c r="F55" s="63"/>
      <c r="G55" s="66"/>
      <c r="H55" s="27" t="s">
        <v>18</v>
      </c>
      <c r="I55" s="28">
        <f>402000+200000</f>
        <v>602000</v>
      </c>
      <c r="J55" s="28">
        <f>400000-200000</f>
        <v>200000</v>
      </c>
      <c r="K55" s="28"/>
      <c r="L55" s="29"/>
      <c r="M55" s="26"/>
    </row>
    <row r="56" spans="1:13" s="20" customFormat="1" ht="22.5" customHeight="1">
      <c r="A56" s="69"/>
      <c r="B56" s="79"/>
      <c r="C56" s="79"/>
      <c r="D56" s="63"/>
      <c r="E56" s="63"/>
      <c r="F56" s="63"/>
      <c r="G56" s="66"/>
      <c r="H56" s="33" t="s">
        <v>19</v>
      </c>
      <c r="I56" s="34"/>
      <c r="J56" s="34"/>
      <c r="K56" s="34"/>
      <c r="L56" s="35"/>
      <c r="M56" s="26"/>
    </row>
    <row r="57" spans="1:13" s="20" customFormat="1" ht="22.5" customHeight="1">
      <c r="A57" s="70"/>
      <c r="B57" s="80"/>
      <c r="C57" s="80"/>
      <c r="D57" s="64"/>
      <c r="E57" s="64"/>
      <c r="F57" s="64"/>
      <c r="G57" s="67"/>
      <c r="H57" s="30" t="s">
        <v>20</v>
      </c>
      <c r="I57" s="31"/>
      <c r="J57" s="31"/>
      <c r="K57" s="31"/>
      <c r="L57" s="32"/>
      <c r="M57" s="26"/>
    </row>
    <row r="58" spans="1:13" s="20" customFormat="1" ht="22.5" customHeight="1">
      <c r="A58" s="68" t="s">
        <v>66</v>
      </c>
      <c r="B58" s="87" t="s">
        <v>24</v>
      </c>
      <c r="C58" s="87" t="s">
        <v>25</v>
      </c>
      <c r="D58" s="62" t="s">
        <v>79</v>
      </c>
      <c r="E58" s="62" t="s">
        <v>15</v>
      </c>
      <c r="F58" s="62" t="s">
        <v>26</v>
      </c>
      <c r="G58" s="65">
        <v>22534000</v>
      </c>
      <c r="H58" s="24" t="s">
        <v>17</v>
      </c>
      <c r="I58" s="25">
        <f>SUM(I59,I60,I61)</f>
        <v>3585000</v>
      </c>
      <c r="J58" s="25">
        <f>SUM(J59,J60,J61)</f>
        <v>3630000</v>
      </c>
      <c r="K58" s="25">
        <f>SUM(K59,K60,K61)</f>
        <v>4180000</v>
      </c>
      <c r="L58" s="25">
        <f>SUM(L59,L60,L61)</f>
        <v>9012000</v>
      </c>
      <c r="M58" s="26">
        <f>G58-I58-J58-K58-L58</f>
        <v>2127000</v>
      </c>
    </row>
    <row r="59" spans="1:13" s="20" customFormat="1" ht="22.5" customHeight="1">
      <c r="A59" s="69"/>
      <c r="B59" s="79"/>
      <c r="C59" s="79"/>
      <c r="D59" s="63"/>
      <c r="E59" s="63"/>
      <c r="F59" s="63"/>
      <c r="G59" s="66"/>
      <c r="H59" s="33" t="s">
        <v>18</v>
      </c>
      <c r="I59" s="34">
        <f>1518152+550000</f>
        <v>2068152</v>
      </c>
      <c r="J59" s="34">
        <f>1254000-550000</f>
        <v>704000</v>
      </c>
      <c r="K59" s="34">
        <v>1254000</v>
      </c>
      <c r="L59" s="35">
        <v>2240000</v>
      </c>
      <c r="M59" s="26"/>
    </row>
    <row r="60" spans="1:13" s="20" customFormat="1" ht="22.5" customHeight="1">
      <c r="A60" s="69"/>
      <c r="B60" s="79"/>
      <c r="C60" s="79"/>
      <c r="D60" s="63"/>
      <c r="E60" s="63"/>
      <c r="F60" s="63"/>
      <c r="G60" s="66"/>
      <c r="H60" s="33" t="s">
        <v>19</v>
      </c>
      <c r="I60" s="34"/>
      <c r="J60" s="34"/>
      <c r="K60" s="34"/>
      <c r="L60" s="35"/>
      <c r="M60" s="26"/>
    </row>
    <row r="61" spans="1:13" s="20" customFormat="1" ht="22.5" customHeight="1">
      <c r="A61" s="70"/>
      <c r="B61" s="80"/>
      <c r="C61" s="80"/>
      <c r="D61" s="64"/>
      <c r="E61" s="64"/>
      <c r="F61" s="64"/>
      <c r="G61" s="67"/>
      <c r="H61" s="30" t="s">
        <v>20</v>
      </c>
      <c r="I61" s="31">
        <v>1516848</v>
      </c>
      <c r="J61" s="31">
        <v>2926000</v>
      </c>
      <c r="K61" s="31">
        <v>2926000</v>
      </c>
      <c r="L61" s="32">
        <v>6772000</v>
      </c>
      <c r="M61" s="26"/>
    </row>
    <row r="62" spans="1:13" s="20" customFormat="1" ht="22.5" customHeight="1">
      <c r="A62" s="68" t="s">
        <v>67</v>
      </c>
      <c r="B62" s="87" t="s">
        <v>80</v>
      </c>
      <c r="C62" s="87" t="s">
        <v>81</v>
      </c>
      <c r="D62" s="62" t="s">
        <v>82</v>
      </c>
      <c r="E62" s="62" t="s">
        <v>15</v>
      </c>
      <c r="F62" s="62" t="s">
        <v>78</v>
      </c>
      <c r="G62" s="65">
        <f>6599000+100000</f>
        <v>6699000</v>
      </c>
      <c r="H62" s="24" t="s">
        <v>17</v>
      </c>
      <c r="I62" s="25">
        <f>SUM(I63,I64,I65)</f>
        <v>6400000</v>
      </c>
      <c r="J62" s="25">
        <f>SUM(J63,J64,J65)</f>
        <v>0</v>
      </c>
      <c r="K62" s="25">
        <f>SUM(K63,K64,K65)</f>
        <v>0</v>
      </c>
      <c r="L62" s="25">
        <f>SUM(L63,L64,L65)</f>
        <v>0</v>
      </c>
      <c r="M62" s="26">
        <f>G62-I62-J62-K62-L62</f>
        <v>299000</v>
      </c>
    </row>
    <row r="63" spans="1:13" s="20" customFormat="1" ht="21.75" customHeight="1">
      <c r="A63" s="69"/>
      <c r="B63" s="79"/>
      <c r="C63" s="79"/>
      <c r="D63" s="63"/>
      <c r="E63" s="63"/>
      <c r="F63" s="63"/>
      <c r="G63" s="66"/>
      <c r="H63" s="33" t="s">
        <v>18</v>
      </c>
      <c r="I63" s="34">
        <f>6300000+100000</f>
        <v>6400000</v>
      </c>
      <c r="J63" s="34"/>
      <c r="K63" s="34"/>
      <c r="L63" s="35"/>
      <c r="M63" s="26"/>
    </row>
    <row r="64" spans="1:13" s="20" customFormat="1" ht="20.25" customHeight="1">
      <c r="A64" s="69"/>
      <c r="B64" s="79"/>
      <c r="C64" s="79"/>
      <c r="D64" s="63"/>
      <c r="E64" s="63"/>
      <c r="F64" s="63"/>
      <c r="G64" s="66"/>
      <c r="H64" s="33" t="s">
        <v>19</v>
      </c>
      <c r="I64" s="34"/>
      <c r="J64" s="34"/>
      <c r="K64" s="34"/>
      <c r="L64" s="35"/>
      <c r="M64" s="26"/>
    </row>
    <row r="65" spans="1:13" s="20" customFormat="1" ht="21" customHeight="1">
      <c r="A65" s="70"/>
      <c r="B65" s="80"/>
      <c r="C65" s="80"/>
      <c r="D65" s="64"/>
      <c r="E65" s="64"/>
      <c r="F65" s="64"/>
      <c r="G65" s="67"/>
      <c r="H65" s="30" t="s">
        <v>20</v>
      </c>
      <c r="I65" s="31"/>
      <c r="J65" s="31"/>
      <c r="K65" s="31"/>
      <c r="L65" s="32"/>
      <c r="M65" s="26"/>
    </row>
    <row r="66" spans="1:13" s="20" customFormat="1" ht="22.5" customHeight="1">
      <c r="A66" s="68" t="s">
        <v>68</v>
      </c>
      <c r="B66" s="87" t="s">
        <v>80</v>
      </c>
      <c r="C66" s="87" t="s">
        <v>81</v>
      </c>
      <c r="D66" s="71" t="s">
        <v>83</v>
      </c>
      <c r="E66" s="62" t="s">
        <v>15</v>
      </c>
      <c r="F66" s="62" t="s">
        <v>50</v>
      </c>
      <c r="G66" s="65">
        <v>3072000</v>
      </c>
      <c r="H66" s="24" t="s">
        <v>17</v>
      </c>
      <c r="I66" s="25">
        <f>SUM(I67,I68,I69)</f>
        <v>350000</v>
      </c>
      <c r="J66" s="25">
        <f>SUM(J67,J68,J69)</f>
        <v>0</v>
      </c>
      <c r="K66" s="25">
        <f>SUM(K67,K68,K69)</f>
        <v>2722000</v>
      </c>
      <c r="L66" s="25">
        <f>SUM(L67,L68,L69)</f>
        <v>0</v>
      </c>
      <c r="M66" s="26">
        <f>G66-I66-J66-K66-L66</f>
        <v>0</v>
      </c>
    </row>
    <row r="67" spans="1:13" s="20" customFormat="1" ht="22.5" customHeight="1">
      <c r="A67" s="69"/>
      <c r="B67" s="79"/>
      <c r="C67" s="79"/>
      <c r="D67" s="72"/>
      <c r="E67" s="63"/>
      <c r="F67" s="63"/>
      <c r="G67" s="66"/>
      <c r="H67" s="33" t="s">
        <v>18</v>
      </c>
      <c r="I67" s="34">
        <v>350000</v>
      </c>
      <c r="J67" s="34"/>
      <c r="K67" s="34">
        <f>922000-350000</f>
        <v>572000</v>
      </c>
      <c r="L67" s="35"/>
      <c r="M67" s="26"/>
    </row>
    <row r="68" spans="1:13" s="20" customFormat="1" ht="22.5" customHeight="1">
      <c r="A68" s="69"/>
      <c r="B68" s="79"/>
      <c r="C68" s="79"/>
      <c r="D68" s="72"/>
      <c r="E68" s="63"/>
      <c r="F68" s="63"/>
      <c r="G68" s="66"/>
      <c r="H68" s="33" t="s">
        <v>19</v>
      </c>
      <c r="I68" s="34"/>
      <c r="J68" s="34"/>
      <c r="K68" s="34"/>
      <c r="L68" s="35"/>
      <c r="M68" s="26"/>
    </row>
    <row r="69" spans="1:13" s="20" customFormat="1" ht="22.5" customHeight="1">
      <c r="A69" s="70"/>
      <c r="B69" s="80"/>
      <c r="C69" s="80"/>
      <c r="D69" s="73"/>
      <c r="E69" s="64"/>
      <c r="F69" s="64"/>
      <c r="G69" s="67"/>
      <c r="H69" s="30" t="s">
        <v>20</v>
      </c>
      <c r="I69" s="31"/>
      <c r="J69" s="31"/>
      <c r="K69" s="31">
        <v>2150000</v>
      </c>
      <c r="L69" s="32"/>
      <c r="M69" s="26"/>
    </row>
    <row r="70" ht="19.5" customHeight="1">
      <c r="A70" s="37"/>
    </row>
  </sheetData>
  <sheetProtection/>
  <mergeCells count="122">
    <mergeCell ref="A66:A69"/>
    <mergeCell ref="B66:B69"/>
    <mergeCell ref="C66:C69"/>
    <mergeCell ref="E50:E53"/>
    <mergeCell ref="A62:A65"/>
    <mergeCell ref="B62:B65"/>
    <mergeCell ref="C62:C65"/>
    <mergeCell ref="D62:D65"/>
    <mergeCell ref="A50:A53"/>
    <mergeCell ref="B50:B53"/>
    <mergeCell ref="D50:D53"/>
    <mergeCell ref="G50:G53"/>
    <mergeCell ref="A58:A61"/>
    <mergeCell ref="C58:C61"/>
    <mergeCell ref="D58:D61"/>
    <mergeCell ref="B58:B61"/>
    <mergeCell ref="A54:A57"/>
    <mergeCell ref="B54:B57"/>
    <mergeCell ref="C54:C57"/>
    <mergeCell ref="D54:D57"/>
    <mergeCell ref="C50:C53"/>
    <mergeCell ref="A46:A49"/>
    <mergeCell ref="B46:B49"/>
    <mergeCell ref="C46:C49"/>
    <mergeCell ref="A42:A45"/>
    <mergeCell ref="B42:B45"/>
    <mergeCell ref="C42:C45"/>
    <mergeCell ref="A34:A37"/>
    <mergeCell ref="B34:B37"/>
    <mergeCell ref="C34:C37"/>
    <mergeCell ref="D34:D37"/>
    <mergeCell ref="A38:A41"/>
    <mergeCell ref="B38:B41"/>
    <mergeCell ref="C38:C41"/>
    <mergeCell ref="D38:D41"/>
    <mergeCell ref="A26:A29"/>
    <mergeCell ref="B26:B29"/>
    <mergeCell ref="C26:C29"/>
    <mergeCell ref="D26:D29"/>
    <mergeCell ref="A22:A25"/>
    <mergeCell ref="B22:B25"/>
    <mergeCell ref="C22:C25"/>
    <mergeCell ref="D22:D25"/>
    <mergeCell ref="A18:A21"/>
    <mergeCell ref="B18:B21"/>
    <mergeCell ref="C18:C21"/>
    <mergeCell ref="D18:D21"/>
    <mergeCell ref="A14:A17"/>
    <mergeCell ref="B14:B17"/>
    <mergeCell ref="C14:C17"/>
    <mergeCell ref="D14:D17"/>
    <mergeCell ref="B10:B13"/>
    <mergeCell ref="C10:C13"/>
    <mergeCell ref="D10:D13"/>
    <mergeCell ref="E62:E65"/>
    <mergeCell ref="E34:E37"/>
    <mergeCell ref="E38:E41"/>
    <mergeCell ref="E14:E17"/>
    <mergeCell ref="E10:E13"/>
    <mergeCell ref="D46:D49"/>
    <mergeCell ref="D42:D45"/>
    <mergeCell ref="F62:F65"/>
    <mergeCell ref="G62:G65"/>
    <mergeCell ref="E58:E61"/>
    <mergeCell ref="F58:F61"/>
    <mergeCell ref="G58:G61"/>
    <mergeCell ref="G26:G29"/>
    <mergeCell ref="F54:F57"/>
    <mergeCell ref="G54:G57"/>
    <mergeCell ref="E42:E45"/>
    <mergeCell ref="F42:F45"/>
    <mergeCell ref="G42:G45"/>
    <mergeCell ref="E46:E49"/>
    <mergeCell ref="F46:F49"/>
    <mergeCell ref="G46:G49"/>
    <mergeCell ref="F50:F53"/>
    <mergeCell ref="G18:G21"/>
    <mergeCell ref="F38:F41"/>
    <mergeCell ref="G38:G41"/>
    <mergeCell ref="E22:E25"/>
    <mergeCell ref="F22:F25"/>
    <mergeCell ref="G22:G25"/>
    <mergeCell ref="F34:F37"/>
    <mergeCell ref="G34:G37"/>
    <mergeCell ref="E26:E29"/>
    <mergeCell ref="F26:F29"/>
    <mergeCell ref="B3:B4"/>
    <mergeCell ref="F10:F13"/>
    <mergeCell ref="G10:G13"/>
    <mergeCell ref="E30:E33"/>
    <mergeCell ref="F30:F33"/>
    <mergeCell ref="G30:G33"/>
    <mergeCell ref="F14:F17"/>
    <mergeCell ref="G14:G17"/>
    <mergeCell ref="E18:E21"/>
    <mergeCell ref="F18:F21"/>
    <mergeCell ref="G3:G4"/>
    <mergeCell ref="D3:D4"/>
    <mergeCell ref="C3:C4"/>
    <mergeCell ref="E6:E9"/>
    <mergeCell ref="F6:F9"/>
    <mergeCell ref="G6:G9"/>
    <mergeCell ref="A1:L1"/>
    <mergeCell ref="C6:C9"/>
    <mergeCell ref="D6:D9"/>
    <mergeCell ref="E3:E4"/>
    <mergeCell ref="F3:F4"/>
    <mergeCell ref="H3:H4"/>
    <mergeCell ref="A3:A4"/>
    <mergeCell ref="A6:A9"/>
    <mergeCell ref="B6:B9"/>
    <mergeCell ref="I3:L3"/>
    <mergeCell ref="F66:F69"/>
    <mergeCell ref="G66:G69"/>
    <mergeCell ref="A10:A13"/>
    <mergeCell ref="E54:E57"/>
    <mergeCell ref="D66:D69"/>
    <mergeCell ref="E66:E69"/>
    <mergeCell ref="A30:A33"/>
    <mergeCell ref="B30:B33"/>
    <mergeCell ref="C30:C33"/>
    <mergeCell ref="D30:D33"/>
  </mergeCells>
  <printOptions horizontalCentered="1" verticalCentered="1"/>
  <pageMargins left="0.3937007874015748" right="0.3937007874015748" top="1.1811023622047245" bottom="0.7874015748031497" header="0.5118110236220472" footer="0.5118110236220472"/>
  <pageSetup fitToHeight="16" horizontalDpi="600" verticalDpi="600" orientation="landscape" paperSize="9" r:id="rId1"/>
  <headerFooter alignWithMargins="0">
    <oddHeader>&amp;LZałącznik nr 4
do uchwały Nr
Rady Miasta Świnoujścia
z dnia 23 kwietnia 2008 roku</oddHeader>
  </headerFooter>
  <rowBreaks count="1" manualBreakCount="1">
    <brk id="1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igorecka</dc:creator>
  <cp:keywords/>
  <dc:description/>
  <cp:lastModifiedBy>EStrupczewska</cp:lastModifiedBy>
  <cp:lastPrinted>2008-04-10T10:05:53Z</cp:lastPrinted>
  <dcterms:created xsi:type="dcterms:W3CDTF">2007-12-06T10:18:23Z</dcterms:created>
  <dcterms:modified xsi:type="dcterms:W3CDTF">2008-04-25T07:19:54Z</dcterms:modified>
  <cp:category/>
  <cp:version/>
  <cp:contentType/>
  <cp:contentStatus/>
</cp:coreProperties>
</file>