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75" windowWidth="15360" windowHeight="8790" activeTab="0"/>
  </bookViews>
  <sheets>
    <sheet name="prognoza" sheetId="1" r:id="rId1"/>
  </sheets>
  <definedNames>
    <definedName name="_xlnm.Print_Area" localSheetId="0">'prognoza'!$A$1:$N$74</definedName>
    <definedName name="_xlnm.Print_Titles" localSheetId="0">'prognoza'!$A:$B,'prognoza'!$3:$4</definedName>
  </definedNames>
  <calcPr fullCalcOnLoad="1"/>
</workbook>
</file>

<file path=xl/sharedStrings.xml><?xml version="1.0" encoding="utf-8"?>
<sst xmlns="http://schemas.openxmlformats.org/spreadsheetml/2006/main" count="89" uniqueCount="88">
  <si>
    <t>C. NADWYŻKA/DEFICYT (A-B)</t>
  </si>
  <si>
    <t>D. FINANSOWANIE (D1-D2)</t>
  </si>
  <si>
    <t>D1. Przychody ogółem:</t>
  </si>
  <si>
    <t>2) pożyczki,</t>
  </si>
  <si>
    <t>D2. Rozchody ogółem:</t>
  </si>
  <si>
    <t>E. UMORZENIE POŻYCZKI</t>
  </si>
  <si>
    <t>F. DŁUG NA KONIEC ROKU</t>
  </si>
  <si>
    <t>1) wyemitowane papiery wartościowe,</t>
  </si>
  <si>
    <t>2) zaciągnięte kredyty,</t>
  </si>
  <si>
    <t>3) zaciągnięte pożyczki,</t>
  </si>
  <si>
    <t>4) przyjęte depozyty,</t>
  </si>
  <si>
    <t>5) wymagalne zobowiązania:</t>
  </si>
  <si>
    <t>a) kredyty,</t>
  </si>
  <si>
    <t>b) pożyczki,</t>
  </si>
  <si>
    <t>H. OBCIĄŻENIE ROCZNE BUDŻETU 
    z tytułu spłaty zadłużenia - z tego:</t>
  </si>
  <si>
    <t>1) spłaty rat kredytów z odsetkami,</t>
  </si>
  <si>
    <t>2) spłaty rat pożyczek z odsetkami</t>
  </si>
  <si>
    <t>3) potencjalne spłaty udzielonych poręczeń z należnymi odsetkami</t>
  </si>
  <si>
    <t>a) spłaty rat kredytów z odsetkami,</t>
  </si>
  <si>
    <t>b) spłaty rat pożyczek z odsetkami,</t>
  </si>
  <si>
    <t xml:space="preserve">  </t>
  </si>
  <si>
    <t>A. DOCHODY</t>
  </si>
  <si>
    <t>B. WYDATKI:</t>
  </si>
  <si>
    <t>D16. prywatyzacja majątku j.s.t.</t>
  </si>
  <si>
    <t>D17. inne źródła</t>
  </si>
  <si>
    <t>D171. środki na pokrycie deficytu</t>
  </si>
  <si>
    <t>odsetki od pożyczek</t>
  </si>
  <si>
    <t xml:space="preserve">spłaty pożyczek  </t>
  </si>
  <si>
    <t>odsetki od obligacji</t>
  </si>
  <si>
    <t>D25. wykup obligacji samorządowych</t>
  </si>
  <si>
    <t>D26. inne cele</t>
  </si>
  <si>
    <t>b) uznane za bezsporne przez właściwą jednostkę sektora finansów publicznych, będącą dłużnikiem</t>
  </si>
  <si>
    <t>c) emitowane papiery wartościowe.</t>
  </si>
  <si>
    <t>Wyszczególnienie</t>
  </si>
  <si>
    <t>2008 r.</t>
  </si>
  <si>
    <t>2009 r.</t>
  </si>
  <si>
    <t>Lp.</t>
  </si>
  <si>
    <t>2007 r.</t>
  </si>
  <si>
    <t>Przewidywane wykonanie</t>
  </si>
  <si>
    <t>2006 r.</t>
  </si>
  <si>
    <t>2010 r.</t>
  </si>
  <si>
    <t>2011 r.</t>
  </si>
  <si>
    <t>2012 r.</t>
  </si>
  <si>
    <t>2013 r.</t>
  </si>
  <si>
    <t>2014 r.</t>
  </si>
  <si>
    <t>2015 r.</t>
  </si>
  <si>
    <t>2016 r.</t>
  </si>
  <si>
    <t>2017 r.</t>
  </si>
  <si>
    <t>spłaty pożyczki prefinansowanie</t>
  </si>
  <si>
    <t>odetki od pożyczki</t>
  </si>
  <si>
    <t>spłata kredytu termomoder</t>
  </si>
  <si>
    <t>odsetki kredyt</t>
  </si>
  <si>
    <t>A2. Dochody majątkowe</t>
  </si>
  <si>
    <t>A1. Dochody bieżące</t>
  </si>
  <si>
    <t>B1. Wydatki bieżące,</t>
  </si>
  <si>
    <t>D12.  pożyczki</t>
  </si>
  <si>
    <t>D11. kredyty</t>
  </si>
  <si>
    <t>D13. spłata pożyczek udzielonych,</t>
  </si>
  <si>
    <t>D14. nadwyżka z lat ubiegłych,</t>
  </si>
  <si>
    <t>D141. środki na pokrycie deficytu</t>
  </si>
  <si>
    <t>D15. obligacje jednostek samorządowych 
oraz związków komunalnych</t>
  </si>
  <si>
    <t>D21. spłaty kredytów</t>
  </si>
  <si>
    <t>D22. spłaty pożyczek</t>
  </si>
  <si>
    <t>D23. pożyczki</t>
  </si>
  <si>
    <t>D24. lokaty w bankach</t>
  </si>
  <si>
    <t>a) wynikające z ustaw i orzeczeń sądów lub ostatecznych decyzji administracyjnych</t>
  </si>
  <si>
    <t>6) zobowiązania związane z umową zawartą z podmiotem dysponującym środkami, o których mowa w art. 5 ust. 3 ufp</t>
  </si>
  <si>
    <t>4) wykup papierów wartościowych wyemitowanych przez j.s.t. z naleznymi odsetkami</t>
  </si>
  <si>
    <t>d) potencjalne spłaty poręczeń udzielonych samorządowym osobom prawnym realizującym zadania jst</t>
  </si>
  <si>
    <t>5) odsetki od kredytów i pożyczek oraz odsetki i dyskonto od papierów wartościowych wyemitowanych przez jst</t>
  </si>
  <si>
    <t>6) Spłaty zobowiązań związanych z przyrzeczonymi środkami z funduszy strukturalnych oraz Funduszu Spójności Unii Europejskiej</t>
  </si>
  <si>
    <r>
      <t>I1. Wskaźnik rocznej spłaty zadłużenia  
      do dochodu</t>
    </r>
    <r>
      <rPr>
        <b/>
        <i/>
        <sz val="9"/>
        <rFont val="Times New Roman"/>
        <family val="1"/>
      </rPr>
      <t xml:space="preserve"> (bez poz. 52)</t>
    </r>
    <r>
      <rPr>
        <b/>
        <sz val="9"/>
        <rFont val="Times New Roman"/>
        <family val="1"/>
      </rPr>
      <t xml:space="preserve"> 
       ((poz. 46 (-) poz. 52)/poz.1)%</t>
    </r>
  </si>
  <si>
    <r>
      <t>G1. Wskaźnik długu do dochodu</t>
    </r>
    <r>
      <rPr>
        <i/>
        <sz val="9"/>
        <rFont val="Times New Roman"/>
        <family val="1"/>
      </rPr>
      <t xml:space="preserve"> (bez.poz.43)</t>
    </r>
    <r>
      <rPr>
        <b/>
        <sz val="9"/>
        <rFont val="Times New Roman"/>
        <family val="1"/>
      </rPr>
      <t xml:space="preserve">
       ( (poz.35 (-) poz.43)/ poz.1) %</t>
    </r>
  </si>
  <si>
    <t xml:space="preserve">   D1211. pożyczki na prefinansowanie
               programów i projektów zaciągnięte w 
               związku z umową zawartą z podmiotem
               dysponującym środkami, o którym
               mowa w art. 5 ust. 3 ufp</t>
  </si>
  <si>
    <t xml:space="preserve">   D121. zaciągnięte w związku z umową zawartą
              z podmiotem dysponującym środkami, 
              o którym mowa w art. 5 ust. 3 ufp</t>
  </si>
  <si>
    <t xml:space="preserve">   D111. zaciągnięte w związku z umową zawartą
              z podmiotem dysponującym środkami, 
              o którym mowa w art. 5 ust. 3 ufp</t>
  </si>
  <si>
    <t xml:space="preserve">   D151. wyemitowane  w związku z umową 
              zawartą z podmiotem dysponującym 
              środkami, o którym mowa w art.
              5 ust. 3 ufp</t>
  </si>
  <si>
    <t xml:space="preserve">   D211. zaciągnięte w związku z umową zawartą 
              z podmiotem dysponującym środkami, 
              o którym mowa w art. 5 ust. 3 ufp</t>
  </si>
  <si>
    <t xml:space="preserve">   D221. zaciągnięte w związku z umową zawartą 
              z podmiotem dysponującym środkami, 
              o którym mowa w art. 5 ust. 3 ufp</t>
  </si>
  <si>
    <t xml:space="preserve">    D2211.zaciągniętych na prefinansowanie 
               programów i projektów w związku z 
               umową zawartą z podmiotem 
               dysponującym środkami, o których 
               mowa w art. 5 ust. 3 ufp</t>
  </si>
  <si>
    <t xml:space="preserve">   D251. wyemitowanych w związku z umową 
              zawartą z podmiotem dysponującym 
              środkami, o których mowa w art.
              5 ust. 3 ufp</t>
  </si>
  <si>
    <t>Wykonanie</t>
  </si>
  <si>
    <t>prefinansowanie</t>
  </si>
  <si>
    <t>B2. Wydatki majątkowe</t>
  </si>
  <si>
    <t>Przewidywane 
wykonanie</t>
  </si>
  <si>
    <t>G. Wskaźnik łącznego długu do dochodu
      (poz.35/ poz.1) %</t>
  </si>
  <si>
    <t>I1. Wskaźnik rocznej spłaty łącznego 
      zadłużenia do dochodu ( poz. 46/poz.1)%</t>
  </si>
  <si>
    <t>c) wykup papierów wartościowych z odsetkani i dyskontem,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</si>
</sst>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0.0"/>
    <numFmt numFmtId="170" formatCode="_-* #,##0\ _z_ł_-;\-* #,##0\ _z_ł_-;_-* \-??\ _z_ł_-;_-@_-"/>
    <numFmt numFmtId="171" formatCode="_-* #,##0.00\ _z_ł_-;\-* #,##0.00\ _z_ł_-;_-* \-??\ _z_ł_-;_-@_-"/>
    <numFmt numFmtId="172" formatCode="#,##0.000"/>
  </numFmts>
  <fonts count="10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18" applyFont="1" applyAlignment="1" applyProtection="1">
      <alignment horizontal="center" vertical="top"/>
      <protection hidden="1"/>
    </xf>
    <xf numFmtId="49" fontId="4" fillId="0" borderId="0" xfId="18" applyNumberFormat="1" applyFont="1" applyAlignment="1" applyProtection="1">
      <alignment vertical="top"/>
      <protection hidden="1"/>
    </xf>
    <xf numFmtId="0" fontId="4" fillId="0" borderId="0" xfId="18" applyFont="1" applyAlignment="1" applyProtection="1">
      <alignment vertical="top"/>
      <protection hidden="1"/>
    </xf>
    <xf numFmtId="0" fontId="4" fillId="0" borderId="0" xfId="18" applyFont="1" applyBorder="1" applyAlignment="1" applyProtection="1">
      <alignment vertical="top"/>
      <protection hidden="1"/>
    </xf>
    <xf numFmtId="0" fontId="5" fillId="0" borderId="0" xfId="18" applyFont="1" applyAlignment="1" applyProtection="1">
      <alignment vertical="top"/>
      <protection hidden="1"/>
    </xf>
    <xf numFmtId="49" fontId="5" fillId="0" borderId="1" xfId="18" applyNumberFormat="1" applyFont="1" applyBorder="1" applyAlignment="1" applyProtection="1">
      <alignment vertical="top"/>
      <protection hidden="1"/>
    </xf>
    <xf numFmtId="3" fontId="5" fillId="0" borderId="1" xfId="18" applyNumberFormat="1" applyFont="1" applyBorder="1" applyAlignment="1" applyProtection="1">
      <alignment vertical="top"/>
      <protection hidden="1"/>
    </xf>
    <xf numFmtId="3" fontId="5" fillId="0" borderId="2" xfId="18" applyNumberFormat="1" applyFont="1" applyBorder="1" applyAlignment="1" applyProtection="1">
      <alignment vertical="top"/>
      <protection hidden="1"/>
    </xf>
    <xf numFmtId="3" fontId="5" fillId="0" borderId="3" xfId="18" applyNumberFormat="1" applyFont="1" applyBorder="1" applyAlignment="1" applyProtection="1">
      <alignment vertical="top"/>
      <protection hidden="1"/>
    </xf>
    <xf numFmtId="3" fontId="5" fillId="0" borderId="0" xfId="18" applyNumberFormat="1" applyFont="1" applyBorder="1" applyAlignment="1" applyProtection="1">
      <alignment vertical="top"/>
      <protection hidden="1"/>
    </xf>
    <xf numFmtId="49" fontId="5" fillId="0" borderId="4" xfId="18" applyNumberFormat="1" applyFont="1" applyBorder="1" applyAlignment="1" applyProtection="1">
      <alignment vertical="top"/>
      <protection hidden="1"/>
    </xf>
    <xf numFmtId="3" fontId="5" fillId="0" borderId="4" xfId="18" applyNumberFormat="1" applyFont="1" applyBorder="1" applyAlignment="1" applyProtection="1">
      <alignment vertical="top"/>
      <protection hidden="1"/>
    </xf>
    <xf numFmtId="3" fontId="5" fillId="0" borderId="5" xfId="18" applyNumberFormat="1" applyFont="1" applyBorder="1" applyAlignment="1" applyProtection="1">
      <alignment vertical="top"/>
      <protection hidden="1"/>
    </xf>
    <xf numFmtId="3" fontId="5" fillId="0" borderId="6" xfId="18" applyNumberFormat="1" applyFont="1" applyBorder="1" applyAlignment="1" applyProtection="1">
      <alignment vertical="top"/>
      <protection hidden="1"/>
    </xf>
    <xf numFmtId="0" fontId="4" fillId="0" borderId="7" xfId="18" applyFont="1" applyBorder="1" applyAlignment="1" applyProtection="1">
      <alignment horizontal="center" vertical="top"/>
      <protection hidden="1"/>
    </xf>
    <xf numFmtId="49" fontId="4" fillId="0" borderId="8" xfId="18" applyNumberFormat="1" applyFont="1" applyBorder="1" applyAlignment="1" applyProtection="1">
      <alignment vertical="top"/>
      <protection hidden="1"/>
    </xf>
    <xf numFmtId="3" fontId="4" fillId="0" borderId="8" xfId="18" applyNumberFormat="1" applyFont="1" applyBorder="1" applyAlignment="1" applyProtection="1">
      <alignment vertical="top"/>
      <protection hidden="1"/>
    </xf>
    <xf numFmtId="3" fontId="4" fillId="0" borderId="9" xfId="18" applyNumberFormat="1" applyFont="1" applyBorder="1" applyAlignment="1" applyProtection="1">
      <alignment vertical="top"/>
      <protection hidden="1"/>
    </xf>
    <xf numFmtId="3" fontId="4" fillId="0" borderId="10" xfId="18" applyNumberFormat="1" applyFont="1" applyBorder="1" applyAlignment="1" applyProtection="1">
      <alignment vertical="top"/>
      <protection hidden="1"/>
    </xf>
    <xf numFmtId="3" fontId="4" fillId="0" borderId="0" xfId="18" applyNumberFormat="1" applyFont="1" applyBorder="1" applyAlignment="1" applyProtection="1">
      <alignment vertical="top"/>
      <protection hidden="1"/>
    </xf>
    <xf numFmtId="0" fontId="4" fillId="0" borderId="11" xfId="18" applyFont="1" applyBorder="1" applyAlignment="1" applyProtection="1">
      <alignment horizontal="center" vertical="top"/>
      <protection hidden="1"/>
    </xf>
    <xf numFmtId="49" fontId="4" fillId="0" borderId="12" xfId="18" applyNumberFormat="1" applyFont="1" applyBorder="1" applyAlignment="1" applyProtection="1">
      <alignment vertical="top"/>
      <protection hidden="1"/>
    </xf>
    <xf numFmtId="3" fontId="4" fillId="0" borderId="12" xfId="18" applyNumberFormat="1" applyFont="1" applyBorder="1" applyAlignment="1" applyProtection="1">
      <alignment vertical="top"/>
      <protection hidden="1"/>
    </xf>
    <xf numFmtId="3" fontId="4" fillId="0" borderId="12" xfId="18" applyNumberFormat="1" applyFont="1" applyFill="1" applyBorder="1" applyAlignment="1" applyProtection="1">
      <alignment vertical="top"/>
      <protection hidden="1"/>
    </xf>
    <xf numFmtId="3" fontId="4" fillId="0" borderId="13" xfId="18" applyNumberFormat="1" applyFont="1" applyFill="1" applyBorder="1" applyAlignment="1" applyProtection="1">
      <alignment vertical="top"/>
      <protection hidden="1"/>
    </xf>
    <xf numFmtId="3" fontId="4" fillId="0" borderId="13" xfId="18" applyNumberFormat="1" applyFont="1" applyBorder="1" applyAlignment="1" applyProtection="1">
      <alignment vertical="top"/>
      <protection hidden="1"/>
    </xf>
    <xf numFmtId="3" fontId="4" fillId="0" borderId="14" xfId="18" applyNumberFormat="1" applyFont="1" applyBorder="1" applyAlignment="1" applyProtection="1">
      <alignment vertical="top"/>
      <protection hidden="1"/>
    </xf>
    <xf numFmtId="49" fontId="5" fillId="0" borderId="8" xfId="18" applyNumberFormat="1" applyFont="1" applyBorder="1" applyAlignment="1" applyProtection="1">
      <alignment vertical="top"/>
      <protection hidden="1"/>
    </xf>
    <xf numFmtId="3" fontId="5" fillId="0" borderId="8" xfId="18" applyNumberFormat="1" applyFont="1" applyBorder="1" applyAlignment="1" applyProtection="1">
      <alignment vertical="top"/>
      <protection hidden="1"/>
    </xf>
    <xf numFmtId="3" fontId="5" fillId="0" borderId="9" xfId="18" applyNumberFormat="1" applyFont="1" applyBorder="1" applyAlignment="1" applyProtection="1">
      <alignment vertical="top"/>
      <protection hidden="1"/>
    </xf>
    <xf numFmtId="3" fontId="5" fillId="0" borderId="10" xfId="18" applyNumberFormat="1" applyFont="1" applyBorder="1" applyAlignment="1" applyProtection="1">
      <alignment vertical="top"/>
      <protection hidden="1"/>
    </xf>
    <xf numFmtId="3" fontId="5" fillId="0" borderId="0" xfId="18" applyNumberFormat="1" applyFont="1" applyBorder="1" applyAlignment="1" applyProtection="1">
      <alignment vertical="top"/>
      <protection hidden="1"/>
    </xf>
    <xf numFmtId="0" fontId="5" fillId="0" borderId="0" xfId="18" applyFont="1" applyAlignment="1" applyProtection="1">
      <alignment vertical="top"/>
      <protection hidden="1"/>
    </xf>
    <xf numFmtId="49" fontId="4" fillId="0" borderId="8" xfId="18" applyNumberFormat="1" applyFont="1" applyBorder="1" applyAlignment="1" applyProtection="1">
      <alignment vertical="top" wrapText="1"/>
      <protection hidden="1"/>
    </xf>
    <xf numFmtId="0" fontId="4" fillId="0" borderId="15" xfId="18" applyFont="1" applyBorder="1" applyAlignment="1" applyProtection="1">
      <alignment horizontal="center" vertical="top"/>
      <protection hidden="1"/>
    </xf>
    <xf numFmtId="49" fontId="4" fillId="0" borderId="4" xfId="18" applyNumberFormat="1" applyFont="1" applyBorder="1" applyAlignment="1" applyProtection="1">
      <alignment vertical="top" wrapText="1"/>
      <protection hidden="1"/>
    </xf>
    <xf numFmtId="3" fontId="4" fillId="0" borderId="4" xfId="18" applyNumberFormat="1" applyFont="1" applyBorder="1" applyAlignment="1" applyProtection="1">
      <alignment vertical="top"/>
      <protection hidden="1"/>
    </xf>
    <xf numFmtId="3" fontId="4" fillId="0" borderId="4" xfId="18" applyNumberFormat="1" applyFont="1" applyFill="1" applyBorder="1" applyAlignment="1" applyProtection="1">
      <alignment vertical="top"/>
      <protection hidden="1"/>
    </xf>
    <xf numFmtId="3" fontId="4" fillId="0" borderId="5" xfId="18" applyNumberFormat="1" applyFont="1" applyBorder="1" applyAlignment="1" applyProtection="1">
      <alignment vertical="top"/>
      <protection hidden="1"/>
    </xf>
    <xf numFmtId="3" fontId="4" fillId="0" borderId="6" xfId="18" applyNumberFormat="1" applyFont="1" applyBorder="1" applyAlignment="1" applyProtection="1">
      <alignment vertical="top"/>
      <protection hidden="1"/>
    </xf>
    <xf numFmtId="49" fontId="4" fillId="0" borderId="4" xfId="18" applyNumberFormat="1" applyFont="1" applyBorder="1" applyAlignment="1" applyProtection="1">
      <alignment vertical="top"/>
      <protection hidden="1"/>
    </xf>
    <xf numFmtId="49" fontId="4" fillId="0" borderId="12" xfId="18" applyNumberFormat="1" applyFont="1" applyBorder="1" applyAlignment="1" applyProtection="1">
      <alignment vertical="top" wrapText="1"/>
      <protection hidden="1"/>
    </xf>
    <xf numFmtId="49" fontId="5" fillId="0" borderId="4" xfId="18" applyNumberFormat="1" applyFont="1" applyBorder="1" applyAlignment="1" applyProtection="1">
      <alignment vertical="top"/>
      <protection hidden="1"/>
    </xf>
    <xf numFmtId="3" fontId="5" fillId="0" borderId="4" xfId="18" applyNumberFormat="1" applyFont="1" applyBorder="1" applyAlignment="1" applyProtection="1">
      <alignment vertical="top"/>
      <protection hidden="1"/>
    </xf>
    <xf numFmtId="3" fontId="5" fillId="0" borderId="5" xfId="18" applyNumberFormat="1" applyFont="1" applyBorder="1" applyAlignment="1" applyProtection="1">
      <alignment vertical="top"/>
      <protection hidden="1"/>
    </xf>
    <xf numFmtId="3" fontId="5" fillId="0" borderId="6" xfId="18" applyNumberFormat="1" applyFont="1" applyBorder="1" applyAlignment="1" applyProtection="1">
      <alignment vertical="top"/>
      <protection hidden="1"/>
    </xf>
    <xf numFmtId="49" fontId="5" fillId="0" borderId="16" xfId="18" applyNumberFormat="1" applyFont="1" applyBorder="1" applyAlignment="1" applyProtection="1">
      <alignment vertical="top"/>
      <protection hidden="1"/>
    </xf>
    <xf numFmtId="3" fontId="5" fillId="0" borderId="16" xfId="18" applyNumberFormat="1" applyFont="1" applyBorder="1" applyAlignment="1" applyProtection="1">
      <alignment vertical="top"/>
      <protection hidden="1"/>
    </xf>
    <xf numFmtId="3" fontId="5" fillId="0" borderId="16" xfId="18" applyNumberFormat="1" applyFont="1" applyFill="1" applyBorder="1" applyAlignment="1" applyProtection="1">
      <alignment vertical="top"/>
      <protection hidden="1"/>
    </xf>
    <xf numFmtId="3" fontId="5" fillId="0" borderId="17" xfId="18" applyNumberFormat="1" applyFont="1" applyBorder="1" applyAlignment="1" applyProtection="1">
      <alignment vertical="top"/>
      <protection hidden="1"/>
    </xf>
    <xf numFmtId="3" fontId="5" fillId="0" borderId="18" xfId="18" applyNumberFormat="1" applyFont="1" applyBorder="1" applyAlignment="1" applyProtection="1">
      <alignment vertical="top"/>
      <protection hidden="1"/>
    </xf>
    <xf numFmtId="0" fontId="4" fillId="0" borderId="19" xfId="18" applyFont="1" applyBorder="1" applyAlignment="1" applyProtection="1">
      <alignment horizontal="center" vertical="top"/>
      <protection hidden="1"/>
    </xf>
    <xf numFmtId="3" fontId="4" fillId="0" borderId="20" xfId="18" applyNumberFormat="1" applyFont="1" applyBorder="1" applyAlignment="1" applyProtection="1">
      <alignment vertical="top"/>
      <protection hidden="1"/>
    </xf>
    <xf numFmtId="3" fontId="4" fillId="0" borderId="21" xfId="18" applyNumberFormat="1" applyFont="1" applyBorder="1" applyAlignment="1" applyProtection="1">
      <alignment vertical="top"/>
      <protection hidden="1"/>
    </xf>
    <xf numFmtId="3" fontId="4" fillId="0" borderId="22" xfId="18" applyNumberFormat="1" applyFont="1" applyBorder="1" applyAlignment="1" applyProtection="1">
      <alignment vertical="top"/>
      <protection hidden="1"/>
    </xf>
    <xf numFmtId="3" fontId="5" fillId="0" borderId="12" xfId="18" applyNumberFormat="1" applyFont="1" applyBorder="1" applyAlignment="1" applyProtection="1">
      <alignment vertical="top"/>
      <protection hidden="1"/>
    </xf>
    <xf numFmtId="3" fontId="5" fillId="0" borderId="13" xfId="18" applyNumberFormat="1" applyFont="1" applyBorder="1" applyAlignment="1" applyProtection="1">
      <alignment vertical="top"/>
      <protection hidden="1"/>
    </xf>
    <xf numFmtId="3" fontId="5" fillId="0" borderId="14" xfId="18" applyNumberFormat="1" applyFont="1" applyBorder="1" applyAlignment="1" applyProtection="1">
      <alignment vertical="top"/>
      <protection hidden="1"/>
    </xf>
    <xf numFmtId="49" fontId="5" fillId="0" borderId="23" xfId="18" applyNumberFormat="1" applyFont="1" applyBorder="1" applyAlignment="1" applyProtection="1">
      <alignment vertical="top"/>
      <protection hidden="1"/>
    </xf>
    <xf numFmtId="3" fontId="5" fillId="0" borderId="23" xfId="18" applyNumberFormat="1" applyFont="1" applyBorder="1" applyAlignment="1" applyProtection="1">
      <alignment vertical="top"/>
      <protection hidden="1"/>
    </xf>
    <xf numFmtId="3" fontId="5" fillId="0" borderId="24" xfId="18" applyNumberFormat="1" applyFont="1" applyBorder="1" applyAlignment="1" applyProtection="1">
      <alignment vertical="top"/>
      <protection hidden="1"/>
    </xf>
    <xf numFmtId="3" fontId="5" fillId="0" borderId="25" xfId="18" applyNumberFormat="1" applyFont="1" applyBorder="1" applyAlignment="1" applyProtection="1">
      <alignment vertical="top"/>
      <protection hidden="1"/>
    </xf>
    <xf numFmtId="49" fontId="5" fillId="0" borderId="8" xfId="18" applyNumberFormat="1" applyFont="1" applyBorder="1" applyAlignment="1" applyProtection="1">
      <alignment vertical="top" wrapText="1"/>
      <protection hidden="1"/>
    </xf>
    <xf numFmtId="49" fontId="5" fillId="0" borderId="4" xfId="18" applyNumberFormat="1" applyFont="1" applyBorder="1" applyAlignment="1" applyProtection="1">
      <alignment vertical="top" wrapText="1"/>
      <protection hidden="1"/>
    </xf>
    <xf numFmtId="0" fontId="6" fillId="0" borderId="0" xfId="0" applyFont="1" applyAlignment="1">
      <alignment vertical="top"/>
    </xf>
    <xf numFmtId="0" fontId="5" fillId="0" borderId="0" xfId="18" applyFont="1" applyBorder="1" applyAlignment="1" applyProtection="1">
      <alignment vertical="top"/>
      <protection hidden="1"/>
    </xf>
    <xf numFmtId="0" fontId="5" fillId="0" borderId="0" xfId="18" applyFont="1" applyBorder="1" applyAlignment="1" applyProtection="1">
      <alignment vertical="top"/>
      <protection hidden="1"/>
    </xf>
    <xf numFmtId="0" fontId="5" fillId="0" borderId="8" xfId="18" applyFont="1" applyBorder="1" applyAlignment="1" applyProtection="1">
      <alignment vertical="top"/>
      <protection hidden="1"/>
    </xf>
    <xf numFmtId="0" fontId="5" fillId="0" borderId="9" xfId="18" applyFont="1" applyBorder="1" applyAlignment="1" applyProtection="1">
      <alignment vertical="top"/>
      <protection hidden="1"/>
    </xf>
    <xf numFmtId="0" fontId="5" fillId="0" borderId="10" xfId="18" applyFont="1" applyBorder="1" applyAlignment="1" applyProtection="1">
      <alignment vertical="top"/>
      <protection hidden="1"/>
    </xf>
    <xf numFmtId="0" fontId="4" fillId="0" borderId="8" xfId="18" applyFont="1" applyBorder="1" applyAlignment="1" applyProtection="1">
      <alignment vertical="top"/>
      <protection hidden="1"/>
    </xf>
    <xf numFmtId="0" fontId="4" fillId="0" borderId="9" xfId="18" applyFont="1" applyBorder="1" applyAlignment="1" applyProtection="1">
      <alignment vertical="top"/>
      <protection hidden="1"/>
    </xf>
    <xf numFmtId="0" fontId="4" fillId="0" borderId="10" xfId="18" applyFont="1" applyBorder="1" applyAlignment="1" applyProtection="1">
      <alignment vertical="top"/>
      <protection hidden="1"/>
    </xf>
    <xf numFmtId="49" fontId="4" fillId="0" borderId="23" xfId="18" applyNumberFormat="1" applyFont="1" applyBorder="1" applyAlignment="1" applyProtection="1">
      <alignment vertical="top" wrapText="1"/>
      <protection hidden="1"/>
    </xf>
    <xf numFmtId="0" fontId="4" fillId="0" borderId="23" xfId="18" applyFont="1" applyBorder="1" applyAlignment="1" applyProtection="1">
      <alignment vertical="top"/>
      <protection hidden="1"/>
    </xf>
    <xf numFmtId="0" fontId="4" fillId="0" borderId="24" xfId="18" applyFont="1" applyBorder="1" applyAlignment="1" applyProtection="1">
      <alignment vertical="top"/>
      <protection hidden="1"/>
    </xf>
    <xf numFmtId="0" fontId="4" fillId="0" borderId="25" xfId="18" applyFont="1" applyBorder="1" applyAlignment="1" applyProtection="1">
      <alignment vertical="top"/>
      <protection hidden="1"/>
    </xf>
    <xf numFmtId="49" fontId="5" fillId="0" borderId="26" xfId="18" applyNumberFormat="1" applyFont="1" applyBorder="1" applyAlignment="1" applyProtection="1">
      <alignment vertical="top" wrapText="1"/>
      <protection hidden="1"/>
    </xf>
    <xf numFmtId="169" fontId="5" fillId="0" borderId="26" xfId="18" applyNumberFormat="1" applyFont="1" applyBorder="1" applyAlignment="1" applyProtection="1">
      <alignment vertical="top"/>
      <protection hidden="1"/>
    </xf>
    <xf numFmtId="168" fontId="5" fillId="0" borderId="27" xfId="18" applyNumberFormat="1" applyFont="1" applyBorder="1" applyAlignment="1" applyProtection="1">
      <alignment vertical="top"/>
      <protection hidden="1"/>
    </xf>
    <xf numFmtId="168" fontId="5" fillId="0" borderId="26" xfId="18" applyNumberFormat="1" applyFont="1" applyBorder="1" applyAlignment="1" applyProtection="1">
      <alignment vertical="top"/>
      <protection hidden="1"/>
    </xf>
    <xf numFmtId="169" fontId="5" fillId="0" borderId="27" xfId="18" applyNumberFormat="1" applyFont="1" applyBorder="1" applyAlignment="1" applyProtection="1">
      <alignment vertical="top"/>
      <protection hidden="1"/>
    </xf>
    <xf numFmtId="169" fontId="5" fillId="0" borderId="28" xfId="18" applyNumberFormat="1" applyFont="1" applyBorder="1" applyAlignment="1" applyProtection="1">
      <alignment vertical="top"/>
      <protection hidden="1"/>
    </xf>
    <xf numFmtId="49" fontId="5" fillId="0" borderId="23" xfId="18" applyNumberFormat="1" applyFont="1" applyBorder="1" applyAlignment="1" applyProtection="1">
      <alignment vertical="top" wrapText="1"/>
      <protection hidden="1"/>
    </xf>
    <xf numFmtId="169" fontId="5" fillId="0" borderId="23" xfId="18" applyNumberFormat="1" applyFont="1" applyBorder="1" applyAlignment="1" applyProtection="1">
      <alignment vertical="top"/>
      <protection hidden="1"/>
    </xf>
    <xf numFmtId="169" fontId="5" fillId="0" borderId="24" xfId="18" applyNumberFormat="1" applyFont="1" applyBorder="1" applyAlignment="1" applyProtection="1">
      <alignment vertical="top"/>
      <protection hidden="1"/>
    </xf>
    <xf numFmtId="169" fontId="5" fillId="0" borderId="25" xfId="18" applyNumberFormat="1" applyFont="1" applyBorder="1" applyAlignment="1" applyProtection="1">
      <alignment vertical="top"/>
      <protection hidden="1"/>
    </xf>
    <xf numFmtId="10" fontId="4" fillId="0" borderId="0" xfId="18" applyNumberFormat="1" applyFont="1" applyAlignment="1" applyProtection="1">
      <alignment vertical="top"/>
      <protection hidden="1"/>
    </xf>
    <xf numFmtId="3" fontId="4" fillId="0" borderId="8" xfId="18" applyNumberFormat="1" applyFont="1" applyBorder="1" applyAlignment="1" applyProtection="1">
      <alignment vertical="top"/>
      <protection hidden="1"/>
    </xf>
    <xf numFmtId="3" fontId="4" fillId="0" borderId="0" xfId="18" applyNumberFormat="1" applyFont="1" applyBorder="1" applyAlignment="1" applyProtection="1">
      <alignment vertical="top"/>
      <protection hidden="1"/>
    </xf>
    <xf numFmtId="0" fontId="4" fillId="0" borderId="29" xfId="18" applyFont="1" applyBorder="1" applyAlignment="1" applyProtection="1">
      <alignment horizontal="center" vertical="top"/>
      <protection hidden="1"/>
    </xf>
    <xf numFmtId="0" fontId="4" fillId="0" borderId="0" xfId="18" applyFont="1" applyAlignment="1" applyProtection="1">
      <alignment vertical="top"/>
      <protection hidden="1"/>
    </xf>
    <xf numFmtId="49" fontId="4" fillId="0" borderId="12" xfId="18" applyNumberFormat="1" applyFont="1" applyBorder="1" applyAlignment="1" applyProtection="1">
      <alignment vertical="top"/>
      <protection hidden="1"/>
    </xf>
    <xf numFmtId="3" fontId="4" fillId="0" borderId="12" xfId="18" applyNumberFormat="1" applyFont="1" applyBorder="1" applyAlignment="1" applyProtection="1">
      <alignment vertical="top"/>
      <protection hidden="1"/>
    </xf>
    <xf numFmtId="3" fontId="4" fillId="0" borderId="12" xfId="18" applyNumberFormat="1" applyFont="1" applyFill="1" applyBorder="1" applyAlignment="1" applyProtection="1">
      <alignment vertical="top"/>
      <protection hidden="1"/>
    </xf>
    <xf numFmtId="0" fontId="4" fillId="0" borderId="7" xfId="18" applyFont="1" applyBorder="1" applyAlignment="1" applyProtection="1">
      <alignment horizontal="center" vertical="top"/>
      <protection hidden="1"/>
    </xf>
    <xf numFmtId="49" fontId="4" fillId="0" borderId="8" xfId="18" applyNumberFormat="1" applyFont="1" applyBorder="1" applyAlignment="1" applyProtection="1">
      <alignment vertical="top" wrapText="1"/>
      <protection hidden="1"/>
    </xf>
    <xf numFmtId="3" fontId="4" fillId="0" borderId="9" xfId="18" applyNumberFormat="1" applyFont="1" applyBorder="1" applyAlignment="1" applyProtection="1">
      <alignment vertical="top"/>
      <protection hidden="1"/>
    </xf>
    <xf numFmtId="3" fontId="4" fillId="0" borderId="10" xfId="18" applyNumberFormat="1" applyFont="1" applyBorder="1" applyAlignment="1" applyProtection="1">
      <alignment vertical="top"/>
      <protection hidden="1"/>
    </xf>
    <xf numFmtId="0" fontId="4" fillId="0" borderId="30" xfId="18" applyFont="1" applyBorder="1" applyAlignment="1" applyProtection="1">
      <alignment horizontal="center" vertical="top"/>
      <protection hidden="1"/>
    </xf>
    <xf numFmtId="0" fontId="4" fillId="0" borderId="15" xfId="18" applyFont="1" applyBorder="1" applyAlignment="1" applyProtection="1">
      <alignment horizontal="center" vertical="top"/>
      <protection hidden="1"/>
    </xf>
    <xf numFmtId="0" fontId="4" fillId="0" borderId="11" xfId="18" applyFont="1" applyBorder="1" applyAlignment="1" applyProtection="1">
      <alignment horizontal="center" vertical="top"/>
      <protection hidden="1"/>
    </xf>
    <xf numFmtId="0" fontId="4" fillId="0" borderId="31" xfId="18" applyFont="1" applyBorder="1" applyAlignment="1" applyProtection="1">
      <alignment horizontal="center" vertical="top"/>
      <protection hidden="1"/>
    </xf>
    <xf numFmtId="0" fontId="4" fillId="0" borderId="32" xfId="18" applyFont="1" applyBorder="1" applyAlignment="1" applyProtection="1">
      <alignment horizontal="center" vertical="top"/>
      <protection hidden="1"/>
    </xf>
    <xf numFmtId="0" fontId="4" fillId="0" borderId="19" xfId="18" applyFont="1" applyBorder="1" applyAlignment="1" applyProtection="1">
      <alignment horizontal="center" vertical="top"/>
      <protection hidden="1"/>
    </xf>
    <xf numFmtId="0" fontId="4" fillId="0" borderId="29" xfId="18" applyFont="1" applyBorder="1" applyAlignment="1" applyProtection="1">
      <alignment horizontal="center" vertical="top"/>
      <protection hidden="1"/>
    </xf>
    <xf numFmtId="0" fontId="4" fillId="2" borderId="33" xfId="18" applyFont="1" applyFill="1" applyBorder="1" applyAlignment="1" applyProtection="1">
      <alignment horizontal="center" vertical="top"/>
      <protection hidden="1"/>
    </xf>
    <xf numFmtId="49" fontId="5" fillId="2" borderId="34" xfId="18" applyNumberFormat="1" applyFont="1" applyFill="1" applyBorder="1" applyAlignment="1" applyProtection="1">
      <alignment vertical="top"/>
      <protection hidden="1"/>
    </xf>
    <xf numFmtId="3" fontId="5" fillId="2" borderId="34" xfId="18" applyNumberFormat="1" applyFont="1" applyFill="1" applyBorder="1" applyAlignment="1" applyProtection="1">
      <alignment vertical="top"/>
      <protection hidden="1"/>
    </xf>
    <xf numFmtId="3" fontId="5" fillId="2" borderId="35" xfId="18" applyNumberFormat="1" applyFont="1" applyFill="1" applyBorder="1" applyAlignment="1" applyProtection="1">
      <alignment vertical="top"/>
      <protection hidden="1"/>
    </xf>
    <xf numFmtId="3" fontId="5" fillId="2" borderId="36" xfId="18" applyNumberFormat="1" applyFont="1" applyFill="1" applyBorder="1" applyAlignment="1" applyProtection="1">
      <alignment vertical="top"/>
      <protection hidden="1"/>
    </xf>
    <xf numFmtId="49" fontId="4" fillId="0" borderId="26" xfId="18" applyNumberFormat="1" applyFont="1" applyBorder="1" applyAlignment="1" applyProtection="1">
      <alignment vertical="top"/>
      <protection hidden="1"/>
    </xf>
    <xf numFmtId="3" fontId="4" fillId="0" borderId="26" xfId="18" applyNumberFormat="1" applyFont="1" applyFill="1" applyBorder="1" applyAlignment="1" applyProtection="1">
      <alignment vertical="top"/>
      <protection hidden="1"/>
    </xf>
    <xf numFmtId="3" fontId="4" fillId="0" borderId="26" xfId="18" applyNumberFormat="1" applyFont="1" applyBorder="1" applyAlignment="1" applyProtection="1">
      <alignment vertical="top"/>
      <protection hidden="1"/>
    </xf>
    <xf numFmtId="3" fontId="4" fillId="0" borderId="14" xfId="18" applyNumberFormat="1" applyFont="1" applyBorder="1" applyAlignment="1" applyProtection="1">
      <alignment vertical="top"/>
      <protection hidden="1"/>
    </xf>
    <xf numFmtId="0" fontId="4" fillId="2" borderId="30" xfId="18" applyFont="1" applyFill="1" applyBorder="1" applyAlignment="1" applyProtection="1">
      <alignment horizontal="center" vertical="top"/>
      <protection hidden="1"/>
    </xf>
    <xf numFmtId="49" fontId="5" fillId="2" borderId="1" xfId="18" applyNumberFormat="1" applyFont="1" applyFill="1" applyBorder="1" applyAlignment="1" applyProtection="1">
      <alignment vertical="top"/>
      <protection hidden="1"/>
    </xf>
    <xf numFmtId="3" fontId="5" fillId="2" borderId="1" xfId="18" applyNumberFormat="1" applyFont="1" applyFill="1" applyBorder="1" applyAlignment="1" applyProtection="1">
      <alignment vertical="top"/>
      <protection hidden="1"/>
    </xf>
    <xf numFmtId="3" fontId="5" fillId="2" borderId="2" xfId="18" applyNumberFormat="1" applyFont="1" applyFill="1" applyBorder="1" applyAlignment="1" applyProtection="1">
      <alignment vertical="top"/>
      <protection hidden="1"/>
    </xf>
    <xf numFmtId="3" fontId="5" fillId="2" borderId="3" xfId="18" applyNumberFormat="1" applyFont="1" applyFill="1" applyBorder="1" applyAlignment="1" applyProtection="1">
      <alignment vertical="top"/>
      <protection hidden="1"/>
    </xf>
    <xf numFmtId="49" fontId="5" fillId="0" borderId="16" xfId="18" applyNumberFormat="1" applyFont="1" applyBorder="1" applyAlignment="1" applyProtection="1">
      <alignment vertical="top"/>
      <protection hidden="1"/>
    </xf>
    <xf numFmtId="3" fontId="5" fillId="0" borderId="16" xfId="18" applyNumberFormat="1" applyFont="1" applyBorder="1" applyAlignment="1" applyProtection="1">
      <alignment vertical="top"/>
      <protection hidden="1"/>
    </xf>
    <xf numFmtId="3" fontId="5" fillId="0" borderId="17" xfId="18" applyNumberFormat="1" applyFont="1" applyBorder="1" applyAlignment="1" applyProtection="1">
      <alignment vertical="top"/>
      <protection hidden="1"/>
    </xf>
    <xf numFmtId="3" fontId="5" fillId="0" borderId="18" xfId="18" applyNumberFormat="1" applyFont="1" applyBorder="1" applyAlignment="1" applyProtection="1">
      <alignment vertical="top"/>
      <protection hidden="1"/>
    </xf>
    <xf numFmtId="49" fontId="4" fillId="0" borderId="20" xfId="18" applyNumberFormat="1" applyFont="1" applyBorder="1" applyAlignment="1" applyProtection="1">
      <alignment vertical="top"/>
      <protection hidden="1"/>
    </xf>
    <xf numFmtId="0" fontId="4" fillId="2" borderId="30" xfId="18" applyFont="1" applyFill="1" applyBorder="1" applyAlignment="1" applyProtection="1">
      <alignment horizontal="center" vertical="top"/>
      <protection hidden="1"/>
    </xf>
    <xf numFmtId="49" fontId="5" fillId="2" borderId="1" xfId="18" applyNumberFormat="1" applyFont="1" applyFill="1" applyBorder="1" applyAlignment="1" applyProtection="1">
      <alignment vertical="top"/>
      <protection hidden="1"/>
    </xf>
    <xf numFmtId="3" fontId="5" fillId="2" borderId="1" xfId="18" applyNumberFormat="1" applyFont="1" applyFill="1" applyBorder="1" applyAlignment="1" applyProtection="1">
      <alignment vertical="top"/>
      <protection hidden="1"/>
    </xf>
    <xf numFmtId="3" fontId="5" fillId="2" borderId="3" xfId="18" applyNumberFormat="1" applyFont="1" applyFill="1" applyBorder="1" applyAlignment="1" applyProtection="1">
      <alignment vertical="top"/>
      <protection hidden="1"/>
    </xf>
    <xf numFmtId="3" fontId="5" fillId="2" borderId="2" xfId="18" applyNumberFormat="1" applyFont="1" applyFill="1" applyBorder="1" applyAlignment="1" applyProtection="1">
      <alignment vertical="top"/>
      <protection hidden="1"/>
    </xf>
    <xf numFmtId="0" fontId="9" fillId="0" borderId="29" xfId="0" applyFont="1" applyBorder="1" applyAlignment="1">
      <alignment vertical="top"/>
    </xf>
    <xf numFmtId="49" fontId="5" fillId="0" borderId="16" xfId="18" applyNumberFormat="1" applyFont="1" applyBorder="1" applyAlignment="1" applyProtection="1">
      <alignment vertical="top" wrapText="1"/>
      <protection hidden="1"/>
    </xf>
    <xf numFmtId="169" fontId="5" fillId="0" borderId="16" xfId="0" applyNumberFormat="1" applyFont="1" applyBorder="1" applyAlignment="1">
      <alignment vertical="top"/>
    </xf>
    <xf numFmtId="168" fontId="5" fillId="0" borderId="17" xfId="0" applyNumberFormat="1" applyFont="1" applyBorder="1" applyAlignment="1">
      <alignment vertical="top"/>
    </xf>
    <xf numFmtId="168" fontId="5" fillId="0" borderId="16" xfId="0" applyNumberFormat="1" applyFont="1" applyBorder="1" applyAlignment="1">
      <alignment vertical="top"/>
    </xf>
    <xf numFmtId="169" fontId="5" fillId="0" borderId="17" xfId="0" applyNumberFormat="1" applyFont="1" applyBorder="1" applyAlignment="1">
      <alignment vertical="top"/>
    </xf>
    <xf numFmtId="169" fontId="5" fillId="0" borderId="18" xfId="0" applyNumberFormat="1" applyFont="1" applyBorder="1" applyAlignment="1">
      <alignment vertical="top"/>
    </xf>
    <xf numFmtId="49" fontId="5" fillId="2" borderId="1" xfId="18" applyNumberFormat="1" applyFont="1" applyFill="1" applyBorder="1" applyAlignment="1" applyProtection="1">
      <alignment vertical="top" wrapText="1"/>
      <protection hidden="1"/>
    </xf>
    <xf numFmtId="168" fontId="5" fillId="2" borderId="1" xfId="18" applyNumberFormat="1" applyFont="1" applyFill="1" applyBorder="1" applyAlignment="1" applyProtection="1">
      <alignment vertical="top"/>
      <protection hidden="1"/>
    </xf>
    <xf numFmtId="168" fontId="5" fillId="2" borderId="2" xfId="18" applyNumberFormat="1" applyFont="1" applyFill="1" applyBorder="1" applyAlignment="1" applyProtection="1">
      <alignment vertical="top"/>
      <protection hidden="1"/>
    </xf>
    <xf numFmtId="168" fontId="5" fillId="2" borderId="3" xfId="18" applyNumberFormat="1" applyFont="1" applyFill="1" applyBorder="1" applyAlignment="1" applyProtection="1">
      <alignment vertical="top"/>
      <protection hidden="1"/>
    </xf>
    <xf numFmtId="3" fontId="5" fillId="2" borderId="37" xfId="18" applyNumberFormat="1" applyFont="1" applyFill="1" applyBorder="1" applyAlignment="1" applyProtection="1">
      <alignment vertical="top"/>
      <protection hidden="1"/>
    </xf>
    <xf numFmtId="3" fontId="4" fillId="0" borderId="38" xfId="18" applyNumberFormat="1" applyFont="1" applyBorder="1" applyAlignment="1" applyProtection="1">
      <alignment vertical="top"/>
      <protection hidden="1"/>
    </xf>
    <xf numFmtId="3" fontId="4" fillId="0" borderId="39" xfId="18" applyNumberFormat="1" applyFont="1" applyBorder="1" applyAlignment="1" applyProtection="1">
      <alignment vertical="top"/>
      <protection hidden="1"/>
    </xf>
    <xf numFmtId="3" fontId="5" fillId="2" borderId="40" xfId="18" applyNumberFormat="1" applyFont="1" applyFill="1" applyBorder="1" applyAlignment="1" applyProtection="1">
      <alignment vertical="top"/>
      <protection hidden="1"/>
    </xf>
    <xf numFmtId="3" fontId="4" fillId="0" borderId="41" xfId="18" applyNumberFormat="1" applyFont="1" applyBorder="1" applyAlignment="1" applyProtection="1">
      <alignment vertical="top"/>
      <protection hidden="1"/>
    </xf>
    <xf numFmtId="3" fontId="4" fillId="0" borderId="39" xfId="18" applyNumberFormat="1" applyFont="1" applyBorder="1" applyAlignment="1" applyProtection="1">
      <alignment vertical="top"/>
      <protection hidden="1"/>
    </xf>
    <xf numFmtId="3" fontId="5" fillId="0" borderId="40" xfId="18" applyNumberFormat="1" applyFont="1" applyBorder="1" applyAlignment="1" applyProtection="1">
      <alignment vertical="top"/>
      <protection hidden="1"/>
    </xf>
    <xf numFmtId="3" fontId="5" fillId="0" borderId="42" xfId="18" applyNumberFormat="1" applyFont="1" applyBorder="1" applyAlignment="1" applyProtection="1">
      <alignment vertical="top"/>
      <protection hidden="1"/>
    </xf>
    <xf numFmtId="3" fontId="5" fillId="0" borderId="41" xfId="18" applyNumberFormat="1" applyFont="1" applyBorder="1" applyAlignment="1" applyProtection="1">
      <alignment vertical="top"/>
      <protection hidden="1"/>
    </xf>
    <xf numFmtId="3" fontId="4" fillId="0" borderId="43" xfId="18" applyNumberFormat="1" applyFont="1" applyBorder="1" applyAlignment="1" applyProtection="1">
      <alignment vertical="top"/>
      <protection hidden="1"/>
    </xf>
    <xf numFmtId="3" fontId="5" fillId="0" borderId="43" xfId="18" applyNumberFormat="1" applyFont="1" applyBorder="1" applyAlignment="1" applyProtection="1">
      <alignment vertical="top"/>
      <protection hidden="1"/>
    </xf>
    <xf numFmtId="3" fontId="4" fillId="0" borderId="43" xfId="18" applyNumberFormat="1" applyFont="1" applyBorder="1" applyAlignment="1" applyProtection="1">
      <alignment vertical="top"/>
      <protection hidden="1"/>
    </xf>
    <xf numFmtId="3" fontId="4" fillId="0" borderId="44" xfId="18" applyNumberFormat="1" applyFont="1" applyBorder="1" applyAlignment="1" applyProtection="1">
      <alignment vertical="top"/>
      <protection hidden="1"/>
    </xf>
    <xf numFmtId="3" fontId="5" fillId="0" borderId="41" xfId="18" applyNumberFormat="1" applyFont="1" applyBorder="1" applyAlignment="1" applyProtection="1">
      <alignment vertical="top"/>
      <protection hidden="1"/>
    </xf>
    <xf numFmtId="3" fontId="5" fillId="0" borderId="45" xfId="18" applyNumberFormat="1" applyFont="1" applyBorder="1" applyAlignment="1" applyProtection="1">
      <alignment vertical="top"/>
      <protection hidden="1"/>
    </xf>
    <xf numFmtId="0" fontId="4" fillId="0" borderId="33" xfId="18" applyFont="1" applyBorder="1" applyAlignment="1" applyProtection="1">
      <alignment horizontal="center" vertical="top"/>
      <protection hidden="1"/>
    </xf>
    <xf numFmtId="3" fontId="4" fillId="0" borderId="34" xfId="18" applyNumberFormat="1" applyFont="1" applyBorder="1" applyAlignment="1" applyProtection="1">
      <alignment vertical="top"/>
      <protection hidden="1"/>
    </xf>
    <xf numFmtId="3" fontId="4" fillId="0" borderId="35" xfId="18" applyNumberFormat="1" applyFont="1" applyBorder="1" applyAlignment="1" applyProtection="1">
      <alignment vertical="top"/>
      <protection hidden="1"/>
    </xf>
    <xf numFmtId="3" fontId="4" fillId="0" borderId="37" xfId="18" applyNumberFormat="1" applyFont="1" applyBorder="1" applyAlignment="1" applyProtection="1">
      <alignment vertical="top"/>
      <protection hidden="1"/>
    </xf>
    <xf numFmtId="3" fontId="5" fillId="0" borderId="39" xfId="18" applyNumberFormat="1" applyFont="1" applyBorder="1" applyAlignment="1" applyProtection="1">
      <alignment vertical="top"/>
      <protection hidden="1"/>
    </xf>
    <xf numFmtId="3" fontId="5" fillId="2" borderId="40" xfId="18" applyNumberFormat="1" applyFont="1" applyFill="1" applyBorder="1" applyAlignment="1" applyProtection="1">
      <alignment vertical="top"/>
      <protection hidden="1"/>
    </xf>
    <xf numFmtId="168" fontId="5" fillId="0" borderId="42" xfId="0" applyNumberFormat="1" applyFont="1" applyBorder="1" applyAlignment="1">
      <alignment vertical="top"/>
    </xf>
    <xf numFmtId="168" fontId="5" fillId="2" borderId="40" xfId="18" applyNumberFormat="1" applyFont="1" applyFill="1" applyBorder="1" applyAlignment="1" applyProtection="1">
      <alignment vertical="top"/>
      <protection hidden="1"/>
    </xf>
    <xf numFmtId="0" fontId="5" fillId="0" borderId="43" xfId="18" applyFont="1" applyBorder="1" applyAlignment="1" applyProtection="1">
      <alignment vertical="top"/>
      <protection hidden="1"/>
    </xf>
    <xf numFmtId="0" fontId="4" fillId="0" borderId="43" xfId="18" applyFont="1" applyBorder="1" applyAlignment="1" applyProtection="1">
      <alignment vertical="top"/>
      <protection hidden="1"/>
    </xf>
    <xf numFmtId="0" fontId="4" fillId="0" borderId="45" xfId="18" applyFont="1" applyBorder="1" applyAlignment="1" applyProtection="1">
      <alignment vertical="top"/>
      <protection hidden="1"/>
    </xf>
    <xf numFmtId="168" fontId="5" fillId="0" borderId="38" xfId="18" applyNumberFormat="1" applyFont="1" applyBorder="1" applyAlignment="1" applyProtection="1">
      <alignment vertical="top"/>
      <protection hidden="1"/>
    </xf>
    <xf numFmtId="169" fontId="5" fillId="0" borderId="45" xfId="18" applyNumberFormat="1" applyFont="1" applyBorder="1" applyAlignment="1" applyProtection="1">
      <alignment vertical="top"/>
      <protection hidden="1"/>
    </xf>
    <xf numFmtId="3" fontId="5" fillId="2" borderId="33" xfId="18" applyNumberFormat="1" applyFont="1" applyFill="1" applyBorder="1" applyAlignment="1" applyProtection="1">
      <alignment vertical="top"/>
      <protection hidden="1"/>
    </xf>
    <xf numFmtId="3" fontId="4" fillId="0" borderId="32" xfId="18" applyNumberFormat="1" applyFont="1" applyBorder="1" applyAlignment="1" applyProtection="1">
      <alignment vertical="top"/>
      <protection hidden="1"/>
    </xf>
    <xf numFmtId="3" fontId="4" fillId="0" borderId="11" xfId="18" applyNumberFormat="1" applyFont="1" applyBorder="1" applyAlignment="1" applyProtection="1">
      <alignment vertical="top"/>
      <protection hidden="1"/>
    </xf>
    <xf numFmtId="3" fontId="5" fillId="2" borderId="30" xfId="18" applyNumberFormat="1" applyFont="1" applyFill="1" applyBorder="1" applyAlignment="1" applyProtection="1">
      <alignment vertical="top"/>
      <protection hidden="1"/>
    </xf>
    <xf numFmtId="3" fontId="4" fillId="0" borderId="15" xfId="18" applyNumberFormat="1" applyFont="1" applyBorder="1" applyAlignment="1" applyProtection="1">
      <alignment vertical="top"/>
      <protection hidden="1"/>
    </xf>
    <xf numFmtId="3" fontId="4" fillId="0" borderId="11" xfId="18" applyNumberFormat="1" applyFont="1" applyBorder="1" applyAlignment="1" applyProtection="1">
      <alignment vertical="top"/>
      <protection hidden="1"/>
    </xf>
    <xf numFmtId="3" fontId="5" fillId="0" borderId="30" xfId="18" applyNumberFormat="1" applyFont="1" applyBorder="1" applyAlignment="1" applyProtection="1">
      <alignment vertical="top"/>
      <protection hidden="1"/>
    </xf>
    <xf numFmtId="3" fontId="5" fillId="0" borderId="29" xfId="18" applyNumberFormat="1" applyFont="1" applyBorder="1" applyAlignment="1" applyProtection="1">
      <alignment vertical="top"/>
      <protection hidden="1"/>
    </xf>
    <xf numFmtId="3" fontId="5" fillId="0" borderId="15" xfId="18" applyNumberFormat="1" applyFont="1" applyBorder="1" applyAlignment="1" applyProtection="1">
      <alignment vertical="top"/>
      <protection hidden="1"/>
    </xf>
    <xf numFmtId="3" fontId="4" fillId="0" borderId="7" xfId="18" applyNumberFormat="1" applyFont="1" applyBorder="1" applyAlignment="1" applyProtection="1">
      <alignment vertical="top"/>
      <protection hidden="1"/>
    </xf>
    <xf numFmtId="3" fontId="5" fillId="0" borderId="7" xfId="18" applyNumberFormat="1" applyFont="1" applyBorder="1" applyAlignment="1" applyProtection="1">
      <alignment vertical="top"/>
      <protection hidden="1"/>
    </xf>
    <xf numFmtId="3" fontId="4" fillId="0" borderId="7" xfId="18" applyNumberFormat="1" applyFont="1" applyBorder="1" applyAlignment="1" applyProtection="1">
      <alignment vertical="top"/>
      <protection hidden="1"/>
    </xf>
    <xf numFmtId="3" fontId="4" fillId="0" borderId="19" xfId="18" applyNumberFormat="1" applyFont="1" applyBorder="1" applyAlignment="1" applyProtection="1">
      <alignment vertical="top"/>
      <protection hidden="1"/>
    </xf>
    <xf numFmtId="3" fontId="5" fillId="2" borderId="30" xfId="18" applyNumberFormat="1" applyFont="1" applyFill="1" applyBorder="1" applyAlignment="1" applyProtection="1">
      <alignment vertical="top"/>
      <protection hidden="1"/>
    </xf>
    <xf numFmtId="3" fontId="5" fillId="0" borderId="15" xfId="18" applyNumberFormat="1" applyFont="1" applyBorder="1" applyAlignment="1" applyProtection="1">
      <alignment vertical="top"/>
      <protection hidden="1"/>
    </xf>
    <xf numFmtId="3" fontId="5" fillId="0" borderId="31" xfId="18" applyNumberFormat="1" applyFont="1" applyBorder="1" applyAlignment="1" applyProtection="1">
      <alignment vertical="top"/>
      <protection hidden="1"/>
    </xf>
    <xf numFmtId="3" fontId="4" fillId="0" borderId="33" xfId="18" applyNumberFormat="1" applyFont="1" applyBorder="1" applyAlignment="1" applyProtection="1">
      <alignment vertical="top"/>
      <protection hidden="1"/>
    </xf>
    <xf numFmtId="3" fontId="4" fillId="0" borderId="36" xfId="18" applyNumberFormat="1" applyFont="1" applyBorder="1" applyAlignment="1" applyProtection="1">
      <alignment vertical="top"/>
      <protection hidden="1"/>
    </xf>
    <xf numFmtId="3" fontId="5" fillId="0" borderId="11" xfId="18" applyNumberFormat="1" applyFont="1" applyBorder="1" applyAlignment="1" applyProtection="1">
      <alignment vertical="top"/>
      <protection hidden="1"/>
    </xf>
    <xf numFmtId="168" fontId="5" fillId="0" borderId="29" xfId="0" applyNumberFormat="1" applyFont="1" applyBorder="1" applyAlignment="1">
      <alignment vertical="top"/>
    </xf>
    <xf numFmtId="168" fontId="5" fillId="2" borderId="30" xfId="18" applyNumberFormat="1" applyFont="1" applyFill="1" applyBorder="1" applyAlignment="1" applyProtection="1">
      <alignment vertical="top"/>
      <protection hidden="1"/>
    </xf>
    <xf numFmtId="0" fontId="5" fillId="0" borderId="7" xfId="18" applyFont="1" applyBorder="1" applyAlignment="1" applyProtection="1">
      <alignment vertical="top"/>
      <protection hidden="1"/>
    </xf>
    <xf numFmtId="0" fontId="4" fillId="0" borderId="7" xfId="18" applyFont="1" applyBorder="1" applyAlignment="1" applyProtection="1">
      <alignment vertical="top"/>
      <protection hidden="1"/>
    </xf>
    <xf numFmtId="0" fontId="4" fillId="0" borderId="31" xfId="18" applyFont="1" applyBorder="1" applyAlignment="1" applyProtection="1">
      <alignment vertical="top"/>
      <protection hidden="1"/>
    </xf>
    <xf numFmtId="168" fontId="5" fillId="0" borderId="32" xfId="18" applyNumberFormat="1" applyFont="1" applyBorder="1" applyAlignment="1" applyProtection="1">
      <alignment vertical="top"/>
      <protection hidden="1"/>
    </xf>
    <xf numFmtId="169" fontId="5" fillId="0" borderId="31" xfId="18" applyNumberFormat="1" applyFont="1" applyBorder="1" applyAlignment="1" applyProtection="1">
      <alignment vertical="top"/>
      <protection hidden="1"/>
    </xf>
    <xf numFmtId="3" fontId="5" fillId="0" borderId="46" xfId="18" applyNumberFormat="1" applyFont="1" applyBorder="1" applyAlignment="1" applyProtection="1">
      <alignment vertical="top"/>
      <protection hidden="1"/>
    </xf>
    <xf numFmtId="3" fontId="5" fillId="0" borderId="29" xfId="18" applyNumberFormat="1" applyFont="1" applyBorder="1" applyAlignment="1" applyProtection="1">
      <alignment vertical="top"/>
      <protection hidden="1"/>
    </xf>
    <xf numFmtId="169" fontId="5" fillId="0" borderId="29" xfId="0" applyNumberFormat="1" applyFont="1" applyBorder="1" applyAlignment="1">
      <alignment vertical="top"/>
    </xf>
    <xf numFmtId="169" fontId="5" fillId="0" borderId="32" xfId="18" applyNumberFormat="1" applyFont="1" applyBorder="1" applyAlignment="1" applyProtection="1">
      <alignment vertical="top"/>
      <protection hidden="1"/>
    </xf>
    <xf numFmtId="49" fontId="4" fillId="0" borderId="26" xfId="18" applyNumberFormat="1" applyFont="1" applyBorder="1" applyAlignment="1" applyProtection="1">
      <alignment vertical="top" wrapText="1"/>
      <protection hidden="1"/>
    </xf>
    <xf numFmtId="169" fontId="5" fillId="0" borderId="11" xfId="18" applyNumberFormat="1" applyFont="1" applyBorder="1" applyAlignment="1" applyProtection="1">
      <alignment vertical="top"/>
      <protection hidden="1"/>
    </xf>
    <xf numFmtId="169" fontId="5" fillId="0" borderId="14" xfId="18" applyNumberFormat="1" applyFont="1" applyBorder="1" applyAlignment="1" applyProtection="1">
      <alignment vertical="top"/>
      <protection hidden="1"/>
    </xf>
    <xf numFmtId="0" fontId="5" fillId="0" borderId="26" xfId="18" applyFont="1" applyBorder="1" applyAlignment="1" applyProtection="1">
      <alignment vertical="center" wrapText="1"/>
      <protection hidden="1"/>
    </xf>
    <xf numFmtId="0" fontId="5" fillId="0" borderId="0" xfId="18" applyFont="1" applyBorder="1" applyAlignment="1" applyProtection="1">
      <alignment horizontal="center" vertical="center"/>
      <protection hidden="1"/>
    </xf>
    <xf numFmtId="0" fontId="5" fillId="0" borderId="0" xfId="18" applyFont="1" applyAlignment="1" applyProtection="1">
      <alignment horizontal="center" vertical="center"/>
      <protection hidden="1"/>
    </xf>
    <xf numFmtId="0" fontId="5" fillId="0" borderId="8" xfId="18" applyFont="1" applyBorder="1" applyAlignment="1" applyProtection="1">
      <alignment horizontal="center" vertical="center"/>
      <protection hidden="1"/>
    </xf>
    <xf numFmtId="0" fontId="5" fillId="0" borderId="9" xfId="18" applyFont="1" applyBorder="1" applyAlignment="1" applyProtection="1">
      <alignment horizontal="center" vertical="center"/>
      <protection hidden="1"/>
    </xf>
    <xf numFmtId="0" fontId="5" fillId="0" borderId="43" xfId="18" applyFont="1" applyBorder="1" applyAlignment="1" applyProtection="1">
      <alignment horizontal="center" vertical="center"/>
      <protection hidden="1"/>
    </xf>
    <xf numFmtId="0" fontId="5" fillId="0" borderId="7" xfId="18" applyFont="1" applyBorder="1" applyAlignment="1" applyProtection="1">
      <alignment horizontal="center" vertical="center"/>
      <protection hidden="1"/>
    </xf>
    <xf numFmtId="0" fontId="5" fillId="0" borderId="10" xfId="18" applyFont="1" applyBorder="1" applyAlignment="1" applyProtection="1">
      <alignment horizontal="center" vertical="center"/>
      <protection hidden="1"/>
    </xf>
    <xf numFmtId="3" fontId="4" fillId="0" borderId="27" xfId="18" applyNumberFormat="1" applyFont="1" applyBorder="1" applyAlignment="1" applyProtection="1">
      <alignment vertical="top"/>
      <protection hidden="1"/>
    </xf>
    <xf numFmtId="0" fontId="5" fillId="0" borderId="47" xfId="18" applyFont="1" applyBorder="1" applyAlignment="1" applyProtection="1">
      <alignment horizontal="center" vertical="center" wrapText="1"/>
      <protection hidden="1"/>
    </xf>
    <xf numFmtId="0" fontId="5" fillId="0" borderId="48" xfId="18" applyFont="1" applyBorder="1" applyAlignment="1" applyProtection="1">
      <alignment horizontal="center" vertical="center" wrapText="1"/>
      <protection hidden="1"/>
    </xf>
    <xf numFmtId="0" fontId="5" fillId="0" borderId="38" xfId="18" applyFont="1" applyBorder="1" applyAlignment="1" applyProtection="1">
      <alignment horizontal="center" vertical="center" wrapText="1"/>
      <protection hidden="1"/>
    </xf>
    <xf numFmtId="0" fontId="5" fillId="0" borderId="49" xfId="18" applyFont="1" applyBorder="1" applyAlignment="1" applyProtection="1">
      <alignment horizontal="center" vertical="center" wrapText="1"/>
      <protection hidden="1"/>
    </xf>
    <xf numFmtId="0" fontId="4" fillId="0" borderId="19" xfId="18" applyFont="1" applyBorder="1" applyAlignment="1" applyProtection="1">
      <alignment horizontal="center" vertical="top"/>
      <protection hidden="1"/>
    </xf>
    <xf numFmtId="0" fontId="4" fillId="0" borderId="29" xfId="18" applyFont="1" applyBorder="1" applyAlignment="1" applyProtection="1">
      <alignment horizontal="center" vertical="top"/>
      <protection hidden="1"/>
    </xf>
    <xf numFmtId="0" fontId="4" fillId="0" borderId="31" xfId="18" applyFont="1" applyBorder="1" applyAlignment="1" applyProtection="1">
      <alignment horizontal="center" vertical="top"/>
      <protection hidden="1"/>
    </xf>
    <xf numFmtId="0" fontId="5" fillId="0" borderId="33" xfId="18" applyFont="1" applyBorder="1" applyAlignment="1" applyProtection="1">
      <alignment horizontal="center" vertical="center"/>
      <protection hidden="1"/>
    </xf>
    <xf numFmtId="0" fontId="5" fillId="0" borderId="15" xfId="18" applyFont="1" applyBorder="1" applyAlignment="1" applyProtection="1">
      <alignment horizontal="center" vertical="center"/>
      <protection hidden="1"/>
    </xf>
    <xf numFmtId="49" fontId="5" fillId="0" borderId="34" xfId="18" applyNumberFormat="1" applyFont="1" applyBorder="1" applyAlignment="1" applyProtection="1">
      <alignment horizontal="center" vertical="center"/>
      <protection hidden="1"/>
    </xf>
    <xf numFmtId="49" fontId="5" fillId="0" borderId="4" xfId="18" applyNumberFormat="1" applyFont="1" applyBorder="1" applyAlignment="1" applyProtection="1">
      <alignment horizontal="center" vertical="center"/>
      <protection hidden="1"/>
    </xf>
  </cellXfs>
  <cellStyles count="9">
    <cellStyle name="Normal" xfId="0"/>
    <cellStyle name="Comma" xfId="15"/>
    <cellStyle name="Comma [0]" xfId="16"/>
    <cellStyle name="Hyperlink" xfId="17"/>
    <cellStyle name="Normalny_Załączniki budżet 2005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3:O78"/>
  <sheetViews>
    <sheetView tabSelected="1" view="pageBreakPreview" zoomScaleSheetLayoutView="100" workbookViewId="0" topLeftCell="A1">
      <pane xSplit="2" ySplit="4" topLeftCell="C5" activePane="bottomRight" state="frozen"/>
      <selection pane="topLeft" activeCell="A1" sqref="A1"/>
      <selection pane="topRight" activeCell="L1" sqref="L1:L16384"/>
      <selection pane="bottomLeft" activeCell="A5" sqref="A5"/>
      <selection pane="bottomRight" activeCell="H18" sqref="H18"/>
    </sheetView>
  </sheetViews>
  <sheetFormatPr defaultColWidth="9.00390625" defaultRowHeight="12.75"/>
  <cols>
    <col min="1" max="1" width="3.25390625" style="1" customWidth="1"/>
    <col min="2" max="2" width="35.125" style="2" customWidth="1"/>
    <col min="3" max="4" width="10.00390625" style="3" customWidth="1"/>
    <col min="5" max="5" width="10.75390625" style="3" customWidth="1"/>
    <col min="6" max="6" width="9.75390625" style="3" customWidth="1"/>
    <col min="7" max="12" width="10.00390625" style="3" customWidth="1"/>
    <col min="13" max="13" width="9.875" style="3" customWidth="1"/>
    <col min="14" max="14" width="10.00390625" style="3" customWidth="1"/>
    <col min="15" max="15" width="3.75390625" style="4" customWidth="1"/>
    <col min="16" max="16384" width="9.125" style="3" customWidth="1"/>
  </cols>
  <sheetData>
    <row r="2" ht="12.75" thickBot="1"/>
    <row r="3" spans="1:15" s="205" customFormat="1" ht="25.5" customHeight="1">
      <c r="A3" s="219" t="s">
        <v>36</v>
      </c>
      <c r="B3" s="221" t="s">
        <v>33</v>
      </c>
      <c r="C3" s="203" t="s">
        <v>81</v>
      </c>
      <c r="D3" s="212" t="s">
        <v>38</v>
      </c>
      <c r="E3" s="213"/>
      <c r="F3" s="213"/>
      <c r="G3" s="214"/>
      <c r="H3" s="215" t="s">
        <v>38</v>
      </c>
      <c r="I3" s="213"/>
      <c r="J3" s="213"/>
      <c r="K3" s="213"/>
      <c r="L3" s="214"/>
      <c r="M3" s="215" t="s">
        <v>84</v>
      </c>
      <c r="N3" s="214"/>
      <c r="O3" s="204"/>
    </row>
    <row r="4" spans="1:15" s="205" customFormat="1" ht="16.5" customHeight="1" thickBot="1">
      <c r="A4" s="220"/>
      <c r="B4" s="222"/>
      <c r="C4" s="206" t="s">
        <v>39</v>
      </c>
      <c r="D4" s="206" t="s">
        <v>37</v>
      </c>
      <c r="E4" s="207" t="s">
        <v>34</v>
      </c>
      <c r="F4" s="206" t="s">
        <v>35</v>
      </c>
      <c r="G4" s="208" t="s">
        <v>40</v>
      </c>
      <c r="H4" s="209" t="s">
        <v>41</v>
      </c>
      <c r="I4" s="206" t="s">
        <v>42</v>
      </c>
      <c r="J4" s="207" t="s">
        <v>43</v>
      </c>
      <c r="K4" s="206" t="s">
        <v>44</v>
      </c>
      <c r="L4" s="208" t="s">
        <v>45</v>
      </c>
      <c r="M4" s="209" t="s">
        <v>46</v>
      </c>
      <c r="N4" s="210" t="s">
        <v>47</v>
      </c>
      <c r="O4" s="204"/>
    </row>
    <row r="5" spans="1:15" ht="14.25" customHeight="1" thickBot="1">
      <c r="A5" s="107">
        <v>1</v>
      </c>
      <c r="B5" s="108" t="s">
        <v>21</v>
      </c>
      <c r="C5" s="109">
        <v>163768789</v>
      </c>
      <c r="D5" s="109">
        <f>177288390-8646492-12868-207132+1589</f>
        <v>168423487</v>
      </c>
      <c r="E5" s="110">
        <f>E6+E7</f>
        <v>215027682</v>
      </c>
      <c r="F5" s="109">
        <f aca="true" t="shared" si="0" ref="F5:N5">F8+F29</f>
        <v>207719400</v>
      </c>
      <c r="G5" s="142">
        <f t="shared" si="0"/>
        <v>193504000</v>
      </c>
      <c r="H5" s="170">
        <f t="shared" si="0"/>
        <v>185512000</v>
      </c>
      <c r="I5" s="109">
        <f t="shared" si="0"/>
        <v>185800000</v>
      </c>
      <c r="J5" s="110">
        <f t="shared" si="0"/>
        <v>186250000</v>
      </c>
      <c r="K5" s="109">
        <f t="shared" si="0"/>
        <v>190000000</v>
      </c>
      <c r="L5" s="142">
        <f t="shared" si="0"/>
        <v>193600000</v>
      </c>
      <c r="M5" s="170">
        <f t="shared" si="0"/>
        <v>196000000</v>
      </c>
      <c r="N5" s="111">
        <f t="shared" si="0"/>
        <v>199833000</v>
      </c>
      <c r="O5" s="10"/>
    </row>
    <row r="6" spans="1:15" s="92" customFormat="1" ht="12.75" customHeight="1">
      <c r="A6" s="104">
        <v>2</v>
      </c>
      <c r="B6" s="112" t="s">
        <v>53</v>
      </c>
      <c r="C6" s="113">
        <f>C5-C7</f>
        <v>121963664</v>
      </c>
      <c r="D6" s="114">
        <f>D5-D7</f>
        <v>138792652</v>
      </c>
      <c r="E6" s="114">
        <v>152334824</v>
      </c>
      <c r="F6" s="114">
        <f aca="true" t="shared" si="1" ref="F6:N6">F5-F7</f>
        <v>157719400</v>
      </c>
      <c r="G6" s="143">
        <f t="shared" si="1"/>
        <v>153504000</v>
      </c>
      <c r="H6" s="171">
        <f t="shared" si="1"/>
        <v>155512000</v>
      </c>
      <c r="I6" s="211">
        <f t="shared" si="1"/>
        <v>155800000</v>
      </c>
      <c r="J6" s="211">
        <f t="shared" si="1"/>
        <v>156250000</v>
      </c>
      <c r="K6" s="211">
        <f t="shared" si="1"/>
        <v>160000000</v>
      </c>
      <c r="L6" s="114">
        <f t="shared" si="1"/>
        <v>163600000</v>
      </c>
      <c r="M6" s="211">
        <f t="shared" si="1"/>
        <v>166000000</v>
      </c>
      <c r="N6" s="211">
        <f t="shared" si="1"/>
        <v>169833000</v>
      </c>
      <c r="O6" s="90"/>
    </row>
    <row r="7" spans="1:15" s="92" customFormat="1" ht="12.75" customHeight="1" thickBot="1">
      <c r="A7" s="102">
        <v>3</v>
      </c>
      <c r="B7" s="93" t="s">
        <v>52</v>
      </c>
      <c r="C7" s="95">
        <v>41805125</v>
      </c>
      <c r="D7" s="94">
        <f>38277327-8646492</f>
        <v>29630835</v>
      </c>
      <c r="E7" s="94">
        <v>62692858</v>
      </c>
      <c r="F7" s="94">
        <v>50000000</v>
      </c>
      <c r="G7" s="144">
        <v>40000000</v>
      </c>
      <c r="H7" s="172">
        <v>30000000</v>
      </c>
      <c r="I7" s="94">
        <v>30000000</v>
      </c>
      <c r="J7" s="94">
        <v>30000000</v>
      </c>
      <c r="K7" s="94">
        <v>30000000</v>
      </c>
      <c r="L7" s="144">
        <v>30000000</v>
      </c>
      <c r="M7" s="172">
        <v>30000000</v>
      </c>
      <c r="N7" s="115">
        <v>30000000</v>
      </c>
      <c r="O7" s="90"/>
    </row>
    <row r="8" spans="1:15" ht="15" customHeight="1" thickBot="1">
      <c r="A8" s="116">
        <v>4</v>
      </c>
      <c r="B8" s="117" t="s">
        <v>22</v>
      </c>
      <c r="C8" s="118">
        <f>C9+C10</f>
        <v>157741384</v>
      </c>
      <c r="D8" s="118">
        <f>197881879-7741515</f>
        <v>190140364</v>
      </c>
      <c r="E8" s="119">
        <f aca="true" t="shared" si="2" ref="E8:N8">E9+E10</f>
        <v>202542127</v>
      </c>
      <c r="F8" s="118">
        <f t="shared" si="2"/>
        <v>198919400</v>
      </c>
      <c r="G8" s="145">
        <f t="shared" si="2"/>
        <v>184704000</v>
      </c>
      <c r="H8" s="173">
        <f t="shared" si="2"/>
        <v>176712000</v>
      </c>
      <c r="I8" s="118">
        <f t="shared" si="2"/>
        <v>180000000</v>
      </c>
      <c r="J8" s="119">
        <f t="shared" si="2"/>
        <v>183450000</v>
      </c>
      <c r="K8" s="118">
        <f t="shared" si="2"/>
        <v>187000000</v>
      </c>
      <c r="L8" s="145">
        <f t="shared" si="2"/>
        <v>190600000</v>
      </c>
      <c r="M8" s="173">
        <f t="shared" si="2"/>
        <v>193000000</v>
      </c>
      <c r="N8" s="120">
        <f t="shared" si="2"/>
        <v>196749000</v>
      </c>
      <c r="O8" s="10"/>
    </row>
    <row r="9" spans="1:15" ht="12" customHeight="1">
      <c r="A9" s="35">
        <v>5</v>
      </c>
      <c r="B9" s="41" t="s">
        <v>54</v>
      </c>
      <c r="C9" s="38">
        <v>123638326</v>
      </c>
      <c r="D9" s="37">
        <f>D8-D10</f>
        <v>136429699</v>
      </c>
      <c r="E9" s="39">
        <v>137037927</v>
      </c>
      <c r="F9" s="37">
        <v>140189000</v>
      </c>
      <c r="G9" s="146">
        <v>143414000</v>
      </c>
      <c r="H9" s="174">
        <v>146712000</v>
      </c>
      <c r="I9" s="37">
        <v>150000000</v>
      </c>
      <c r="J9" s="39">
        <f>ROUND(I9*102.3%,0)</f>
        <v>153450000</v>
      </c>
      <c r="K9" s="37">
        <v>157000000</v>
      </c>
      <c r="L9" s="146">
        <v>160600000</v>
      </c>
      <c r="M9" s="174">
        <v>163000000</v>
      </c>
      <c r="N9" s="40">
        <f>ROUND(M9*102.3%,0)</f>
        <v>166749000</v>
      </c>
      <c r="O9" s="20"/>
    </row>
    <row r="10" spans="1:15" ht="12" customHeight="1" thickBot="1">
      <c r="A10" s="21">
        <v>6</v>
      </c>
      <c r="B10" s="22" t="s">
        <v>83</v>
      </c>
      <c r="C10" s="24">
        <v>34103058</v>
      </c>
      <c r="D10" s="23">
        <f>-7741516+61452181</f>
        <v>53710665</v>
      </c>
      <c r="E10" s="25">
        <v>65504200</v>
      </c>
      <c r="F10" s="24">
        <v>58730400</v>
      </c>
      <c r="G10" s="147">
        <v>41290000</v>
      </c>
      <c r="H10" s="175">
        <v>30000000</v>
      </c>
      <c r="I10" s="23">
        <v>30000000</v>
      </c>
      <c r="J10" s="26">
        <v>30000000</v>
      </c>
      <c r="K10" s="23">
        <v>30000000</v>
      </c>
      <c r="L10" s="147">
        <v>30000000</v>
      </c>
      <c r="M10" s="175">
        <v>30000000</v>
      </c>
      <c r="N10" s="27">
        <v>30000000</v>
      </c>
      <c r="O10" s="20"/>
    </row>
    <row r="11" spans="1:15" s="5" customFormat="1" ht="12" customHeight="1" thickBot="1">
      <c r="A11" s="100">
        <v>7</v>
      </c>
      <c r="B11" s="6" t="s">
        <v>0</v>
      </c>
      <c r="C11" s="7">
        <f aca="true" t="shared" si="3" ref="C11:N11">C5-C8</f>
        <v>6027405</v>
      </c>
      <c r="D11" s="7">
        <f t="shared" si="3"/>
        <v>-21716877</v>
      </c>
      <c r="E11" s="8">
        <f t="shared" si="3"/>
        <v>12485555</v>
      </c>
      <c r="F11" s="7">
        <f t="shared" si="3"/>
        <v>8800000</v>
      </c>
      <c r="G11" s="148">
        <f t="shared" si="3"/>
        <v>8800000</v>
      </c>
      <c r="H11" s="176">
        <f t="shared" si="3"/>
        <v>8800000</v>
      </c>
      <c r="I11" s="7">
        <f t="shared" si="3"/>
        <v>5800000</v>
      </c>
      <c r="J11" s="8">
        <f t="shared" si="3"/>
        <v>2800000</v>
      </c>
      <c r="K11" s="7">
        <f t="shared" si="3"/>
        <v>3000000</v>
      </c>
      <c r="L11" s="148">
        <f t="shared" si="3"/>
        <v>3000000</v>
      </c>
      <c r="M11" s="176">
        <f t="shared" si="3"/>
        <v>3000000</v>
      </c>
      <c r="N11" s="9">
        <f t="shared" si="3"/>
        <v>3084000</v>
      </c>
      <c r="O11" s="10"/>
    </row>
    <row r="12" spans="1:15" s="5" customFormat="1" ht="12" customHeight="1" thickBot="1">
      <c r="A12" s="106">
        <v>8</v>
      </c>
      <c r="B12" s="121" t="s">
        <v>1</v>
      </c>
      <c r="C12" s="122">
        <f aca="true" t="shared" si="4" ref="C12:N12">C13-C29</f>
        <v>13357561</v>
      </c>
      <c r="D12" s="122">
        <f t="shared" si="4"/>
        <v>21716877</v>
      </c>
      <c r="E12" s="123">
        <f t="shared" si="4"/>
        <v>-12485555</v>
      </c>
      <c r="F12" s="122">
        <f t="shared" si="4"/>
        <v>-8800000</v>
      </c>
      <c r="G12" s="149">
        <f t="shared" si="4"/>
        <v>-8800000</v>
      </c>
      <c r="H12" s="177">
        <f t="shared" si="4"/>
        <v>-8800000</v>
      </c>
      <c r="I12" s="122">
        <f t="shared" si="4"/>
        <v>-5800000</v>
      </c>
      <c r="J12" s="123">
        <f t="shared" si="4"/>
        <v>-2800000</v>
      </c>
      <c r="K12" s="122">
        <f t="shared" si="4"/>
        <v>-3000000</v>
      </c>
      <c r="L12" s="149">
        <f t="shared" si="4"/>
        <v>-3000000</v>
      </c>
      <c r="M12" s="177">
        <f t="shared" si="4"/>
        <v>-3000000</v>
      </c>
      <c r="N12" s="124">
        <f t="shared" si="4"/>
        <v>-3084000</v>
      </c>
      <c r="O12" s="10"/>
    </row>
    <row r="13" spans="1:15" s="5" customFormat="1" ht="12" customHeight="1" thickBot="1">
      <c r="A13" s="116">
        <v>9</v>
      </c>
      <c r="B13" s="117" t="s">
        <v>2</v>
      </c>
      <c r="C13" s="118">
        <f>SUM(C16,C21,C22,C24,C26,C27)</f>
        <v>15807565</v>
      </c>
      <c r="D13" s="118">
        <f>SUM(D16,D21,D22,D24,D26,D27)+D14</f>
        <v>28719546</v>
      </c>
      <c r="E13" s="118">
        <f>SUM(E16,E21,E22,E24,E26,E27)</f>
        <v>10802410</v>
      </c>
      <c r="F13" s="118">
        <f>SUM(F16,F21,F22,F24,F26,F27)</f>
        <v>0</v>
      </c>
      <c r="G13" s="145"/>
      <c r="H13" s="173"/>
      <c r="I13" s="118"/>
      <c r="J13" s="119"/>
      <c r="K13" s="118"/>
      <c r="L13" s="145"/>
      <c r="M13" s="173"/>
      <c r="N13" s="120"/>
      <c r="O13" s="10"/>
    </row>
    <row r="14" spans="1:15" s="5" customFormat="1" ht="12" customHeight="1">
      <c r="A14" s="35">
        <v>10</v>
      </c>
      <c r="B14" s="11" t="s">
        <v>56</v>
      </c>
      <c r="C14" s="12"/>
      <c r="D14" s="12">
        <f>4051557+612868</f>
        <v>4664425</v>
      </c>
      <c r="E14" s="13"/>
      <c r="F14" s="12"/>
      <c r="G14" s="150"/>
      <c r="H14" s="178"/>
      <c r="I14" s="12"/>
      <c r="J14" s="13"/>
      <c r="K14" s="12"/>
      <c r="L14" s="150"/>
      <c r="M14" s="178"/>
      <c r="N14" s="14"/>
      <c r="O14" s="10"/>
    </row>
    <row r="15" spans="1:15" s="5" customFormat="1" ht="36" customHeight="1">
      <c r="A15" s="15">
        <v>11</v>
      </c>
      <c r="B15" s="34" t="s">
        <v>75</v>
      </c>
      <c r="C15" s="89"/>
      <c r="D15" s="89">
        <v>4051557</v>
      </c>
      <c r="E15" s="98"/>
      <c r="F15" s="89"/>
      <c r="G15" s="151"/>
      <c r="H15" s="179"/>
      <c r="I15" s="89"/>
      <c r="J15" s="98"/>
      <c r="K15" s="89"/>
      <c r="L15" s="151"/>
      <c r="M15" s="179"/>
      <c r="N15" s="99"/>
      <c r="O15" s="10"/>
    </row>
    <row r="16" spans="1:15" s="33" customFormat="1" ht="11.25" customHeight="1">
      <c r="A16" s="96">
        <v>12</v>
      </c>
      <c r="B16" s="28" t="s">
        <v>55</v>
      </c>
      <c r="C16" s="29">
        <v>409801</v>
      </c>
      <c r="D16" s="29">
        <f>D19</f>
        <v>4665555</v>
      </c>
      <c r="E16" s="30">
        <v>10802410</v>
      </c>
      <c r="F16" s="29"/>
      <c r="G16" s="152"/>
      <c r="H16" s="180"/>
      <c r="I16" s="29"/>
      <c r="J16" s="30"/>
      <c r="K16" s="29"/>
      <c r="L16" s="152"/>
      <c r="M16" s="180"/>
      <c r="N16" s="31"/>
      <c r="O16" s="32"/>
    </row>
    <row r="17" spans="1:15" ht="37.5" customHeight="1">
      <c r="A17" s="15">
        <v>13</v>
      </c>
      <c r="B17" s="34" t="s">
        <v>74</v>
      </c>
      <c r="C17" s="17"/>
      <c r="D17" s="17">
        <f>D18</f>
        <v>4665555</v>
      </c>
      <c r="E17" s="18">
        <v>10802410</v>
      </c>
      <c r="F17" s="17"/>
      <c r="G17" s="153"/>
      <c r="H17" s="181"/>
      <c r="I17" s="17"/>
      <c r="J17" s="18"/>
      <c r="K17" s="17"/>
      <c r="L17" s="153"/>
      <c r="M17" s="181"/>
      <c r="N17" s="19"/>
      <c r="O17" s="20"/>
    </row>
    <row r="18" spans="1:15" ht="60.75" customHeight="1">
      <c r="A18" s="15">
        <v>14</v>
      </c>
      <c r="B18" s="34" t="s">
        <v>73</v>
      </c>
      <c r="C18" s="17"/>
      <c r="D18" s="17">
        <f>12407070-7741515</f>
        <v>4665555</v>
      </c>
      <c r="E18" s="18">
        <v>10802410</v>
      </c>
      <c r="F18" s="17"/>
      <c r="G18" s="153"/>
      <c r="H18" s="181"/>
      <c r="I18" s="17"/>
      <c r="J18" s="18"/>
      <c r="K18" s="17"/>
      <c r="L18" s="153"/>
      <c r="M18" s="181"/>
      <c r="N18" s="19"/>
      <c r="O18" s="20"/>
    </row>
    <row r="19" spans="1:15" ht="12.75" customHeight="1" hidden="1">
      <c r="A19" s="15"/>
      <c r="B19" s="34" t="s">
        <v>82</v>
      </c>
      <c r="C19" s="17"/>
      <c r="D19" s="17">
        <v>4665555</v>
      </c>
      <c r="E19" s="18"/>
      <c r="F19" s="17"/>
      <c r="G19" s="153"/>
      <c r="H19" s="181"/>
      <c r="I19" s="17"/>
      <c r="J19" s="18"/>
      <c r="K19" s="17"/>
      <c r="L19" s="153"/>
      <c r="M19" s="181"/>
      <c r="N19" s="19"/>
      <c r="O19" s="20"/>
    </row>
    <row r="20" spans="1:15" ht="13.5" customHeight="1" hidden="1">
      <c r="A20" s="15"/>
      <c r="B20" s="16" t="s">
        <v>3</v>
      </c>
      <c r="C20" s="17"/>
      <c r="D20" s="17">
        <v>612868</v>
      </c>
      <c r="E20" s="18"/>
      <c r="F20" s="17"/>
      <c r="G20" s="153"/>
      <c r="H20" s="181"/>
      <c r="I20" s="17"/>
      <c r="J20" s="18"/>
      <c r="K20" s="17"/>
      <c r="L20" s="153"/>
      <c r="M20" s="181"/>
      <c r="N20" s="19"/>
      <c r="O20" s="20"/>
    </row>
    <row r="21" spans="1:15" s="33" customFormat="1" ht="12">
      <c r="A21" s="96">
        <v>15</v>
      </c>
      <c r="B21" s="28" t="s">
        <v>57</v>
      </c>
      <c r="C21" s="29"/>
      <c r="D21" s="29">
        <v>5230</v>
      </c>
      <c r="E21" s="30"/>
      <c r="F21" s="29"/>
      <c r="G21" s="152"/>
      <c r="H21" s="180"/>
      <c r="I21" s="29"/>
      <c r="J21" s="30"/>
      <c r="K21" s="29"/>
      <c r="L21" s="152"/>
      <c r="M21" s="180"/>
      <c r="N21" s="31"/>
      <c r="O21" s="32"/>
    </row>
    <row r="22" spans="1:15" s="33" customFormat="1" ht="11.25" customHeight="1">
      <c r="A22" s="96">
        <v>16</v>
      </c>
      <c r="B22" s="28" t="s">
        <v>58</v>
      </c>
      <c r="C22" s="29"/>
      <c r="D22" s="29"/>
      <c r="E22" s="30"/>
      <c r="F22" s="29"/>
      <c r="G22" s="152"/>
      <c r="H22" s="180"/>
      <c r="I22" s="29"/>
      <c r="J22" s="30"/>
      <c r="K22" s="29"/>
      <c r="L22" s="152"/>
      <c r="M22" s="180"/>
      <c r="N22" s="31"/>
      <c r="O22" s="32"/>
    </row>
    <row r="23" spans="1:15" ht="11.25" customHeight="1">
      <c r="A23" s="15">
        <v>17</v>
      </c>
      <c r="B23" s="16" t="s">
        <v>59</v>
      </c>
      <c r="C23" s="17"/>
      <c r="D23" s="17"/>
      <c r="E23" s="18"/>
      <c r="F23" s="17"/>
      <c r="G23" s="153"/>
      <c r="H23" s="181"/>
      <c r="I23" s="17"/>
      <c r="J23" s="18"/>
      <c r="K23" s="17"/>
      <c r="L23" s="153"/>
      <c r="M23" s="181"/>
      <c r="N23" s="19"/>
      <c r="O23" s="20"/>
    </row>
    <row r="24" spans="1:15" s="33" customFormat="1" ht="24.75" customHeight="1">
      <c r="A24" s="96">
        <v>18</v>
      </c>
      <c r="B24" s="63" t="s">
        <v>60</v>
      </c>
      <c r="C24" s="29">
        <v>10000000</v>
      </c>
      <c r="D24" s="29"/>
      <c r="E24" s="30"/>
      <c r="F24" s="29"/>
      <c r="G24" s="152"/>
      <c r="H24" s="180"/>
      <c r="I24" s="29"/>
      <c r="J24" s="30"/>
      <c r="K24" s="29"/>
      <c r="L24" s="152"/>
      <c r="M24" s="180"/>
      <c r="N24" s="31"/>
      <c r="O24" s="32"/>
    </row>
    <row r="25" spans="1:15" ht="48" customHeight="1">
      <c r="A25" s="15">
        <v>19</v>
      </c>
      <c r="B25" s="34" t="s">
        <v>76</v>
      </c>
      <c r="C25" s="17"/>
      <c r="D25" s="17"/>
      <c r="E25" s="18"/>
      <c r="F25" s="17"/>
      <c r="G25" s="153"/>
      <c r="H25" s="181"/>
      <c r="I25" s="17"/>
      <c r="J25" s="18"/>
      <c r="K25" s="17"/>
      <c r="L25" s="153"/>
      <c r="M25" s="181"/>
      <c r="N25" s="19"/>
      <c r="O25" s="20"/>
    </row>
    <row r="26" spans="1:15" s="33" customFormat="1" ht="12" customHeight="1">
      <c r="A26" s="96">
        <v>20</v>
      </c>
      <c r="B26" s="28" t="s">
        <v>23</v>
      </c>
      <c r="C26" s="29"/>
      <c r="D26" s="29"/>
      <c r="E26" s="30"/>
      <c r="F26" s="29"/>
      <c r="G26" s="152"/>
      <c r="H26" s="180"/>
      <c r="I26" s="29"/>
      <c r="J26" s="30"/>
      <c r="K26" s="29"/>
      <c r="L26" s="152"/>
      <c r="M26" s="180"/>
      <c r="N26" s="31"/>
      <c r="O26" s="32"/>
    </row>
    <row r="27" spans="1:15" s="33" customFormat="1" ht="12" customHeight="1">
      <c r="A27" s="96">
        <v>21</v>
      </c>
      <c r="B27" s="28" t="s">
        <v>24</v>
      </c>
      <c r="C27" s="29">
        <v>5397764</v>
      </c>
      <c r="D27" s="29">
        <f>15756206+3628130</f>
        <v>19384336</v>
      </c>
      <c r="E27" s="30"/>
      <c r="F27" s="29"/>
      <c r="G27" s="152"/>
      <c r="H27" s="180"/>
      <c r="I27" s="29"/>
      <c r="J27" s="30"/>
      <c r="K27" s="29"/>
      <c r="L27" s="152"/>
      <c r="M27" s="180"/>
      <c r="N27" s="31"/>
      <c r="O27" s="32"/>
    </row>
    <row r="28" spans="1:15" ht="12" customHeight="1" thickBot="1">
      <c r="A28" s="52">
        <v>22</v>
      </c>
      <c r="B28" s="125" t="s">
        <v>25</v>
      </c>
      <c r="C28" s="53"/>
      <c r="D28" s="53"/>
      <c r="E28" s="54"/>
      <c r="F28" s="53"/>
      <c r="G28" s="154"/>
      <c r="H28" s="182"/>
      <c r="I28" s="53"/>
      <c r="J28" s="54"/>
      <c r="K28" s="53"/>
      <c r="L28" s="154"/>
      <c r="M28" s="182"/>
      <c r="N28" s="55"/>
      <c r="O28" s="20"/>
    </row>
    <row r="29" spans="1:15" s="33" customFormat="1" ht="12" customHeight="1" thickBot="1">
      <c r="A29" s="126">
        <v>23</v>
      </c>
      <c r="B29" s="127" t="s">
        <v>4</v>
      </c>
      <c r="C29" s="128">
        <f>C32+C41+C43+C46</f>
        <v>2450004</v>
      </c>
      <c r="D29" s="128">
        <f>D32+D41+D43+D46+D30</f>
        <v>7002669</v>
      </c>
      <c r="E29" s="128">
        <f aca="true" t="shared" si="5" ref="E29:N29">E32+E41+E43+E46+E30</f>
        <v>23287965</v>
      </c>
      <c r="F29" s="128">
        <f t="shared" si="5"/>
        <v>8800000</v>
      </c>
      <c r="G29" s="129">
        <f t="shared" si="5"/>
        <v>8800000</v>
      </c>
      <c r="H29" s="183">
        <f t="shared" si="5"/>
        <v>8800000</v>
      </c>
      <c r="I29" s="128">
        <f t="shared" si="5"/>
        <v>5800000</v>
      </c>
      <c r="J29" s="128">
        <f t="shared" si="5"/>
        <v>2800000</v>
      </c>
      <c r="K29" s="128">
        <f t="shared" si="5"/>
        <v>3000000</v>
      </c>
      <c r="L29" s="129">
        <f t="shared" si="5"/>
        <v>3000000</v>
      </c>
      <c r="M29" s="183">
        <f t="shared" si="5"/>
        <v>3000000</v>
      </c>
      <c r="N29" s="129">
        <f t="shared" si="5"/>
        <v>3084000</v>
      </c>
      <c r="O29" s="32"/>
    </row>
    <row r="30" spans="1:15" s="33" customFormat="1" ht="12" customHeight="1">
      <c r="A30" s="101">
        <v>24</v>
      </c>
      <c r="B30" s="43" t="s">
        <v>61</v>
      </c>
      <c r="C30" s="44"/>
      <c r="D30" s="44">
        <v>192868</v>
      </c>
      <c r="E30" s="45">
        <f>E38</f>
        <v>420000</v>
      </c>
      <c r="F30" s="44"/>
      <c r="G30" s="155"/>
      <c r="H30" s="184"/>
      <c r="I30" s="44"/>
      <c r="J30" s="45"/>
      <c r="K30" s="44"/>
      <c r="L30" s="155"/>
      <c r="M30" s="184"/>
      <c r="N30" s="46"/>
      <c r="O30" s="32"/>
    </row>
    <row r="31" spans="1:15" s="92" customFormat="1" ht="36.75" customHeight="1">
      <c r="A31" s="96">
        <v>25</v>
      </c>
      <c r="B31" s="97" t="s">
        <v>77</v>
      </c>
      <c r="C31" s="89"/>
      <c r="D31" s="89"/>
      <c r="E31" s="98"/>
      <c r="F31" s="89"/>
      <c r="G31" s="151"/>
      <c r="H31" s="179"/>
      <c r="I31" s="89"/>
      <c r="J31" s="98"/>
      <c r="K31" s="89"/>
      <c r="L31" s="151"/>
      <c r="M31" s="179"/>
      <c r="N31" s="99"/>
      <c r="O31" s="90"/>
    </row>
    <row r="32" spans="1:15" s="33" customFormat="1" ht="12" customHeight="1">
      <c r="A32" s="96">
        <v>26</v>
      </c>
      <c r="B32" s="28" t="s">
        <v>62</v>
      </c>
      <c r="C32" s="29">
        <v>2444774</v>
      </c>
      <c r="D32" s="29">
        <f>D34+D36+D38</f>
        <v>2809801</v>
      </c>
      <c r="E32" s="29">
        <f>E34+E36</f>
        <v>17867965</v>
      </c>
      <c r="F32" s="29">
        <f>F34+F36</f>
        <v>2800000</v>
      </c>
      <c r="G32" s="152">
        <f>G34+G36</f>
        <v>2800000</v>
      </c>
      <c r="H32" s="180">
        <f>H34+H36</f>
        <v>2800000</v>
      </c>
      <c r="I32" s="29">
        <f aca="true" t="shared" si="6" ref="I32:N32">I36</f>
        <v>2800000</v>
      </c>
      <c r="J32" s="30">
        <f t="shared" si="6"/>
        <v>2800000</v>
      </c>
      <c r="K32" s="29">
        <f t="shared" si="6"/>
        <v>3000000</v>
      </c>
      <c r="L32" s="152">
        <f t="shared" si="6"/>
        <v>3000000</v>
      </c>
      <c r="M32" s="180">
        <f t="shared" si="6"/>
        <v>3000000</v>
      </c>
      <c r="N32" s="31">
        <f t="shared" si="6"/>
        <v>3084000</v>
      </c>
      <c r="O32" s="32"/>
    </row>
    <row r="33" spans="1:15" ht="37.5" customHeight="1">
      <c r="A33" s="15">
        <v>27</v>
      </c>
      <c r="B33" s="34" t="s">
        <v>78</v>
      </c>
      <c r="C33" s="17"/>
      <c r="D33" s="17"/>
      <c r="E33" s="18">
        <v>15467965</v>
      </c>
      <c r="F33" s="17"/>
      <c r="G33" s="153"/>
      <c r="H33" s="181"/>
      <c r="I33" s="17"/>
      <c r="J33" s="18"/>
      <c r="K33" s="17"/>
      <c r="L33" s="153"/>
      <c r="M33" s="181"/>
      <c r="N33" s="19"/>
      <c r="O33" s="20"/>
    </row>
    <row r="34" spans="1:15" ht="12" customHeight="1" hidden="1">
      <c r="A34" s="35"/>
      <c r="B34" s="36" t="s">
        <v>48</v>
      </c>
      <c r="C34" s="37"/>
      <c r="D34" s="37"/>
      <c r="E34" s="39">
        <v>15467965</v>
      </c>
      <c r="F34" s="37"/>
      <c r="G34" s="146"/>
      <c r="H34" s="174"/>
      <c r="I34" s="37"/>
      <c r="J34" s="39"/>
      <c r="K34" s="37"/>
      <c r="L34" s="146"/>
      <c r="M34" s="174"/>
      <c r="N34" s="40"/>
      <c r="O34" s="20"/>
    </row>
    <row r="35" spans="1:15" ht="12" customHeight="1" hidden="1">
      <c r="A35" s="35"/>
      <c r="B35" s="36" t="s">
        <v>49</v>
      </c>
      <c r="C35" s="37"/>
      <c r="D35" s="37">
        <v>10000</v>
      </c>
      <c r="E35" s="39">
        <v>500000</v>
      </c>
      <c r="F35" s="37"/>
      <c r="G35" s="146"/>
      <c r="H35" s="174"/>
      <c r="I35" s="37"/>
      <c r="J35" s="39"/>
      <c r="K35" s="37"/>
      <c r="L35" s="146"/>
      <c r="M35" s="174"/>
      <c r="N35" s="40"/>
      <c r="O35" s="20"/>
    </row>
    <row r="36" spans="1:15" ht="12" customHeight="1" hidden="1">
      <c r="A36" s="35"/>
      <c r="B36" s="41" t="s">
        <v>27</v>
      </c>
      <c r="C36" s="37">
        <v>2444774</v>
      </c>
      <c r="D36" s="37">
        <f>2400000+409801</f>
        <v>2809801</v>
      </c>
      <c r="E36" s="39">
        <v>2400000</v>
      </c>
      <c r="F36" s="37">
        <f>2800000</f>
        <v>2800000</v>
      </c>
      <c r="G36" s="146">
        <v>2800000</v>
      </c>
      <c r="H36" s="174">
        <v>2800000</v>
      </c>
      <c r="I36" s="37">
        <v>2800000</v>
      </c>
      <c r="J36" s="39">
        <v>2800000</v>
      </c>
      <c r="K36" s="37">
        <v>3000000</v>
      </c>
      <c r="L36" s="146">
        <v>3000000</v>
      </c>
      <c r="M36" s="174">
        <v>3000000</v>
      </c>
      <c r="N36" s="40">
        <v>3084000</v>
      </c>
      <c r="O36" s="20"/>
    </row>
    <row r="37" spans="1:15" ht="12" customHeight="1" hidden="1">
      <c r="A37" s="35"/>
      <c r="B37" s="41" t="s">
        <v>26</v>
      </c>
      <c r="C37" s="38">
        <v>596611</v>
      </c>
      <c r="D37" s="37">
        <v>550000</v>
      </c>
      <c r="E37" s="39">
        <v>548888</v>
      </c>
      <c r="F37" s="37">
        <v>448000</v>
      </c>
      <c r="G37" s="146">
        <v>400000</v>
      </c>
      <c r="H37" s="174">
        <v>334000</v>
      </c>
      <c r="I37" s="37">
        <v>265000</v>
      </c>
      <c r="J37" s="39">
        <v>225000</v>
      </c>
      <c r="K37" s="37">
        <v>185000</v>
      </c>
      <c r="L37" s="146">
        <v>137000</v>
      </c>
      <c r="M37" s="174">
        <v>95000</v>
      </c>
      <c r="N37" s="40">
        <v>51000</v>
      </c>
      <c r="O37" s="20"/>
    </row>
    <row r="38" spans="1:15" ht="12" customHeight="1" hidden="1">
      <c r="A38" s="35"/>
      <c r="B38" s="41" t="s">
        <v>50</v>
      </c>
      <c r="C38" s="38"/>
      <c r="D38" s="37"/>
      <c r="E38" s="39">
        <v>420000</v>
      </c>
      <c r="F38" s="37"/>
      <c r="G38" s="146"/>
      <c r="H38" s="174"/>
      <c r="I38" s="37"/>
      <c r="J38" s="39"/>
      <c r="K38" s="37"/>
      <c r="L38" s="146"/>
      <c r="M38" s="174"/>
      <c r="N38" s="40"/>
      <c r="O38" s="20"/>
    </row>
    <row r="39" spans="1:15" ht="12" customHeight="1" hidden="1">
      <c r="A39" s="35"/>
      <c r="B39" s="41" t="s">
        <v>51</v>
      </c>
      <c r="C39" s="38">
        <v>16103</v>
      </c>
      <c r="D39" s="37">
        <v>5000</v>
      </c>
      <c r="E39" s="39">
        <f>4081+8195</f>
        <v>12276</v>
      </c>
      <c r="F39" s="37"/>
      <c r="G39" s="146"/>
      <c r="H39" s="174"/>
      <c r="I39" s="37"/>
      <c r="J39" s="39"/>
      <c r="K39" s="37"/>
      <c r="L39" s="146"/>
      <c r="M39" s="174"/>
      <c r="N39" s="40"/>
      <c r="O39" s="20"/>
    </row>
    <row r="40" spans="1:15" ht="63" customHeight="1">
      <c r="A40" s="15">
        <v>28</v>
      </c>
      <c r="B40" s="36" t="s">
        <v>79</v>
      </c>
      <c r="C40" s="17"/>
      <c r="D40" s="17"/>
      <c r="E40" s="18">
        <v>15467965</v>
      </c>
      <c r="F40" s="17"/>
      <c r="G40" s="153"/>
      <c r="H40" s="181"/>
      <c r="I40" s="17"/>
      <c r="J40" s="18"/>
      <c r="K40" s="17"/>
      <c r="L40" s="153"/>
      <c r="M40" s="181"/>
      <c r="N40" s="19"/>
      <c r="O40" s="20"/>
    </row>
    <row r="41" spans="1:15" s="33" customFormat="1" ht="12" customHeight="1">
      <c r="A41" s="96">
        <v>29</v>
      </c>
      <c r="B41" s="28" t="s">
        <v>63</v>
      </c>
      <c r="C41" s="29">
        <v>5230</v>
      </c>
      <c r="D41" s="29"/>
      <c r="E41" s="30"/>
      <c r="F41" s="29"/>
      <c r="G41" s="152"/>
      <c r="H41" s="180"/>
      <c r="I41" s="29"/>
      <c r="J41" s="30"/>
      <c r="K41" s="29"/>
      <c r="L41" s="152"/>
      <c r="M41" s="180"/>
      <c r="N41" s="31"/>
      <c r="O41" s="32"/>
    </row>
    <row r="42" spans="1:15" s="33" customFormat="1" ht="12" customHeight="1">
      <c r="A42" s="96">
        <v>30</v>
      </c>
      <c r="B42" s="28" t="s">
        <v>64</v>
      </c>
      <c r="C42" s="29"/>
      <c r="D42" s="29"/>
      <c r="E42" s="30"/>
      <c r="F42" s="29"/>
      <c r="G42" s="152"/>
      <c r="H42" s="180"/>
      <c r="I42" s="29"/>
      <c r="J42" s="30"/>
      <c r="K42" s="29"/>
      <c r="L42" s="152"/>
      <c r="M42" s="180"/>
      <c r="N42" s="31"/>
      <c r="O42" s="32"/>
    </row>
    <row r="43" spans="1:15" s="33" customFormat="1" ht="12" customHeight="1" thickBot="1">
      <c r="A43" s="103">
        <v>31</v>
      </c>
      <c r="B43" s="59" t="s">
        <v>29</v>
      </c>
      <c r="C43" s="60"/>
      <c r="D43" s="60">
        <v>4000000</v>
      </c>
      <c r="E43" s="61">
        <v>5000000</v>
      </c>
      <c r="F43" s="56">
        <v>6000000</v>
      </c>
      <c r="G43" s="156">
        <v>6000000</v>
      </c>
      <c r="H43" s="185">
        <v>6000000</v>
      </c>
      <c r="I43" s="60">
        <v>3000000</v>
      </c>
      <c r="J43" s="61"/>
      <c r="K43" s="60"/>
      <c r="L43" s="62"/>
      <c r="M43" s="188"/>
      <c r="N43" s="58"/>
      <c r="O43" s="32"/>
    </row>
    <row r="44" spans="1:15" s="33" customFormat="1" ht="12" customHeight="1" hidden="1" thickBot="1">
      <c r="A44" s="91"/>
      <c r="B44" s="47" t="s">
        <v>28</v>
      </c>
      <c r="C44" s="49">
        <v>1023105</v>
      </c>
      <c r="D44" s="48">
        <v>1304250</v>
      </c>
      <c r="E44" s="50">
        <v>1418997</v>
      </c>
      <c r="F44" s="48">
        <v>1112000</v>
      </c>
      <c r="G44" s="50">
        <v>788000</v>
      </c>
      <c r="H44" s="48">
        <v>464000</v>
      </c>
      <c r="I44" s="48">
        <v>138000</v>
      </c>
      <c r="J44" s="50"/>
      <c r="K44" s="48"/>
      <c r="L44" s="196"/>
      <c r="M44" s="197"/>
      <c r="N44" s="51"/>
      <c r="O44" s="32"/>
    </row>
    <row r="45" spans="1:15" ht="48" customHeight="1">
      <c r="A45" s="157">
        <v>32</v>
      </c>
      <c r="B45" s="200" t="s">
        <v>80</v>
      </c>
      <c r="C45" s="158"/>
      <c r="D45" s="158"/>
      <c r="E45" s="159"/>
      <c r="F45" s="158"/>
      <c r="G45" s="160"/>
      <c r="H45" s="186"/>
      <c r="I45" s="158"/>
      <c r="J45" s="159"/>
      <c r="K45" s="158"/>
      <c r="L45" s="187"/>
      <c r="M45" s="182"/>
      <c r="N45" s="55"/>
      <c r="O45" s="20"/>
    </row>
    <row r="46" spans="1:15" s="33" customFormat="1" ht="12" customHeight="1" thickBot="1">
      <c r="A46" s="102">
        <v>33</v>
      </c>
      <c r="B46" s="59" t="s">
        <v>30</v>
      </c>
      <c r="C46" s="56"/>
      <c r="D46" s="56"/>
      <c r="E46" s="57"/>
      <c r="F46" s="56"/>
      <c r="G46" s="161"/>
      <c r="H46" s="188"/>
      <c r="I46" s="56"/>
      <c r="J46" s="57"/>
      <c r="K46" s="56"/>
      <c r="L46" s="58"/>
      <c r="M46" s="188"/>
      <c r="N46" s="58"/>
      <c r="O46" s="32"/>
    </row>
    <row r="47" spans="1:15" s="33" customFormat="1" ht="12" customHeight="1" thickBot="1">
      <c r="A47" s="103">
        <v>34</v>
      </c>
      <c r="B47" s="59" t="s">
        <v>5</v>
      </c>
      <c r="C47" s="60">
        <v>1575226</v>
      </c>
      <c r="D47" s="60"/>
      <c r="E47" s="61"/>
      <c r="F47" s="60"/>
      <c r="G47" s="156"/>
      <c r="H47" s="185"/>
      <c r="I47" s="60"/>
      <c r="J47" s="61"/>
      <c r="K47" s="60"/>
      <c r="L47" s="62"/>
      <c r="M47" s="185"/>
      <c r="N47" s="62"/>
      <c r="O47" s="32"/>
    </row>
    <row r="48" spans="1:15" s="33" customFormat="1" ht="12" customHeight="1" thickBot="1">
      <c r="A48" s="126">
        <v>35</v>
      </c>
      <c r="B48" s="127" t="s">
        <v>6</v>
      </c>
      <c r="C48" s="128">
        <f>C50+C51+C49</f>
        <v>61293801</v>
      </c>
      <c r="D48" s="128">
        <f>SUM(D49,D50,D51,D52,D53,D56)</f>
        <v>59569555</v>
      </c>
      <c r="E48" s="130">
        <f aca="true" t="shared" si="7" ref="E48:J48">SUM(E49,E50,E51,E52,E53)+E56</f>
        <v>47084000</v>
      </c>
      <c r="F48" s="128">
        <f t="shared" si="7"/>
        <v>38284000</v>
      </c>
      <c r="G48" s="162">
        <f t="shared" si="7"/>
        <v>29484000</v>
      </c>
      <c r="H48" s="183">
        <f t="shared" si="7"/>
        <v>20684000</v>
      </c>
      <c r="I48" s="128">
        <f t="shared" si="7"/>
        <v>14884000</v>
      </c>
      <c r="J48" s="130">
        <f t="shared" si="7"/>
        <v>12084000</v>
      </c>
      <c r="K48" s="128">
        <f>K50+K51</f>
        <v>9084000</v>
      </c>
      <c r="L48" s="129">
        <f>L50+L51</f>
        <v>6084000</v>
      </c>
      <c r="M48" s="183">
        <f>M50+M51</f>
        <v>3084000</v>
      </c>
      <c r="N48" s="129">
        <f>N50+N51</f>
        <v>0</v>
      </c>
      <c r="O48" s="32"/>
    </row>
    <row r="49" spans="1:15" s="33" customFormat="1" ht="12" customHeight="1">
      <c r="A49" s="101">
        <v>36</v>
      </c>
      <c r="B49" s="43" t="s">
        <v>7</v>
      </c>
      <c r="C49" s="44">
        <v>30000000</v>
      </c>
      <c r="D49" s="44">
        <f aca="true" t="shared" si="8" ref="D49:N49">C49-D43</f>
        <v>26000000</v>
      </c>
      <c r="E49" s="44">
        <f t="shared" si="8"/>
        <v>21000000</v>
      </c>
      <c r="F49" s="44">
        <f t="shared" si="8"/>
        <v>15000000</v>
      </c>
      <c r="G49" s="155">
        <f t="shared" si="8"/>
        <v>9000000</v>
      </c>
      <c r="H49" s="184">
        <f t="shared" si="8"/>
        <v>3000000</v>
      </c>
      <c r="I49" s="44">
        <f t="shared" si="8"/>
        <v>0</v>
      </c>
      <c r="J49" s="45">
        <f t="shared" si="8"/>
        <v>0</v>
      </c>
      <c r="K49" s="44">
        <f t="shared" si="8"/>
        <v>0</v>
      </c>
      <c r="L49" s="46">
        <f t="shared" si="8"/>
        <v>0</v>
      </c>
      <c r="M49" s="184">
        <f t="shared" si="8"/>
        <v>0</v>
      </c>
      <c r="N49" s="46">
        <f t="shared" si="8"/>
        <v>0</v>
      </c>
      <c r="O49" s="32"/>
    </row>
    <row r="50" spans="1:15" s="33" customFormat="1" ht="12" customHeight="1">
      <c r="A50" s="96">
        <v>37</v>
      </c>
      <c r="B50" s="28" t="s">
        <v>8</v>
      </c>
      <c r="C50" s="29"/>
      <c r="D50" s="29">
        <f>C50+D14-D15-D30+D31</f>
        <v>420000</v>
      </c>
      <c r="E50" s="29">
        <f>D50+E14-E15-E30+E31</f>
        <v>0</v>
      </c>
      <c r="F50" s="29">
        <f aca="true" t="shared" si="9" ref="F50:N50">E50+F14-F15-F30+F31</f>
        <v>0</v>
      </c>
      <c r="G50" s="31">
        <f t="shared" si="9"/>
        <v>0</v>
      </c>
      <c r="H50" s="180">
        <f t="shared" si="9"/>
        <v>0</v>
      </c>
      <c r="I50" s="29">
        <f t="shared" si="9"/>
        <v>0</v>
      </c>
      <c r="J50" s="29">
        <f t="shared" si="9"/>
        <v>0</v>
      </c>
      <c r="K50" s="29">
        <f t="shared" si="9"/>
        <v>0</v>
      </c>
      <c r="L50" s="31">
        <f t="shared" si="9"/>
        <v>0</v>
      </c>
      <c r="M50" s="180">
        <f t="shared" si="9"/>
        <v>0</v>
      </c>
      <c r="N50" s="31">
        <f t="shared" si="9"/>
        <v>0</v>
      </c>
      <c r="O50" s="32"/>
    </row>
    <row r="51" spans="1:15" s="33" customFormat="1" ht="12" customHeight="1">
      <c r="A51" s="96">
        <v>38</v>
      </c>
      <c r="B51" s="28" t="s">
        <v>9</v>
      </c>
      <c r="C51" s="29">
        <f>30884000+409801</f>
        <v>31293801</v>
      </c>
      <c r="D51" s="29">
        <f aca="true" t="shared" si="10" ref="D51:I51">C51+D16-D17-D32+D33</f>
        <v>28484000</v>
      </c>
      <c r="E51" s="29">
        <f t="shared" si="10"/>
        <v>26084000</v>
      </c>
      <c r="F51" s="29">
        <f t="shared" si="10"/>
        <v>23284000</v>
      </c>
      <c r="G51" s="152">
        <f t="shared" si="10"/>
        <v>20484000</v>
      </c>
      <c r="H51" s="180">
        <f t="shared" si="10"/>
        <v>17684000</v>
      </c>
      <c r="I51" s="29">
        <f t="shared" si="10"/>
        <v>14884000</v>
      </c>
      <c r="J51" s="29">
        <f>I51-J32+J33</f>
        <v>12084000</v>
      </c>
      <c r="K51" s="29">
        <f>J51-K32+K33</f>
        <v>9084000</v>
      </c>
      <c r="L51" s="31">
        <f>K51-L32+L33</f>
        <v>6084000</v>
      </c>
      <c r="M51" s="180">
        <f>L51-M32+M33</f>
        <v>3084000</v>
      </c>
      <c r="N51" s="31">
        <f>M51-N32+N33</f>
        <v>0</v>
      </c>
      <c r="O51" s="32"/>
    </row>
    <row r="52" spans="1:15" s="33" customFormat="1" ht="12" customHeight="1">
      <c r="A52" s="96">
        <v>39</v>
      </c>
      <c r="B52" s="28" t="s">
        <v>10</v>
      </c>
      <c r="C52" s="29"/>
      <c r="D52" s="29"/>
      <c r="E52" s="30"/>
      <c r="F52" s="29"/>
      <c r="G52" s="152"/>
      <c r="H52" s="180"/>
      <c r="I52" s="29"/>
      <c r="J52" s="30"/>
      <c r="K52" s="29"/>
      <c r="L52" s="31"/>
      <c r="M52" s="180"/>
      <c r="N52" s="31"/>
      <c r="O52" s="32"/>
    </row>
    <row r="53" spans="1:15" s="33" customFormat="1" ht="12" customHeight="1">
      <c r="A53" s="96">
        <v>40</v>
      </c>
      <c r="B53" s="28" t="s">
        <v>11</v>
      </c>
      <c r="C53" s="29"/>
      <c r="D53" s="29"/>
      <c r="E53" s="30"/>
      <c r="F53" s="29"/>
      <c r="G53" s="152"/>
      <c r="H53" s="180"/>
      <c r="I53" s="29"/>
      <c r="J53" s="30"/>
      <c r="K53" s="29"/>
      <c r="L53" s="31"/>
      <c r="M53" s="180"/>
      <c r="N53" s="31"/>
      <c r="O53" s="32"/>
    </row>
    <row r="54" spans="1:15" ht="27.75" customHeight="1">
      <c r="A54" s="15">
        <v>41</v>
      </c>
      <c r="B54" s="34" t="s">
        <v>65</v>
      </c>
      <c r="C54" s="17"/>
      <c r="D54" s="17"/>
      <c r="E54" s="18"/>
      <c r="F54" s="17"/>
      <c r="G54" s="153"/>
      <c r="H54" s="181"/>
      <c r="I54" s="17"/>
      <c r="J54" s="18"/>
      <c r="K54" s="17"/>
      <c r="L54" s="19"/>
      <c r="M54" s="181"/>
      <c r="N54" s="19"/>
      <c r="O54" s="20"/>
    </row>
    <row r="55" spans="1:15" ht="24" customHeight="1">
      <c r="A55" s="15">
        <v>42</v>
      </c>
      <c r="B55" s="34" t="s">
        <v>31</v>
      </c>
      <c r="C55" s="17"/>
      <c r="D55" s="17"/>
      <c r="E55" s="18"/>
      <c r="F55" s="17"/>
      <c r="G55" s="153"/>
      <c r="H55" s="181"/>
      <c r="I55" s="17"/>
      <c r="J55" s="18"/>
      <c r="K55" s="17"/>
      <c r="L55" s="19"/>
      <c r="M55" s="181"/>
      <c r="N55" s="19"/>
      <c r="O55" s="20"/>
    </row>
    <row r="56" spans="1:15" ht="36" customHeight="1">
      <c r="A56" s="216">
        <v>43</v>
      </c>
      <c r="B56" s="63" t="s">
        <v>66</v>
      </c>
      <c r="C56" s="29"/>
      <c r="D56" s="29">
        <f>D57+D58+D59</f>
        <v>4665555</v>
      </c>
      <c r="E56" s="30"/>
      <c r="F56" s="29"/>
      <c r="G56" s="152"/>
      <c r="H56" s="180"/>
      <c r="I56" s="29"/>
      <c r="J56" s="30"/>
      <c r="K56" s="29"/>
      <c r="L56" s="31"/>
      <c r="M56" s="180"/>
      <c r="N56" s="31"/>
      <c r="O56" s="20"/>
    </row>
    <row r="57" spans="1:15" ht="12" customHeight="1">
      <c r="A57" s="217"/>
      <c r="B57" s="34" t="s">
        <v>12</v>
      </c>
      <c r="C57" s="17"/>
      <c r="D57" s="17"/>
      <c r="E57" s="18"/>
      <c r="F57" s="17"/>
      <c r="G57" s="153"/>
      <c r="H57" s="181"/>
      <c r="I57" s="17"/>
      <c r="J57" s="18"/>
      <c r="K57" s="17"/>
      <c r="L57" s="19"/>
      <c r="M57" s="181"/>
      <c r="N57" s="19"/>
      <c r="O57" s="20"/>
    </row>
    <row r="58" spans="1:15" ht="12" customHeight="1">
      <c r="A58" s="217"/>
      <c r="B58" s="34" t="s">
        <v>13</v>
      </c>
      <c r="C58" s="17"/>
      <c r="D58" s="17">
        <v>4665555</v>
      </c>
      <c r="E58" s="18"/>
      <c r="F58" s="17"/>
      <c r="G58" s="153"/>
      <c r="H58" s="181"/>
      <c r="I58" s="17"/>
      <c r="J58" s="18"/>
      <c r="K58" s="17"/>
      <c r="L58" s="19"/>
      <c r="M58" s="181"/>
      <c r="N58" s="19"/>
      <c r="O58" s="20"/>
    </row>
    <row r="59" spans="1:15" ht="12" customHeight="1" thickBot="1">
      <c r="A59" s="218"/>
      <c r="B59" s="42" t="s">
        <v>32</v>
      </c>
      <c r="C59" s="23"/>
      <c r="D59" s="23"/>
      <c r="E59" s="26"/>
      <c r="F59" s="23"/>
      <c r="G59" s="147"/>
      <c r="H59" s="175"/>
      <c r="I59" s="23"/>
      <c r="J59" s="26"/>
      <c r="K59" s="23"/>
      <c r="L59" s="27"/>
      <c r="M59" s="175"/>
      <c r="N59" s="27"/>
      <c r="O59" s="20"/>
    </row>
    <row r="60" spans="1:14" s="65" customFormat="1" ht="29.25" customHeight="1" thickBot="1">
      <c r="A60" s="131">
        <v>44</v>
      </c>
      <c r="B60" s="132" t="s">
        <v>85</v>
      </c>
      <c r="C60" s="133">
        <f>C48/C5%</f>
        <v>37.4270344027518</v>
      </c>
      <c r="D60" s="133">
        <f aca="true" t="shared" si="11" ref="D60:N60">D48/D5%</f>
        <v>35.36891205678457</v>
      </c>
      <c r="E60" s="134">
        <f t="shared" si="11"/>
        <v>21.89671560520287</v>
      </c>
      <c r="F60" s="135">
        <f t="shared" si="11"/>
        <v>18.430632863372416</v>
      </c>
      <c r="G60" s="163">
        <f t="shared" si="11"/>
        <v>15.236894327765834</v>
      </c>
      <c r="H60" s="189">
        <f t="shared" si="11"/>
        <v>11.149683039372116</v>
      </c>
      <c r="I60" s="135">
        <f t="shared" si="11"/>
        <v>8.010764262648008</v>
      </c>
      <c r="J60" s="136">
        <f t="shared" si="11"/>
        <v>6.488053691275168</v>
      </c>
      <c r="K60" s="133">
        <f t="shared" si="11"/>
        <v>4.781052631578947</v>
      </c>
      <c r="L60" s="137">
        <f t="shared" si="11"/>
        <v>3.1425619834710745</v>
      </c>
      <c r="M60" s="198">
        <f t="shared" si="11"/>
        <v>1.573469387755102</v>
      </c>
      <c r="N60" s="137">
        <f t="shared" si="11"/>
        <v>0</v>
      </c>
    </row>
    <row r="61" spans="1:15" ht="25.5" customHeight="1" thickBot="1">
      <c r="A61" s="116">
        <v>45</v>
      </c>
      <c r="B61" s="138" t="s">
        <v>72</v>
      </c>
      <c r="C61" s="139">
        <f aca="true" t="shared" si="12" ref="C61:N61">(C48-C56)/C5%</f>
        <v>37.4270344027518</v>
      </c>
      <c r="D61" s="139">
        <f>(D48-D56)/D5%</f>
        <v>32.59877881521358</v>
      </c>
      <c r="E61" s="140">
        <f t="shared" si="12"/>
        <v>21.89671560520287</v>
      </c>
      <c r="F61" s="139">
        <f t="shared" si="12"/>
        <v>18.430632863372416</v>
      </c>
      <c r="G61" s="164">
        <f t="shared" si="12"/>
        <v>15.236894327765834</v>
      </c>
      <c r="H61" s="190">
        <f t="shared" si="12"/>
        <v>11.149683039372116</v>
      </c>
      <c r="I61" s="139">
        <f t="shared" si="12"/>
        <v>8.010764262648008</v>
      </c>
      <c r="J61" s="140">
        <f t="shared" si="12"/>
        <v>6.488053691275168</v>
      </c>
      <c r="K61" s="139">
        <f t="shared" si="12"/>
        <v>4.781052631578947</v>
      </c>
      <c r="L61" s="141">
        <f t="shared" si="12"/>
        <v>3.1425619834710745</v>
      </c>
      <c r="M61" s="190">
        <f t="shared" si="12"/>
        <v>1.573469387755102</v>
      </c>
      <c r="N61" s="141">
        <f t="shared" si="12"/>
        <v>0</v>
      </c>
      <c r="O61" s="10"/>
    </row>
    <row r="62" spans="1:15" s="5" customFormat="1" ht="23.25" customHeight="1">
      <c r="A62" s="35">
        <v>46</v>
      </c>
      <c r="B62" s="64" t="s">
        <v>14</v>
      </c>
      <c r="C62" s="12">
        <f>SUM(C63,C64,C65,C66,C68)+C67</f>
        <v>4080593</v>
      </c>
      <c r="D62" s="12">
        <f>D63+D64+D65+D66+D68</f>
        <v>8871919</v>
      </c>
      <c r="E62" s="13">
        <f>SUM(E63,E64,E65,E66,E68)</f>
        <v>25768126</v>
      </c>
      <c r="F62" s="12">
        <f>SUM(F63,F64,F65,F66,F68)</f>
        <v>10360000</v>
      </c>
      <c r="G62" s="150">
        <f>SUM(G63,G64,G65,G66,G68)</f>
        <v>9988000</v>
      </c>
      <c r="H62" s="178">
        <f>SUM(H63,H64,H65,H66,H68)</f>
        <v>9598000</v>
      </c>
      <c r="I62" s="12">
        <f>I63+I64+I65+I66+I68</f>
        <v>6203000</v>
      </c>
      <c r="J62" s="13">
        <f>J63+J64+J65+J66</f>
        <v>3025000</v>
      </c>
      <c r="K62" s="12">
        <f>K63+K64+K65+K66</f>
        <v>3185000</v>
      </c>
      <c r="L62" s="14">
        <f>L63+L64+L65+L66</f>
        <v>3137000</v>
      </c>
      <c r="M62" s="178">
        <f>M64</f>
        <v>3095000</v>
      </c>
      <c r="N62" s="14">
        <f>N64</f>
        <v>3135000</v>
      </c>
      <c r="O62" s="66"/>
    </row>
    <row r="63" spans="1:15" s="33" customFormat="1" ht="14.25" customHeight="1">
      <c r="A63" s="96">
        <v>47</v>
      </c>
      <c r="B63" s="28" t="s">
        <v>15</v>
      </c>
      <c r="C63" s="29"/>
      <c r="D63" s="29">
        <f>D30+D39</f>
        <v>197868</v>
      </c>
      <c r="E63" s="29">
        <f>E30+E39</f>
        <v>432276</v>
      </c>
      <c r="F63" s="29">
        <f>F30+F39</f>
        <v>0</v>
      </c>
      <c r="G63" s="31">
        <f>G30+G39</f>
        <v>0</v>
      </c>
      <c r="H63" s="180">
        <f>H34+H35</f>
        <v>0</v>
      </c>
      <c r="I63" s="29">
        <f>I34+I35</f>
        <v>0</v>
      </c>
      <c r="J63" s="30">
        <f>J34+J35</f>
        <v>0</v>
      </c>
      <c r="K63" s="29">
        <f>K34+K35</f>
        <v>0</v>
      </c>
      <c r="L63" s="31"/>
      <c r="M63" s="180"/>
      <c r="N63" s="31"/>
      <c r="O63" s="67"/>
    </row>
    <row r="64" spans="1:15" s="33" customFormat="1" ht="14.25" customHeight="1">
      <c r="A64" s="96">
        <v>48</v>
      </c>
      <c r="B64" s="28" t="s">
        <v>16</v>
      </c>
      <c r="C64" s="29">
        <f>C36+C37</f>
        <v>3041385</v>
      </c>
      <c r="D64" s="29">
        <f aca="true" t="shared" si="13" ref="D64:N64">D36+D37</f>
        <v>3359801</v>
      </c>
      <c r="E64" s="29">
        <f t="shared" si="13"/>
        <v>2948888</v>
      </c>
      <c r="F64" s="29">
        <f t="shared" si="13"/>
        <v>3248000</v>
      </c>
      <c r="G64" s="152">
        <f t="shared" si="13"/>
        <v>3200000</v>
      </c>
      <c r="H64" s="180">
        <f t="shared" si="13"/>
        <v>3134000</v>
      </c>
      <c r="I64" s="29">
        <f t="shared" si="13"/>
        <v>3065000</v>
      </c>
      <c r="J64" s="30">
        <f t="shared" si="13"/>
        <v>3025000</v>
      </c>
      <c r="K64" s="29">
        <f t="shared" si="13"/>
        <v>3185000</v>
      </c>
      <c r="L64" s="31">
        <f t="shared" si="13"/>
        <v>3137000</v>
      </c>
      <c r="M64" s="180">
        <f t="shared" si="13"/>
        <v>3095000</v>
      </c>
      <c r="N64" s="31">
        <f t="shared" si="13"/>
        <v>3135000</v>
      </c>
      <c r="O64" s="67"/>
    </row>
    <row r="65" spans="1:15" s="33" customFormat="1" ht="24">
      <c r="A65" s="96">
        <v>49</v>
      </c>
      <c r="B65" s="63" t="s">
        <v>17</v>
      </c>
      <c r="C65" s="68"/>
      <c r="D65" s="68"/>
      <c r="E65" s="69"/>
      <c r="F65" s="68"/>
      <c r="G65" s="165"/>
      <c r="H65" s="191"/>
      <c r="I65" s="68"/>
      <c r="J65" s="69"/>
      <c r="K65" s="68"/>
      <c r="L65" s="70"/>
      <c r="M65" s="191"/>
      <c r="N65" s="70"/>
      <c r="O65" s="67"/>
    </row>
    <row r="66" spans="1:15" s="33" customFormat="1" ht="40.5" customHeight="1">
      <c r="A66" s="96">
        <v>50</v>
      </c>
      <c r="B66" s="63" t="s">
        <v>67</v>
      </c>
      <c r="C66" s="29">
        <f>C43+C44</f>
        <v>1023105</v>
      </c>
      <c r="D66" s="29">
        <f aca="true" t="shared" si="14" ref="D66:K66">D43+D44</f>
        <v>5304250</v>
      </c>
      <c r="E66" s="29">
        <f t="shared" si="14"/>
        <v>6418997</v>
      </c>
      <c r="F66" s="29">
        <f t="shared" si="14"/>
        <v>7112000</v>
      </c>
      <c r="G66" s="152">
        <f t="shared" si="14"/>
        <v>6788000</v>
      </c>
      <c r="H66" s="180">
        <f t="shared" si="14"/>
        <v>6464000</v>
      </c>
      <c r="I66" s="29">
        <f t="shared" si="14"/>
        <v>3138000</v>
      </c>
      <c r="J66" s="30">
        <f t="shared" si="14"/>
        <v>0</v>
      </c>
      <c r="K66" s="29">
        <f t="shared" si="14"/>
        <v>0</v>
      </c>
      <c r="L66" s="70"/>
      <c r="M66" s="191"/>
      <c r="N66" s="70"/>
      <c r="O66" s="67"/>
    </row>
    <row r="67" spans="1:15" s="33" customFormat="1" ht="40.5" customHeight="1">
      <c r="A67" s="105">
        <v>51</v>
      </c>
      <c r="B67" s="63" t="s">
        <v>69</v>
      </c>
      <c r="C67" s="29">
        <v>16103</v>
      </c>
      <c r="D67" s="29"/>
      <c r="E67" s="29"/>
      <c r="F67" s="29"/>
      <c r="G67" s="152"/>
      <c r="H67" s="180"/>
      <c r="I67" s="29"/>
      <c r="J67" s="30"/>
      <c r="K67" s="29"/>
      <c r="L67" s="70"/>
      <c r="M67" s="191"/>
      <c r="N67" s="70"/>
      <c r="O67" s="67"/>
    </row>
    <row r="68" spans="1:15" s="33" customFormat="1" ht="36" customHeight="1">
      <c r="A68" s="216">
        <v>52</v>
      </c>
      <c r="B68" s="63" t="s">
        <v>70</v>
      </c>
      <c r="C68" s="68"/>
      <c r="D68" s="29">
        <f>D69+D70+D71+D72</f>
        <v>10000</v>
      </c>
      <c r="E68" s="29">
        <f>E69+E70+E71+E72</f>
        <v>15967965</v>
      </c>
      <c r="F68" s="68"/>
      <c r="G68" s="165"/>
      <c r="H68" s="191"/>
      <c r="I68" s="68"/>
      <c r="J68" s="69"/>
      <c r="K68" s="68"/>
      <c r="L68" s="70"/>
      <c r="M68" s="191"/>
      <c r="N68" s="70"/>
      <c r="O68" s="67"/>
    </row>
    <row r="69" spans="1:14" ht="12.75" customHeight="1">
      <c r="A69" s="217"/>
      <c r="B69" s="34" t="s">
        <v>18</v>
      </c>
      <c r="C69" s="71"/>
      <c r="D69" s="71"/>
      <c r="E69" s="72"/>
      <c r="F69" s="71"/>
      <c r="G69" s="166"/>
      <c r="H69" s="192"/>
      <c r="I69" s="71"/>
      <c r="J69" s="72"/>
      <c r="K69" s="71"/>
      <c r="L69" s="73"/>
      <c r="M69" s="192"/>
      <c r="N69" s="73"/>
    </row>
    <row r="70" spans="1:14" ht="12.75" customHeight="1">
      <c r="A70" s="217"/>
      <c r="B70" s="34" t="s">
        <v>19</v>
      </c>
      <c r="C70" s="71"/>
      <c r="D70" s="17">
        <v>10000</v>
      </c>
      <c r="E70" s="17">
        <f>E34+E35</f>
        <v>15967965</v>
      </c>
      <c r="F70" s="71"/>
      <c r="G70" s="166"/>
      <c r="H70" s="192"/>
      <c r="I70" s="71"/>
      <c r="J70" s="72"/>
      <c r="K70" s="71"/>
      <c r="L70" s="73" t="s">
        <v>20</v>
      </c>
      <c r="M70" s="192"/>
      <c r="N70" s="73"/>
    </row>
    <row r="71" spans="1:14" ht="27" customHeight="1">
      <c r="A71" s="217"/>
      <c r="B71" s="34" t="s">
        <v>87</v>
      </c>
      <c r="C71" s="71"/>
      <c r="D71" s="71"/>
      <c r="E71" s="72"/>
      <c r="F71" s="71"/>
      <c r="G71" s="166"/>
      <c r="H71" s="192"/>
      <c r="I71" s="71"/>
      <c r="J71" s="72"/>
      <c r="K71" s="71"/>
      <c r="L71" s="73"/>
      <c r="M71" s="192"/>
      <c r="N71" s="73"/>
    </row>
    <row r="72" spans="1:14" ht="39" customHeight="1" thickBot="1">
      <c r="A72" s="218"/>
      <c r="B72" s="74" t="s">
        <v>68</v>
      </c>
      <c r="C72" s="75"/>
      <c r="D72" s="75"/>
      <c r="E72" s="76"/>
      <c r="F72" s="75"/>
      <c r="G72" s="167"/>
      <c r="H72" s="193"/>
      <c r="I72" s="75"/>
      <c r="J72" s="76"/>
      <c r="K72" s="75"/>
      <c r="L72" s="77"/>
      <c r="M72" s="193"/>
      <c r="N72" s="77"/>
    </row>
    <row r="73" spans="1:15" s="33" customFormat="1" ht="30" customHeight="1">
      <c r="A73" s="104">
        <v>53</v>
      </c>
      <c r="B73" s="78" t="s">
        <v>86</v>
      </c>
      <c r="C73" s="79">
        <f aca="true" t="shared" si="15" ref="C73:N73">C62/C5%</f>
        <v>2.491679290612572</v>
      </c>
      <c r="D73" s="79">
        <f t="shared" si="15"/>
        <v>5.267625767657927</v>
      </c>
      <c r="E73" s="80">
        <f t="shared" si="15"/>
        <v>11.98363194930409</v>
      </c>
      <c r="F73" s="81">
        <f t="shared" si="15"/>
        <v>4.987497556800183</v>
      </c>
      <c r="G73" s="168">
        <f t="shared" si="15"/>
        <v>5.161650405159583</v>
      </c>
      <c r="H73" s="194">
        <f t="shared" si="15"/>
        <v>5.173789296649273</v>
      </c>
      <c r="I73" s="81">
        <f t="shared" si="15"/>
        <v>3.338536060279871</v>
      </c>
      <c r="J73" s="82">
        <f t="shared" si="15"/>
        <v>1.6241610738255035</v>
      </c>
      <c r="K73" s="79">
        <f t="shared" si="15"/>
        <v>1.6763157894736842</v>
      </c>
      <c r="L73" s="83">
        <f t="shared" si="15"/>
        <v>1.6203512396694215</v>
      </c>
      <c r="M73" s="199">
        <f t="shared" si="15"/>
        <v>1.5790816326530612</v>
      </c>
      <c r="N73" s="83">
        <f t="shared" si="15"/>
        <v>1.5688099563135218</v>
      </c>
      <c r="O73" s="67"/>
    </row>
    <row r="74" spans="1:15" s="33" customFormat="1" ht="42" customHeight="1" thickBot="1">
      <c r="A74" s="103">
        <v>54</v>
      </c>
      <c r="B74" s="84" t="s">
        <v>71</v>
      </c>
      <c r="C74" s="85">
        <f aca="true" t="shared" si="16" ref="C74:N74">(C62-C68)/C5%</f>
        <v>2.491679290612572</v>
      </c>
      <c r="D74" s="85">
        <f t="shared" si="16"/>
        <v>5.261688353477683</v>
      </c>
      <c r="E74" s="86">
        <f t="shared" si="16"/>
        <v>4.557627608151401</v>
      </c>
      <c r="F74" s="85">
        <f t="shared" si="16"/>
        <v>4.987497556800183</v>
      </c>
      <c r="G74" s="169">
        <f t="shared" si="16"/>
        <v>5.161650405159583</v>
      </c>
      <c r="H74" s="195">
        <f t="shared" si="16"/>
        <v>5.173789296649273</v>
      </c>
      <c r="I74" s="85">
        <f t="shared" si="16"/>
        <v>3.338536060279871</v>
      </c>
      <c r="J74" s="86">
        <f t="shared" si="16"/>
        <v>1.6241610738255035</v>
      </c>
      <c r="K74" s="85">
        <f t="shared" si="16"/>
        <v>1.6763157894736842</v>
      </c>
      <c r="L74" s="87">
        <f t="shared" si="16"/>
        <v>1.6203512396694215</v>
      </c>
      <c r="M74" s="201">
        <f t="shared" si="16"/>
        <v>1.5790816326530612</v>
      </c>
      <c r="N74" s="202">
        <f t="shared" si="16"/>
        <v>1.5688099563135218</v>
      </c>
      <c r="O74" s="67"/>
    </row>
    <row r="77" spans="1:2" ht="12">
      <c r="A77" s="3"/>
      <c r="B77" s="88"/>
    </row>
    <row r="78" spans="1:2" ht="12">
      <c r="A78" s="3"/>
      <c r="B78" s="88"/>
    </row>
  </sheetData>
  <sheetProtection/>
  <mergeCells count="7">
    <mergeCell ref="D3:G3"/>
    <mergeCell ref="H3:L3"/>
    <mergeCell ref="M3:N3"/>
    <mergeCell ref="A68:A72"/>
    <mergeCell ref="A3:A4"/>
    <mergeCell ref="B3:B4"/>
    <mergeCell ref="A56:A59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portrait" paperSize="9" r:id="rId1"/>
  <headerFooter alignWithMargins="0">
    <oddHeader>&amp;C&amp;"Arial CE,Pogrubiony"&amp;8
PROGNOZA ŁĄCZNEJ KWOTY DŁUGU PUBLICZNEGO
MIASTA ŚWINOUJŚCIA 
NA LATA 2008-2017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igorecka</cp:lastModifiedBy>
  <cp:lastPrinted>2007-11-15T14:14:57Z</cp:lastPrinted>
  <dcterms:created xsi:type="dcterms:W3CDTF">1998-12-09T13:02:10Z</dcterms:created>
  <dcterms:modified xsi:type="dcterms:W3CDTF">2007-11-15T14:16:08Z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-1700704043</vt:i4>
  </property>
  <property fmtid="{D5CDD505-2E9C-101B-9397-08002B2CF9AE}" pid="3" name="_EmailSubject">
    <vt:lpwstr>Dotyczy projektu uchwały budżetowej</vt:lpwstr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