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85" tabRatio="876" activeTab="0"/>
  </bookViews>
  <sheets>
    <sheet name="zał.nr1" sheetId="1" r:id="rId1"/>
    <sheet name="zał.nr2 " sheetId="2" r:id="rId2"/>
    <sheet name="zał.nr3" sheetId="3" r:id="rId3"/>
    <sheet name="zał.nr4" sheetId="4" r:id="rId4"/>
    <sheet name="zał.nr5" sheetId="5" r:id="rId5"/>
    <sheet name="zał.nr6" sheetId="6" r:id="rId6"/>
    <sheet name="zał.nr7" sheetId="7" r:id="rId7"/>
    <sheet name="zał.nr8" sheetId="8" r:id="rId8"/>
    <sheet name="zał.nr9" sheetId="9" r:id="rId9"/>
    <sheet name="zał.nr10" sheetId="10" r:id="rId10"/>
    <sheet name="zał. nr11" sheetId="11" r:id="rId11"/>
    <sheet name="zał.nr12" sheetId="12" r:id="rId12"/>
    <sheet name="zał.nr13" sheetId="13" r:id="rId13"/>
    <sheet name="zał.nr14" sheetId="14" r:id="rId14"/>
    <sheet name="zał.nr 15" sheetId="15" r:id="rId15"/>
    <sheet name="zał.nr 16" sheetId="16" r:id="rId16"/>
    <sheet name="zał. nr17" sheetId="17" r:id="rId17"/>
    <sheet name="zał.nr18" sheetId="18" r:id="rId18"/>
    <sheet name="zał.nr19 " sheetId="19" r:id="rId19"/>
    <sheet name="zał.nr20" sheetId="20" r:id="rId20"/>
  </sheets>
  <definedNames>
    <definedName name="_xlnm.Print_Area" localSheetId="10">'zał. nr11'!$A$1:$J$23</definedName>
    <definedName name="_xlnm.Print_Area" localSheetId="16">'zał. nr17'!$A$1:$D$20</definedName>
    <definedName name="_xlnm.Print_Area" localSheetId="0">'zał.nr1'!$A$1:$B$76</definedName>
    <definedName name="_xlnm.Print_Area" localSheetId="9">'zał.nr10'!$A$1:$J$54</definedName>
    <definedName name="_xlnm.Print_Area" localSheetId="12">'zał.nr13'!$A$1:$E$22</definedName>
    <definedName name="_xlnm.Print_Area" localSheetId="17">'zał.nr18'!$A$1:$D$64</definedName>
    <definedName name="_xlnm.Print_Area" localSheetId="18">'zał.nr19 '!$A$1:$W$71</definedName>
    <definedName name="_xlnm.Print_Area" localSheetId="1">'zał.nr2 '!$A$1:$E$167</definedName>
    <definedName name="_xlnm.Print_Area" localSheetId="19">'zał.nr20'!$A$1:$D$52</definedName>
    <definedName name="_xlnm.Print_Area" localSheetId="2">'zał.nr3'!$A$1:$E$128</definedName>
    <definedName name="_xlnm.Print_Area" localSheetId="3">'zał.nr4'!$A$1:$E$15</definedName>
    <definedName name="_xlnm.Print_Area" localSheetId="4">'zał.nr5'!$A$1:$E$61</definedName>
    <definedName name="_xlnm.Print_Area" localSheetId="5">'zał.nr6'!$A$1:$E$18</definedName>
    <definedName name="_xlnm.Print_Area" localSheetId="6">'zał.nr7'!$A$1:$J$155</definedName>
    <definedName name="_xlnm.Print_Area" localSheetId="7">'zał.nr8'!$A$1:$J$142</definedName>
    <definedName name="_xlnm.Print_Area" localSheetId="8">'zał.nr9'!$A$1:$H$18</definedName>
  </definedNames>
  <calcPr fullCalcOnLoad="1"/>
</workbook>
</file>

<file path=xl/sharedStrings.xml><?xml version="1.0" encoding="utf-8"?>
<sst xmlns="http://schemas.openxmlformats.org/spreadsheetml/2006/main" count="2132" uniqueCount="770">
  <si>
    <t>Budowa kanalizacji sanitarnej w ulicy Mazowieckiej (odcinek od ul. Drawskiej do ul. Grunwaldzkiej)oraz w ul. Sztormowej w Przytorze (zlewnia PS6)</t>
  </si>
  <si>
    <t>D23. lokaty w bankach</t>
  </si>
  <si>
    <t>D24. wykup papierów wartościowych,</t>
  </si>
  <si>
    <t>D241. na realizację programów i projektów realizowanych z udziałem środków pochodzących z funduszy strukturalnych i Funduszu Spójności UE</t>
  </si>
  <si>
    <t>D25. wykup obligacji samorządowych</t>
  </si>
  <si>
    <t>D251. na realizację programów i projektów realizowanych z udziałem środków pochodzących z funduszy strukturalnych i Funduszu Spójności UE</t>
  </si>
  <si>
    <t>D26. inne cele</t>
  </si>
  <si>
    <t>b) uznane za bezsporne przez właściwą jednostkę sektora finansów publicznych, będącą dłużnikiem</t>
  </si>
  <si>
    <t>6) zobowiązania związane z przyrzeczonymi środkami z funduszy  strukturalnych oraz Funduszu Spójności Unii Europejskiej:</t>
  </si>
  <si>
    <t>c) emitowane papiery wartościowe.</t>
  </si>
  <si>
    <t>42.</t>
  </si>
  <si>
    <t>43.</t>
  </si>
  <si>
    <t>44.</t>
  </si>
  <si>
    <t>45.</t>
  </si>
  <si>
    <t>46.</t>
  </si>
  <si>
    <t>47.</t>
  </si>
  <si>
    <t>48.</t>
  </si>
  <si>
    <t>4) wykup papierów wartościowych wyemitowanych przez j.s.t.</t>
  </si>
  <si>
    <t>49.</t>
  </si>
  <si>
    <t>5) Spłaty zobowiązań związanych z przyrzeczonymi środkami z funduszy strukturalnych oraz Funduszu Spójności Unii Europejskiej</t>
  </si>
  <si>
    <t>d) wykup obligacji samorządowych.</t>
  </si>
  <si>
    <t>50.</t>
  </si>
  <si>
    <t>51.</t>
  </si>
  <si>
    <t>A. DOCHODY</t>
  </si>
  <si>
    <t>B. WYDATKI:</t>
  </si>
  <si>
    <t>G. Wskaźnik łącznego długu do dochodu
      (poz.33/ poz.1) %</t>
  </si>
  <si>
    <r>
      <t>G1. Wskaźnik długu do dochodu</t>
    </r>
    <r>
      <rPr>
        <i/>
        <sz val="9"/>
        <rFont val="Times New Roman"/>
        <family val="1"/>
      </rPr>
      <t xml:space="preserve"> (bez.poz.41)</t>
    </r>
    <r>
      <rPr>
        <b/>
        <sz val="9"/>
        <rFont val="Times New Roman"/>
        <family val="1"/>
      </rPr>
      <t xml:space="preserve">
       ( (poz.33 (-) poz.41)/ poz.1) %</t>
    </r>
  </si>
  <si>
    <t>I1. Wskaźnik rocznej spłaty łącznego 
      zadłużenia do dochodu ( poz. 44/poz.1)%</t>
  </si>
  <si>
    <r>
      <t>I1. Wskaźnik rocznej spłaty zadłużenia  
      do dochodu</t>
    </r>
    <r>
      <rPr>
        <b/>
        <i/>
        <sz val="9"/>
        <rFont val="Times New Roman"/>
        <family val="1"/>
      </rPr>
      <t xml:space="preserve"> (bez poz. 49)</t>
    </r>
    <r>
      <rPr>
        <b/>
        <sz val="9"/>
        <rFont val="Times New Roman"/>
        <family val="1"/>
      </rPr>
      <t xml:space="preserve"> 
       ((poz. 44 (-) poz. 49)/poz.1)%</t>
    </r>
  </si>
  <si>
    <t>D111. na realizację programów i projektów realizowanych z udziałem środków pochodzących z funduszy strukturalnych i Funduszu Spójności UE</t>
  </si>
  <si>
    <t>D2111. pożyczek na prefinansowanie programów i projektów finansowanych z udziałem środków pochodzących z funduszy strukturalnych i Funduszu Spójności otrzymanych z budżetu państwa</t>
  </si>
  <si>
    <t>Budowa oświetlenia ulicy Okólnej</t>
  </si>
  <si>
    <t xml:space="preserve">Rozbudowa sieci wodno-kanalizacyjnej </t>
  </si>
  <si>
    <t>Budowa kanalizacji sanitarnej w dzielnicach Ognica-Przytór-Łunowo</t>
  </si>
  <si>
    <t>Budowa sieć wodno-kanalizacyjnej w ulicach Jachtowa/Uzdrowiskowa</t>
  </si>
  <si>
    <t>Budowa kanalizacji sanitarnej w ulicach Osiedla Rycerska wraz
z odtworzeniem dróg</t>
  </si>
  <si>
    <t>Budowa Centrum Kultury i Sportu przy ul. Matejki</t>
  </si>
  <si>
    <t>dotacje inwestycje</t>
  </si>
  <si>
    <t>inwestycje WIM i WO</t>
  </si>
  <si>
    <t>inne wydatki inwestycyjne</t>
  </si>
  <si>
    <t>Załącznik nr  17 do uchwały</t>
  </si>
  <si>
    <t xml:space="preserve">                                                                          Załącznik nr  18 do uchwały</t>
  </si>
  <si>
    <t xml:space="preserve">                                                                                                    Załącznik nr 20 do uchwały</t>
  </si>
  <si>
    <t>Budowa oświetlenia ulicy Szkolnej (odcinek od ulicy Gdyńskiej do ulicy Markiewicza)</t>
  </si>
  <si>
    <t>Załącznik nr 16 do uchwały</t>
  </si>
  <si>
    <t>4270</t>
  </si>
  <si>
    <t>6120</t>
  </si>
  <si>
    <t>2960</t>
  </si>
  <si>
    <t>Przelewy redystrybucyjne</t>
  </si>
  <si>
    <t>Zakup usług remontowych</t>
  </si>
  <si>
    <t>Wydatki na zakupy inwestycyjne funduszy celowych</t>
  </si>
  <si>
    <t>Wpływy z usług</t>
  </si>
  <si>
    <t>Plan przychodów i wydatków Powiatowego Funduszu Gospodarki 
Zasobem Geodezyjnym i Kartograficznym na 2006 rok</t>
  </si>
  <si>
    <t>Plan przychodów i wydatków Gminnego Funduszu Ochrony Środowiska
 i Gospodarki Wodnej na 2006 rok</t>
  </si>
  <si>
    <t>Plan przychodów i wydatków Powiatowego Funduszu Ochrony Środowiska
 i Gospodarki Wodnej na 2006 rok</t>
  </si>
  <si>
    <t>Plan na 2006 r.</t>
  </si>
  <si>
    <t>Dotacje przekazane z funduszy celowych na realizację zadań bieżących dla jednostek niezaliczanych do sektora finansów publicznych</t>
  </si>
  <si>
    <t xml:space="preserve">RAZEM </t>
  </si>
  <si>
    <t>różnica (przychody - koszty)</t>
  </si>
  <si>
    <t xml:space="preserve">                                                                             Załącznik nr 6 do uchwały</t>
  </si>
  <si>
    <t>Dotacja inwestycyjna dla Muzeum  Rybołówstwa Morskiego</t>
  </si>
  <si>
    <t>Dział</t>
  </si>
  <si>
    <t>Rozdział</t>
  </si>
  <si>
    <t>Treść</t>
  </si>
  <si>
    <t>Wydatki bieżące</t>
  </si>
  <si>
    <t>Wydatki 
majątkowe</t>
  </si>
  <si>
    <t>Ogólna
kwota
wydatków
bieżących</t>
  </si>
  <si>
    <t>Dotacje</t>
  </si>
  <si>
    <t>Wydatki z 
tytułu
gwarancji
i poręczeń</t>
  </si>
  <si>
    <t>Wydatki
na obsługę
długu</t>
  </si>
  <si>
    <t>Wynagro-
dzenia i 
pochodne</t>
  </si>
  <si>
    <t>010</t>
  </si>
  <si>
    <t>ROLNICTWO I ŁOWIECTWO</t>
  </si>
  <si>
    <t>01095</t>
  </si>
  <si>
    <t>§</t>
  </si>
  <si>
    <t>Kwota w zł</t>
  </si>
  <si>
    <t xml:space="preserve">                                                   Załącznik nr     do uchwały</t>
  </si>
  <si>
    <t xml:space="preserve">                                                   Nr                    Rady Miasta</t>
  </si>
  <si>
    <t xml:space="preserve">DOCHODY ZWIĄZANE Z REALIZACJĄ ZADAŃ Z ZAKRESU  </t>
  </si>
  <si>
    <t>WEDŁUG WAŻNIEJSZYCH ŹRÓDEŁ</t>
  </si>
  <si>
    <t>Źródła dochodów</t>
  </si>
  <si>
    <t>1. Podatki:</t>
  </si>
  <si>
    <t xml:space="preserve">   a) od nieruchomości </t>
  </si>
  <si>
    <t xml:space="preserve">   b) rolny</t>
  </si>
  <si>
    <t xml:space="preserve">   c) leśny</t>
  </si>
  <si>
    <t xml:space="preserve">   d) od środków transportowych</t>
  </si>
  <si>
    <t>2. Opłaty</t>
  </si>
  <si>
    <t xml:space="preserve">  </t>
  </si>
  <si>
    <t xml:space="preserve">   a) skarbowa</t>
  </si>
  <si>
    <t xml:space="preserve">   b) w podatku dochodowym od osób prawnych</t>
  </si>
  <si>
    <t xml:space="preserve">   a) w podatku dochodowym od osób fizycznych</t>
  </si>
  <si>
    <t xml:space="preserve">   b) targowa</t>
  </si>
  <si>
    <t>5. Dochody z majątku</t>
  </si>
  <si>
    <t xml:space="preserve">   - oświatowa</t>
  </si>
  <si>
    <t>II. Subwencje ogólne:</t>
  </si>
  <si>
    <t xml:space="preserve">   - powiat</t>
  </si>
  <si>
    <t>020</t>
  </si>
  <si>
    <t>LEŚNICTWO</t>
  </si>
  <si>
    <t xml:space="preserve">LEŚNICTWO </t>
  </si>
  <si>
    <t>02095</t>
  </si>
  <si>
    <t>Pozostała działalność</t>
  </si>
  <si>
    <t>600</t>
  </si>
  <si>
    <t>TRANSPORT I ŁĄCZNOŚĆ</t>
  </si>
  <si>
    <t>60004</t>
  </si>
  <si>
    <t>60015</t>
  </si>
  <si>
    <t>Drogi publiczne gminne</t>
  </si>
  <si>
    <t>60016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</si>
  <si>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</si>
  <si>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</si>
  <si>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</si>
  <si>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</si>
  <si>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</si>
  <si>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</si>
  <si>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</si>
  <si>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</si>
  <si>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</si>
  <si>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</si>
  <si>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71014</t>
  </si>
  <si>
    <t>750</t>
  </si>
  <si>
    <t>ADMINISTRACJA PUBLICZNA</t>
  </si>
  <si>
    <t>75020</t>
  </si>
  <si>
    <t>Starostwa powiatowe</t>
  </si>
  <si>
    <t>75023</t>
  </si>
  <si>
    <t>75095</t>
  </si>
  <si>
    <t>754</t>
  </si>
  <si>
    <t>BEZPIECZEŃSTWO PUBLICZNE I
OCHRONA PRZECIWPOŻAROWA</t>
  </si>
  <si>
    <t>75405</t>
  </si>
  <si>
    <t>75411</t>
  </si>
  <si>
    <t>75412</t>
  </si>
  <si>
    <t>Ochotnicze straże pożarne</t>
  </si>
  <si>
    <t>757</t>
  </si>
  <si>
    <t>OBSŁUGA DŁUGU PUBLICZNEGO</t>
  </si>
  <si>
    <t>801</t>
  </si>
  <si>
    <t>OŚWIATA I WYCHOWANIE</t>
  </si>
  <si>
    <t>80101</t>
  </si>
  <si>
    <t>Szkoły podstawowe</t>
  </si>
  <si>
    <t>80102</t>
  </si>
  <si>
    <t>80104</t>
  </si>
  <si>
    <t>80110</t>
  </si>
  <si>
    <t>Gimnazja</t>
  </si>
  <si>
    <t>80111</t>
  </si>
  <si>
    <t>Gimnazja specjalne</t>
  </si>
  <si>
    <t>80120</t>
  </si>
  <si>
    <t>80130</t>
  </si>
  <si>
    <t>80134</t>
  </si>
  <si>
    <t>80195</t>
  </si>
  <si>
    <t>851</t>
  </si>
  <si>
    <t>OCHRONA ZDROWIA</t>
  </si>
  <si>
    <t>85111</t>
  </si>
  <si>
    <t>Szpitale ogólne</t>
  </si>
  <si>
    <t>85117</t>
  </si>
  <si>
    <t>85195</t>
  </si>
  <si>
    <t>853</t>
  </si>
  <si>
    <t>85305</t>
  </si>
  <si>
    <t>Dodatki mieszkaniowe</t>
  </si>
  <si>
    <t>85395</t>
  </si>
  <si>
    <t>854</t>
  </si>
  <si>
    <t>85403</t>
  </si>
  <si>
    <t>85401</t>
  </si>
  <si>
    <t>85407</t>
  </si>
  <si>
    <t>Placówki wychowania pozaszkolnego</t>
  </si>
  <si>
    <t>85410</t>
  </si>
  <si>
    <t>85415</t>
  </si>
  <si>
    <t>Pomoc materialna dla uczniów</t>
  </si>
  <si>
    <t>85417</t>
  </si>
  <si>
    <t>900</t>
  </si>
  <si>
    <t>90003</t>
  </si>
  <si>
    <t>90004</t>
  </si>
  <si>
    <t>90013</t>
  </si>
  <si>
    <t>90015</t>
  </si>
  <si>
    <t>90095</t>
  </si>
  <si>
    <t>921</t>
  </si>
  <si>
    <t>92109</t>
  </si>
  <si>
    <t>92118</t>
  </si>
  <si>
    <t>92116</t>
  </si>
  <si>
    <t>92195</t>
  </si>
  <si>
    <t>926</t>
  </si>
  <si>
    <t>KULTURA FIZYCZNA I SPORT</t>
  </si>
  <si>
    <t>92605</t>
  </si>
  <si>
    <t>Placówki opiekuńczo - wychowawcze</t>
  </si>
  <si>
    <t>Rodziny zastępcze</t>
  </si>
  <si>
    <t>85333</t>
  </si>
  <si>
    <t>71013</t>
  </si>
  <si>
    <t>71015</t>
  </si>
  <si>
    <t>Nadzór budowlany</t>
  </si>
  <si>
    <t>75011</t>
  </si>
  <si>
    <t>75045</t>
  </si>
  <si>
    <t>Komisje poborowe</t>
  </si>
  <si>
    <t>85156</t>
  </si>
  <si>
    <t>85154</t>
  </si>
  <si>
    <t>Przeciwdziałanie alkoholizmowi</t>
  </si>
  <si>
    <t>85321</t>
  </si>
  <si>
    <t>Oświetlenie ulic, placów i dróg</t>
  </si>
  <si>
    <t>RAZEM</t>
  </si>
  <si>
    <t>Wpływy z opłaty komunikacyjnej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</si>
  <si>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</si>
  <si>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</si>
  <si>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</si>
  <si>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</si>
  <si>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</si>
  <si>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</si>
  <si>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</si>
  <si>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</si>
  <si>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</si>
  <si>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</si>
  <si>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75618</t>
  </si>
  <si>
    <t>Wpływy z opłaty skarbowej</t>
  </si>
  <si>
    <t>75621</t>
  </si>
  <si>
    <t>Udziały gmin w podatkach stanowiących dochód 
budżetu państwa</t>
  </si>
  <si>
    <t>Podatek dochodowy od osób fizycznych</t>
  </si>
  <si>
    <t>Podatek dochodowy od osób prawnych</t>
  </si>
  <si>
    <t>75622</t>
  </si>
  <si>
    <t>758</t>
  </si>
  <si>
    <t>RÓŻNE ROZLICZENIA</t>
  </si>
  <si>
    <t>75801</t>
  </si>
  <si>
    <t>75814</t>
  </si>
  <si>
    <t>Różne rozliczenia finansowe</t>
  </si>
  <si>
    <t>GOSPODARKA KOMUNALNA I OCHRONA 
ŚRODOWISKA</t>
  </si>
  <si>
    <t xml:space="preserve">
756</t>
  </si>
  <si>
    <t>Podatek od działalności gospodarczej osób fizycznych, 
opłacany w formie karty podatkowej</t>
  </si>
  <si>
    <t>Udziały powiatów w podatkach stanowiących dochód 
budżetu państwa</t>
  </si>
  <si>
    <t>Część oświatowa subwencji ogólnej dla jednostek 
samorządu terytorialnego</t>
  </si>
  <si>
    <t>Pozostałe odsetki</t>
  </si>
  <si>
    <t>Wpływy z opłat za zezwolenia na sprzedaż alkoholu</t>
  </si>
  <si>
    <t>Wpływy z różnych dochodów</t>
  </si>
  <si>
    <t>Subwencje ogólne z budżetu państwa</t>
  </si>
  <si>
    <t>Odsetki od nieterminowych wpłat z tytułu podatków i opłat</t>
  </si>
  <si>
    <t>Ośrodki pomocy społecznej</t>
  </si>
  <si>
    <t>Powiatowe urzędy pracy</t>
  </si>
  <si>
    <t xml:space="preserve">Wpływy z usług </t>
  </si>
  <si>
    <t>Wpływy z opłat za zarząd, użytkowanie i użytkowanie 
wieczyste nieruchomości</t>
  </si>
  <si>
    <t>Urzędy wojewódzkie</t>
  </si>
  <si>
    <t xml:space="preserve">Lokalny transport zbiorowy </t>
  </si>
  <si>
    <t>Szkoły zawodowe specjalne</t>
  </si>
  <si>
    <t>Świetlice szkolne</t>
  </si>
  <si>
    <t>Szkolne schroniska młodzieżowe</t>
  </si>
  <si>
    <t>Schroniska dla zwierząt</t>
  </si>
  <si>
    <t xml:space="preserve">Licea ogólnokształcące </t>
  </si>
  <si>
    <t xml:space="preserve">   g) od posiadania psów </t>
  </si>
  <si>
    <t xml:space="preserve">   h) od czynności cywilnoprawnych</t>
  </si>
  <si>
    <t xml:space="preserve">Rozdział </t>
  </si>
  <si>
    <t xml:space="preserve">Rodzaj zadania </t>
  </si>
  <si>
    <t>Kwota dotacji</t>
  </si>
  <si>
    <t>I. Dochody własne:</t>
  </si>
  <si>
    <t>/w zł/</t>
  </si>
  <si>
    <t>Żłobki</t>
  </si>
  <si>
    <t xml:space="preserve">Pozostała działalność </t>
  </si>
  <si>
    <t>75818</t>
  </si>
  <si>
    <t xml:space="preserve">    - wpłata umorzonych udziałów</t>
  </si>
  <si>
    <t xml:space="preserve">   - gminę</t>
  </si>
  <si>
    <t>92601</t>
  </si>
  <si>
    <t>Obiekty sportowe</t>
  </si>
  <si>
    <t>Zadania w zakresie oświaty i wychowania</t>
  </si>
  <si>
    <t>Świadczenie usług z tytułu ochrony zdrowia</t>
  </si>
  <si>
    <t>Świadczenie usług z tytułu opieki społecznej</t>
  </si>
  <si>
    <t>Świadczenie usług w zakresie kultury i ochrony
dziedzictwa narodowego</t>
  </si>
  <si>
    <t>Świadczenie usług w zakresie kultury fizycznej i sportu</t>
  </si>
  <si>
    <t>/ w zł /</t>
  </si>
  <si>
    <t>500</t>
  </si>
  <si>
    <t>HANDEL</t>
  </si>
  <si>
    <t>50095</t>
  </si>
  <si>
    <t xml:space="preserve"> </t>
  </si>
  <si>
    <t>Wpływy z różnych opłat</t>
  </si>
  <si>
    <t xml:space="preserve">Dział </t>
  </si>
  <si>
    <t>Ośrodek Campingowy "Relax"</t>
  </si>
  <si>
    <t>Zakład Gospodarki Odpadami</t>
  </si>
  <si>
    <t>Zakład Gospodarki Mieszkaniowej</t>
  </si>
  <si>
    <t>Miejski Dom Kultury</t>
  </si>
  <si>
    <t>Dotacje celowe otrzymane z budżetu państwa na zadania bieżące realizowane przez powiat na podstawie porozumień z organami administracji rządowej</t>
  </si>
  <si>
    <t xml:space="preserve">ZWIĄZANE Z REALIZACJĄ ZADAŃ NA PODSTAWIE POROZUMIEŃ </t>
  </si>
  <si>
    <t>Z ORGANAMI ADMINISTRACJI RZĄDOWEJ</t>
  </si>
  <si>
    <t xml:space="preserve">    publicznych.</t>
  </si>
  <si>
    <t>Dotacje celowe otrzymane z budżetu państwa na zadania bieżące z zakresu administracji rządowej oraz inne zadania    
zlecone ustawami realizowane przez powiat</t>
  </si>
  <si>
    <t>Opracowania geodezyjne i kartograficzne</t>
  </si>
  <si>
    <t>Usługi opiekuńcze i specjalistyczne usługi opiekuńcze</t>
  </si>
  <si>
    <t xml:space="preserve">Pozostałe odsetki </t>
  </si>
  <si>
    <t>Dotacje celowe otrzymane z budżetu państwa na zadania bieżące z zakresu administracji rządowej oraz inne zadania zlecone ustawami realizowane przez powiat</t>
  </si>
  <si>
    <t>Komendy powiatowe Państwowej Straży Pożarnej</t>
  </si>
  <si>
    <t>Szkoły zawodowe</t>
  </si>
  <si>
    <t>Pobór podatków, opłat i niepodatkowych
 należności budżetowych</t>
  </si>
  <si>
    <t>Wpływy z innych opłat stanowiących dochody jednostek  
samorządu terytorialnego na podstawie ustaw</t>
  </si>
  <si>
    <t xml:space="preserve">Przedszkola </t>
  </si>
  <si>
    <t xml:space="preserve">Szkoły zawodowe </t>
  </si>
  <si>
    <t>71035</t>
  </si>
  <si>
    <t>Cmentarze</t>
  </si>
  <si>
    <t>Licea ogólnokształcące</t>
  </si>
  <si>
    <t>Wpływy z tytułu przekształcenia prawa użytkowania wieczystego przysługującego osobom fizycznym w prawo własności</t>
  </si>
  <si>
    <t xml:space="preserve">Subwencje ogólne z budżetu państwa </t>
  </si>
  <si>
    <t>3. Udziały w podatkach stanowiących dochód budżetu państwa</t>
  </si>
  <si>
    <t>4. Dochody uzyskiwane przez jednostki budżetowe oraz wpłaty
    od zakładów budżetowych i gospodarstw pomocniczych</t>
  </si>
  <si>
    <t>RAZEM I+II+III+IV+V</t>
  </si>
  <si>
    <t xml:space="preserve">                                                   Świnoujścia z            2001 r.</t>
  </si>
  <si>
    <t>Urzędy gmin (miast i miast na prawach powiatu)</t>
  </si>
  <si>
    <t>IV. Dotacje celowe z budżetu państwa na zadania z zakresu
      administracji rządowej wykonywane przez:</t>
  </si>
  <si>
    <t>V. Dotacje celowe na zadania bieżące realizowane na podstawie</t>
  </si>
  <si>
    <t>Prace geodezyjne i kartograficzne (nieinwestycyjne)</t>
  </si>
  <si>
    <t>Dotacje celowe otrzymane z budżetu państwa na realizację zadań bieżących z zakresu administracji rządowej oraz
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</si>
  <si>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</si>
  <si>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 xml:space="preserve">   d) inne, w tym:</t>
  </si>
  <si>
    <t xml:space="preserve">       opłaty za zezwolenia na sprzedaż alkoholu</t>
  </si>
  <si>
    <t>75495</t>
  </si>
  <si>
    <t>85495</t>
  </si>
  <si>
    <t xml:space="preserve">Gimnazja </t>
  </si>
  <si>
    <t>Specjalne ośrodki szkolno - wychowawcze</t>
  </si>
  <si>
    <t>Plany zagospodarowania przestrzennego</t>
  </si>
  <si>
    <t>Rezerwy ogólne i celowe</t>
  </si>
  <si>
    <t>Szkoły podstawowe specjalne</t>
  </si>
  <si>
    <t>Internaty i bursy szkolne</t>
  </si>
  <si>
    <t>Oczyszczanie miast i wsi</t>
  </si>
  <si>
    <t>Utrzymanie zieleni w miastach i gminach</t>
  </si>
  <si>
    <t>Biblioteki</t>
  </si>
  <si>
    <t>Muzea</t>
  </si>
  <si>
    <t>Drogi publiczne w miastach na prawach powiatu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</si>
  <si>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</si>
  <si>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</si>
  <si>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</si>
  <si>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</si>
  <si>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</si>
  <si>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</si>
  <si>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</si>
  <si>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</si>
  <si>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</si>
  <si>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</si>
  <si>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</si>
  <si>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</si>
  <si>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</si>
  <si>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</si>
  <si>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</si>
  <si>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</si>
  <si>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</si>
  <si>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</si>
  <si>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</si>
  <si>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</si>
  <si>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</si>
  <si>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Zakłady opiekuńczo-lecznicze i pielęgnacyjno-opiekuńcze</t>
  </si>
  <si>
    <t>Załącznik nr 1 do uchwały</t>
  </si>
  <si>
    <t xml:space="preserve">                                                                               Załącznik nr 2 do uchwały</t>
  </si>
  <si>
    <t xml:space="preserve">                                                                                Załącznik nr 3 do uchwały</t>
  </si>
  <si>
    <t>Załącznik nr 7 do uchwały</t>
  </si>
  <si>
    <t>Załącznik nr 9 do uchwały</t>
  </si>
  <si>
    <t>01030</t>
  </si>
  <si>
    <t>Izby rolnicze</t>
  </si>
  <si>
    <t>80146</t>
  </si>
  <si>
    <t>Dokształcanie i doskonalenie nauczycieli</t>
  </si>
  <si>
    <t>Ośrodki wsparcia</t>
  </si>
  <si>
    <t>Wpływy z opłat za koncesje i licencje</t>
  </si>
  <si>
    <t>85149</t>
  </si>
  <si>
    <t>Programy polityki zdrowotnej</t>
  </si>
  <si>
    <t>Załącznik nr 11 do uchwały</t>
  </si>
  <si>
    <t>550</t>
  </si>
  <si>
    <t>HOTELE I RESTAURACJE</t>
  </si>
  <si>
    <t>3</t>
  </si>
  <si>
    <t>z tego:</t>
  </si>
  <si>
    <t>URZĘDY NACZELNYCH ORGANÓW WŁADZY PAŃSTWOWEJ, KONTROLI I OCHRONY PRAWA ORAZ SĄDOWNICTWA</t>
  </si>
  <si>
    <t xml:space="preserve">
751</t>
  </si>
  <si>
    <t xml:space="preserve">
75101</t>
  </si>
  <si>
    <t>BEZPIECZEŃSTWO PUBLICZNE I OCHRONA PRZECIWPOŻAROWA</t>
  </si>
  <si>
    <t xml:space="preserve">Urzędy naczelnych organów władzy państwowej, kontroli i ochrony prawa    </t>
  </si>
  <si>
    <t>80123</t>
  </si>
  <si>
    <t>Licea profilowane</t>
  </si>
  <si>
    <t>Gospodarka odpadami</t>
  </si>
  <si>
    <t>85446</t>
  </si>
  <si>
    <t xml:space="preserve">ZWIĄZANE Z REALIZACJĄ ZADAŃ Z ZAKRESU ADMINISTRACJI RZĄDOWEJ </t>
  </si>
  <si>
    <t>40002</t>
  </si>
  <si>
    <t>Dostarczanie wody</t>
  </si>
  <si>
    <t>Urzędy naczelnych organów władzy państwowej, kontroli 
i ochrony prawa</t>
  </si>
  <si>
    <t>70001</t>
  </si>
  <si>
    <t>Zakłady gospodarki mieszkaniowej</t>
  </si>
  <si>
    <t>Komendy powiatowe Policji</t>
  </si>
  <si>
    <t>Wpływy  z opłaty administracyjnej za czynności urzędowe</t>
  </si>
  <si>
    <t>Wpływy do budżetu części zysku gospodarstwa pomocniczego</t>
  </si>
  <si>
    <t>0690</t>
  </si>
  <si>
    <t>0470</t>
  </si>
  <si>
    <t>0770</t>
  </si>
  <si>
    <t>0920</t>
  </si>
  <si>
    <t>0830</t>
  </si>
  <si>
    <t xml:space="preserve">
2010</t>
  </si>
  <si>
    <t xml:space="preserve">
2120</t>
  </si>
  <si>
    <t>0970</t>
  </si>
  <si>
    <t>0350</t>
  </si>
  <si>
    <t>0310</t>
  </si>
  <si>
    <t>0320</t>
  </si>
  <si>
    <t>0330</t>
  </si>
  <si>
    <t>0340</t>
  </si>
  <si>
    <t>0500</t>
  </si>
  <si>
    <t>0910</t>
  </si>
  <si>
    <t>0360</t>
  </si>
  <si>
    <t>0370</t>
  </si>
  <si>
    <t>0430</t>
  </si>
  <si>
    <t>0410</t>
  </si>
  <si>
    <t>0420</t>
  </si>
  <si>
    <t>0450</t>
  </si>
  <si>
    <t>0480</t>
  </si>
  <si>
    <t>0590</t>
  </si>
  <si>
    <t>0010</t>
  </si>
  <si>
    <t>0020</t>
  </si>
  <si>
    <t>2920</t>
  </si>
  <si>
    <t>852</t>
  </si>
  <si>
    <t>POMOC SPOŁECZNA</t>
  </si>
  <si>
    <t>85203</t>
  </si>
  <si>
    <t>85213</t>
  </si>
  <si>
    <t>85219</t>
  </si>
  <si>
    <t>85228</t>
  </si>
  <si>
    <t>POZOSTAŁE ZADANIA W ZAKRESIE POLITYKI SPOŁECZNEJ</t>
  </si>
  <si>
    <t>85201</t>
  </si>
  <si>
    <t>85204</t>
  </si>
  <si>
    <t>85214</t>
  </si>
  <si>
    <t>55097</t>
  </si>
  <si>
    <t>75416</t>
  </si>
  <si>
    <t>Straż Miejska</t>
  </si>
  <si>
    <t>0570</t>
  </si>
  <si>
    <t>Grzywny, mandaty i inne kary pieniężne od ludności</t>
  </si>
  <si>
    <t>0460</t>
  </si>
  <si>
    <t>Wpływy z opłaty eksploatacyjnej</t>
  </si>
  <si>
    <t>90020</t>
  </si>
  <si>
    <t>0400</t>
  </si>
  <si>
    <t>Wpływy z opłaty produktowej</t>
  </si>
  <si>
    <t>85215</t>
  </si>
  <si>
    <t>85152</t>
  </si>
  <si>
    <t>Zapobieganie i zwalczanie AIDS</t>
  </si>
  <si>
    <t>85153</t>
  </si>
  <si>
    <t>Zwalczanie narkomanii</t>
  </si>
  <si>
    <t>Gospodarstwa pomocnicze</t>
  </si>
  <si>
    <t>Składki na ubezpieczenie zdrowotne oraz świadczenia dla osób nieobjętych obowiązkiem ubezpieczenia zdrowotnego</t>
  </si>
  <si>
    <t>Środki na utrzymanie rzecznych przepraw promowych oraz budowę, modernizację, utrzymanie, ochronę i zarządzanie drogami krajowymi i wojewódzkimi w granicach miast na prawach powiatu</t>
  </si>
  <si>
    <t>75832</t>
  </si>
  <si>
    <t>Melioracje wodne</t>
  </si>
  <si>
    <t>Przedszkola</t>
  </si>
  <si>
    <t xml:space="preserve">   - równoważąca </t>
  </si>
  <si>
    <t>90006</t>
  </si>
  <si>
    <t>Ochrona gleby i wód podziemnych</t>
  </si>
  <si>
    <t>DOCHODY BUDŻETU MIASTA ŚWINOUJŚCIA</t>
  </si>
  <si>
    <t xml:space="preserve">DOCHODY BUDŻETU MIASTA ŚWINOUJŚCIA </t>
  </si>
  <si>
    <t xml:space="preserve"> ZWIĄZANE Z REALIZACJĄ ZADAŃ WŁASNYCH</t>
  </si>
  <si>
    <t>WYDATKI BUDŻETU MIASTA ŚWINOUJŚCIA</t>
  </si>
  <si>
    <t>Wpływy i wydatki związane z gromadzeniem środków z opłat produktowych</t>
  </si>
  <si>
    <t>Dochody jednostek samorządu terytorialnego związane z realizacją zadań z zakresu administracji rządowej oraz innych zadań zleconych ustawami</t>
  </si>
  <si>
    <t>85218</t>
  </si>
  <si>
    <t>Nazwa podziałki 
klasyfikacji budżetowej</t>
  </si>
  <si>
    <t>Gospodarka mieszkaniowa</t>
  </si>
  <si>
    <t>Oświata i wychowanie</t>
  </si>
  <si>
    <t>Kultura fizyczna i sport</t>
  </si>
  <si>
    <t>Zadania w zakresie kultury fizycznej i sportu</t>
  </si>
  <si>
    <t>2. Plan przychodów i wydatków gospodarstw pomocniczych</t>
  </si>
  <si>
    <t xml:space="preserve">                                                                                Załącznik nr 4 do uchwały</t>
  </si>
  <si>
    <t xml:space="preserve">                                                                             Załącznik nr 5 do uchwały</t>
  </si>
  <si>
    <t>Załącznik nr 10 do uchwały</t>
  </si>
  <si>
    <t>III. Dotacje celowe z budżetu państwa na zadania własne wykonywane 
      przez:</t>
  </si>
  <si>
    <t xml:space="preserve">
853</t>
  </si>
  <si>
    <t>Poradnie psychologiczno - pedagogiczne, w tym poradnie specjalistyczne</t>
  </si>
  <si>
    <t>Zespoły do spraw orzekania o niepełnosprawności</t>
  </si>
  <si>
    <t>Załącznik nr 8 do uchwały</t>
  </si>
  <si>
    <t>Zadania w zakresie administracji publicznej</t>
  </si>
  <si>
    <t>Klasyfikacja</t>
  </si>
  <si>
    <t>Rodzaj dotowanych usług</t>
  </si>
  <si>
    <t>2. Dotacje celowe na zadania realizowane przez inne jednostki niż samorządu terytorialnego.</t>
  </si>
  <si>
    <t xml:space="preserve">3. Dotacje celowe na zdania zlecone do realizacji podmiotom nie zaliczanym do sektora finansów </t>
  </si>
  <si>
    <t>4. Pozostałe dotacje</t>
  </si>
  <si>
    <t>Część równoważąca subwencji ogólnej dla powiatów</t>
  </si>
  <si>
    <t>DOCHODY OD OSÓB PRAWNYCH, OD  OSÓB FIZYCZNYCH I OD INNYCH JEDNOSTEK NIE POSIADAJĄCYCH  OSOBOWOŚCI  PRAWNEJ ORAZ WYDATKI ZWIĄZANE Z ICH POBOREM</t>
  </si>
  <si>
    <t>Powiatowe centra pomocy rodzinie</t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</si>
  <si>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</si>
  <si>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
FIZYCZNYCH I OD INNYCH JEDNOSTEK NIEPOSIADAJĄCYCH  OSOBOWOŚCI PRAWNEJ ORAZ WYDATKI ZWIĄZANE Z ICH POBOREM</t>
  </si>
  <si>
    <t>75802</t>
  </si>
  <si>
    <t>Uzupełnienie subwencji ogólnej dla jednostek samorządu terytorialnego</t>
  </si>
  <si>
    <t xml:space="preserve">   - uzupełnienie subwencji ogólnej (przeprawy promowe)</t>
  </si>
  <si>
    <t>Składki na ubezpieczenie zdrowotne opłacane za osoby 
pobierające niektóre świadczenia z pomocy społecznej oraz niektóre świadczenia rodzinne</t>
  </si>
  <si>
    <t>63003</t>
  </si>
  <si>
    <t>Zadania w zakresie upowszechniania turystyki</t>
  </si>
  <si>
    <t>90002</t>
  </si>
  <si>
    <t>01005</t>
  </si>
  <si>
    <t>Prace geodezyjno-urządzeniowe na potrzeby rolnictwa</t>
  </si>
  <si>
    <t>Świadczenia rodzinne oraz składki na ubezpieczenia emerytalne i rentowe z ubezpieczenia społecznego</t>
  </si>
  <si>
    <t>w tym:</t>
  </si>
  <si>
    <t>Ogółem</t>
  </si>
  <si>
    <t>Plan 
wydatków ogółem</t>
  </si>
  <si>
    <t>Wpływy z innych lokalnych opłat pobieranych przez jednostki samorządu terytorialnego na podstawie odrębnych ustaw</t>
  </si>
  <si>
    <t>Przychody</t>
  </si>
  <si>
    <t>Wydatki</t>
  </si>
  <si>
    <t>1. Plany przychodów i wydatków zakładów budżetowych</t>
  </si>
  <si>
    <t>Stan środków obrotowych na początek roku</t>
  </si>
  <si>
    <t>Stan środków obrotowych na koniec roku</t>
  </si>
  <si>
    <t>dotacja z budżetu</t>
  </si>
  <si>
    <t>wpłata do budżetu</t>
  </si>
  <si>
    <t>Paragrafy</t>
  </si>
  <si>
    <t>I.</t>
  </si>
  <si>
    <t>Stan funduszu na początek roku</t>
  </si>
  <si>
    <t>x</t>
  </si>
  <si>
    <t>- środki pieniężne</t>
  </si>
  <si>
    <t>- należności</t>
  </si>
  <si>
    <t>- zobowiązania (minus)</t>
  </si>
  <si>
    <t>II.</t>
  </si>
  <si>
    <t>III.</t>
  </si>
  <si>
    <t>IV.</t>
  </si>
  <si>
    <t>Stan funduszu na koniec roku</t>
  </si>
  <si>
    <t>Urząd Miasta</t>
  </si>
  <si>
    <t>Żegluga Świnoujska</t>
  </si>
  <si>
    <t>Poradnia Psychologiczno-Pedagogiczna</t>
  </si>
  <si>
    <t>Młodzieżowy Dom Kultury</t>
  </si>
  <si>
    <t>Internaty</t>
  </si>
  <si>
    <t>Przedszkola Miejskie</t>
  </si>
  <si>
    <t>OSiR "Wyspiarz"</t>
  </si>
  <si>
    <t>Razem</t>
  </si>
  <si>
    <t>0960</t>
  </si>
  <si>
    <t>Otrzymane spadki, zapisy i darowizny w postaci 
pieniężnej</t>
  </si>
  <si>
    <t xml:space="preserve">
3.</t>
  </si>
  <si>
    <t>2440</t>
  </si>
  <si>
    <t>2450</t>
  </si>
  <si>
    <t>4210</t>
  </si>
  <si>
    <t>4240</t>
  </si>
  <si>
    <t>4300</t>
  </si>
  <si>
    <t>6110</t>
  </si>
  <si>
    <t>Dotacje przekazane z funduszy celowych 
na realizację zadań bieżących dla jednostek sektora finansów publicznych</t>
  </si>
  <si>
    <t>Dotacje przekazane z funduszy celowych 
na realizację zadań bieżących dla jednostek niezaliczanych do sektora finansów publicznych</t>
  </si>
  <si>
    <t>Zakup materiałów i wyposażenia</t>
  </si>
  <si>
    <t>Zakup pomocy naukowych, dydaktycznych i książek</t>
  </si>
  <si>
    <t>Zakup usług pozostałych</t>
  </si>
  <si>
    <t>Wydatki inwestycyjne funduszy celowych</t>
  </si>
  <si>
    <t>Wpływy z podatku rolnego, podatku leśnego, podatku od spadków i darowizn, podatku od czynności cywilnoprawnych oraz podatków i opłat lokalnych od osób fizycznych</t>
  </si>
  <si>
    <t>85202</t>
  </si>
  <si>
    <t>Domy pomocy społecznej</t>
  </si>
  <si>
    <t>85419</t>
  </si>
  <si>
    <t>Zadania w zakresie bezpieczeństwa publicznego</t>
  </si>
  <si>
    <t>w tym inwestycyjne</t>
  </si>
  <si>
    <t>Dotacja do utrzymania zasobów mieszkaniowych</t>
  </si>
  <si>
    <t>6. Odsetki od środków finansowych Miasta gromadzonych na 
    rachunkach  bankowych</t>
  </si>
  <si>
    <t>7. Odsetki od nieterminowego regulowania należności, stanowiących 
   dochody Miasta</t>
  </si>
  <si>
    <t xml:space="preserve">   e) od działalności gospodarczej osób fizycznych, opłacany w formie 
       karty podatkowej</t>
  </si>
  <si>
    <t>8. Inne dochody należne Miastu na podstawie odrębnych przepisów, 
    w tym:</t>
  </si>
  <si>
    <t>Obsługa papierów wartościowych, kredytów i pożyczek jednostek samorządu terytorialnego</t>
  </si>
  <si>
    <t>Domy i ośrodki kultury, świetlice i kluby</t>
  </si>
  <si>
    <t>Zespoły do spraw orzekania o  niepełnosprawności</t>
  </si>
  <si>
    <t>Rady gmin (miast i miast na prawach powiatu)</t>
  </si>
  <si>
    <t>Zakłady opiekuńczo - lecznicze i pielęgnacyjno - opiekuńcze</t>
  </si>
  <si>
    <t>Centra kształcenia ustawicznego i praktycznego oraz ośrodki dokształcania zawodowego</t>
  </si>
  <si>
    <t>Składki na ubezpieczenie zdrowotne oraz świadczenia dla osób nie objętych obowiązkiem ubezpieczenia zdrowotnego</t>
  </si>
  <si>
    <t>WYTWARZANIE I ZAOPATRYWANIE
W ENERGIĘ ELEKTRYCZNĄ, GAZ I WODĘ</t>
  </si>
  <si>
    <t>KULTURA I OCHRONA DZIEDZICTWA NARODOWEGO</t>
  </si>
  <si>
    <t>GOSPODARKA KOMUNALNA I OCHRONA ŚRODOWISKA</t>
  </si>
  <si>
    <t>EDUKACYJNA OPIEKA WYCHOWAWCZA</t>
  </si>
  <si>
    <t>Składki na ubezpieczenia zdrowotne oraz świadczenia dla osób nie objętych obowiązkiem ubezpieczenia zdrowotnego</t>
  </si>
  <si>
    <t>ZADAŃ Z ZAKRESU ADMINISTRACJI RZĄDOWEJ</t>
  </si>
  <si>
    <t xml:space="preserve">WYDATKI BUDŻETU MIASTA ŚWINOUJŚCIA ZWIĄZANE Z REALIZACJĄ </t>
  </si>
  <si>
    <t xml:space="preserve">Dotacja na zakupy inwestycyjne </t>
  </si>
  <si>
    <t>Rodzaj wydatku</t>
  </si>
  <si>
    <t>Wypłata odszkodowań za grunty przejmowane przez Miasto</t>
  </si>
  <si>
    <t>Dotacja inwestycyjna dla Miejskiego Domu Kultury</t>
  </si>
  <si>
    <t>Dotacja inwestycyjna dla Miejskiej Biblioteki Publicznej</t>
  </si>
  <si>
    <t>Inwestycje komunalne</t>
  </si>
  <si>
    <t>Pozostałe wydatki majątkowe</t>
  </si>
  <si>
    <t>Inwestycje na drogach powiatowych</t>
  </si>
  <si>
    <t>Inwestycje na drogach gminnych</t>
  </si>
  <si>
    <t>Inwestycje z zakresu oświetlenia ulic</t>
  </si>
  <si>
    <t xml:space="preserve">Dotacja inwestycyjna dla OSiR "Wyspiarz" </t>
  </si>
  <si>
    <t xml:space="preserve">    - środki na dofinansowanie bieżących zadań pozyskane z innych źródeł</t>
  </si>
  <si>
    <t xml:space="preserve">    - środki na dofinansowanie inwestycji pozyskane z innych źródeł</t>
  </si>
  <si>
    <t>Środki na dofinansowanie własnych zadań bieżących gmin 
(związków gmin), powiatów (związków powiatów), samorządów województw, pozyskane z innych źródeł
Finansowanie programów ze środków bezzwrotnych pochodzących z Unii Europejskiej</t>
  </si>
  <si>
    <t>Wpływy z podatku rolnego, podatku leśnego, podatku od czynności cywilnoprawnych, podatków i opłat lokalnych od osób prawnych i innych jednostek organizacyjnych</t>
  </si>
  <si>
    <t>Składki na ubezpieczenie zdrowotne opłacane za osoby pobierające niektóre świadczenia z pomocy społecznej oraz niektóre świadczenia rodzinne</t>
  </si>
  <si>
    <t>Ośrodki rewalidacyjno-wychowawcze</t>
  </si>
  <si>
    <t>Załącznik nr 12 do uchwały</t>
  </si>
  <si>
    <t>Załącznik nr 13 do uchwały</t>
  </si>
  <si>
    <t>Załącznik nr 14 do uchwały</t>
  </si>
  <si>
    <t>Załącznik nr 15 do uchwały</t>
  </si>
  <si>
    <t>Dotacje celowe otrzymane z budżetu państwa na realizację własnych zadań bieżących gmin (związków gmin)</t>
  </si>
  <si>
    <t>Specjalny Ośrodek Szkolno-Wychowawczy</t>
  </si>
  <si>
    <t>Dotacje przekazane z funduszy celowych na realizację zadań bieżących dla jednostek sektora finansów publicznych</t>
  </si>
  <si>
    <t>Dotacja do utrzymania obiektów sportowych</t>
  </si>
  <si>
    <t xml:space="preserve">    - pozostałe dochody</t>
  </si>
  <si>
    <t>wpłata z zysku  do budżetu</t>
  </si>
  <si>
    <t>1. Dotacje na działalność bieżącą i inwestycyjną instytucji kultury.</t>
  </si>
  <si>
    <t>Miejska Biblioteka Publiczna</t>
  </si>
  <si>
    <t>Muzeum Rybołówstwa Morskiego</t>
  </si>
  <si>
    <t xml:space="preserve">     porozumień z organami administracji rządowej wykonywane przez:</t>
  </si>
  <si>
    <t xml:space="preserve">/w zł/ </t>
  </si>
  <si>
    <t>Wpływy ze sprzedaży składników majątkowych</t>
  </si>
  <si>
    <t>Wpłaty z tytułu odpłatnego nabycia prawa własności oraz prawa użytkowania wieczystego nieruchomości</t>
  </si>
  <si>
    <t>0870</t>
  </si>
  <si>
    <t>Środki na dofinansowanie własnych inwestycji gmin (związków gmin), powiatów (związków powiatów), samorządów województw, pozyskane z innych źródeł 
Finansowanie programów ze środków bezzwrotnych pochodzących z Unii Europejskiej</t>
  </si>
  <si>
    <t>Plany przychodów i wydatków zakładów budżetowych i gospodarstw pomocniczych jednostek budżetowych na 2006 r.</t>
  </si>
  <si>
    <t>DOCHODY BUDŻETU MIASTA ŚWINOUJŚCIA W 2006 ROKU</t>
  </si>
  <si>
    <t xml:space="preserve">   - wyrównawcza</t>
  </si>
  <si>
    <t xml:space="preserve">   - uzupełnienie dochodów gminy</t>
  </si>
  <si>
    <t>szarak</t>
  </si>
  <si>
    <t>DOCHODY BUDŻETU MIASTA ŚWINOUJŚCIA W ROKU 2006</t>
  </si>
  <si>
    <t xml:space="preserve">Środki na dofinansowanie własnych zadań bieżących gmin 
(związków gmin), powiatów (związków powiatów), samorządów województw, pozyskane z innych źródeł
</t>
  </si>
  <si>
    <t>2750</t>
  </si>
  <si>
    <t>Środki na uzupełnienie dochodów gmin</t>
  </si>
  <si>
    <t>75803</t>
  </si>
  <si>
    <t>Część wyrównawcza subwencji ogólnej dla powiatów</t>
  </si>
  <si>
    <t>Dotacje celowe otrzymane z powiatu na zadania bieżące realizowane na podstawie porozumień (umów) między jednostkami samorządu terytorialnego</t>
  </si>
  <si>
    <t>6290</t>
  </si>
  <si>
    <t xml:space="preserve">Środki na dofinansowanie własnych inwestycji gmin (związków gmin), powiatów (związków powiatów), samorządów województw, pozyskane z innych źródeł 
</t>
  </si>
  <si>
    <t>2380</t>
  </si>
  <si>
    <t>6291</t>
  </si>
  <si>
    <t>2701</t>
  </si>
  <si>
    <t>0750</t>
  </si>
  <si>
    <t>0760</t>
  </si>
  <si>
    <t>2360</t>
  </si>
  <si>
    <t>2700</t>
  </si>
  <si>
    <t>75101</t>
  </si>
  <si>
    <t>751</t>
  </si>
  <si>
    <t>756</t>
  </si>
  <si>
    <t>0490</t>
  </si>
  <si>
    <t>ZWIĄZANE Z REALIZACJĄ ZADAŃ WŁASNYCH W 2006 R.</t>
  </si>
  <si>
    <t>2790</t>
  </si>
  <si>
    <t>a wydawane zezwolenia na sprzedaż napojów alkoholowych oraz korzystanie z tych zezwoleń w 2006 r.</t>
  </si>
  <si>
    <t>ORAZ INNYCH ZADAŃ ZLECONYCH USTAWAMI W 2006 R.</t>
  </si>
  <si>
    <t xml:space="preserve">DOCHODY BUDŻETU MIASTA ŚWINOUJŚCIA NA 2006 ROK </t>
  </si>
  <si>
    <t xml:space="preserve">WYDATKI BUDŻETU MIASTA ŚWINOUJŚCIA NA 2006 ROK </t>
  </si>
  <si>
    <t>różnica</t>
  </si>
  <si>
    <t>Zasiłki i pomoc w naturze oraz składki na ubezpieczenia emerytalne i rentowe</t>
  </si>
  <si>
    <t>Dotacje celowe przekazane z budżetu państwa na realizację własnych zadań bieżących gmin (związków gmin)</t>
  </si>
  <si>
    <t>85295</t>
  </si>
  <si>
    <t>75615</t>
  </si>
  <si>
    <t>75616</t>
  </si>
  <si>
    <t>szarak-własne</t>
  </si>
  <si>
    <t>Z ORGANAMI ADMINISTRACJI RZĄDOWEJ W 2006 R.</t>
  </si>
  <si>
    <t>zwiększyć pozostałe dochody o kwotę</t>
  </si>
  <si>
    <t>80103</t>
  </si>
  <si>
    <t>Oddziały przedszkolne w szkołach podstawowych</t>
  </si>
  <si>
    <t>80113</t>
  </si>
  <si>
    <t>Dowożenie uczniów do szkół</t>
  </si>
  <si>
    <t>szarak alkohole</t>
  </si>
  <si>
    <t>szarak porozumienia</t>
  </si>
  <si>
    <t>DOTACJE PRZEDMIOTOWE,  PODMIOTOWE  I  INWESTYCYJNE Z BUDŻETU MIASTA ŚWINOUJŚCIA   DLA ZAKŁADÓW BUDŻETOWYCH NA 2006 ROK</t>
  </si>
  <si>
    <t>Dotacja do remontów administrowanych budynków</t>
  </si>
  <si>
    <t>w tym na wydatki inwestycyjne</t>
  </si>
  <si>
    <t>Działania w zakresie zwalczania narkomanii</t>
  </si>
  <si>
    <t>Działania w zakresie zapobiegania i zwalczania AIDS</t>
  </si>
  <si>
    <t xml:space="preserve">ZESTAWIENIE WYDATKÓW MAJĄTKOWYCH 
 BUDŻETU MIASTA ŚWINOUJŚCIA NA 2006 ROK </t>
  </si>
  <si>
    <t>Budowa ścieżki rowerowej wzdłuż ulicy Karsiborskiej</t>
  </si>
  <si>
    <t>Modernizacja drogi krajowej nr 3 ze Świnoujścia do przejścia granicznego Garz</t>
  </si>
  <si>
    <t>Przebudowa ulicy Konstytucji 3 Maja wraz z budową ścieżki rowerowej oraz przebudową oświetlenia ulicznego</t>
  </si>
  <si>
    <t>Odwodnienie skrzyżowania ulicy Gdańskiej z ulicą Toruńską, Chełmską i Gdyńską</t>
  </si>
  <si>
    <t>Przebudowa ulicy Bohaterów Września i Monte Cassino</t>
  </si>
  <si>
    <t>Budowa zaplecza socjalnego Mariny na terenie Basenu Północnego</t>
  </si>
  <si>
    <t>Dotacja inwestycyjna dla Zakładu Gospodarki Mieszkaniowej</t>
  </si>
  <si>
    <t>Wydatki majątkowe Urzędu Miasta</t>
  </si>
  <si>
    <t>Remont klatki schodowej w budynku nr 2</t>
  </si>
  <si>
    <t>Wykonanie wentylacji mechanicznej w pomieszczeniach Archiwum Urzędu</t>
  </si>
  <si>
    <t>Zakup lekkiego samochodu rozpoznawczego na potrzeby Komendy Miejskiej Państwowej Straży Pożarnej</t>
  </si>
  <si>
    <t>Rozbudowa Szpitala Miejskiego przy ulicy Mieszka I/Jana z Kolna</t>
  </si>
  <si>
    <t>Dotacja inwestycyjna na remont dla Zakładu Pielęgnacyjno-Opiekuńczego</t>
  </si>
  <si>
    <t>Zakup zestawów komputerowych wraz z oprogramowaniem na potrzeby Miejskiego Ośrodka Pomocy Rodzinie</t>
  </si>
  <si>
    <t>Budowa oświetlenia ulicy Ułańskiej i Husarskiej</t>
  </si>
  <si>
    <t>01008</t>
  </si>
  <si>
    <t>400</t>
  </si>
  <si>
    <t>75022</t>
  </si>
  <si>
    <t>75647</t>
  </si>
  <si>
    <t>75702</t>
  </si>
  <si>
    <t>80140</t>
  </si>
  <si>
    <t>85212</t>
  </si>
  <si>
    <t>85406</t>
  </si>
  <si>
    <t xml:space="preserve">   c) uzdrowiskowa</t>
  </si>
  <si>
    <t>Zasiłki i pomoc w naturze oraz składki na ubezpieczenia
emerytalne i rentowe</t>
  </si>
  <si>
    <t>Przebudowa ulicy Grunwaldzkiej wraz z budową ścieżki rowerowej</t>
  </si>
  <si>
    <t>Budowa parkingu przy ulicach Monte Cassino/Piastowska</t>
  </si>
  <si>
    <t>Zakup kserokopiarek oraz sprzętu komputerowego wraz z oprogramowaniem</t>
  </si>
  <si>
    <t>Zasiłki i pomoc w naturze  oraz składki na ubezpieczenia emerytalne i rentowe</t>
  </si>
  <si>
    <t xml:space="preserve">    f) od spadków i darowizn</t>
  </si>
  <si>
    <t>Przebudowa budynku pralni szpitalnej na potrzeby ośrodka uzależnień przy ul.Mieszka I</t>
  </si>
  <si>
    <t>Dotacja podmiotowa dla Przedszkoli Miejskich</t>
  </si>
  <si>
    <t>Dokończenie przebudowy drogi krajowej nr 3 wraz z budową wiaduktu nad torami kolejowymi</t>
  </si>
  <si>
    <t>Dotacja inwestycyjna  na zakup samochodów dla Komendy Powiatowej Policji</t>
  </si>
  <si>
    <t>Budowa hali sportowej przy Gimnazjum Publicznym nr 3 Warszów</t>
  </si>
  <si>
    <t>Załącznik nr 19 do uchwały</t>
  </si>
  <si>
    <t>Prognoza długu publicznego Miasta Świnoujścia (w tys. zł)</t>
  </si>
  <si>
    <t>Wyszczególnienie</t>
  </si>
  <si>
    <t>Wykonanie</t>
  </si>
  <si>
    <t>Przewidywane wykonanie</t>
  </si>
  <si>
    <t>2003 r.</t>
  </si>
  <si>
    <t>2004 r.</t>
  </si>
  <si>
    <t>2005 r.</t>
  </si>
  <si>
    <t>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</si>
  <si>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</si>
  <si>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</si>
  <si>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</si>
  <si>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</si>
  <si>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</si>
  <si>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</si>
  <si>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</si>
  <si>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</si>
  <si>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</si>
  <si>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</si>
  <si>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</si>
  <si>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4</t>
  </si>
  <si>
    <t>5</t>
  </si>
  <si>
    <t>6</t>
  </si>
  <si>
    <t>7</t>
  </si>
  <si>
    <t xml:space="preserve">   - wydatki bieżące,</t>
  </si>
  <si>
    <t xml:space="preserve">   - wydatki majątkowe.</t>
  </si>
  <si>
    <t>C. NADWYŻKA/DEFICYT (A-B)</t>
  </si>
  <si>
    <t>D. FINANSOWANIE (D1-D2)</t>
  </si>
  <si>
    <t>D1. Przychody ogółem:</t>
  </si>
  <si>
    <t>2) pożyczki,</t>
  </si>
  <si>
    <t>D2. Rozchody ogółem:</t>
  </si>
  <si>
    <t xml:space="preserve">3) spłaty pożyczek  </t>
  </si>
  <si>
    <t>21.</t>
  </si>
  <si>
    <t>22.</t>
  </si>
  <si>
    <t>23.</t>
  </si>
  <si>
    <t>E. UMORZENIE POŻYCZKI</t>
  </si>
  <si>
    <t>24.</t>
  </si>
  <si>
    <t>F. DŁUG NA KONIEC ROKU</t>
  </si>
  <si>
    <t>25.</t>
  </si>
  <si>
    <t>1) wyemitowane papiery wartościowe,</t>
  </si>
  <si>
    <t>2) zaciągnięte kredyty,</t>
  </si>
  <si>
    <t>27.</t>
  </si>
  <si>
    <t>3) zaciągnięte pożyczki,</t>
  </si>
  <si>
    <t>28.</t>
  </si>
  <si>
    <t>4) przyjęte depozyty,</t>
  </si>
  <si>
    <t>29.</t>
  </si>
  <si>
    <t>5) wymagalne zobowiązania:</t>
  </si>
  <si>
    <t>30.</t>
  </si>
  <si>
    <t>a) wynikające z ustaw i orzeczeń sądów</t>
  </si>
  <si>
    <t>31.</t>
  </si>
  <si>
    <t>32.</t>
  </si>
  <si>
    <t>33.</t>
  </si>
  <si>
    <t>a) kredyty,</t>
  </si>
  <si>
    <t>b) pożyczki,</t>
  </si>
  <si>
    <t>34.</t>
  </si>
  <si>
    <t>35.</t>
  </si>
  <si>
    <t>H. OBCIĄŻENIE ROCZNE BUDŻETU 
    z tytułu spłaty zadłużenia - z tego:</t>
  </si>
  <si>
    <t>36.</t>
  </si>
  <si>
    <t>1) spłaty rat kredytów z odsetkami,</t>
  </si>
  <si>
    <t>37.</t>
  </si>
  <si>
    <t>2) spłaty rat pożyczek z odsetkami</t>
  </si>
  <si>
    <t>38.</t>
  </si>
  <si>
    <t>3) potencjalne spłaty udzielonych poręczeń z należnymi odsetkami</t>
  </si>
  <si>
    <t>39.</t>
  </si>
  <si>
    <t>40.</t>
  </si>
  <si>
    <t>a) spłaty rat kredytów z odsetkami,</t>
  </si>
  <si>
    <t>b) spłaty rat pożyczek z odsetkami,</t>
  </si>
  <si>
    <t>c) wykup papierów wartościowych,</t>
  </si>
  <si>
    <t>41.</t>
  </si>
  <si>
    <t>obligacje</t>
  </si>
  <si>
    <t>kredyt</t>
  </si>
  <si>
    <t xml:space="preserve">WYDATKI BUDŻETU MIASTA ŚWINOUJŚCIA  ZWIĄZANE Z REALIZACJĄ </t>
  </si>
  <si>
    <t>Plan przychodów i wydatków dochodów własnych
 jednostek budżetowych na 2006 rok</t>
  </si>
  <si>
    <t>Stan środków na początek roku</t>
  </si>
  <si>
    <t>D11. kredyty i pożyczki</t>
  </si>
  <si>
    <t>D1111. pożyczki na prefinansowanie programów i projektów finansowanych z udziałem środków pochodzących z funduszy strukturalnych i Funduszu Spójności, otrzymane z budżetu państwa</t>
  </si>
  <si>
    <t>D12. spłata pożyczek udzielonych,</t>
  </si>
  <si>
    <t>D13. nadwyżka z lat ubiegłych,</t>
  </si>
  <si>
    <t>D131. środki na pokrycie deficytu</t>
  </si>
  <si>
    <t>D14. papiery wartościowe,</t>
  </si>
  <si>
    <t>D141. na realizację programów i projektów realizowanych z udziałem środków pochodzących z funduszy strukturalnych i Funduszu Spójności UE</t>
  </si>
  <si>
    <t>D15. obligacje j.s.t. oraz związków komunalnych</t>
  </si>
  <si>
    <t>D151. na realizację programów i projektów realizowanych z udziałem środków pochodzących z funduszy strukturalnych i Funduszu Spójności UE</t>
  </si>
  <si>
    <t>D16. prywatyzacja majątku j.s.t.</t>
  </si>
  <si>
    <t>D17. inne źródła</t>
  </si>
  <si>
    <t>D171. środki na pokrycie deficytu</t>
  </si>
  <si>
    <t>D21. spłaty kredytów i pożyczek</t>
  </si>
  <si>
    <t>D211.  na realizację programów i projektów realizowanych z udziałem środków pochodzących z funduszy strukturalnych i Funduszu Spójności UE</t>
  </si>
  <si>
    <t>D22. pożyczki</t>
  </si>
  <si>
    <t xml:space="preserve">26. </t>
  </si>
  <si>
    <t>GMINNEGO PROGRAMU PROFILAKTYKI I ROZWIĄZYWANIA PROBLEMÓW ALKOHOLOWYCH
ORAZ PRZECIWDZIAŁANIA NARKOMANII W 2006 R.</t>
  </si>
  <si>
    <t>Przebudowa ulicy Sosnowej</t>
  </si>
  <si>
    <t xml:space="preserve">Nr LII/432/2005 Rady Miasta </t>
  </si>
  <si>
    <t>Świnoujścia z 15 grudnia 2005 r.</t>
  </si>
  <si>
    <t xml:space="preserve">                                                                               Nr LII/432/2005 Rady Miasta </t>
  </si>
  <si>
    <t xml:space="preserve">                                                                               Świnoujścia z 15 grudnia 2005 r.</t>
  </si>
  <si>
    <t xml:space="preserve">                                                                                Nr LII/432/2005 Rady Miasta </t>
  </si>
  <si>
    <t xml:space="preserve">                                                                                Świnoujścia z 15 grudnia 2005 r.</t>
  </si>
  <si>
    <t xml:space="preserve">                                                                             Nr LII/432/2005 Rady Miasta </t>
  </si>
  <si>
    <t xml:space="preserve">                                                                             Świnoujścia z 15 grudnia 2005 r.</t>
  </si>
  <si>
    <t xml:space="preserve">                                                                          Nr LII/432/2005 Rady Miasta </t>
  </si>
  <si>
    <t xml:space="preserve">                                                                          Świnoujścia z 15 grudnia 2005 r.</t>
  </si>
  <si>
    <t xml:space="preserve">                                                                                                    Nr LII/432/2005 Rady Miasta </t>
  </si>
  <si>
    <t xml:space="preserve">                                                                                                    Świnoujścia z 15 grudnia 2005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</si>
</sst>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#,##0.0"/>
    <numFmt numFmtId="170" formatCode="_-* #,##0\ _z_ł_-;\-* #,##0\ _z_ł_-;_-* &quot;-&quot;??\ _z_ł_-;_-@_-"/>
    <numFmt numFmtId="171" formatCode="#,##0.00_ ;\-#,##0.00\ "/>
    <numFmt numFmtId="172" formatCode="#,##0.00\ &quot;zł&quot;"/>
    <numFmt numFmtId="173" formatCode="#,##0.000"/>
    <numFmt numFmtId="174" formatCode="#,##0.0000"/>
    <numFmt numFmtId="175" formatCode="#,##0.000_ ;\-#,##0.000\ "/>
    <numFmt numFmtId="176" formatCode="#,##0.0_ ;\-#,##0.0\ "/>
    <numFmt numFmtId="177" formatCode="#,##0.0000_ ;\-#,##0.0000\ 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\ _z_ł_-;\-* #,##0.0\ _z_ł_-;_-* &quot;-&quot;??\ _z_ł_-;_-@_-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#,##0.0\ _z_ł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</numFmts>
  <fonts count="2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3" fontId="5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 hidden="1"/>
    </xf>
    <xf numFmtId="49" fontId="5" fillId="0" borderId="0" xfId="19" applyNumberFormat="1" applyFont="1" applyAlignment="1" applyProtection="1">
      <alignment/>
      <protection hidden="1"/>
    </xf>
    <xf numFmtId="0" fontId="5" fillId="0" borderId="0" xfId="19" applyFont="1" applyAlignment="1" applyProtection="1">
      <alignment/>
      <protection hidden="1"/>
    </xf>
    <xf numFmtId="3" fontId="8" fillId="0" borderId="1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0" fillId="0" borderId="1" xfId="0" applyNumberFormat="1" applyFont="1" applyBorder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3" fontId="9" fillId="0" borderId="4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49" fontId="11" fillId="0" borderId="5" xfId="0" applyNumberFormat="1" applyFont="1" applyBorder="1" applyAlignment="1" applyProtection="1">
      <alignment horizontal="center"/>
      <protection hidden="1"/>
    </xf>
    <xf numFmtId="49" fontId="11" fillId="0" borderId="6" xfId="0" applyNumberFormat="1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49" fontId="13" fillId="0" borderId="8" xfId="0" applyNumberFormat="1" applyFont="1" applyBorder="1" applyAlignment="1" applyProtection="1">
      <alignment horizontal="center"/>
      <protection hidden="1"/>
    </xf>
    <xf numFmtId="49" fontId="13" fillId="0" borderId="9" xfId="0" applyNumberFormat="1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hidden="1"/>
    </xf>
    <xf numFmtId="49" fontId="12" fillId="0" borderId="11" xfId="0" applyNumberFormat="1" applyFont="1" applyBorder="1" applyAlignment="1" applyProtection="1">
      <alignment horizontal="center"/>
      <protection hidden="1"/>
    </xf>
    <xf numFmtId="49" fontId="11" fillId="0" borderId="11" xfId="0" applyNumberFormat="1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 vertical="top" wrapText="1"/>
      <protection hidden="1"/>
    </xf>
    <xf numFmtId="3" fontId="12" fillId="0" borderId="1" xfId="0" applyNumberFormat="1" applyFont="1" applyBorder="1" applyAlignment="1" applyProtection="1">
      <alignment/>
      <protection hidden="1"/>
    </xf>
    <xf numFmtId="3" fontId="11" fillId="0" borderId="1" xfId="0" applyNumberFormat="1" applyFont="1" applyBorder="1" applyAlignment="1" applyProtection="1">
      <alignment/>
      <protection hidden="1"/>
    </xf>
    <xf numFmtId="49" fontId="12" fillId="0" borderId="11" xfId="0" applyNumberFormat="1" applyFont="1" applyBorder="1" applyAlignment="1" applyProtection="1">
      <alignment wrapText="1"/>
      <protection hidden="1"/>
    </xf>
    <xf numFmtId="49" fontId="11" fillId="0" borderId="11" xfId="0" applyNumberFormat="1" applyFont="1" applyBorder="1" applyAlignment="1" applyProtection="1">
      <alignment wrapText="1"/>
      <protection hidden="1"/>
    </xf>
    <xf numFmtId="49" fontId="14" fillId="0" borderId="12" xfId="0" applyNumberFormat="1" applyFont="1" applyBorder="1" applyAlignment="1" applyProtection="1">
      <alignment horizontal="center" vertical="top" wrapText="1"/>
      <protection hidden="1"/>
    </xf>
    <xf numFmtId="49" fontId="14" fillId="0" borderId="11" xfId="0" applyNumberFormat="1" applyFont="1" applyBorder="1" applyAlignment="1" applyProtection="1">
      <alignment horizontal="center" vertical="center"/>
      <protection hidden="1"/>
    </xf>
    <xf numFmtId="49" fontId="14" fillId="0" borderId="11" xfId="0" applyNumberFormat="1" applyFont="1" applyBorder="1" applyAlignment="1" applyProtection="1">
      <alignment horizontal="center" vertical="top" wrapText="1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14" fillId="0" borderId="11" xfId="0" applyFont="1" applyBorder="1" applyAlignment="1">
      <alignment horizontal="center" vertical="top" wrapText="1"/>
    </xf>
    <xf numFmtId="49" fontId="12" fillId="0" borderId="2" xfId="0" applyNumberFormat="1" applyFont="1" applyBorder="1" applyAlignment="1" applyProtection="1">
      <alignment horizontal="center" vertical="top" wrapText="1"/>
      <protection hidden="1"/>
    </xf>
    <xf numFmtId="49" fontId="11" fillId="0" borderId="11" xfId="0" applyNumberFormat="1" applyFont="1" applyBorder="1" applyAlignment="1" applyProtection="1">
      <alignment horizontal="center" vertical="top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49" fontId="12" fillId="0" borderId="2" xfId="0" applyNumberFormat="1" applyFont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horizontal="center" vertical="center"/>
      <protection hidden="1"/>
    </xf>
    <xf numFmtId="49" fontId="11" fillId="0" borderId="2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3" fontId="12" fillId="0" borderId="4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3" fontId="11" fillId="0" borderId="0" xfId="0" applyNumberFormat="1" applyFont="1" applyBorder="1" applyAlignment="1" applyProtection="1">
      <alignment/>
      <protection hidden="1"/>
    </xf>
    <xf numFmtId="3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center" vertical="top"/>
      <protection hidden="1"/>
    </xf>
    <xf numFmtId="49" fontId="8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49" fontId="11" fillId="0" borderId="0" xfId="0" applyNumberFormat="1" applyFont="1" applyAlignment="1" applyProtection="1">
      <alignment vertical="top"/>
      <protection hidden="1"/>
    </xf>
    <xf numFmtId="49" fontId="11" fillId="0" borderId="5" xfId="0" applyNumberFormat="1" applyFont="1" applyBorder="1" applyAlignment="1" applyProtection="1">
      <alignment horizontal="center" vertical="top"/>
      <protection hidden="1"/>
    </xf>
    <xf numFmtId="49" fontId="11" fillId="0" borderId="6" xfId="0" applyNumberFormat="1" applyFont="1" applyBorder="1" applyAlignment="1" applyProtection="1">
      <alignment horizontal="center" vertical="top"/>
      <protection hidden="1"/>
    </xf>
    <xf numFmtId="0" fontId="11" fillId="0" borderId="7" xfId="0" applyFont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" vertical="top"/>
      <protection hidden="1"/>
    </xf>
    <xf numFmtId="49" fontId="13" fillId="0" borderId="8" xfId="0" applyNumberFormat="1" applyFont="1" applyBorder="1" applyAlignment="1" applyProtection="1">
      <alignment horizontal="center" vertical="top"/>
      <protection hidden="1"/>
    </xf>
    <xf numFmtId="49" fontId="13" fillId="0" borderId="9" xfId="0" applyNumberFormat="1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49" fontId="11" fillId="0" borderId="2" xfId="0" applyNumberFormat="1" applyFont="1" applyBorder="1" applyAlignment="1" applyProtection="1">
      <alignment horizontal="center" vertical="top"/>
      <protection hidden="1"/>
    </xf>
    <xf numFmtId="49" fontId="11" fillId="0" borderId="14" xfId="0" applyNumberFormat="1" applyFont="1" applyBorder="1" applyAlignment="1" applyProtection="1">
      <alignment horizontal="center" vertical="top"/>
      <protection hidden="1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49" fontId="12" fillId="0" borderId="2" xfId="0" applyNumberFormat="1" applyFont="1" applyBorder="1" applyAlignment="1" applyProtection="1">
      <alignment horizontal="center" vertical="top"/>
      <protection hidden="1"/>
    </xf>
    <xf numFmtId="49" fontId="12" fillId="0" borderId="11" xfId="0" applyNumberFormat="1" applyFont="1" applyBorder="1" applyAlignment="1" applyProtection="1">
      <alignment horizontal="center" vertical="top"/>
      <protection hidden="1"/>
    </xf>
    <xf numFmtId="49" fontId="12" fillId="0" borderId="11" xfId="0" applyNumberFormat="1" applyFont="1" applyBorder="1" applyAlignment="1" applyProtection="1">
      <alignment horizontal="left" vertical="top"/>
      <protection hidden="1"/>
    </xf>
    <xf numFmtId="3" fontId="12" fillId="0" borderId="1" xfId="0" applyNumberFormat="1" applyFont="1" applyBorder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center" vertical="top"/>
      <protection hidden="1"/>
    </xf>
    <xf numFmtId="49" fontId="11" fillId="0" borderId="11" xfId="0" applyNumberFormat="1" applyFont="1" applyBorder="1" applyAlignment="1" applyProtection="1">
      <alignment horizontal="center" vertical="top"/>
      <protection hidden="1"/>
    </xf>
    <xf numFmtId="49" fontId="11" fillId="0" borderId="11" xfId="0" applyNumberFormat="1" applyFont="1" applyBorder="1" applyAlignment="1" applyProtection="1">
      <alignment horizontal="left" vertical="top"/>
      <protection hidden="1"/>
    </xf>
    <xf numFmtId="3" fontId="11" fillId="0" borderId="1" xfId="0" applyNumberFormat="1" applyFont="1" applyBorder="1" applyAlignment="1" applyProtection="1">
      <alignment horizontal="right" vertical="top"/>
      <protection hidden="1"/>
    </xf>
    <xf numFmtId="49" fontId="14" fillId="0" borderId="16" xfId="0" applyNumberFormat="1" applyFont="1" applyBorder="1" applyAlignment="1" applyProtection="1">
      <alignment horizontal="center" vertical="top"/>
      <protection hidden="1"/>
    </xf>
    <xf numFmtId="49" fontId="14" fillId="0" borderId="12" xfId="0" applyNumberFormat="1" applyFont="1" applyBorder="1" applyAlignment="1" applyProtection="1">
      <alignment horizontal="center" vertical="top"/>
      <protection hidden="1"/>
    </xf>
    <xf numFmtId="49" fontId="14" fillId="0" borderId="12" xfId="0" applyNumberFormat="1" applyFont="1" applyBorder="1" applyAlignment="1" applyProtection="1">
      <alignment vertical="top" wrapText="1"/>
      <protection hidden="1"/>
    </xf>
    <xf numFmtId="3" fontId="14" fillId="0" borderId="17" xfId="0" applyNumberFormat="1" applyFont="1" applyBorder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49" fontId="12" fillId="0" borderId="11" xfId="0" applyNumberFormat="1" applyFont="1" applyBorder="1" applyAlignment="1" applyProtection="1">
      <alignment vertical="top"/>
      <protection hidden="1"/>
    </xf>
    <xf numFmtId="3" fontId="12" fillId="0" borderId="1" xfId="0" applyNumberFormat="1" applyFont="1" applyBorder="1" applyAlignment="1" applyProtection="1">
      <alignment vertical="top"/>
      <protection hidden="1"/>
    </xf>
    <xf numFmtId="0" fontId="12" fillId="0" borderId="18" xfId="0" applyFont="1" applyBorder="1" applyAlignment="1" applyProtection="1">
      <alignment vertical="top"/>
      <protection hidden="1"/>
    </xf>
    <xf numFmtId="49" fontId="11" fillId="0" borderId="11" xfId="0" applyNumberFormat="1" applyFont="1" applyBorder="1" applyAlignment="1" applyProtection="1">
      <alignment vertical="top"/>
      <protection hidden="1"/>
    </xf>
    <xf numFmtId="3" fontId="11" fillId="0" borderId="1" xfId="0" applyNumberFormat="1" applyFont="1" applyBorder="1" applyAlignment="1" applyProtection="1">
      <alignment vertical="top"/>
      <protection hidden="1"/>
    </xf>
    <xf numFmtId="0" fontId="11" fillId="0" borderId="11" xfId="0" applyFont="1" applyBorder="1" applyAlignment="1" applyProtection="1">
      <alignment vertical="top"/>
      <protection hidden="1"/>
    </xf>
    <xf numFmtId="49" fontId="14" fillId="0" borderId="2" xfId="0" applyNumberFormat="1" applyFont="1" applyBorder="1" applyAlignment="1" applyProtection="1">
      <alignment horizontal="center" vertical="top"/>
      <protection hidden="1"/>
    </xf>
    <xf numFmtId="49" fontId="14" fillId="0" borderId="11" xfId="0" applyNumberFormat="1" applyFont="1" applyBorder="1" applyAlignment="1" applyProtection="1">
      <alignment horizontal="center" vertical="top"/>
      <protection hidden="1"/>
    </xf>
    <xf numFmtId="49" fontId="14" fillId="0" borderId="11" xfId="0" applyNumberFormat="1" applyFont="1" applyBorder="1" applyAlignment="1" applyProtection="1">
      <alignment vertical="top"/>
      <protection hidden="1"/>
    </xf>
    <xf numFmtId="3" fontId="14" fillId="0" borderId="1" xfId="0" applyNumberFormat="1" applyFont="1" applyBorder="1" applyAlignment="1" applyProtection="1">
      <alignment vertical="top"/>
      <protection hidden="1"/>
    </xf>
    <xf numFmtId="0" fontId="14" fillId="0" borderId="11" xfId="0" applyFont="1" applyBorder="1" applyAlignment="1" applyProtection="1">
      <alignment vertical="top"/>
      <protection hidden="1"/>
    </xf>
    <xf numFmtId="0" fontId="12" fillId="0" borderId="11" xfId="0" applyFont="1" applyBorder="1" applyAlignment="1" applyProtection="1">
      <alignment vertical="top"/>
      <protection hidden="1"/>
    </xf>
    <xf numFmtId="49" fontId="12" fillId="0" borderId="11" xfId="0" applyNumberFormat="1" applyFont="1" applyBorder="1" applyAlignment="1" applyProtection="1">
      <alignment horizontal="center" vertical="top" wrapText="1"/>
      <protection hidden="1"/>
    </xf>
    <xf numFmtId="49" fontId="12" fillId="0" borderId="11" xfId="0" applyNumberFormat="1" applyFont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 applyProtection="1">
      <alignment vertical="top" wrapText="1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49" fontId="14" fillId="0" borderId="12" xfId="0" applyNumberFormat="1" applyFont="1" applyBorder="1" applyAlignment="1" applyProtection="1">
      <alignment vertical="top"/>
      <protection hidden="1"/>
    </xf>
    <xf numFmtId="49" fontId="14" fillId="0" borderId="0" xfId="0" applyNumberFormat="1" applyFont="1" applyBorder="1" applyAlignment="1" applyProtection="1">
      <alignment horizontal="center" vertical="top"/>
      <protection hidden="1"/>
    </xf>
    <xf numFmtId="0" fontId="14" fillId="0" borderId="11" xfId="0" applyFont="1" applyBorder="1" applyAlignment="1" applyProtection="1">
      <alignment horizontal="center" vertical="top"/>
      <protection hidden="1"/>
    </xf>
    <xf numFmtId="49" fontId="11" fillId="0" borderId="0" xfId="0" applyNumberFormat="1" applyFont="1" applyBorder="1" applyAlignment="1" applyProtection="1">
      <alignment horizontal="center" vertical="top"/>
      <protection hidden="1"/>
    </xf>
    <xf numFmtId="49" fontId="11" fillId="0" borderId="0" xfId="0" applyNumberFormat="1" applyFont="1" applyBorder="1" applyAlignment="1" applyProtection="1">
      <alignment vertical="top"/>
      <protection hidden="1"/>
    </xf>
    <xf numFmtId="3" fontId="11" fillId="0" borderId="0" xfId="0" applyNumberFormat="1" applyFont="1" applyBorder="1" applyAlignment="1" applyProtection="1">
      <alignment vertical="top"/>
      <protection hidden="1"/>
    </xf>
    <xf numFmtId="0" fontId="11" fillId="0" borderId="12" xfId="0" applyFont="1" applyBorder="1" applyAlignment="1" applyProtection="1">
      <alignment vertical="top"/>
      <protection hidden="1"/>
    </xf>
    <xf numFmtId="3" fontId="11" fillId="0" borderId="0" xfId="0" applyNumberFormat="1" applyFont="1" applyBorder="1" applyAlignment="1" applyProtection="1">
      <alignment horizontal="center" vertical="top"/>
      <protection hidden="1"/>
    </xf>
    <xf numFmtId="0" fontId="11" fillId="0" borderId="18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49" fontId="11" fillId="0" borderId="0" xfId="0" applyNumberFormat="1" applyFont="1" applyBorder="1" applyAlignment="1" applyProtection="1">
      <alignment horizontal="right" vertical="top"/>
      <protection hidden="1"/>
    </xf>
    <xf numFmtId="49" fontId="14" fillId="0" borderId="2" xfId="0" applyNumberFormat="1" applyFont="1" applyBorder="1" applyAlignment="1" applyProtection="1">
      <alignment horizontal="center" vertical="center"/>
      <protection hidden="1"/>
    </xf>
    <xf numFmtId="49" fontId="14" fillId="0" borderId="11" xfId="0" applyNumberFormat="1" applyFont="1" applyBorder="1" applyAlignment="1" applyProtection="1">
      <alignment vertical="center" wrapText="1"/>
      <protection hidden="1"/>
    </xf>
    <xf numFmtId="3" fontId="14" fillId="0" borderId="1" xfId="0" applyNumberFormat="1" applyFont="1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horizontal="center" vertical="top" wrapText="1"/>
      <protection hidden="1"/>
    </xf>
    <xf numFmtId="0" fontId="14" fillId="0" borderId="2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21" xfId="0" applyFont="1" applyBorder="1" applyAlignment="1" applyProtection="1">
      <alignment horizontal="center" vertical="top" wrapText="1"/>
      <protection hidden="1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49" fontId="14" fillId="0" borderId="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3" fontId="12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9" xfId="0" applyFont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 vertical="top" wrapText="1"/>
      <protection hidden="1"/>
    </xf>
    <xf numFmtId="49" fontId="11" fillId="0" borderId="12" xfId="0" applyNumberFormat="1" applyFont="1" applyBorder="1" applyAlignment="1" applyProtection="1">
      <alignment horizontal="center" vertical="top" wrapText="1"/>
      <protection hidden="1"/>
    </xf>
    <xf numFmtId="49" fontId="11" fillId="0" borderId="2" xfId="0" applyNumberFormat="1" applyFont="1" applyBorder="1" applyAlignment="1" applyProtection="1">
      <alignment horizontal="center" vertical="top"/>
      <protection hidden="1"/>
    </xf>
    <xf numFmtId="49" fontId="11" fillId="0" borderId="11" xfId="0" applyNumberFormat="1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49" fontId="11" fillId="0" borderId="11" xfId="0" applyNumberFormat="1" applyFont="1" applyBorder="1" applyAlignment="1" applyProtection="1">
      <alignment vertical="top" wrapText="1"/>
      <protection hidden="1"/>
    </xf>
    <xf numFmtId="3" fontId="11" fillId="0" borderId="1" xfId="0" applyNumberFormat="1" applyFont="1" applyBorder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49" fontId="11" fillId="0" borderId="11" xfId="0" applyNumberFormat="1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49" fontId="14" fillId="0" borderId="0" xfId="0" applyNumberFormat="1" applyFont="1" applyBorder="1" applyAlignment="1" applyProtection="1">
      <alignment vertical="top" wrapText="1"/>
      <protection hidden="1"/>
    </xf>
    <xf numFmtId="3" fontId="14" fillId="0" borderId="0" xfId="0" applyNumberFormat="1" applyFont="1" applyBorder="1" applyAlignment="1" applyProtection="1">
      <alignment vertical="top"/>
      <protection hidden="1"/>
    </xf>
    <xf numFmtId="49" fontId="14" fillId="0" borderId="19" xfId="0" applyNumberFormat="1" applyFont="1" applyBorder="1" applyAlignment="1" applyProtection="1">
      <alignment horizontal="center" vertical="top"/>
      <protection hidden="1"/>
    </xf>
    <xf numFmtId="49" fontId="14" fillId="0" borderId="19" xfId="0" applyNumberFormat="1" applyFont="1" applyBorder="1" applyAlignment="1" applyProtection="1">
      <alignment vertical="top" wrapText="1"/>
      <protection hidden="1"/>
    </xf>
    <xf numFmtId="49" fontId="17" fillId="0" borderId="0" xfId="0" applyNumberFormat="1" applyFont="1" applyBorder="1" applyAlignment="1" applyProtection="1">
      <alignment horizontal="right" vertical="top"/>
      <protection hidden="1"/>
    </xf>
    <xf numFmtId="3" fontId="17" fillId="0" borderId="0" xfId="0" applyNumberFormat="1" applyFont="1" applyBorder="1" applyAlignment="1" applyProtection="1">
      <alignment vertical="top"/>
      <protection hidden="1"/>
    </xf>
    <xf numFmtId="49" fontId="17" fillId="0" borderId="0" xfId="0" applyNumberFormat="1" applyFont="1" applyBorder="1" applyAlignment="1" applyProtection="1">
      <alignment horizontal="center" vertical="top"/>
      <protection hidden="1"/>
    </xf>
    <xf numFmtId="49" fontId="11" fillId="0" borderId="0" xfId="0" applyNumberFormat="1" applyFont="1" applyBorder="1" applyAlignment="1" applyProtection="1">
      <alignment horizontal="right"/>
      <protection hidden="1"/>
    </xf>
    <xf numFmtId="49" fontId="17" fillId="0" borderId="0" xfId="0" applyNumberFormat="1" applyFont="1" applyBorder="1" applyAlignment="1" applyProtection="1">
      <alignment horizontal="right"/>
      <protection hidden="1"/>
    </xf>
    <xf numFmtId="3" fontId="17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 applyProtection="1">
      <alignment vertical="top" wrapText="1"/>
      <protection hidden="1"/>
    </xf>
    <xf numFmtId="49" fontId="14" fillId="0" borderId="0" xfId="0" applyNumberFormat="1" applyFont="1" applyBorder="1" applyAlignment="1" applyProtection="1">
      <alignment vertical="top"/>
      <protection hidden="1"/>
    </xf>
    <xf numFmtId="49" fontId="14" fillId="0" borderId="22" xfId="0" applyNumberFormat="1" applyFont="1" applyBorder="1" applyAlignment="1" applyProtection="1">
      <alignment horizontal="center" vertical="top"/>
      <protection hidden="1"/>
    </xf>
    <xf numFmtId="49" fontId="14" fillId="0" borderId="21" xfId="0" applyNumberFormat="1" applyFont="1" applyBorder="1" applyAlignment="1" applyProtection="1">
      <alignment horizontal="center" vertical="top"/>
      <protection hidden="1"/>
    </xf>
    <xf numFmtId="49" fontId="14" fillId="0" borderId="21" xfId="0" applyNumberFormat="1" applyFont="1" applyBorder="1" applyAlignment="1" applyProtection="1">
      <alignment vertical="top" wrapText="1"/>
      <protection hidden="1"/>
    </xf>
    <xf numFmtId="3" fontId="14" fillId="0" borderId="23" xfId="0" applyNumberFormat="1" applyFont="1" applyBorder="1" applyAlignment="1" applyProtection="1">
      <alignment vertical="top"/>
      <protection hidden="1"/>
    </xf>
    <xf numFmtId="49" fontId="13" fillId="0" borderId="3" xfId="0" applyNumberFormat="1" applyFont="1" applyBorder="1" applyAlignment="1" applyProtection="1">
      <alignment horizontal="center" vertical="top"/>
      <protection hidden="1"/>
    </xf>
    <xf numFmtId="49" fontId="13" fillId="0" borderId="24" xfId="0" applyNumberFormat="1" applyFont="1" applyBorder="1" applyAlignment="1" applyProtection="1">
      <alignment horizontal="center" vertical="top"/>
      <protection hidden="1"/>
    </xf>
    <xf numFmtId="0" fontId="13" fillId="0" borderId="4" xfId="0" applyFont="1" applyBorder="1" applyAlignment="1" applyProtection="1">
      <alignment horizontal="center" vertical="top"/>
      <protection hidden="1"/>
    </xf>
    <xf numFmtId="0" fontId="14" fillId="0" borderId="21" xfId="0" applyFont="1" applyBorder="1" applyAlignment="1">
      <alignment horizontal="center" vertical="top" wrapText="1"/>
    </xf>
    <xf numFmtId="49" fontId="14" fillId="0" borderId="21" xfId="0" applyNumberFormat="1" applyFont="1" applyBorder="1" applyAlignment="1">
      <alignment vertical="top" wrapText="1"/>
    </xf>
    <xf numFmtId="49" fontId="11" fillId="0" borderId="22" xfId="0" applyNumberFormat="1" applyFont="1" applyBorder="1" applyAlignment="1" applyProtection="1">
      <alignment horizontal="center" vertical="top"/>
      <protection hidden="1"/>
    </xf>
    <xf numFmtId="49" fontId="11" fillId="0" borderId="21" xfId="0" applyNumberFormat="1" applyFont="1" applyBorder="1" applyAlignment="1" applyProtection="1">
      <alignment horizontal="center" vertical="top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49" fontId="11" fillId="0" borderId="21" xfId="0" applyNumberFormat="1" applyFont="1" applyBorder="1" applyAlignment="1" applyProtection="1">
      <alignment vertical="top" wrapText="1"/>
      <protection hidden="1"/>
    </xf>
    <xf numFmtId="3" fontId="11" fillId="0" borderId="23" xfId="0" applyNumberFormat="1" applyFont="1" applyBorder="1" applyAlignment="1" applyProtection="1">
      <alignment vertical="top"/>
      <protection hidden="1"/>
    </xf>
    <xf numFmtId="49" fontId="14" fillId="0" borderId="21" xfId="0" applyNumberFormat="1" applyFont="1" applyBorder="1" applyAlignment="1" applyProtection="1">
      <alignment vertical="top"/>
      <protection hidden="1"/>
    </xf>
    <xf numFmtId="49" fontId="14" fillId="0" borderId="25" xfId="0" applyNumberFormat="1" applyFont="1" applyBorder="1" applyAlignment="1" applyProtection="1">
      <alignment horizontal="center" vertical="top"/>
      <protection hidden="1"/>
    </xf>
    <xf numFmtId="49" fontId="14" fillId="0" borderId="0" xfId="0" applyNumberFormat="1" applyFont="1" applyBorder="1" applyAlignment="1" applyProtection="1">
      <alignment horizontal="center" vertical="top" wrapText="1"/>
      <protection hidden="1"/>
    </xf>
    <xf numFmtId="49" fontId="14" fillId="0" borderId="21" xfId="0" applyNumberFormat="1" applyFont="1" applyBorder="1" applyAlignment="1" applyProtection="1">
      <alignment horizontal="center" vertical="top" wrapText="1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3" fontId="12" fillId="0" borderId="24" xfId="0" applyNumberFormat="1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49" fontId="12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49" fontId="16" fillId="0" borderId="9" xfId="0" applyNumberFormat="1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49" fontId="11" fillId="0" borderId="2" xfId="0" applyNumberFormat="1" applyFont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Fill="1" applyBorder="1" applyAlignment="1" applyProtection="1">
      <alignment vertical="center"/>
      <protection hidden="1"/>
    </xf>
    <xf numFmtId="3" fontId="11" fillId="0" borderId="1" xfId="0" applyNumberFormat="1" applyFont="1" applyBorder="1" applyAlignment="1" applyProtection="1">
      <alignment vertical="center"/>
      <protection hidden="1"/>
    </xf>
    <xf numFmtId="49" fontId="11" fillId="0" borderId="14" xfId="0" applyNumberFormat="1" applyFont="1" applyBorder="1" applyAlignment="1" applyProtection="1">
      <alignment horizontal="center" vertical="top" wrapText="1"/>
      <protection hidden="1"/>
    </xf>
    <xf numFmtId="49" fontId="11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 horizontal="center"/>
      <protection hidden="1"/>
    </xf>
    <xf numFmtId="49" fontId="10" fillId="0" borderId="11" xfId="0" applyNumberFormat="1" applyFont="1" applyBorder="1" applyAlignment="1" applyProtection="1">
      <alignment/>
      <protection hidden="1"/>
    </xf>
    <xf numFmtId="3" fontId="10" fillId="0" borderId="1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49" fontId="8" fillId="0" borderId="11" xfId="0" applyNumberFormat="1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49" fontId="8" fillId="0" borderId="11" xfId="0" applyNumberFormat="1" applyFont="1" applyBorder="1" applyAlignment="1" applyProtection="1">
      <alignment wrapText="1"/>
      <protection hidden="1"/>
    </xf>
    <xf numFmtId="0" fontId="8" fillId="0" borderId="0" xfId="0" applyFont="1" applyAlignment="1">
      <alignment/>
    </xf>
    <xf numFmtId="49" fontId="8" fillId="0" borderId="0" xfId="19" applyNumberFormat="1" applyFont="1" applyAlignment="1" applyProtection="1">
      <alignment/>
      <protection hidden="1"/>
    </xf>
    <xf numFmtId="0" fontId="8" fillId="0" borderId="0" xfId="19" applyFont="1" applyAlignment="1" applyProtection="1">
      <alignment/>
      <protection hidden="1"/>
    </xf>
    <xf numFmtId="0" fontId="8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3" fontId="10" fillId="0" borderId="29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left" vertical="center" wrapText="1"/>
    </xf>
    <xf numFmtId="3" fontId="10" fillId="0" borderId="27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49" fontId="10" fillId="0" borderId="13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8" fillId="0" borderId="17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left" vertical="center" wrapText="1"/>
    </xf>
    <xf numFmtId="3" fontId="10" fillId="0" borderId="23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3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49" fontId="12" fillId="0" borderId="25" xfId="0" applyNumberFormat="1" applyFont="1" applyBorder="1" applyAlignment="1" applyProtection="1">
      <alignment horizontal="center" vertical="top" wrapText="1"/>
      <protection hidden="1"/>
    </xf>
    <xf numFmtId="49" fontId="11" fillId="0" borderId="25" xfId="0" applyNumberFormat="1" applyFont="1" applyBorder="1" applyAlignment="1" applyProtection="1">
      <alignment horizontal="center" vertical="top" wrapText="1"/>
      <protection hidden="1"/>
    </xf>
    <xf numFmtId="49" fontId="11" fillId="0" borderId="31" xfId="0" applyNumberFormat="1" applyFont="1" applyBorder="1" applyAlignment="1" applyProtection="1">
      <alignment horizontal="center" vertical="top" wrapText="1"/>
      <protection hidden="1"/>
    </xf>
    <xf numFmtId="49" fontId="11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/>
      <protection hidden="1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2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9" fillId="0" borderId="32" xfId="0" applyNumberFormat="1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49" fontId="12" fillId="0" borderId="0" xfId="0" applyNumberFormat="1" applyFont="1" applyBorder="1" applyAlignment="1" applyProtection="1">
      <alignment horizontal="center" vertical="top"/>
      <protection hidden="1"/>
    </xf>
    <xf numFmtId="49" fontId="16" fillId="0" borderId="33" xfId="0" applyNumberFormat="1" applyFont="1" applyBorder="1" applyAlignment="1" applyProtection="1">
      <alignment horizontal="center" vertical="top"/>
      <protection hidden="1"/>
    </xf>
    <xf numFmtId="49" fontId="16" fillId="0" borderId="9" xfId="0" applyNumberFormat="1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49" fontId="12" fillId="0" borderId="25" xfId="0" applyNumberFormat="1" applyFont="1" applyBorder="1" applyAlignment="1" applyProtection="1">
      <alignment horizontal="center" vertical="top"/>
      <protection hidden="1"/>
    </xf>
    <xf numFmtId="3" fontId="12" fillId="0" borderId="11" xfId="0" applyNumberFormat="1" applyFont="1" applyBorder="1" applyAlignment="1" applyProtection="1">
      <alignment vertical="top"/>
      <protection hidden="1"/>
    </xf>
    <xf numFmtId="49" fontId="11" fillId="0" borderId="11" xfId="0" applyNumberFormat="1" applyFont="1" applyBorder="1" applyAlignment="1" applyProtection="1">
      <alignment horizontal="left" vertical="top" wrapText="1"/>
      <protection hidden="1"/>
    </xf>
    <xf numFmtId="3" fontId="11" fillId="0" borderId="11" xfId="0" applyNumberFormat="1" applyFont="1" applyBorder="1" applyAlignment="1" applyProtection="1">
      <alignment horizontal="right" vertical="top"/>
      <protection hidden="1"/>
    </xf>
    <xf numFmtId="49" fontId="11" fillId="0" borderId="25" xfId="0" applyNumberFormat="1" applyFont="1" applyBorder="1" applyAlignment="1" applyProtection="1">
      <alignment horizontal="center" vertical="top"/>
      <protection hidden="1"/>
    </xf>
    <xf numFmtId="3" fontId="11" fillId="0" borderId="11" xfId="0" applyNumberFormat="1" applyFont="1" applyBorder="1" applyAlignment="1" applyProtection="1">
      <alignment vertical="top"/>
      <protection hidden="1"/>
    </xf>
    <xf numFmtId="0" fontId="11" fillId="0" borderId="11" xfId="0" applyFont="1" applyBorder="1" applyAlignment="1" applyProtection="1">
      <alignment vertical="top" wrapText="1"/>
      <protection hidden="1"/>
    </xf>
    <xf numFmtId="49" fontId="11" fillId="0" borderId="34" xfId="0" applyNumberFormat="1" applyFont="1" applyBorder="1" applyAlignment="1" applyProtection="1">
      <alignment horizontal="center" vertical="top"/>
      <protection hidden="1"/>
    </xf>
    <xf numFmtId="49" fontId="11" fillId="0" borderId="12" xfId="0" applyNumberFormat="1" applyFont="1" applyBorder="1" applyAlignment="1" applyProtection="1">
      <alignment horizontal="center" vertical="top"/>
      <protection hidden="1"/>
    </xf>
    <xf numFmtId="49" fontId="11" fillId="0" borderId="12" xfId="0" applyNumberFormat="1" applyFont="1" applyBorder="1" applyAlignment="1" applyProtection="1">
      <alignment vertical="top"/>
      <protection hidden="1"/>
    </xf>
    <xf numFmtId="3" fontId="11" fillId="0" borderId="12" xfId="0" applyNumberFormat="1" applyFont="1" applyBorder="1" applyAlignment="1" applyProtection="1">
      <alignment horizontal="right" vertical="top"/>
      <protection hidden="1"/>
    </xf>
    <xf numFmtId="3" fontId="11" fillId="0" borderId="12" xfId="0" applyNumberFormat="1" applyFont="1" applyBorder="1" applyAlignment="1" applyProtection="1">
      <alignment vertical="top"/>
      <protection hidden="1"/>
    </xf>
    <xf numFmtId="3" fontId="11" fillId="0" borderId="17" xfId="0" applyNumberFormat="1" applyFont="1" applyBorder="1" applyAlignment="1" applyProtection="1">
      <alignment vertical="top"/>
      <protection hidden="1"/>
    </xf>
    <xf numFmtId="49" fontId="11" fillId="0" borderId="31" xfId="0" applyNumberFormat="1" applyFont="1" applyBorder="1" applyAlignment="1" applyProtection="1">
      <alignment horizontal="center" vertical="top"/>
      <protection hidden="1"/>
    </xf>
    <xf numFmtId="49" fontId="11" fillId="0" borderId="21" xfId="0" applyNumberFormat="1" applyFont="1" applyBorder="1" applyAlignment="1" applyProtection="1">
      <alignment vertical="top"/>
      <protection hidden="1"/>
    </xf>
    <xf numFmtId="3" fontId="11" fillId="0" borderId="21" xfId="0" applyNumberFormat="1" applyFont="1" applyBorder="1" applyAlignment="1" applyProtection="1">
      <alignment vertical="top"/>
      <protection hidden="1"/>
    </xf>
    <xf numFmtId="49" fontId="16" fillId="0" borderId="35" xfId="0" applyNumberFormat="1" applyFont="1" applyBorder="1" applyAlignment="1" applyProtection="1">
      <alignment horizontal="center" vertical="top"/>
      <protection hidden="1"/>
    </xf>
    <xf numFmtId="49" fontId="16" fillId="0" borderId="24" xfId="0" applyNumberFormat="1" applyFont="1" applyBorder="1" applyAlignment="1" applyProtection="1">
      <alignment horizontal="center" vertical="top"/>
      <protection hidden="1"/>
    </xf>
    <xf numFmtId="0" fontId="16" fillId="0" borderId="24" xfId="0" applyFont="1" applyBorder="1" applyAlignment="1" applyProtection="1">
      <alignment horizontal="center" vertical="top"/>
      <protection hidden="1"/>
    </xf>
    <xf numFmtId="0" fontId="16" fillId="0" borderId="4" xfId="0" applyFont="1" applyBorder="1" applyAlignment="1" applyProtection="1">
      <alignment horizontal="center" vertical="top"/>
      <protection hidden="1"/>
    </xf>
    <xf numFmtId="49" fontId="11" fillId="0" borderId="12" xfId="0" applyNumberFormat="1" applyFont="1" applyBorder="1" applyAlignment="1" applyProtection="1">
      <alignment vertical="top" wrapText="1"/>
      <protection hidden="1"/>
    </xf>
    <xf numFmtId="49" fontId="11" fillId="0" borderId="20" xfId="0" applyNumberFormat="1" applyFont="1" applyBorder="1" applyAlignment="1" applyProtection="1">
      <alignment vertical="top"/>
      <protection hidden="1"/>
    </xf>
    <xf numFmtId="3" fontId="11" fillId="0" borderId="20" xfId="0" applyNumberFormat="1" applyFont="1" applyBorder="1" applyAlignment="1" applyProtection="1">
      <alignment vertical="top"/>
      <protection hidden="1"/>
    </xf>
    <xf numFmtId="0" fontId="12" fillId="0" borderId="11" xfId="0" applyFont="1" applyBorder="1" applyAlignment="1" applyProtection="1">
      <alignment vertical="top" wrapTex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21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49" fontId="12" fillId="0" borderId="31" xfId="0" applyNumberFormat="1" applyFont="1" applyBorder="1" applyAlignment="1" applyProtection="1">
      <alignment horizontal="center" vertical="top"/>
      <protection hidden="1"/>
    </xf>
    <xf numFmtId="3" fontId="11" fillId="0" borderId="11" xfId="0" applyNumberFormat="1" applyFont="1" applyFill="1" applyBorder="1" applyAlignment="1" applyProtection="1">
      <alignment vertical="top"/>
      <protection hidden="1"/>
    </xf>
    <xf numFmtId="49" fontId="16" fillId="0" borderId="3" xfId="0" applyNumberFormat="1" applyFont="1" applyBorder="1" applyAlignment="1" applyProtection="1">
      <alignment horizontal="center" vertical="top"/>
      <protection hidden="1"/>
    </xf>
    <xf numFmtId="49" fontId="11" fillId="0" borderId="16" xfId="0" applyNumberFormat="1" applyFont="1" applyBorder="1" applyAlignment="1" applyProtection="1">
      <alignment horizontal="center" vertical="top"/>
      <protection hidden="1"/>
    </xf>
    <xf numFmtId="3" fontId="14" fillId="0" borderId="11" xfId="0" applyNumberFormat="1" applyFont="1" applyBorder="1" applyAlignment="1" applyProtection="1">
      <alignment vertical="top"/>
      <protection hidden="1"/>
    </xf>
    <xf numFmtId="3" fontId="11" fillId="0" borderId="0" xfId="0" applyNumberFormat="1" applyFont="1" applyBorder="1" applyAlignment="1" applyProtection="1">
      <alignment horizontal="right" vertical="top"/>
      <protection hidden="1"/>
    </xf>
    <xf numFmtId="3" fontId="17" fillId="0" borderId="0" xfId="0" applyNumberFormat="1" applyFont="1" applyBorder="1" applyAlignment="1" applyProtection="1">
      <alignment horizontal="right" vertical="top"/>
      <protection hidden="1"/>
    </xf>
    <xf numFmtId="0" fontId="12" fillId="0" borderId="0" xfId="0" applyFont="1" applyBorder="1" applyAlignment="1" applyProtection="1">
      <alignment vertical="top"/>
      <protection hidden="1"/>
    </xf>
    <xf numFmtId="49" fontId="16" fillId="0" borderId="8" xfId="0" applyNumberFormat="1" applyFont="1" applyBorder="1" applyAlignment="1" applyProtection="1">
      <alignment horizontal="center" vertical="top"/>
      <protection hidden="1"/>
    </xf>
    <xf numFmtId="49" fontId="11" fillId="0" borderId="20" xfId="0" applyNumberFormat="1" applyFont="1" applyBorder="1" applyAlignment="1" applyProtection="1">
      <alignment horizontal="center" vertical="top"/>
      <protection hidden="1"/>
    </xf>
    <xf numFmtId="49" fontId="11" fillId="0" borderId="20" xfId="0" applyNumberFormat="1" applyFont="1" applyBorder="1" applyAlignment="1" applyProtection="1">
      <alignment vertical="top" wrapText="1"/>
      <protection hidden="1"/>
    </xf>
    <xf numFmtId="49" fontId="11" fillId="0" borderId="12" xfId="0" applyNumberFormat="1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right" vertical="top"/>
      <protection hidden="1"/>
    </xf>
    <xf numFmtId="3" fontId="12" fillId="0" borderId="11" xfId="0" applyNumberFormat="1" applyFont="1" applyBorder="1" applyAlignment="1" applyProtection="1">
      <alignment horizontal="right" vertical="top"/>
      <protection hidden="1"/>
    </xf>
    <xf numFmtId="49" fontId="12" fillId="0" borderId="16" xfId="0" applyNumberFormat="1" applyFont="1" applyBorder="1" applyAlignment="1" applyProtection="1">
      <alignment horizontal="center" vertical="top"/>
      <protection hidden="1"/>
    </xf>
    <xf numFmtId="3" fontId="11" fillId="0" borderId="17" xfId="0" applyNumberFormat="1" applyFont="1" applyBorder="1" applyAlignment="1" applyProtection="1">
      <alignment horizontal="right" vertical="top"/>
      <protection hidden="1"/>
    </xf>
    <xf numFmtId="0" fontId="11" fillId="0" borderId="21" xfId="0" applyFont="1" applyBorder="1" applyAlignment="1" applyProtection="1">
      <alignment vertical="top"/>
      <protection hidden="1"/>
    </xf>
    <xf numFmtId="49" fontId="11" fillId="0" borderId="14" xfId="0" applyNumberFormat="1" applyFont="1" applyBorder="1" applyAlignment="1" applyProtection="1">
      <alignment vertical="top" wrapText="1"/>
      <protection hidden="1"/>
    </xf>
    <xf numFmtId="3" fontId="11" fillId="0" borderId="14" xfId="0" applyNumberFormat="1" applyFont="1" applyBorder="1" applyAlignment="1" applyProtection="1">
      <alignment vertical="top"/>
      <protection hidden="1"/>
    </xf>
    <xf numFmtId="3" fontId="11" fillId="0" borderId="15" xfId="0" applyNumberFormat="1" applyFont="1" applyBorder="1" applyAlignment="1" applyProtection="1">
      <alignment vertical="top"/>
      <protection hidden="1"/>
    </xf>
    <xf numFmtId="0" fontId="11" fillId="0" borderId="2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right" vertical="top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49" fontId="16" fillId="0" borderId="8" xfId="0" applyNumberFormat="1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2" fillId="0" borderId="11" xfId="0" applyNumberFormat="1" applyFont="1" applyBorder="1" applyAlignment="1" applyProtection="1">
      <alignment vertical="center"/>
      <protection hidden="1"/>
    </xf>
    <xf numFmtId="3" fontId="12" fillId="0" borderId="11" xfId="0" applyNumberFormat="1" applyFont="1" applyBorder="1" applyAlignment="1" applyProtection="1">
      <alignment vertical="center"/>
      <protection hidden="1"/>
    </xf>
    <xf numFmtId="3" fontId="12" fillId="0" borderId="1" xfId="0" applyNumberFormat="1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3" fontId="11" fillId="0" borderId="0" xfId="0" applyNumberFormat="1" applyFont="1" applyBorder="1" applyAlignment="1" applyProtection="1">
      <alignment vertical="center"/>
      <protection hidden="1"/>
    </xf>
    <xf numFmtId="49" fontId="11" fillId="0" borderId="8" xfId="0" applyNumberFormat="1" applyFont="1" applyBorder="1" applyAlignment="1" applyProtection="1">
      <alignment horizontal="center" vertical="center"/>
      <protection hidden="1"/>
    </xf>
    <xf numFmtId="49" fontId="11" fillId="0" borderId="9" xfId="0" applyNumberFormat="1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3" fontId="17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28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0" fontId="8" fillId="0" borderId="0" xfId="18" applyFont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9" fillId="0" borderId="8" xfId="18" applyFont="1" applyBorder="1" applyAlignment="1">
      <alignment vertical="center"/>
      <protection/>
    </xf>
    <xf numFmtId="0" fontId="9" fillId="0" borderId="9" xfId="18" applyFont="1" applyBorder="1" applyAlignment="1">
      <alignment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vertical="center"/>
      <protection/>
    </xf>
    <xf numFmtId="3" fontId="9" fillId="0" borderId="1" xfId="18" applyNumberFormat="1" applyFont="1" applyBorder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8" fillId="0" borderId="2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vertical="center"/>
      <protection/>
    </xf>
    <xf numFmtId="3" fontId="8" fillId="0" borderId="1" xfId="18" applyNumberFormat="1" applyFont="1" applyBorder="1" applyAlignment="1">
      <alignment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vertical="center"/>
      <protection/>
    </xf>
    <xf numFmtId="0" fontId="8" fillId="0" borderId="16" xfId="18" applyFont="1" applyBorder="1" applyAlignment="1">
      <alignment horizontal="center" vertical="center"/>
      <protection/>
    </xf>
    <xf numFmtId="0" fontId="8" fillId="0" borderId="12" xfId="18" applyFont="1" applyBorder="1" applyAlignment="1">
      <alignment horizontal="center" vertical="center"/>
      <protection/>
    </xf>
    <xf numFmtId="0" fontId="8" fillId="0" borderId="12" xfId="18" applyFont="1" applyBorder="1" applyAlignment="1">
      <alignment vertical="center"/>
      <protection/>
    </xf>
    <xf numFmtId="3" fontId="8" fillId="0" borderId="17" xfId="18" applyNumberFormat="1" applyFont="1" applyBorder="1" applyAlignment="1">
      <alignment vertical="center"/>
      <protection/>
    </xf>
    <xf numFmtId="0" fontId="8" fillId="0" borderId="11" xfId="18" applyFont="1" applyBorder="1" applyAlignment="1">
      <alignment vertical="center" wrapText="1"/>
      <protection/>
    </xf>
    <xf numFmtId="0" fontId="9" fillId="0" borderId="24" xfId="18" applyFont="1" applyBorder="1" applyAlignment="1">
      <alignment vertical="center"/>
      <protection/>
    </xf>
    <xf numFmtId="3" fontId="9" fillId="0" borderId="4" xfId="18" applyNumberFormat="1" applyFont="1" applyBorder="1" applyAlignment="1">
      <alignment vertical="center"/>
      <protection/>
    </xf>
    <xf numFmtId="3" fontId="5" fillId="0" borderId="0" xfId="18" applyNumberFormat="1" applyFont="1" applyAlignment="1">
      <alignment vertical="center"/>
      <protection/>
    </xf>
    <xf numFmtId="0" fontId="12" fillId="0" borderId="0" xfId="0" applyFont="1" applyAlignment="1" applyProtection="1">
      <alignment horizontal="center" vertical="top"/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3" fontId="9" fillId="0" borderId="1" xfId="0" applyNumberFormat="1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3" fontId="8" fillId="0" borderId="1" xfId="0" applyNumberFormat="1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/>
      <protection hidden="1"/>
    </xf>
    <xf numFmtId="3" fontId="10" fillId="0" borderId="1" xfId="0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3" fontId="8" fillId="0" borderId="15" xfId="0" applyNumberFormat="1" applyFont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vertical="center"/>
      <protection hidden="1"/>
    </xf>
    <xf numFmtId="3" fontId="10" fillId="0" borderId="23" xfId="0" applyNumberFormat="1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49" fontId="8" fillId="0" borderId="2" xfId="0" applyNumberFormat="1" applyFont="1" applyBorder="1" applyAlignment="1" applyProtection="1">
      <alignment vertical="center"/>
      <protection hidden="1"/>
    </xf>
    <xf numFmtId="49" fontId="9" fillId="0" borderId="2" xfId="0" applyNumberFormat="1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3" fontId="18" fillId="0" borderId="0" xfId="0" applyNumberFormat="1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0" borderId="5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3" fillId="0" borderId="8" xfId="0" applyFont="1" applyBorder="1" applyAlignment="1" applyProtection="1">
      <alignment horizontal="center" vertical="top"/>
      <protection hidden="1"/>
    </xf>
    <xf numFmtId="0" fontId="13" fillId="0" borderId="9" xfId="0" applyFont="1" applyBorder="1" applyAlignment="1" applyProtection="1">
      <alignment horizontal="center" vertical="top"/>
      <protection hidden="1"/>
    </xf>
    <xf numFmtId="0" fontId="13" fillId="0" borderId="3" xfId="0" applyFont="1" applyBorder="1" applyAlignment="1" applyProtection="1">
      <alignment horizontal="center" vertical="top"/>
      <protection hidden="1"/>
    </xf>
    <xf numFmtId="0" fontId="13" fillId="0" borderId="24" xfId="0" applyFont="1" applyBorder="1" applyAlignment="1" applyProtection="1">
      <alignment horizontal="center" vertical="top"/>
      <protection hidden="1"/>
    </xf>
    <xf numFmtId="49" fontId="11" fillId="0" borderId="11" xfId="0" applyNumberFormat="1" applyFont="1" applyFill="1" applyBorder="1" applyAlignment="1" applyProtection="1">
      <alignment horizontal="center" vertical="top"/>
      <protection hidden="1"/>
    </xf>
    <xf numFmtId="49" fontId="14" fillId="0" borderId="11" xfId="0" applyNumberFormat="1" applyFont="1" applyFill="1" applyBorder="1" applyAlignment="1" applyProtection="1">
      <alignment horizontal="center" vertical="top"/>
      <protection hidden="1"/>
    </xf>
    <xf numFmtId="3" fontId="11" fillId="0" borderId="0" xfId="0" applyNumberFormat="1" applyFont="1" applyAlignment="1" applyProtection="1">
      <alignment vertical="top"/>
      <protection hidden="1"/>
    </xf>
    <xf numFmtId="0" fontId="8" fillId="0" borderId="38" xfId="18" applyFont="1" applyBorder="1" applyAlignment="1">
      <alignment horizontal="center" vertical="center"/>
      <protection/>
    </xf>
    <xf numFmtId="0" fontId="8" fillId="0" borderId="38" xfId="18" applyFont="1" applyBorder="1" applyAlignment="1">
      <alignment vertical="center"/>
      <protection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9" fontId="11" fillId="0" borderId="13" xfId="19" applyNumberFormat="1" applyFont="1" applyBorder="1" applyAlignment="1" applyProtection="1">
      <alignment vertical="top" wrapText="1"/>
      <protection hidden="1"/>
    </xf>
    <xf numFmtId="0" fontId="12" fillId="0" borderId="3" xfId="19" applyFont="1" applyBorder="1" applyAlignment="1" applyProtection="1">
      <alignment horizontal="center" vertical="top"/>
      <protection hidden="1"/>
    </xf>
    <xf numFmtId="0" fontId="12" fillId="0" borderId="16" xfId="19" applyFont="1" applyBorder="1" applyAlignment="1" applyProtection="1">
      <alignment horizontal="center" vertical="top"/>
      <protection hidden="1"/>
    </xf>
    <xf numFmtId="0" fontId="11" fillId="0" borderId="28" xfId="19" applyFont="1" applyBorder="1" applyAlignment="1" applyProtection="1">
      <alignment horizontal="center" vertical="top"/>
      <protection hidden="1"/>
    </xf>
    <xf numFmtId="49" fontId="11" fillId="0" borderId="2" xfId="0" applyNumberFormat="1" applyFont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/>
      <protection hidden="1"/>
    </xf>
    <xf numFmtId="3" fontId="11" fillId="0" borderId="1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6" xfId="0" applyFont="1" applyBorder="1" applyAlignment="1">
      <alignment horizontal="center" vertical="center" wrapText="1"/>
    </xf>
    <xf numFmtId="0" fontId="12" fillId="0" borderId="22" xfId="19" applyFont="1" applyBorder="1" applyAlignment="1" applyProtection="1">
      <alignment horizontal="center" vertical="top"/>
      <protection hidden="1"/>
    </xf>
    <xf numFmtId="0" fontId="12" fillId="0" borderId="22" xfId="19" applyFont="1" applyBorder="1" applyAlignment="1" applyProtection="1">
      <alignment horizontal="center" vertical="top"/>
      <protection hidden="1"/>
    </xf>
    <xf numFmtId="0" fontId="11" fillId="0" borderId="8" xfId="19" applyFont="1" applyBorder="1" applyAlignment="1" applyProtection="1">
      <alignment horizontal="center" vertical="top"/>
      <protection hidden="1"/>
    </xf>
    <xf numFmtId="0" fontId="12" fillId="0" borderId="28" xfId="19" applyFont="1" applyBorder="1" applyAlignment="1" applyProtection="1">
      <alignment horizontal="center" vertical="top"/>
      <protection hidden="1"/>
    </xf>
    <xf numFmtId="0" fontId="22" fillId="0" borderId="28" xfId="19" applyFont="1" applyBorder="1" applyAlignment="1" applyProtection="1">
      <alignment horizontal="center" vertical="top"/>
      <protection hidden="1"/>
    </xf>
    <xf numFmtId="0" fontId="11" fillId="0" borderId="0" xfId="19" applyFont="1" applyAlignment="1" applyProtection="1">
      <alignment horizontal="center" vertical="top"/>
      <protection hidden="1"/>
    </xf>
    <xf numFmtId="0" fontId="12" fillId="0" borderId="0" xfId="19" applyFont="1" applyAlignment="1" applyProtection="1">
      <alignment vertical="top"/>
      <protection hidden="1"/>
    </xf>
    <xf numFmtId="0" fontId="12" fillId="0" borderId="0" xfId="19" applyFont="1" applyAlignment="1" applyProtection="1">
      <alignment vertical="top" wrapText="1"/>
      <protection hidden="1"/>
    </xf>
    <xf numFmtId="49" fontId="12" fillId="0" borderId="24" xfId="19" applyNumberFormat="1" applyFont="1" applyBorder="1" applyAlignment="1" applyProtection="1">
      <alignment vertical="top"/>
      <protection hidden="1"/>
    </xf>
    <xf numFmtId="3" fontId="12" fillId="0" borderId="24" xfId="19" applyNumberFormat="1" applyFont="1" applyBorder="1" applyAlignment="1" applyProtection="1">
      <alignment vertical="top"/>
      <protection hidden="1"/>
    </xf>
    <xf numFmtId="3" fontId="12" fillId="0" borderId="4" xfId="19" applyNumberFormat="1" applyFont="1" applyBorder="1" applyAlignment="1" applyProtection="1">
      <alignment vertical="top"/>
      <protection hidden="1"/>
    </xf>
    <xf numFmtId="3" fontId="12" fillId="0" borderId="0" xfId="19" applyNumberFormat="1" applyFont="1" applyBorder="1" applyAlignment="1" applyProtection="1">
      <alignment vertical="top"/>
      <protection hidden="1"/>
    </xf>
    <xf numFmtId="49" fontId="12" fillId="0" borderId="12" xfId="19" applyNumberFormat="1" applyFont="1" applyBorder="1" applyAlignment="1" applyProtection="1">
      <alignment vertical="top"/>
      <protection hidden="1"/>
    </xf>
    <xf numFmtId="3" fontId="12" fillId="0" borderId="12" xfId="19" applyNumberFormat="1" applyFont="1" applyBorder="1" applyAlignment="1" applyProtection="1">
      <alignment vertical="top"/>
      <protection hidden="1"/>
    </xf>
    <xf numFmtId="3" fontId="12" fillId="0" borderId="17" xfId="19" applyNumberFormat="1" applyFont="1" applyBorder="1" applyAlignment="1" applyProtection="1">
      <alignment vertical="top"/>
      <protection hidden="1"/>
    </xf>
    <xf numFmtId="49" fontId="11" fillId="0" borderId="13" xfId="19" applyNumberFormat="1" applyFont="1" applyBorder="1" applyAlignment="1" applyProtection="1">
      <alignment vertical="top"/>
      <protection hidden="1"/>
    </xf>
    <xf numFmtId="3" fontId="11" fillId="0" borderId="13" xfId="19" applyNumberFormat="1" applyFont="1" applyBorder="1" applyAlignment="1" applyProtection="1">
      <alignment vertical="top"/>
      <protection hidden="1"/>
    </xf>
    <xf numFmtId="3" fontId="11" fillId="0" borderId="29" xfId="19" applyNumberFormat="1" applyFont="1" applyBorder="1" applyAlignment="1" applyProtection="1">
      <alignment vertical="top"/>
      <protection hidden="1"/>
    </xf>
    <xf numFmtId="3" fontId="11" fillId="0" borderId="0" xfId="19" applyNumberFormat="1" applyFont="1" applyBorder="1" applyAlignment="1" applyProtection="1">
      <alignment vertical="top"/>
      <protection hidden="1"/>
    </xf>
    <xf numFmtId="49" fontId="11" fillId="0" borderId="9" xfId="19" applyNumberFormat="1" applyFont="1" applyBorder="1" applyAlignment="1" applyProtection="1">
      <alignment vertical="top"/>
      <protection hidden="1"/>
    </xf>
    <xf numFmtId="3" fontId="11" fillId="0" borderId="9" xfId="19" applyNumberFormat="1" applyFont="1" applyBorder="1" applyAlignment="1" applyProtection="1">
      <alignment vertical="top"/>
      <protection hidden="1"/>
    </xf>
    <xf numFmtId="3" fontId="11" fillId="0" borderId="10" xfId="19" applyNumberFormat="1" applyFont="1" applyBorder="1" applyAlignment="1" applyProtection="1">
      <alignment vertical="top"/>
      <protection hidden="1"/>
    </xf>
    <xf numFmtId="49" fontId="12" fillId="0" borderId="13" xfId="19" applyNumberFormat="1" applyFont="1" applyBorder="1" applyAlignment="1" applyProtection="1">
      <alignment vertical="top"/>
      <protection hidden="1"/>
    </xf>
    <xf numFmtId="3" fontId="12" fillId="0" borderId="13" xfId="19" applyNumberFormat="1" applyFont="1" applyBorder="1" applyAlignment="1" applyProtection="1">
      <alignment vertical="top"/>
      <protection hidden="1"/>
    </xf>
    <xf numFmtId="3" fontId="12" fillId="0" borderId="29" xfId="19" applyNumberFormat="1" applyFont="1" applyBorder="1" applyAlignment="1" applyProtection="1">
      <alignment vertical="top"/>
      <protection hidden="1"/>
    </xf>
    <xf numFmtId="49" fontId="22" fillId="0" borderId="13" xfId="19" applyNumberFormat="1" applyFont="1" applyBorder="1" applyAlignment="1" applyProtection="1">
      <alignment vertical="top"/>
      <protection hidden="1"/>
    </xf>
    <xf numFmtId="3" fontId="22" fillId="0" borderId="13" xfId="19" applyNumberFormat="1" applyFont="1" applyBorder="1" applyAlignment="1" applyProtection="1">
      <alignment vertical="top"/>
      <protection hidden="1"/>
    </xf>
    <xf numFmtId="3" fontId="22" fillId="0" borderId="29" xfId="19" applyNumberFormat="1" applyFont="1" applyBorder="1" applyAlignment="1" applyProtection="1">
      <alignment vertical="top"/>
      <protection hidden="1"/>
    </xf>
    <xf numFmtId="3" fontId="22" fillId="0" borderId="0" xfId="19" applyNumberFormat="1" applyFont="1" applyBorder="1" applyAlignment="1" applyProtection="1">
      <alignment vertical="top"/>
      <protection hidden="1"/>
    </xf>
    <xf numFmtId="49" fontId="11" fillId="0" borderId="9" xfId="19" applyNumberFormat="1" applyFont="1" applyBorder="1" applyAlignment="1" applyProtection="1">
      <alignment vertical="top" wrapText="1"/>
      <protection hidden="1"/>
    </xf>
    <xf numFmtId="49" fontId="12" fillId="0" borderId="21" xfId="19" applyNumberFormat="1" applyFont="1" applyBorder="1" applyAlignment="1" applyProtection="1">
      <alignment vertical="top" wrapText="1"/>
      <protection hidden="1"/>
    </xf>
    <xf numFmtId="169" fontId="12" fillId="0" borderId="21" xfId="19" applyNumberFormat="1" applyFont="1" applyBorder="1" applyAlignment="1" applyProtection="1">
      <alignment vertical="top"/>
      <protection hidden="1"/>
    </xf>
    <xf numFmtId="169" fontId="12" fillId="0" borderId="23" xfId="19" applyNumberFormat="1" applyFont="1" applyBorder="1" applyAlignment="1" applyProtection="1">
      <alignment vertical="top"/>
      <protection hidden="1"/>
    </xf>
    <xf numFmtId="0" fontId="11" fillId="0" borderId="13" xfId="19" applyFont="1" applyBorder="1" applyAlignment="1" applyProtection="1">
      <alignment vertical="top"/>
      <protection hidden="1"/>
    </xf>
    <xf numFmtId="0" fontId="11" fillId="0" borderId="29" xfId="19" applyFont="1" applyBorder="1" applyAlignment="1" applyProtection="1">
      <alignment vertical="top"/>
      <protection hidden="1"/>
    </xf>
    <xf numFmtId="49" fontId="11" fillId="0" borderId="21" xfId="19" applyNumberFormat="1" applyFont="1" applyBorder="1" applyAlignment="1" applyProtection="1">
      <alignment vertical="top" wrapText="1"/>
      <protection hidden="1"/>
    </xf>
    <xf numFmtId="0" fontId="11" fillId="0" borderId="21" xfId="19" applyFont="1" applyBorder="1" applyAlignment="1" applyProtection="1">
      <alignment vertical="top"/>
      <protection hidden="1"/>
    </xf>
    <xf numFmtId="0" fontId="11" fillId="0" borderId="23" xfId="19" applyFont="1" applyBorder="1" applyAlignment="1" applyProtection="1">
      <alignment vertical="top"/>
      <protection hidden="1"/>
    </xf>
    <xf numFmtId="49" fontId="12" fillId="0" borderId="21" xfId="19" applyNumberFormat="1" applyFont="1" applyBorder="1" applyAlignment="1" applyProtection="1">
      <alignment vertical="top" wrapText="1"/>
      <protection hidden="1"/>
    </xf>
    <xf numFmtId="0" fontId="12" fillId="0" borderId="28" xfId="19" applyFont="1" applyBorder="1" applyAlignment="1" applyProtection="1">
      <alignment horizontal="center" vertical="top"/>
      <protection hidden="1"/>
    </xf>
    <xf numFmtId="49" fontId="12" fillId="0" borderId="13" xfId="19" applyNumberFormat="1" applyFont="1" applyBorder="1" applyAlignment="1" applyProtection="1">
      <alignment vertical="top"/>
      <protection hidden="1"/>
    </xf>
    <xf numFmtId="3" fontId="12" fillId="0" borderId="13" xfId="19" applyNumberFormat="1" applyFont="1" applyBorder="1" applyAlignment="1" applyProtection="1">
      <alignment vertical="top"/>
      <protection hidden="1"/>
    </xf>
    <xf numFmtId="3" fontId="12" fillId="0" borderId="29" xfId="19" applyNumberFormat="1" applyFont="1" applyBorder="1" applyAlignment="1" applyProtection="1">
      <alignment vertical="top"/>
      <protection hidden="1"/>
    </xf>
    <xf numFmtId="3" fontId="12" fillId="0" borderId="0" xfId="19" applyNumberFormat="1" applyFont="1" applyBorder="1" applyAlignment="1" applyProtection="1">
      <alignment vertical="top"/>
      <protection hidden="1"/>
    </xf>
    <xf numFmtId="0" fontId="12" fillId="0" borderId="8" xfId="19" applyFont="1" applyBorder="1" applyAlignment="1" applyProtection="1">
      <alignment horizontal="center" vertical="top"/>
      <protection hidden="1"/>
    </xf>
    <xf numFmtId="49" fontId="12" fillId="0" borderId="9" xfId="19" applyNumberFormat="1" applyFont="1" applyBorder="1" applyAlignment="1" applyProtection="1">
      <alignment vertical="top"/>
      <protection hidden="1"/>
    </xf>
    <xf numFmtId="3" fontId="12" fillId="0" borderId="9" xfId="19" applyNumberFormat="1" applyFont="1" applyFill="1" applyBorder="1" applyAlignment="1" applyProtection="1">
      <alignment vertical="top"/>
      <protection hidden="1"/>
    </xf>
    <xf numFmtId="3" fontId="12" fillId="0" borderId="9" xfId="19" applyNumberFormat="1" applyFont="1" applyBorder="1" applyAlignment="1" applyProtection="1">
      <alignment vertical="top"/>
      <protection hidden="1"/>
    </xf>
    <xf numFmtId="3" fontId="12" fillId="0" borderId="10" xfId="19" applyNumberFormat="1" applyFont="1" applyBorder="1" applyAlignment="1" applyProtection="1">
      <alignment vertical="top"/>
      <protection hidden="1"/>
    </xf>
    <xf numFmtId="0" fontId="12" fillId="0" borderId="16" xfId="19" applyFont="1" applyBorder="1" applyAlignment="1" applyProtection="1">
      <alignment horizontal="center" vertical="top"/>
      <protection hidden="1"/>
    </xf>
    <xf numFmtId="49" fontId="12" fillId="0" borderId="12" xfId="19" applyNumberFormat="1" applyFont="1" applyBorder="1" applyAlignment="1" applyProtection="1">
      <alignment vertical="top"/>
      <protection hidden="1"/>
    </xf>
    <xf numFmtId="3" fontId="12" fillId="0" borderId="12" xfId="19" applyNumberFormat="1" applyFont="1" applyBorder="1" applyAlignment="1" applyProtection="1">
      <alignment vertical="top"/>
      <protection hidden="1"/>
    </xf>
    <xf numFmtId="3" fontId="12" fillId="0" borderId="17" xfId="19" applyNumberFormat="1" applyFont="1" applyBorder="1" applyAlignment="1" applyProtection="1">
      <alignment vertical="top"/>
      <protection hidden="1"/>
    </xf>
    <xf numFmtId="49" fontId="12" fillId="0" borderId="13" xfId="19" applyNumberFormat="1" applyFont="1" applyBorder="1" applyAlignment="1" applyProtection="1">
      <alignment vertical="top" wrapText="1"/>
      <protection hidden="1"/>
    </xf>
    <xf numFmtId="49" fontId="12" fillId="0" borderId="29" xfId="19" applyNumberFormat="1" applyFont="1" applyBorder="1" applyAlignment="1" applyProtection="1">
      <alignment horizontal="right" vertical="top"/>
      <protection hidden="1"/>
    </xf>
    <xf numFmtId="0" fontId="12" fillId="0" borderId="13" xfId="19" applyFont="1" applyBorder="1" applyAlignment="1" applyProtection="1">
      <alignment vertical="top"/>
      <protection hidden="1"/>
    </xf>
    <xf numFmtId="0" fontId="12" fillId="0" borderId="29" xfId="19" applyFont="1" applyBorder="1" applyAlignment="1" applyProtection="1">
      <alignment vertical="top"/>
      <protection hidden="1"/>
    </xf>
    <xf numFmtId="188" fontId="12" fillId="0" borderId="21" xfId="19" applyNumberFormat="1" applyFont="1" applyBorder="1" applyAlignment="1" applyProtection="1">
      <alignment vertical="top"/>
      <protection hidden="1"/>
    </xf>
    <xf numFmtId="49" fontId="11" fillId="0" borderId="0" xfId="19" applyNumberFormat="1" applyFont="1" applyAlignment="1" applyProtection="1">
      <alignment vertical="top"/>
      <protection hidden="1"/>
    </xf>
    <xf numFmtId="0" fontId="11" fillId="0" borderId="0" xfId="19" applyFont="1" applyAlignment="1" applyProtection="1">
      <alignment vertical="top"/>
      <protection hidden="1"/>
    </xf>
    <xf numFmtId="0" fontId="11" fillId="0" borderId="0" xfId="19" applyFont="1" applyBorder="1" applyAlignment="1" applyProtection="1">
      <alignment vertical="top"/>
      <protection hidden="1"/>
    </xf>
    <xf numFmtId="0" fontId="11" fillId="0" borderId="0" xfId="19" applyFont="1" applyAlignment="1" applyProtection="1">
      <alignment horizontal="left" vertical="top"/>
      <protection hidden="1"/>
    </xf>
    <xf numFmtId="0" fontId="11" fillId="0" borderId="0" xfId="19" applyFont="1" applyAlignment="1" applyProtection="1">
      <alignment horizontal="right" vertical="top"/>
      <protection hidden="1"/>
    </xf>
    <xf numFmtId="0" fontId="12" fillId="0" borderId="0" xfId="19" applyFont="1" applyBorder="1" applyAlignment="1" applyProtection="1">
      <alignment horizontal="center" vertical="top"/>
      <protection hidden="1"/>
    </xf>
    <xf numFmtId="0" fontId="12" fillId="0" borderId="0" xfId="19" applyFont="1" applyAlignment="1" applyProtection="1">
      <alignment horizontal="center" vertical="top"/>
      <protection hidden="1"/>
    </xf>
    <xf numFmtId="0" fontId="12" fillId="0" borderId="12" xfId="19" applyFont="1" applyBorder="1" applyAlignment="1" applyProtection="1">
      <alignment horizontal="center" vertical="top"/>
      <protection hidden="1"/>
    </xf>
    <xf numFmtId="0" fontId="12" fillId="0" borderId="13" xfId="19" applyFont="1" applyBorder="1" applyAlignment="1" applyProtection="1">
      <alignment horizontal="center" vertical="top"/>
      <protection hidden="1"/>
    </xf>
    <xf numFmtId="0" fontId="12" fillId="0" borderId="29" xfId="19" applyFont="1" applyBorder="1" applyAlignment="1" applyProtection="1">
      <alignment horizontal="center" vertical="top"/>
      <protection hidden="1"/>
    </xf>
    <xf numFmtId="0" fontId="12" fillId="0" borderId="8" xfId="19" applyFont="1" applyBorder="1" applyAlignment="1" applyProtection="1">
      <alignment horizontal="center" vertical="top"/>
      <protection hidden="1"/>
    </xf>
    <xf numFmtId="49" fontId="12" fillId="0" borderId="9" xfId="19" applyNumberFormat="1" applyFont="1" applyBorder="1" applyAlignment="1" applyProtection="1">
      <alignment horizontal="center" vertical="top"/>
      <protection hidden="1"/>
    </xf>
    <xf numFmtId="49" fontId="12" fillId="0" borderId="10" xfId="19" applyNumberFormat="1" applyFont="1" applyBorder="1" applyAlignment="1" applyProtection="1">
      <alignment horizontal="center" vertical="top"/>
      <protection hidden="1"/>
    </xf>
    <xf numFmtId="0" fontId="12" fillId="0" borderId="0" xfId="19" applyFont="1" applyAlignment="1" applyProtection="1">
      <alignment vertical="top"/>
      <protection hidden="1"/>
    </xf>
    <xf numFmtId="0" fontId="22" fillId="0" borderId="0" xfId="19" applyFont="1" applyAlignment="1" applyProtection="1">
      <alignment vertical="top"/>
      <protection hidden="1"/>
    </xf>
    <xf numFmtId="0" fontId="24" fillId="0" borderId="0" xfId="0" applyFont="1" applyAlignment="1">
      <alignment vertical="top"/>
    </xf>
    <xf numFmtId="49" fontId="12" fillId="0" borderId="12" xfId="19" applyNumberFormat="1" applyFont="1" applyBorder="1" applyAlignment="1" applyProtection="1">
      <alignment vertical="top" wrapText="1"/>
      <protection hidden="1"/>
    </xf>
    <xf numFmtId="0" fontId="12" fillId="0" borderId="0" xfId="19" applyFont="1" applyBorder="1" applyAlignment="1" applyProtection="1">
      <alignment vertical="top"/>
      <protection hidden="1"/>
    </xf>
    <xf numFmtId="0" fontId="12" fillId="0" borderId="0" xfId="19" applyFont="1" applyBorder="1" applyAlignment="1" applyProtection="1">
      <alignment vertical="top"/>
      <protection hidden="1"/>
    </xf>
    <xf numFmtId="10" fontId="11" fillId="0" borderId="0" xfId="19" applyNumberFormat="1" applyFont="1" applyAlignment="1" applyProtection="1">
      <alignment vertical="top"/>
      <protection hidden="1"/>
    </xf>
    <xf numFmtId="49" fontId="12" fillId="0" borderId="21" xfId="19" applyNumberFormat="1" applyFont="1" applyBorder="1" applyAlignment="1" applyProtection="1">
      <alignment vertical="top"/>
      <protection hidden="1"/>
    </xf>
    <xf numFmtId="3" fontId="12" fillId="0" borderId="21" xfId="19" applyNumberFormat="1" applyFont="1" applyFill="1" applyBorder="1" applyAlignment="1" applyProtection="1">
      <alignment vertical="top"/>
      <protection hidden="1"/>
    </xf>
    <xf numFmtId="3" fontId="12" fillId="0" borderId="21" xfId="19" applyNumberFormat="1" applyFont="1" applyBorder="1" applyAlignment="1" applyProtection="1">
      <alignment vertical="top"/>
      <protection hidden="1"/>
    </xf>
    <xf numFmtId="3" fontId="12" fillId="0" borderId="23" xfId="19" applyNumberFormat="1" applyFont="1" applyBorder="1" applyAlignment="1" applyProtection="1">
      <alignment vertical="top"/>
      <protection hidden="1"/>
    </xf>
    <xf numFmtId="49" fontId="12" fillId="0" borderId="24" xfId="19" applyNumberFormat="1" applyFont="1" applyBorder="1" applyAlignment="1" applyProtection="1">
      <alignment horizontal="center" vertical="top"/>
      <protection hidden="1"/>
    </xf>
    <xf numFmtId="49" fontId="12" fillId="0" borderId="4" xfId="19" applyNumberFormat="1" applyFont="1" applyBorder="1" applyAlignment="1" applyProtection="1">
      <alignment horizontal="center" vertical="top"/>
      <protection hidden="1"/>
    </xf>
    <xf numFmtId="188" fontId="12" fillId="0" borderId="23" xfId="19" applyNumberFormat="1" applyFont="1" applyBorder="1" applyAlignment="1" applyProtection="1">
      <alignment vertical="top"/>
      <protection hidden="1"/>
    </xf>
    <xf numFmtId="0" fontId="22" fillId="0" borderId="16" xfId="19" applyFont="1" applyBorder="1" applyAlignment="1" applyProtection="1">
      <alignment horizontal="center" vertical="top"/>
      <protection hidden="1"/>
    </xf>
    <xf numFmtId="49" fontId="22" fillId="0" borderId="12" xfId="19" applyNumberFormat="1" applyFont="1" applyBorder="1" applyAlignment="1" applyProtection="1">
      <alignment vertical="top"/>
      <protection hidden="1"/>
    </xf>
    <xf numFmtId="3" fontId="22" fillId="0" borderId="12" xfId="19" applyNumberFormat="1" applyFont="1" applyBorder="1" applyAlignment="1" applyProtection="1">
      <alignment vertical="top"/>
      <protection hidden="1"/>
    </xf>
    <xf numFmtId="3" fontId="22" fillId="0" borderId="17" xfId="19" applyNumberFormat="1" applyFont="1" applyBorder="1" applyAlignment="1" applyProtection="1">
      <alignment vertical="top"/>
      <protection hidden="1"/>
    </xf>
    <xf numFmtId="0" fontId="24" fillId="0" borderId="16" xfId="0" applyFont="1" applyBorder="1" applyAlignment="1">
      <alignment vertical="top"/>
    </xf>
    <xf numFmtId="188" fontId="24" fillId="0" borderId="12" xfId="0" applyNumberFormat="1" applyFont="1" applyBorder="1" applyAlignment="1">
      <alignment vertical="top"/>
    </xf>
    <xf numFmtId="188" fontId="24" fillId="0" borderId="17" xfId="0" applyNumberFormat="1" applyFont="1" applyBorder="1" applyAlignment="1">
      <alignment vertical="top"/>
    </xf>
    <xf numFmtId="169" fontId="24" fillId="0" borderId="12" xfId="0" applyNumberFormat="1" applyFont="1" applyBorder="1" applyAlignment="1">
      <alignment vertical="top"/>
    </xf>
    <xf numFmtId="169" fontId="24" fillId="0" borderId="17" xfId="0" applyNumberFormat="1" applyFont="1" applyBorder="1" applyAlignment="1">
      <alignment vertical="top"/>
    </xf>
    <xf numFmtId="0" fontId="12" fillId="0" borderId="5" xfId="19" applyFont="1" applyBorder="1" applyAlignment="1" applyProtection="1">
      <alignment horizontal="center" vertical="top"/>
      <protection hidden="1"/>
    </xf>
    <xf numFmtId="49" fontId="12" fillId="0" borderId="6" xfId="19" applyNumberFormat="1" applyFont="1" applyBorder="1" applyAlignment="1" applyProtection="1">
      <alignment vertical="top" wrapText="1"/>
      <protection hidden="1"/>
    </xf>
    <xf numFmtId="188" fontId="12" fillId="0" borderId="6" xfId="19" applyNumberFormat="1" applyFont="1" applyBorder="1" applyAlignment="1" applyProtection="1">
      <alignment vertical="top"/>
      <protection hidden="1"/>
    </xf>
    <xf numFmtId="188" fontId="12" fillId="0" borderId="7" xfId="19" applyNumberFormat="1" applyFont="1" applyBorder="1" applyAlignment="1" applyProtection="1">
      <alignment vertical="top"/>
      <protection hidden="1"/>
    </xf>
    <xf numFmtId="169" fontId="12" fillId="0" borderId="6" xfId="19" applyNumberFormat="1" applyFont="1" applyBorder="1" applyAlignment="1" applyProtection="1">
      <alignment vertical="top"/>
      <protection hidden="1"/>
    </xf>
    <xf numFmtId="169" fontId="12" fillId="0" borderId="7" xfId="19" applyNumberFormat="1" applyFont="1" applyBorder="1" applyAlignment="1" applyProtection="1">
      <alignment vertical="top"/>
      <protection hidden="1"/>
    </xf>
    <xf numFmtId="0" fontId="11" fillId="0" borderId="26" xfId="19" applyFont="1" applyBorder="1" applyAlignment="1" applyProtection="1">
      <alignment horizontal="center" vertical="top"/>
      <protection hidden="1"/>
    </xf>
    <xf numFmtId="49" fontId="11" fillId="0" borderId="18" xfId="19" applyNumberFormat="1" applyFont="1" applyBorder="1" applyAlignment="1" applyProtection="1">
      <alignment vertical="top" wrapText="1"/>
      <protection hidden="1"/>
    </xf>
    <xf numFmtId="3" fontId="11" fillId="0" borderId="18" xfId="19" applyNumberFormat="1" applyFont="1" applyBorder="1" applyAlignment="1" applyProtection="1">
      <alignment vertical="top"/>
      <protection hidden="1"/>
    </xf>
    <xf numFmtId="3" fontId="11" fillId="0" borderId="27" xfId="19" applyNumberFormat="1" applyFont="1" applyBorder="1" applyAlignment="1" applyProtection="1">
      <alignment vertical="top"/>
      <protection hidden="1"/>
    </xf>
    <xf numFmtId="0" fontId="11" fillId="0" borderId="0" xfId="19" applyFont="1" applyBorder="1" applyAlignment="1" applyProtection="1">
      <alignment horizontal="center" vertical="top"/>
      <protection hidden="1"/>
    </xf>
    <xf numFmtId="49" fontId="11" fillId="0" borderId="0" xfId="19" applyNumberFormat="1" applyFont="1" applyBorder="1" applyAlignment="1" applyProtection="1">
      <alignment vertical="top" wrapText="1"/>
      <protection hidden="1"/>
    </xf>
    <xf numFmtId="49" fontId="11" fillId="0" borderId="13" xfId="0" applyNumberFormat="1" applyFont="1" applyBorder="1" applyAlignment="1" applyProtection="1">
      <alignment horizontal="center" vertical="top"/>
      <protection hidden="1"/>
    </xf>
    <xf numFmtId="0" fontId="11" fillId="0" borderId="39" xfId="0" applyFont="1" applyBorder="1" applyAlignment="1" applyProtection="1">
      <alignment horizontal="left" vertical="top"/>
      <protection hidden="1"/>
    </xf>
    <xf numFmtId="0" fontId="11" fillId="0" borderId="40" xfId="0" applyFont="1" applyBorder="1" applyAlignment="1" applyProtection="1">
      <alignment horizontal="left" vertical="top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8" xfId="0" applyFont="1" applyBorder="1" applyAlignment="1" applyProtection="1">
      <alignment horizontal="center" vertical="top"/>
      <protection hidden="1"/>
    </xf>
    <xf numFmtId="49" fontId="11" fillId="0" borderId="6" xfId="0" applyNumberFormat="1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11" fillId="0" borderId="41" xfId="0" applyFont="1" applyBorder="1" applyAlignment="1" applyProtection="1">
      <alignment horizontal="left" vertical="top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top"/>
      <protection hidden="1"/>
    </xf>
    <xf numFmtId="49" fontId="12" fillId="0" borderId="35" xfId="0" applyNumberFormat="1" applyFont="1" applyBorder="1" applyAlignment="1" applyProtection="1">
      <alignment horizontal="center" vertical="center"/>
      <protection hidden="1"/>
    </xf>
    <xf numFmtId="49" fontId="12" fillId="0" borderId="42" xfId="0" applyNumberFormat="1" applyFont="1" applyBorder="1" applyAlignment="1" applyProtection="1">
      <alignment horizontal="center" vertical="center"/>
      <protection hidden="1"/>
    </xf>
    <xf numFmtId="49" fontId="12" fillId="0" borderId="43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2" fillId="0" borderId="35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44" xfId="0" applyNumberFormat="1" applyFont="1" applyBorder="1" applyAlignment="1" applyProtection="1">
      <alignment horizontal="center" vertical="top"/>
      <protection hidden="1"/>
    </xf>
    <xf numFmtId="49" fontId="11" fillId="0" borderId="45" xfId="0" applyNumberFormat="1" applyFont="1" applyBorder="1" applyAlignment="1" applyProtection="1">
      <alignment horizontal="center" vertical="top"/>
      <protection hidden="1"/>
    </xf>
    <xf numFmtId="0" fontId="11" fillId="0" borderId="46" xfId="0" applyFont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38" xfId="0" applyFont="1" applyBorder="1" applyAlignment="1" applyProtection="1">
      <alignment horizontal="center" vertical="top" wrapText="1"/>
      <protection hidden="1"/>
    </xf>
    <xf numFmtId="0" fontId="11" fillId="0" borderId="47" xfId="0" applyFont="1" applyBorder="1" applyAlignment="1" applyProtection="1">
      <alignment horizontal="center" vertical="top"/>
      <protection hidden="1"/>
    </xf>
    <xf numFmtId="0" fontId="11" fillId="0" borderId="48" xfId="0" applyFont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 vertical="top"/>
      <protection hidden="1"/>
    </xf>
    <xf numFmtId="49" fontId="11" fillId="0" borderId="6" xfId="0" applyNumberFormat="1" applyFont="1" applyBorder="1" applyAlignment="1" applyProtection="1">
      <alignment horizontal="center" vertical="top"/>
      <protection hidden="1"/>
    </xf>
    <xf numFmtId="0" fontId="11" fillId="0" borderId="47" xfId="0" applyFont="1" applyBorder="1" applyAlignment="1" applyProtection="1">
      <alignment horizontal="left" vertical="top"/>
      <protection hidden="1"/>
    </xf>
    <xf numFmtId="0" fontId="11" fillId="0" borderId="48" xfId="0" applyFont="1" applyBorder="1" applyAlignment="1" applyProtection="1">
      <alignment horizontal="left" vertical="top"/>
      <protection hidden="1"/>
    </xf>
    <xf numFmtId="0" fontId="11" fillId="0" borderId="37" xfId="0" applyFont="1" applyBorder="1" applyAlignment="1" applyProtection="1">
      <alignment horizontal="left" vertical="top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49" fontId="11" fillId="0" borderId="5" xfId="0" applyNumberFormat="1" applyFont="1" applyBorder="1" applyAlignment="1" applyProtection="1">
      <alignment horizontal="center" vertical="top"/>
      <protection hidden="1"/>
    </xf>
    <xf numFmtId="49" fontId="11" fillId="0" borderId="28" xfId="0" applyNumberFormat="1" applyFont="1" applyBorder="1" applyAlignment="1" applyProtection="1">
      <alignment horizontal="center" vertical="top"/>
      <protection hidden="1"/>
    </xf>
    <xf numFmtId="49" fontId="11" fillId="0" borderId="6" xfId="0" applyNumberFormat="1" applyFont="1" applyBorder="1" applyAlignment="1" applyProtection="1">
      <alignment horizontal="center" vertical="center" wrapText="1"/>
      <protection hidden="1"/>
    </xf>
    <xf numFmtId="49" fontId="11" fillId="0" borderId="13" xfId="0" applyNumberFormat="1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49" fontId="11" fillId="0" borderId="5" xfId="0" applyNumberFormat="1" applyFont="1" applyBorder="1" applyAlignment="1" applyProtection="1">
      <alignment horizontal="center" vertical="center"/>
      <protection hidden="1"/>
    </xf>
    <xf numFmtId="49" fontId="11" fillId="0" borderId="28" xfId="0" applyNumberFormat="1" applyFont="1" applyBorder="1" applyAlignment="1" applyProtection="1">
      <alignment horizontal="center" vertical="center"/>
      <protection hidden="1"/>
    </xf>
    <xf numFmtId="49" fontId="11" fillId="0" borderId="6" xfId="0" applyNumberFormat="1" applyFont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left" vertical="center"/>
      <protection hidden="1"/>
    </xf>
    <xf numFmtId="0" fontId="11" fillId="0" borderId="48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3" xfId="18" applyFont="1" applyBorder="1" applyAlignment="1">
      <alignment horizontal="center" vertical="center"/>
      <protection/>
    </xf>
    <xf numFmtId="0" fontId="9" fillId="0" borderId="24" xfId="18" applyFont="1" applyBorder="1" applyAlignment="1">
      <alignment horizontal="center" vertical="center"/>
      <protection/>
    </xf>
    <xf numFmtId="0" fontId="9" fillId="0" borderId="0" xfId="18" applyFont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10" xfId="18" applyFont="1" applyBorder="1" applyAlignment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11" fillId="0" borderId="0" xfId="19" applyFont="1" applyAlignment="1" applyProtection="1">
      <alignment horizontal="center" vertical="top"/>
      <protection hidden="1"/>
    </xf>
    <xf numFmtId="49" fontId="12" fillId="0" borderId="51" xfId="19" applyNumberFormat="1" applyFont="1" applyBorder="1" applyAlignment="1" applyProtection="1">
      <alignment horizontal="center" vertical="center"/>
      <protection hidden="1"/>
    </xf>
    <xf numFmtId="49" fontId="12" fillId="0" borderId="12" xfId="19" applyNumberFormat="1" applyFont="1" applyBorder="1" applyAlignment="1" applyProtection="1">
      <alignment horizontal="center" vertical="center"/>
      <protection hidden="1"/>
    </xf>
    <xf numFmtId="0" fontId="12" fillId="0" borderId="41" xfId="19" applyFont="1" applyBorder="1" applyAlignment="1" applyProtection="1">
      <alignment horizontal="center" vertical="top" wrapText="1"/>
      <protection hidden="1"/>
    </xf>
    <xf numFmtId="0" fontId="12" fillId="0" borderId="39" xfId="19" applyFont="1" applyBorder="1" applyAlignment="1" applyProtection="1">
      <alignment horizontal="center" vertical="top" wrapText="1"/>
      <protection hidden="1"/>
    </xf>
    <xf numFmtId="0" fontId="12" fillId="0" borderId="40" xfId="19" applyFont="1" applyBorder="1" applyAlignment="1" applyProtection="1">
      <alignment horizontal="center" vertical="top" wrapText="1"/>
      <protection hidden="1"/>
    </xf>
    <xf numFmtId="0" fontId="12" fillId="0" borderId="50" xfId="19" applyFont="1" applyBorder="1" applyAlignment="1" applyProtection="1">
      <alignment horizontal="center" vertical="top"/>
      <protection hidden="1"/>
    </xf>
    <xf numFmtId="0" fontId="12" fillId="0" borderId="16" xfId="19" applyFont="1" applyBorder="1" applyAlignment="1" applyProtection="1">
      <alignment horizontal="center" vertical="top"/>
      <protection hidden="1"/>
    </xf>
    <xf numFmtId="0" fontId="12" fillId="0" borderId="52" xfId="19" applyFont="1" applyBorder="1" applyAlignment="1" applyProtection="1">
      <alignment horizontal="center" vertical="top" wrapText="1"/>
      <protection hidden="1"/>
    </xf>
    <xf numFmtId="0" fontId="11" fillId="0" borderId="26" xfId="19" applyFont="1" applyBorder="1" applyAlignment="1" applyProtection="1">
      <alignment horizontal="center" vertical="top"/>
      <protection hidden="1"/>
    </xf>
    <xf numFmtId="0" fontId="11" fillId="0" borderId="2" xfId="19" applyFont="1" applyBorder="1" applyAlignment="1" applyProtection="1">
      <alignment horizontal="center" vertical="top"/>
      <protection hidden="1"/>
    </xf>
    <xf numFmtId="0" fontId="11" fillId="0" borderId="22" xfId="19" applyFont="1" applyBorder="1" applyAlignment="1" applyProtection="1">
      <alignment horizontal="center" vertical="top"/>
      <protection hidden="1"/>
    </xf>
    <xf numFmtId="0" fontId="9" fillId="0" borderId="3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_dotacje" xfId="18"/>
    <cellStyle name="Normalny_Załączniki budżet 2005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57.875" style="402" customWidth="1"/>
    <col min="2" max="2" width="25.875" style="402" customWidth="1"/>
    <col min="3" max="16384" width="9.125" style="402" customWidth="1"/>
  </cols>
  <sheetData>
    <row r="1" spans="1:2" ht="12.75">
      <c r="A1" s="473"/>
      <c r="B1" s="473" t="s">
        <v>335</v>
      </c>
    </row>
    <row r="2" spans="1:2" ht="12.75">
      <c r="A2" s="473"/>
      <c r="B2" s="402" t="s">
        <v>758</v>
      </c>
    </row>
    <row r="3" spans="1:2" ht="12.75">
      <c r="A3" s="473"/>
      <c r="B3" s="402" t="s">
        <v>759</v>
      </c>
    </row>
    <row r="4" spans="1:2" ht="12.75">
      <c r="A4" s="473"/>
      <c r="B4" s="473"/>
    </row>
    <row r="5" spans="1:2" ht="12.75">
      <c r="A5" s="473"/>
      <c r="B5" s="473"/>
    </row>
    <row r="7" spans="1:2" s="20" customFormat="1" ht="12.75">
      <c r="A7" s="647" t="s">
        <v>580</v>
      </c>
      <c r="B7" s="647"/>
    </row>
    <row r="8" spans="1:2" s="20" customFormat="1" ht="12.75">
      <c r="A8" s="647" t="s">
        <v>79</v>
      </c>
      <c r="B8" s="647"/>
    </row>
    <row r="9" spans="1:2" s="20" customFormat="1" ht="12.75">
      <c r="A9" s="474"/>
      <c r="B9" s="474"/>
    </row>
    <row r="10" s="20" customFormat="1" ht="13.5" thickBot="1"/>
    <row r="11" spans="1:2" ht="12.75">
      <c r="A11" s="475" t="s">
        <v>80</v>
      </c>
      <c r="B11" s="476" t="s">
        <v>75</v>
      </c>
    </row>
    <row r="12" spans="1:2" s="479" customFormat="1" ht="13.5" thickBot="1">
      <c r="A12" s="477">
        <v>1</v>
      </c>
      <c r="B12" s="478">
        <v>2</v>
      </c>
    </row>
    <row r="13" spans="1:2" s="479" customFormat="1" ht="19.5" customHeight="1">
      <c r="A13" s="480"/>
      <c r="B13" s="481"/>
    </row>
    <row r="14" spans="1:2" ht="12.75">
      <c r="A14" s="482" t="s">
        <v>243</v>
      </c>
      <c r="B14" s="483">
        <f>SUM(B16,B26,B33,B37,B39,B41,B43,B45)</f>
        <v>87559000</v>
      </c>
    </row>
    <row r="15" spans="1:2" ht="12.75">
      <c r="A15" s="484"/>
      <c r="B15" s="485"/>
    </row>
    <row r="16" spans="1:2" ht="12.75">
      <c r="A16" s="484" t="s">
        <v>81</v>
      </c>
      <c r="B16" s="485">
        <f>SUM(B17:B24)</f>
        <v>21878000</v>
      </c>
    </row>
    <row r="17" spans="1:2" ht="12.75">
      <c r="A17" s="484" t="s">
        <v>82</v>
      </c>
      <c r="B17" s="485">
        <f>SUM('zał.nr2 '!E80,'zał.nr2 '!E87)</f>
        <v>18300000</v>
      </c>
    </row>
    <row r="18" spans="1:2" ht="12.75">
      <c r="A18" s="484" t="s">
        <v>83</v>
      </c>
      <c r="B18" s="485">
        <f>SUM('zał.nr2 '!E81,'zał.nr2 '!E88)</f>
        <v>45000</v>
      </c>
    </row>
    <row r="19" spans="1:2" ht="12.75">
      <c r="A19" s="484" t="s">
        <v>84</v>
      </c>
      <c r="B19" s="485">
        <f>SUM('zał.nr2 '!E82,'zał.nr2 '!E89)</f>
        <v>42000</v>
      </c>
    </row>
    <row r="20" spans="1:2" ht="12.75">
      <c r="A20" s="484" t="s">
        <v>85</v>
      </c>
      <c r="B20" s="485">
        <f>SUM('zał.nr2 '!E83,'zał.nr2 '!E90)</f>
        <v>165000</v>
      </c>
    </row>
    <row r="21" spans="1:2" ht="25.5">
      <c r="A21" s="486" t="s">
        <v>527</v>
      </c>
      <c r="B21" s="485">
        <f>SUM('zał.nr2 '!E77)</f>
        <v>385000</v>
      </c>
    </row>
    <row r="22" spans="1:2" ht="12.75">
      <c r="A22" s="484" t="s">
        <v>660</v>
      </c>
      <c r="B22" s="485">
        <f>SUM('zał.nr2 '!E91)</f>
        <v>300000</v>
      </c>
    </row>
    <row r="23" spans="1:2" ht="12.75">
      <c r="A23" s="484" t="s">
        <v>238</v>
      </c>
      <c r="B23" s="485">
        <f>SUM('zał.nr2 '!E92)</f>
        <v>41000</v>
      </c>
    </row>
    <row r="24" spans="1:2" ht="12.75">
      <c r="A24" s="484" t="s">
        <v>239</v>
      </c>
      <c r="B24" s="485">
        <f>SUM('zał.nr2 '!E84,'zał.nr2 '!E95)</f>
        <v>2600000</v>
      </c>
    </row>
    <row r="25" spans="1:2" ht="12.75">
      <c r="A25" s="484"/>
      <c r="B25" s="485"/>
    </row>
    <row r="26" spans="1:2" ht="12.75">
      <c r="A26" s="484" t="s">
        <v>86</v>
      </c>
      <c r="B26" s="485">
        <f>SUM(B27:B30)</f>
        <v>4666500</v>
      </c>
    </row>
    <row r="27" spans="1:2" ht="12.75">
      <c r="A27" s="484" t="s">
        <v>88</v>
      </c>
      <c r="B27" s="485">
        <f>SUM('zał.nr2 '!E98)</f>
        <v>660000</v>
      </c>
    </row>
    <row r="28" spans="1:2" ht="12.75">
      <c r="A28" s="484" t="s">
        <v>91</v>
      </c>
      <c r="B28" s="485">
        <f>SUM('zał.nr2 '!E93)</f>
        <v>750000</v>
      </c>
    </row>
    <row r="29" spans="1:2" ht="12.75">
      <c r="A29" s="484" t="s">
        <v>654</v>
      </c>
      <c r="B29" s="485">
        <f>SUM('zał.nr2 '!E94)</f>
        <v>1500000</v>
      </c>
    </row>
    <row r="30" spans="1:2" ht="12.75">
      <c r="A30" s="484" t="s">
        <v>298</v>
      </c>
      <c r="B30" s="485">
        <f>SUM('zał.nr2 '!E15,'zał.nr2 '!E56,'zał.nr2 '!E99,'zał.nr2 '!E102,'zał.nr2 '!E103,'zał.nr2 '!E104,'zał.nr2 '!E105,'zał.nr2 '!E106,'zał.nr2 '!E158)</f>
        <v>1756500</v>
      </c>
    </row>
    <row r="31" spans="1:2" s="489" customFormat="1" ht="12.75">
      <c r="A31" s="487" t="s">
        <v>299</v>
      </c>
      <c r="B31" s="488">
        <f>SUM('zał.nr2 '!E104)</f>
        <v>750000</v>
      </c>
    </row>
    <row r="32" spans="1:2" ht="12.75">
      <c r="A32" s="484"/>
      <c r="B32" s="485"/>
    </row>
    <row r="33" spans="1:2" ht="12.75">
      <c r="A33" s="486" t="s">
        <v>288</v>
      </c>
      <c r="B33" s="485">
        <f>SUM(B34:B35)</f>
        <v>21567939</v>
      </c>
    </row>
    <row r="34" spans="1:2" ht="12.75">
      <c r="A34" s="484" t="s">
        <v>90</v>
      </c>
      <c r="B34" s="485">
        <f>SUM('zał.nr2 '!E108,'zał.nr2 '!E111)</f>
        <v>21037939</v>
      </c>
    </row>
    <row r="35" spans="1:2" ht="12.75">
      <c r="A35" s="484" t="s">
        <v>89</v>
      </c>
      <c r="B35" s="485">
        <f>SUM('zał.nr2 '!E109,'zał.nr2 '!E112)</f>
        <v>530000</v>
      </c>
    </row>
    <row r="36" spans="1:2" ht="12.75">
      <c r="A36" s="484"/>
      <c r="B36" s="485"/>
    </row>
    <row r="37" spans="1:2" ht="25.5">
      <c r="A37" s="486" t="s">
        <v>289</v>
      </c>
      <c r="B37" s="485">
        <f>SUM('zał.nr2 '!E19,'zał.nr2 '!E156)</f>
        <v>270345</v>
      </c>
    </row>
    <row r="38" spans="1:2" ht="12.75">
      <c r="A38" s="484"/>
      <c r="B38" s="485"/>
    </row>
    <row r="39" spans="1:2" ht="12.75">
      <c r="A39" s="484" t="s">
        <v>92</v>
      </c>
      <c r="B39" s="485">
        <f>SUM('zał.nr2 '!E28,'zał.nr2 '!E31,'zał.nr2 '!E32,'zał.nr2 '!E33,'zał.nr2 '!E53,'zał.nr2 '!E57,'zał.nr2 '!E160)+'zał.nr2 '!E16</f>
        <v>18560600</v>
      </c>
    </row>
    <row r="40" spans="1:2" ht="12.75">
      <c r="A40" s="484"/>
      <c r="B40" s="485"/>
    </row>
    <row r="41" spans="1:2" ht="25.5">
      <c r="A41" s="486" t="s">
        <v>525</v>
      </c>
      <c r="B41" s="490">
        <f>SUM('zał.nr2 '!E122)</f>
        <v>105000</v>
      </c>
    </row>
    <row r="42" spans="1:2" ht="12.75">
      <c r="A42" s="484" t="s">
        <v>87</v>
      </c>
      <c r="B42" s="485"/>
    </row>
    <row r="43" spans="1:2" ht="25.5">
      <c r="A43" s="486" t="s">
        <v>526</v>
      </c>
      <c r="B43" s="485">
        <f>SUM('zał.nr2 '!E34,'zał.nr2 '!E78,'zał.nr2 '!E85,'zał.nr2 '!E96)</f>
        <v>222000</v>
      </c>
    </row>
    <row r="44" spans="1:2" ht="12.75">
      <c r="A44" s="484"/>
      <c r="B44" s="485"/>
    </row>
    <row r="45" spans="1:2" ht="25.5">
      <c r="A45" s="486" t="s">
        <v>528</v>
      </c>
      <c r="B45" s="485">
        <f>SUM(B46,B47,B48,B49)</f>
        <v>20288616</v>
      </c>
    </row>
    <row r="46" spans="1:2" s="489" customFormat="1" ht="12.75">
      <c r="A46" s="487" t="s">
        <v>248</v>
      </c>
      <c r="B46" s="488">
        <v>4621233</v>
      </c>
    </row>
    <row r="47" spans="1:2" s="489" customFormat="1" ht="12.75">
      <c r="A47" s="487" t="s">
        <v>554</v>
      </c>
      <c r="B47" s="488">
        <f>SUM('zał.nr2 '!E25,'zał.nr2 '!E64)</f>
        <v>308590</v>
      </c>
    </row>
    <row r="48" spans="1:2" s="489" customFormat="1" ht="12.75">
      <c r="A48" s="487" t="s">
        <v>555</v>
      </c>
      <c r="B48" s="488">
        <f>SUM('zał.nr2 '!E22,'zał.nr2 '!E162,'zał.nr2 '!E165)</f>
        <v>14367270</v>
      </c>
    </row>
    <row r="49" spans="1:2" ht="14.25" customHeight="1" thickBot="1">
      <c r="A49" s="491" t="s">
        <v>568</v>
      </c>
      <c r="B49" s="492">
        <v>991523</v>
      </c>
    </row>
    <row r="50" s="241" customFormat="1" ht="12.75"/>
    <row r="51" s="241" customFormat="1" ht="13.5" thickBot="1"/>
    <row r="52" spans="1:2" ht="12.75">
      <c r="A52" s="475" t="s">
        <v>80</v>
      </c>
      <c r="B52" s="476" t="s">
        <v>75</v>
      </c>
    </row>
    <row r="53" spans="1:2" s="479" customFormat="1" ht="13.5" thickBot="1">
      <c r="A53" s="477">
        <v>1</v>
      </c>
      <c r="B53" s="478">
        <v>2</v>
      </c>
    </row>
    <row r="54" spans="1:2" ht="12.75">
      <c r="A54" s="484"/>
      <c r="B54" s="485"/>
    </row>
    <row r="55" spans="1:2" s="20" customFormat="1" ht="12.75">
      <c r="A55" s="482" t="s">
        <v>94</v>
      </c>
      <c r="B55" s="483">
        <f>SUM(B57:B61)</f>
        <v>44991759</v>
      </c>
    </row>
    <row r="56" spans="1:2" ht="4.5" customHeight="1">
      <c r="A56" s="484"/>
      <c r="B56" s="485"/>
    </row>
    <row r="57" spans="1:2" ht="12.75">
      <c r="A57" s="484" t="s">
        <v>93</v>
      </c>
      <c r="B57" s="485">
        <f>SUM('zał.nr2 '!E115)</f>
        <v>24492733</v>
      </c>
    </row>
    <row r="58" spans="1:2" ht="12.75">
      <c r="A58" s="484" t="s">
        <v>465</v>
      </c>
      <c r="B58" s="485">
        <f>SUM('zał.nr2 '!E118)</f>
        <v>19314000</v>
      </c>
    </row>
    <row r="59" spans="1:2" ht="12.75" customHeight="1">
      <c r="A59" s="484" t="s">
        <v>428</v>
      </c>
      <c r="B59" s="485">
        <f>SUM('zał.nr2 '!E124)</f>
        <v>1053342</v>
      </c>
    </row>
    <row r="60" spans="1:2" ht="12.75">
      <c r="A60" s="484" t="s">
        <v>581</v>
      </c>
      <c r="B60" s="485">
        <f>SUM('zał.nr2 '!E120)</f>
        <v>65461</v>
      </c>
    </row>
    <row r="61" spans="1:2" ht="12.75">
      <c r="A61" s="484" t="s">
        <v>582</v>
      </c>
      <c r="B61" s="485">
        <f>SUM('zał.nr2 '!E117)</f>
        <v>66223</v>
      </c>
    </row>
    <row r="62" spans="1:2" ht="12.75">
      <c r="A62" s="484"/>
      <c r="B62" s="485"/>
    </row>
    <row r="63" spans="1:2" s="20" customFormat="1" ht="25.5">
      <c r="A63" s="493" t="s">
        <v>447</v>
      </c>
      <c r="B63" s="483">
        <f>B64</f>
        <v>1044000</v>
      </c>
    </row>
    <row r="64" spans="1:2" s="20" customFormat="1" ht="12.75">
      <c r="A64" s="486" t="s">
        <v>249</v>
      </c>
      <c r="B64" s="485">
        <f>SUM('zał.nr2 '!E141,'zał.nr2 '!E143,'zał.nr2 '!E148)</f>
        <v>1044000</v>
      </c>
    </row>
    <row r="65" spans="1:2" ht="12.75">
      <c r="A65" s="484"/>
      <c r="B65" s="485"/>
    </row>
    <row r="66" spans="1:2" s="20" customFormat="1" ht="25.5">
      <c r="A66" s="493" t="s">
        <v>293</v>
      </c>
      <c r="B66" s="483">
        <f>SUM(B68:B69)</f>
        <v>14069004</v>
      </c>
    </row>
    <row r="67" spans="1:2" ht="5.25" customHeight="1">
      <c r="A67" s="484"/>
      <c r="B67" s="485"/>
    </row>
    <row r="68" spans="1:2" ht="12.75">
      <c r="A68" s="484" t="s">
        <v>249</v>
      </c>
      <c r="B68" s="485">
        <f>SUM('zał.nr2 '!E47,'zał.nr2 '!E67,'zał.nr2 '!E132,'zał.nr2 '!E136,'zał.nr2 '!E138,'zał.nr2 '!E140,'zał.nr2 '!E146)</f>
        <v>9202104</v>
      </c>
    </row>
    <row r="69" spans="1:2" ht="12.75">
      <c r="A69" s="494" t="s">
        <v>95</v>
      </c>
      <c r="B69" s="485">
        <f>SUM('zał.nr2 '!E12,'zał.nr2 '!E35,'zał.nr2 '!E38,'zał.nr2 '!E42,'zał.nr2 '!E48,'zał.nr2 '!E60,'zał.nr2 '!E72,'zał.nr2 '!E127,'zał.nr2 '!E153)+'zał.nr2 '!E40</f>
        <v>4866900</v>
      </c>
    </row>
    <row r="70" spans="1:2" ht="12.75">
      <c r="A70" s="494"/>
      <c r="B70" s="485"/>
    </row>
    <row r="71" spans="1:2" s="20" customFormat="1" ht="12.75">
      <c r="A71" s="495" t="s">
        <v>294</v>
      </c>
      <c r="B71" s="483"/>
    </row>
    <row r="72" spans="1:2" s="20" customFormat="1" ht="12.75">
      <c r="A72" s="496" t="s">
        <v>573</v>
      </c>
      <c r="B72" s="483">
        <f>B74</f>
        <v>30500</v>
      </c>
    </row>
    <row r="73" spans="1:2" s="20" customFormat="1" ht="5.25" customHeight="1">
      <c r="A73" s="496"/>
      <c r="B73" s="483"/>
    </row>
    <row r="74" spans="1:2" ht="12.75">
      <c r="A74" s="497" t="s">
        <v>95</v>
      </c>
      <c r="B74" s="485">
        <f>SUM('zał.nr2 '!E49,'zał.nr2 '!E61)</f>
        <v>30500</v>
      </c>
    </row>
    <row r="75" spans="1:2" ht="13.5" thickBot="1">
      <c r="A75" s="484"/>
      <c r="B75" s="485"/>
    </row>
    <row r="76" spans="1:2" s="20" customFormat="1" ht="23.25" customHeight="1" thickBot="1">
      <c r="A76" s="18" t="s">
        <v>290</v>
      </c>
      <c r="B76" s="19">
        <f>SUM(B66,B65,B63,B55,B14)+B72</f>
        <v>147694263</v>
      </c>
    </row>
    <row r="77" ht="12.75">
      <c r="B77" s="498"/>
    </row>
    <row r="78" spans="1:2" ht="12.75">
      <c r="A78" s="499" t="s">
        <v>618</v>
      </c>
      <c r="B78" s="500">
        <f>B79-B76</f>
        <v>600000</v>
      </c>
    </row>
    <row r="79" spans="1:2" ht="12.75">
      <c r="A79" s="501" t="s">
        <v>583</v>
      </c>
      <c r="B79" s="413">
        <v>148294263</v>
      </c>
    </row>
    <row r="80" ht="12.75">
      <c r="A80" s="502"/>
    </row>
    <row r="121" s="479" customFormat="1" ht="12.75"/>
    <row r="122" s="479" customFormat="1" ht="12.75" customHeight="1"/>
    <row r="177" s="479" customFormat="1" ht="12.75"/>
    <row r="178" s="479" customFormat="1" ht="12.75" customHeight="1"/>
  </sheetData>
  <sheetProtection password="CF53" sheet="1" objects="1" scenarios="1"/>
  <mergeCells count="2">
    <mergeCell ref="A8:B8"/>
    <mergeCell ref="A7:B7"/>
  </mergeCells>
  <printOptions/>
  <pageMargins left="0.8661417322834646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5" zoomScaleSheetLayoutView="85" workbookViewId="0" topLeftCell="A1">
      <selection activeCell="H2" sqref="H2:H3"/>
    </sheetView>
  </sheetViews>
  <sheetFormatPr defaultColWidth="9.00390625" defaultRowHeight="12.75"/>
  <cols>
    <col min="1" max="1" width="5.625" style="63" customWidth="1"/>
    <col min="2" max="2" width="8.00390625" style="63" customWidth="1"/>
    <col min="3" max="3" width="36.25390625" style="65" customWidth="1"/>
    <col min="4" max="6" width="11.00390625" style="65" customWidth="1"/>
    <col min="7" max="7" width="10.75390625" style="65" customWidth="1"/>
    <col min="8" max="10" width="11.00390625" style="65" customWidth="1"/>
    <col min="11" max="16384" width="9.125" style="65" customWidth="1"/>
  </cols>
  <sheetData>
    <row r="1" ht="12.75">
      <c r="H1" s="66" t="s">
        <v>446</v>
      </c>
    </row>
    <row r="2" ht="12.75">
      <c r="H2" s="402" t="s">
        <v>758</v>
      </c>
    </row>
    <row r="3" ht="12.75">
      <c r="H3" s="402" t="s">
        <v>759</v>
      </c>
    </row>
    <row r="7" spans="1:10" s="67" customFormat="1" ht="12">
      <c r="A7" s="648" t="s">
        <v>542</v>
      </c>
      <c r="B7" s="648"/>
      <c r="C7" s="648"/>
      <c r="D7" s="648"/>
      <c r="E7" s="648"/>
      <c r="F7" s="648"/>
      <c r="G7" s="648"/>
      <c r="H7" s="648"/>
      <c r="I7" s="648"/>
      <c r="J7" s="648"/>
    </row>
    <row r="8" spans="1:10" s="67" customFormat="1" ht="12">
      <c r="A8" s="648" t="s">
        <v>541</v>
      </c>
      <c r="B8" s="648"/>
      <c r="C8" s="648"/>
      <c r="D8" s="648"/>
      <c r="E8" s="648"/>
      <c r="F8" s="648"/>
      <c r="G8" s="648"/>
      <c r="H8" s="648"/>
      <c r="I8" s="648"/>
      <c r="J8" s="648"/>
    </row>
    <row r="9" spans="1:10" s="67" customFormat="1" ht="12">
      <c r="A9" s="673" t="s">
        <v>607</v>
      </c>
      <c r="B9" s="673"/>
      <c r="C9" s="673"/>
      <c r="D9" s="673"/>
      <c r="E9" s="673"/>
      <c r="F9" s="673"/>
      <c r="G9" s="673"/>
      <c r="H9" s="673"/>
      <c r="I9" s="673"/>
      <c r="J9" s="673"/>
    </row>
    <row r="10" spans="1:10" s="67" customFormat="1" ht="12.75" thickBot="1">
      <c r="A10" s="343"/>
      <c r="B10" s="343"/>
      <c r="C10" s="343"/>
      <c r="D10" s="343"/>
      <c r="E10" s="343"/>
      <c r="F10" s="343"/>
      <c r="G10" s="343"/>
      <c r="H10" s="343"/>
      <c r="I10" s="343"/>
      <c r="J10" s="389" t="s">
        <v>244</v>
      </c>
    </row>
    <row r="11" spans="1:10" s="67" customFormat="1" ht="9.75" customHeight="1">
      <c r="A11" s="674" t="s">
        <v>61</v>
      </c>
      <c r="B11" s="667" t="s">
        <v>62</v>
      </c>
      <c r="C11" s="642" t="s">
        <v>438</v>
      </c>
      <c r="D11" s="671" t="s">
        <v>475</v>
      </c>
      <c r="E11" s="644" t="s">
        <v>352</v>
      </c>
      <c r="F11" s="636"/>
      <c r="G11" s="636"/>
      <c r="H11" s="636"/>
      <c r="I11" s="636"/>
      <c r="J11" s="637"/>
    </row>
    <row r="12" spans="1:10" ht="11.25" customHeight="1">
      <c r="A12" s="675"/>
      <c r="B12" s="635"/>
      <c r="C12" s="635"/>
      <c r="D12" s="672"/>
      <c r="E12" s="664" t="s">
        <v>64</v>
      </c>
      <c r="F12" s="665"/>
      <c r="G12" s="665"/>
      <c r="H12" s="665"/>
      <c r="I12" s="666"/>
      <c r="J12" s="645" t="s">
        <v>65</v>
      </c>
    </row>
    <row r="13" spans="1:10" ht="11.25" customHeight="1">
      <c r="A13" s="675"/>
      <c r="B13" s="635"/>
      <c r="C13" s="635"/>
      <c r="D13" s="672"/>
      <c r="E13" s="661" t="s">
        <v>474</v>
      </c>
      <c r="F13" s="668" t="s">
        <v>473</v>
      </c>
      <c r="G13" s="669"/>
      <c r="H13" s="669"/>
      <c r="I13" s="670"/>
      <c r="J13" s="645"/>
    </row>
    <row r="14" spans="1:10" ht="11.25" customHeight="1">
      <c r="A14" s="675"/>
      <c r="B14" s="635"/>
      <c r="C14" s="635"/>
      <c r="D14" s="672"/>
      <c r="E14" s="662"/>
      <c r="F14" s="638" t="s">
        <v>70</v>
      </c>
      <c r="G14" s="641" t="s">
        <v>67</v>
      </c>
      <c r="H14" s="638" t="s">
        <v>69</v>
      </c>
      <c r="I14" s="638" t="s">
        <v>68</v>
      </c>
      <c r="J14" s="646"/>
    </row>
    <row r="15" spans="1:10" ht="12">
      <c r="A15" s="675"/>
      <c r="B15" s="635"/>
      <c r="C15" s="635"/>
      <c r="D15" s="672"/>
      <c r="E15" s="662"/>
      <c r="F15" s="639"/>
      <c r="G15" s="639"/>
      <c r="H15" s="639"/>
      <c r="I15" s="639"/>
      <c r="J15" s="646"/>
    </row>
    <row r="16" spans="1:10" ht="12">
      <c r="A16" s="675"/>
      <c r="B16" s="635"/>
      <c r="C16" s="635"/>
      <c r="D16" s="672"/>
      <c r="E16" s="662"/>
      <c r="F16" s="639"/>
      <c r="G16" s="639"/>
      <c r="H16" s="639"/>
      <c r="I16" s="639"/>
      <c r="J16" s="646"/>
    </row>
    <row r="17" spans="1:10" ht="12">
      <c r="A17" s="675"/>
      <c r="B17" s="635"/>
      <c r="C17" s="635"/>
      <c r="D17" s="672"/>
      <c r="E17" s="662"/>
      <c r="F17" s="639"/>
      <c r="G17" s="639"/>
      <c r="H17" s="639"/>
      <c r="I17" s="639"/>
      <c r="J17" s="646"/>
    </row>
    <row r="18" spans="1:10" ht="6" customHeight="1">
      <c r="A18" s="675"/>
      <c r="B18" s="635"/>
      <c r="C18" s="635"/>
      <c r="D18" s="672"/>
      <c r="E18" s="662"/>
      <c r="F18" s="639"/>
      <c r="G18" s="639"/>
      <c r="H18" s="639"/>
      <c r="I18" s="639"/>
      <c r="J18" s="646"/>
    </row>
    <row r="19" spans="1:10" ht="12" hidden="1">
      <c r="A19" s="675"/>
      <c r="B19" s="635"/>
      <c r="C19" s="635"/>
      <c r="D19" s="672"/>
      <c r="E19" s="663"/>
      <c r="F19" s="640"/>
      <c r="G19" s="640"/>
      <c r="H19" s="640"/>
      <c r="I19" s="640"/>
      <c r="J19" s="643"/>
    </row>
    <row r="20" spans="1:10" s="349" customFormat="1" ht="9" thickBot="1">
      <c r="A20" s="385">
        <v>1</v>
      </c>
      <c r="B20" s="346">
        <v>2</v>
      </c>
      <c r="C20" s="346">
        <v>3</v>
      </c>
      <c r="D20" s="347">
        <v>4</v>
      </c>
      <c r="E20" s="347">
        <v>5</v>
      </c>
      <c r="F20" s="347">
        <v>6</v>
      </c>
      <c r="G20" s="347">
        <v>7</v>
      </c>
      <c r="H20" s="347">
        <v>8</v>
      </c>
      <c r="I20" s="347">
        <v>9</v>
      </c>
      <c r="J20" s="348">
        <v>10</v>
      </c>
    </row>
    <row r="21" spans="1:10" s="72" customFormat="1" ht="19.5" customHeight="1">
      <c r="A21" s="83" t="s">
        <v>71</v>
      </c>
      <c r="B21" s="84"/>
      <c r="C21" s="85" t="s">
        <v>72</v>
      </c>
      <c r="D21" s="390">
        <f>D22</f>
        <v>40000</v>
      </c>
      <c r="E21" s="390">
        <f>E22</f>
        <v>40000</v>
      </c>
      <c r="F21" s="390"/>
      <c r="G21" s="390"/>
      <c r="H21" s="390"/>
      <c r="I21" s="390"/>
      <c r="J21" s="86"/>
    </row>
    <row r="22" spans="1:10" s="72" customFormat="1" ht="21" customHeight="1">
      <c r="A22" s="391"/>
      <c r="B22" s="173" t="s">
        <v>470</v>
      </c>
      <c r="C22" s="388" t="s">
        <v>471</v>
      </c>
      <c r="D22" s="360">
        <f>E22+J22</f>
        <v>40000</v>
      </c>
      <c r="E22" s="360">
        <v>40000</v>
      </c>
      <c r="F22" s="360"/>
      <c r="G22" s="360"/>
      <c r="H22" s="360"/>
      <c r="I22" s="360"/>
      <c r="J22" s="392"/>
    </row>
    <row r="23" spans="1:10" s="67" customFormat="1" ht="19.5" customHeight="1">
      <c r="A23" s="83" t="s">
        <v>110</v>
      </c>
      <c r="B23" s="84"/>
      <c r="C23" s="107" t="s">
        <v>111</v>
      </c>
      <c r="D23" s="351">
        <f>SUM(D24)</f>
        <v>45000</v>
      </c>
      <c r="E23" s="351">
        <f>SUM(E24)</f>
        <v>45000</v>
      </c>
      <c r="F23" s="351"/>
      <c r="G23" s="351"/>
      <c r="H23" s="351"/>
      <c r="I23" s="351"/>
      <c r="J23" s="97"/>
    </row>
    <row r="24" spans="1:10" ht="18.75" customHeight="1">
      <c r="A24" s="380"/>
      <c r="B24" s="358" t="s">
        <v>112</v>
      </c>
      <c r="C24" s="374" t="s">
        <v>113</v>
      </c>
      <c r="D24" s="361">
        <f>E24+J24</f>
        <v>45000</v>
      </c>
      <c r="E24" s="361">
        <v>45000</v>
      </c>
      <c r="F24" s="361"/>
      <c r="G24" s="361"/>
      <c r="H24" s="361"/>
      <c r="I24" s="361"/>
      <c r="J24" s="362"/>
    </row>
    <row r="25" spans="1:10" s="67" customFormat="1" ht="19.5" customHeight="1">
      <c r="A25" s="83" t="s">
        <v>114</v>
      </c>
      <c r="B25" s="84"/>
      <c r="C25" s="107" t="s">
        <v>115</v>
      </c>
      <c r="D25" s="351">
        <f>SUM(D26:D28)</f>
        <v>249400</v>
      </c>
      <c r="E25" s="351">
        <f>SUM(E26:E28)</f>
        <v>249400</v>
      </c>
      <c r="F25" s="351">
        <f>F26+F27+F28</f>
        <v>199400</v>
      </c>
      <c r="G25" s="351"/>
      <c r="H25" s="351"/>
      <c r="I25" s="351"/>
      <c r="J25" s="97"/>
    </row>
    <row r="26" spans="1:10" ht="18.75" customHeight="1">
      <c r="A26" s="79"/>
      <c r="B26" s="47" t="s">
        <v>182</v>
      </c>
      <c r="C26" s="356" t="s">
        <v>295</v>
      </c>
      <c r="D26" s="355">
        <f>E26+J26</f>
        <v>37000</v>
      </c>
      <c r="E26" s="355">
        <v>37000</v>
      </c>
      <c r="F26" s="355"/>
      <c r="G26" s="355"/>
      <c r="H26" s="355"/>
      <c r="I26" s="355"/>
      <c r="J26" s="100"/>
    </row>
    <row r="27" spans="1:10" ht="18.75" customHeight="1">
      <c r="A27" s="79"/>
      <c r="B27" s="88" t="s">
        <v>117</v>
      </c>
      <c r="C27" s="356" t="s">
        <v>273</v>
      </c>
      <c r="D27" s="355">
        <f>E27+J27</f>
        <v>13000</v>
      </c>
      <c r="E27" s="355">
        <v>13000</v>
      </c>
      <c r="F27" s="355"/>
      <c r="G27" s="355"/>
      <c r="H27" s="355"/>
      <c r="I27" s="355"/>
      <c r="J27" s="100"/>
    </row>
    <row r="28" spans="1:10" ht="18.75" customHeight="1">
      <c r="A28" s="380"/>
      <c r="B28" s="358" t="s">
        <v>183</v>
      </c>
      <c r="C28" s="120" t="s">
        <v>184</v>
      </c>
      <c r="D28" s="361">
        <f>E28+J28</f>
        <v>199400</v>
      </c>
      <c r="E28" s="361">
        <v>199400</v>
      </c>
      <c r="F28" s="361">
        <v>199400</v>
      </c>
      <c r="G28" s="361"/>
      <c r="H28" s="361"/>
      <c r="I28" s="361"/>
      <c r="J28" s="362"/>
    </row>
    <row r="29" spans="1:10" s="67" customFormat="1" ht="20.25" customHeight="1">
      <c r="A29" s="83" t="s">
        <v>118</v>
      </c>
      <c r="B29" s="84"/>
      <c r="C29" s="107" t="s">
        <v>119</v>
      </c>
      <c r="D29" s="351">
        <f>SUM(D30:D31)</f>
        <v>450000</v>
      </c>
      <c r="E29" s="351">
        <f>SUM(E30:E31)</f>
        <v>450000</v>
      </c>
      <c r="F29" s="351">
        <f>SUM(F30:F31)</f>
        <v>434474</v>
      </c>
      <c r="G29" s="351"/>
      <c r="H29" s="351"/>
      <c r="I29" s="351"/>
      <c r="J29" s="97"/>
    </row>
    <row r="30" spans="1:10" ht="18.75" customHeight="1">
      <c r="A30" s="79"/>
      <c r="B30" s="88" t="s">
        <v>185</v>
      </c>
      <c r="C30" s="101" t="s">
        <v>231</v>
      </c>
      <c r="D30" s="355">
        <f>E30+J30</f>
        <v>433000</v>
      </c>
      <c r="E30" s="355">
        <v>433000</v>
      </c>
      <c r="F30" s="355">
        <v>426000</v>
      </c>
      <c r="G30" s="355"/>
      <c r="H30" s="355"/>
      <c r="I30" s="355"/>
      <c r="J30" s="100"/>
    </row>
    <row r="31" spans="1:10" ht="18.75" customHeight="1">
      <c r="A31" s="79"/>
      <c r="B31" s="88" t="s">
        <v>186</v>
      </c>
      <c r="C31" s="101" t="s">
        <v>187</v>
      </c>
      <c r="D31" s="355">
        <f>E31+J31</f>
        <v>17000</v>
      </c>
      <c r="E31" s="355">
        <v>17000</v>
      </c>
      <c r="F31" s="355">
        <v>8474</v>
      </c>
      <c r="G31" s="355"/>
      <c r="H31" s="355"/>
      <c r="I31" s="355"/>
      <c r="J31" s="100"/>
    </row>
    <row r="32" spans="1:10" ht="26.25" customHeight="1" thickBot="1">
      <c r="A32" s="205"/>
      <c r="B32" s="206"/>
      <c r="C32" s="393"/>
      <c r="D32" s="365"/>
      <c r="E32" s="365"/>
      <c r="F32" s="365"/>
      <c r="G32" s="365"/>
      <c r="H32" s="365"/>
      <c r="I32" s="365"/>
      <c r="J32" s="209"/>
    </row>
    <row r="33" spans="1:10" s="123" customFormat="1" ht="9.75" customHeight="1">
      <c r="A33" s="117"/>
      <c r="B33" s="117"/>
      <c r="D33" s="119"/>
      <c r="E33" s="119"/>
      <c r="F33" s="119"/>
      <c r="G33" s="119"/>
      <c r="H33" s="119"/>
      <c r="I33" s="119"/>
      <c r="J33" s="119"/>
    </row>
    <row r="34" spans="1:10" s="123" customFormat="1" ht="10.5" customHeight="1" thickBot="1">
      <c r="A34" s="117"/>
      <c r="B34" s="117"/>
      <c r="D34" s="119"/>
      <c r="E34" s="119"/>
      <c r="F34" s="119"/>
      <c r="G34" s="119"/>
      <c r="H34" s="119"/>
      <c r="I34" s="119"/>
      <c r="J34" s="119"/>
    </row>
    <row r="35" spans="1:10" s="349" customFormat="1" ht="9" thickBot="1">
      <c r="A35" s="379">
        <v>1</v>
      </c>
      <c r="B35" s="367">
        <v>2</v>
      </c>
      <c r="C35" s="367">
        <v>3</v>
      </c>
      <c r="D35" s="368">
        <v>4</v>
      </c>
      <c r="E35" s="368">
        <v>5</v>
      </c>
      <c r="F35" s="368">
        <v>6</v>
      </c>
      <c r="G35" s="368">
        <v>7</v>
      </c>
      <c r="H35" s="368">
        <v>8</v>
      </c>
      <c r="I35" s="368">
        <v>9</v>
      </c>
      <c r="J35" s="369">
        <v>10</v>
      </c>
    </row>
    <row r="36" spans="1:10" s="67" customFormat="1" ht="48" customHeight="1">
      <c r="A36" s="46" t="s">
        <v>601</v>
      </c>
      <c r="B36" s="84"/>
      <c r="C36" s="373" t="s">
        <v>353</v>
      </c>
      <c r="D36" s="351">
        <f>D37</f>
        <v>7104</v>
      </c>
      <c r="E36" s="351">
        <f>E37</f>
        <v>7104</v>
      </c>
      <c r="F36" s="351">
        <f>F37</f>
        <v>7104</v>
      </c>
      <c r="G36" s="351"/>
      <c r="H36" s="351"/>
      <c r="I36" s="351"/>
      <c r="J36" s="97"/>
    </row>
    <row r="37" spans="1:10" ht="33.75" customHeight="1">
      <c r="A37" s="380"/>
      <c r="B37" s="173" t="s">
        <v>600</v>
      </c>
      <c r="C37" s="374" t="s">
        <v>357</v>
      </c>
      <c r="D37" s="361">
        <f>E37+J37</f>
        <v>7104</v>
      </c>
      <c r="E37" s="361">
        <v>7104</v>
      </c>
      <c r="F37" s="361">
        <v>7104</v>
      </c>
      <c r="G37" s="361"/>
      <c r="H37" s="361"/>
      <c r="I37" s="361"/>
      <c r="J37" s="362"/>
    </row>
    <row r="38" spans="1:10" s="67" customFormat="1" ht="30.75" customHeight="1">
      <c r="A38" s="83" t="s">
        <v>124</v>
      </c>
      <c r="B38" s="84"/>
      <c r="C38" s="109" t="s">
        <v>356</v>
      </c>
      <c r="D38" s="351">
        <f>SUM(D39)</f>
        <v>3875500</v>
      </c>
      <c r="E38" s="351">
        <f>SUM(E39)</f>
        <v>3875500</v>
      </c>
      <c r="F38" s="351">
        <f>SUM(F39)</f>
        <v>2859904</v>
      </c>
      <c r="G38" s="351"/>
      <c r="H38" s="351"/>
      <c r="I38" s="351"/>
      <c r="J38" s="97"/>
    </row>
    <row r="39" spans="1:10" ht="18.75" customHeight="1">
      <c r="A39" s="380"/>
      <c r="B39" s="358" t="s">
        <v>127</v>
      </c>
      <c r="C39" s="374" t="s">
        <v>277</v>
      </c>
      <c r="D39" s="361">
        <f>E39+J39</f>
        <v>3875500</v>
      </c>
      <c r="E39" s="361">
        <v>3875500</v>
      </c>
      <c r="F39" s="361">
        <v>2859904</v>
      </c>
      <c r="G39" s="361"/>
      <c r="H39" s="361"/>
      <c r="I39" s="361"/>
      <c r="J39" s="362"/>
    </row>
    <row r="40" spans="1:10" s="67" customFormat="1" ht="19.5" customHeight="1">
      <c r="A40" s="83" t="s">
        <v>146</v>
      </c>
      <c r="B40" s="84"/>
      <c r="C40" s="107" t="s">
        <v>147</v>
      </c>
      <c r="D40" s="351">
        <f>D41</f>
        <v>530000</v>
      </c>
      <c r="E40" s="351">
        <f>E41</f>
        <v>530000</v>
      </c>
      <c r="F40" s="351"/>
      <c r="G40" s="351"/>
      <c r="H40" s="351"/>
      <c r="I40" s="351"/>
      <c r="J40" s="97"/>
    </row>
    <row r="41" spans="1:10" ht="43.5" customHeight="1">
      <c r="A41" s="380"/>
      <c r="B41" s="173" t="s">
        <v>188</v>
      </c>
      <c r="C41" s="374" t="s">
        <v>540</v>
      </c>
      <c r="D41" s="361">
        <f>E41+J41</f>
        <v>530000</v>
      </c>
      <c r="E41" s="361">
        <v>530000</v>
      </c>
      <c r="F41" s="361"/>
      <c r="G41" s="361"/>
      <c r="H41" s="361"/>
      <c r="I41" s="361"/>
      <c r="J41" s="362"/>
    </row>
    <row r="42" spans="1:10" s="67" customFormat="1" ht="19.5" customHeight="1">
      <c r="A42" s="83" t="s">
        <v>397</v>
      </c>
      <c r="B42" s="84"/>
      <c r="C42" s="107" t="s">
        <v>398</v>
      </c>
      <c r="D42" s="351">
        <f>SUM(D46,D47)+D45+D43+D44</f>
        <v>8840000</v>
      </c>
      <c r="E42" s="351">
        <f>SUM(E46,E47)+E45+E43+E44</f>
        <v>8840000</v>
      </c>
      <c r="F42" s="351">
        <f>SUM(F46,F47)+F45+F43+F44</f>
        <v>308065</v>
      </c>
      <c r="G42" s="351">
        <f>SUM(G46,G47)+G45+G43+G44</f>
        <v>103000</v>
      </c>
      <c r="H42" s="351"/>
      <c r="I42" s="351"/>
      <c r="J42" s="97"/>
    </row>
    <row r="43" spans="1:10" ht="18.75" customHeight="1">
      <c r="A43" s="79"/>
      <c r="B43" s="88" t="s">
        <v>399</v>
      </c>
      <c r="C43" s="101" t="s">
        <v>344</v>
      </c>
      <c r="D43" s="355">
        <f>E43+J43</f>
        <v>103000</v>
      </c>
      <c r="E43" s="355">
        <v>103000</v>
      </c>
      <c r="F43" s="355"/>
      <c r="G43" s="355">
        <v>103000</v>
      </c>
      <c r="H43" s="355"/>
      <c r="I43" s="355"/>
      <c r="J43" s="100"/>
    </row>
    <row r="44" spans="1:10" ht="36" customHeight="1">
      <c r="A44" s="79"/>
      <c r="B44" s="47" t="s">
        <v>652</v>
      </c>
      <c r="C44" s="110" t="s">
        <v>472</v>
      </c>
      <c r="D44" s="355">
        <f>E44+J44</f>
        <v>7946000</v>
      </c>
      <c r="E44" s="355">
        <v>7946000</v>
      </c>
      <c r="F44" s="355">
        <v>249943</v>
      </c>
      <c r="G44" s="355"/>
      <c r="H44" s="355"/>
      <c r="I44" s="355"/>
      <c r="J44" s="100"/>
    </row>
    <row r="45" spans="1:10" ht="46.5" customHeight="1">
      <c r="A45" s="79"/>
      <c r="B45" s="226" t="s">
        <v>400</v>
      </c>
      <c r="C45" s="394" t="s">
        <v>558</v>
      </c>
      <c r="D45" s="395">
        <f>E45+J45</f>
        <v>81000</v>
      </c>
      <c r="E45" s="395">
        <v>81000</v>
      </c>
      <c r="F45" s="395"/>
      <c r="G45" s="395"/>
      <c r="H45" s="395"/>
      <c r="I45" s="395"/>
      <c r="J45" s="396"/>
    </row>
    <row r="46" spans="1:10" ht="35.25" customHeight="1">
      <c r="A46" s="79"/>
      <c r="B46" s="47" t="s">
        <v>406</v>
      </c>
      <c r="C46" s="356" t="s">
        <v>611</v>
      </c>
      <c r="D46" s="355">
        <f>E46+J46</f>
        <v>647000</v>
      </c>
      <c r="E46" s="355">
        <v>647000</v>
      </c>
      <c r="F46" s="355"/>
      <c r="G46" s="355"/>
      <c r="H46" s="355"/>
      <c r="I46" s="355"/>
      <c r="J46" s="100"/>
    </row>
    <row r="47" spans="1:10" ht="34.5" customHeight="1">
      <c r="A47" s="79"/>
      <c r="B47" s="88" t="s">
        <v>402</v>
      </c>
      <c r="C47" s="356" t="s">
        <v>274</v>
      </c>
      <c r="D47" s="355">
        <f>E47+J47</f>
        <v>63000</v>
      </c>
      <c r="E47" s="355">
        <v>63000</v>
      </c>
      <c r="F47" s="355">
        <v>58122</v>
      </c>
      <c r="G47" s="355"/>
      <c r="H47" s="355"/>
      <c r="I47" s="355"/>
      <c r="J47" s="100"/>
    </row>
    <row r="48" spans="1:10" ht="12.75" customHeight="1" thickBot="1">
      <c r="A48" s="363"/>
      <c r="B48" s="386"/>
      <c r="C48" s="397"/>
      <c r="D48" s="372"/>
      <c r="E48" s="372"/>
      <c r="F48" s="372"/>
      <c r="G48" s="372"/>
      <c r="H48" s="372"/>
      <c r="I48" s="372"/>
      <c r="J48" s="209"/>
    </row>
    <row r="49" spans="1:10" ht="25.5" customHeight="1" thickBot="1">
      <c r="A49" s="117"/>
      <c r="B49" s="117"/>
      <c r="C49" s="376"/>
      <c r="D49" s="119"/>
      <c r="E49" s="119"/>
      <c r="F49" s="119"/>
      <c r="G49" s="119"/>
      <c r="H49" s="119"/>
      <c r="I49" s="119"/>
      <c r="J49" s="119"/>
    </row>
    <row r="50" spans="1:10" ht="11.25" customHeight="1" thickBot="1">
      <c r="A50" s="379">
        <v>1</v>
      </c>
      <c r="B50" s="367">
        <v>2</v>
      </c>
      <c r="C50" s="367">
        <v>3</v>
      </c>
      <c r="D50" s="368">
        <v>4</v>
      </c>
      <c r="E50" s="368">
        <v>5</v>
      </c>
      <c r="F50" s="368">
        <v>6</v>
      </c>
      <c r="G50" s="368">
        <v>7</v>
      </c>
      <c r="H50" s="368">
        <v>8</v>
      </c>
      <c r="I50" s="368">
        <v>9</v>
      </c>
      <c r="J50" s="369">
        <v>10</v>
      </c>
    </row>
    <row r="51" spans="1:10" s="67" customFormat="1" ht="34.5" customHeight="1">
      <c r="A51" s="83" t="s">
        <v>152</v>
      </c>
      <c r="B51" s="84"/>
      <c r="C51" s="373" t="s">
        <v>403</v>
      </c>
      <c r="D51" s="351">
        <f>D52</f>
        <v>32000</v>
      </c>
      <c r="E51" s="351">
        <f>E52</f>
        <v>32000</v>
      </c>
      <c r="F51" s="351"/>
      <c r="G51" s="351">
        <f>SUM(G52)</f>
        <v>32000</v>
      </c>
      <c r="H51" s="351"/>
      <c r="I51" s="351"/>
      <c r="J51" s="97"/>
    </row>
    <row r="52" spans="1:10" ht="24" customHeight="1">
      <c r="A52" s="79"/>
      <c r="B52" s="88" t="s">
        <v>191</v>
      </c>
      <c r="C52" s="356" t="s">
        <v>450</v>
      </c>
      <c r="D52" s="355">
        <f>E52+J52</f>
        <v>32000</v>
      </c>
      <c r="E52" s="355">
        <v>32000</v>
      </c>
      <c r="F52" s="355"/>
      <c r="G52" s="355">
        <v>32000</v>
      </c>
      <c r="H52" s="355"/>
      <c r="I52" s="355"/>
      <c r="J52" s="100"/>
    </row>
    <row r="53" spans="1:10" ht="18.75" customHeight="1" thickBot="1">
      <c r="A53" s="79"/>
      <c r="B53" s="88"/>
      <c r="C53" s="101"/>
      <c r="D53" s="355"/>
      <c r="E53" s="355"/>
      <c r="F53" s="355"/>
      <c r="G53" s="355"/>
      <c r="H53" s="355"/>
      <c r="I53" s="355"/>
      <c r="J53" s="100"/>
    </row>
    <row r="54" spans="1:10" s="58" customFormat="1" ht="26.25" customHeight="1" thickBot="1">
      <c r="A54" s="692" t="s">
        <v>193</v>
      </c>
      <c r="B54" s="693"/>
      <c r="C54" s="694"/>
      <c r="D54" s="215">
        <f>SUM(D42,D40,D38,D29,D25,D23)+D36+D51+D21</f>
        <v>14069004</v>
      </c>
      <c r="E54" s="215">
        <f>SUM(E42,E40,E38,E29,E25,E23)+E36+E51+E21</f>
        <v>14069004</v>
      </c>
      <c r="F54" s="215">
        <f>SUM(F42,F40,F38,F29,F25,F23)+F36+F51+F21</f>
        <v>3808947</v>
      </c>
      <c r="G54" s="215">
        <f>SUM(G42,G40,G38,G29,G25,G23)+G36+G51+G21</f>
        <v>135000</v>
      </c>
      <c r="H54" s="215"/>
      <c r="I54" s="215"/>
      <c r="J54" s="57"/>
    </row>
    <row r="55" spans="1:10" ht="19.5" customHeight="1">
      <c r="A55" s="117"/>
      <c r="B55" s="117"/>
      <c r="C55" s="123"/>
      <c r="D55" s="119"/>
      <c r="E55" s="119"/>
      <c r="F55" s="119"/>
      <c r="G55" s="119"/>
      <c r="H55" s="119"/>
      <c r="I55" s="119"/>
      <c r="J55" s="119"/>
    </row>
    <row r="56" spans="1:10" ht="19.5" customHeight="1">
      <c r="A56" s="117"/>
      <c r="B56" s="117"/>
      <c r="C56" s="389" t="s">
        <v>583</v>
      </c>
      <c r="D56" s="119">
        <v>14069004</v>
      </c>
      <c r="E56" s="119">
        <v>14069004</v>
      </c>
      <c r="F56" s="119">
        <v>3808947</v>
      </c>
      <c r="G56" s="119">
        <v>135000</v>
      </c>
      <c r="H56" s="119">
        <v>0</v>
      </c>
      <c r="I56" s="119">
        <v>0</v>
      </c>
      <c r="J56" s="119">
        <v>0</v>
      </c>
    </row>
    <row r="57" spans="1:10" ht="19.5" customHeight="1">
      <c r="A57" s="117"/>
      <c r="B57" s="117"/>
      <c r="C57" s="398" t="s">
        <v>610</v>
      </c>
      <c r="D57" s="187">
        <f>D54-D56</f>
        <v>0</v>
      </c>
      <c r="E57" s="187">
        <f aca="true" t="shared" si="0" ref="E57:J57">E54-E56</f>
        <v>0</v>
      </c>
      <c r="F57" s="187">
        <f t="shared" si="0"/>
        <v>0</v>
      </c>
      <c r="G57" s="187">
        <f t="shared" si="0"/>
        <v>0</v>
      </c>
      <c r="H57" s="187">
        <f t="shared" si="0"/>
        <v>0</v>
      </c>
      <c r="I57" s="187">
        <f t="shared" si="0"/>
        <v>0</v>
      </c>
      <c r="J57" s="187">
        <f t="shared" si="0"/>
        <v>0</v>
      </c>
    </row>
    <row r="58" spans="1:10" ht="19.5" customHeight="1">
      <c r="A58" s="117"/>
      <c r="B58" s="117"/>
      <c r="C58" s="123"/>
      <c r="D58" s="119"/>
      <c r="E58" s="119"/>
      <c r="F58" s="119"/>
      <c r="G58" s="119"/>
      <c r="H58" s="119"/>
      <c r="I58" s="119"/>
      <c r="J58" s="119"/>
    </row>
    <row r="59" spans="1:10" ht="19.5" customHeight="1">
      <c r="A59" s="117"/>
      <c r="B59" s="117"/>
      <c r="C59" s="123"/>
      <c r="D59" s="119"/>
      <c r="E59" s="119"/>
      <c r="F59" s="119"/>
      <c r="G59" s="119"/>
      <c r="H59" s="119"/>
      <c r="I59" s="119"/>
      <c r="J59" s="119"/>
    </row>
    <row r="60" spans="1:10" ht="19.5" customHeight="1">
      <c r="A60" s="117"/>
      <c r="B60" s="117"/>
      <c r="C60" s="123"/>
      <c r="D60" s="119"/>
      <c r="E60" s="119"/>
      <c r="F60" s="119"/>
      <c r="G60" s="119"/>
      <c r="H60" s="119"/>
      <c r="I60" s="119"/>
      <c r="J60" s="119"/>
    </row>
    <row r="61" spans="1:10" ht="19.5" customHeight="1">
      <c r="A61" s="117"/>
      <c r="B61" s="117"/>
      <c r="C61" s="123"/>
      <c r="D61" s="119"/>
      <c r="E61" s="119"/>
      <c r="F61" s="119"/>
      <c r="G61" s="119"/>
      <c r="H61" s="119"/>
      <c r="I61" s="119"/>
      <c r="J61" s="119"/>
    </row>
    <row r="62" spans="1:10" ht="19.5" customHeight="1">
      <c r="A62" s="117"/>
      <c r="B62" s="117"/>
      <c r="C62" s="123"/>
      <c r="D62" s="119"/>
      <c r="E62" s="119"/>
      <c r="F62" s="119"/>
      <c r="G62" s="119"/>
      <c r="H62" s="119"/>
      <c r="I62" s="119"/>
      <c r="J62" s="119"/>
    </row>
  </sheetData>
  <sheetProtection password="CF53" sheet="1" objects="1" scenarios="1"/>
  <mergeCells count="17">
    <mergeCell ref="A8:J8"/>
    <mergeCell ref="A7:J7"/>
    <mergeCell ref="I14:I19"/>
    <mergeCell ref="F14:F19"/>
    <mergeCell ref="A9:J9"/>
    <mergeCell ref="G14:G19"/>
    <mergeCell ref="H14:H19"/>
    <mergeCell ref="A11:A19"/>
    <mergeCell ref="B11:B19"/>
    <mergeCell ref="C11:C19"/>
    <mergeCell ref="J12:J19"/>
    <mergeCell ref="E13:E19"/>
    <mergeCell ref="F13:I13"/>
    <mergeCell ref="A54:C54"/>
    <mergeCell ref="D11:D19"/>
    <mergeCell ref="E11:J11"/>
    <mergeCell ref="E12:I12"/>
  </mergeCells>
  <printOptions/>
  <pageMargins left="0.8661417322834646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SheetLayoutView="85" workbookViewId="0" topLeftCell="A1">
      <selection activeCell="H2" sqref="H2:H3"/>
    </sheetView>
  </sheetViews>
  <sheetFormatPr defaultColWidth="9.00390625" defaultRowHeight="12.75"/>
  <cols>
    <col min="1" max="1" width="6.00390625" style="399" customWidth="1"/>
    <col min="2" max="2" width="8.25390625" style="399" customWidth="1"/>
    <col min="3" max="3" width="36.25390625" style="401" customWidth="1"/>
    <col min="4" max="6" width="11.00390625" style="401" customWidth="1"/>
    <col min="7" max="7" width="10.125" style="401" customWidth="1"/>
    <col min="8" max="10" width="11.00390625" style="401" customWidth="1"/>
    <col min="11" max="16384" width="9.125" style="401" customWidth="1"/>
  </cols>
  <sheetData>
    <row r="1" spans="8:9" ht="12.75">
      <c r="H1" s="402" t="s">
        <v>348</v>
      </c>
      <c r="I1" s="402"/>
    </row>
    <row r="2" spans="8:9" ht="12.75">
      <c r="H2" s="402" t="s">
        <v>758</v>
      </c>
      <c r="I2" s="402"/>
    </row>
    <row r="3" spans="8:9" ht="12.75">
      <c r="H3" s="402" t="s">
        <v>759</v>
      </c>
      <c r="I3" s="402"/>
    </row>
    <row r="5" spans="1:10" s="58" customFormat="1" ht="12">
      <c r="A5" s="681" t="s">
        <v>434</v>
      </c>
      <c r="B5" s="681"/>
      <c r="C5" s="681"/>
      <c r="D5" s="681"/>
      <c r="E5" s="681"/>
      <c r="F5" s="681"/>
      <c r="G5" s="681"/>
      <c r="H5" s="681"/>
      <c r="I5" s="681"/>
      <c r="J5" s="681"/>
    </row>
    <row r="6" spans="1:10" s="58" customFormat="1" ht="12">
      <c r="A6" s="683" t="s">
        <v>269</v>
      </c>
      <c r="B6" s="683"/>
      <c r="C6" s="683"/>
      <c r="D6" s="683"/>
      <c r="E6" s="683"/>
      <c r="F6" s="683"/>
      <c r="G6" s="683"/>
      <c r="H6" s="683"/>
      <c r="I6" s="683"/>
      <c r="J6" s="683"/>
    </row>
    <row r="7" spans="1:10" s="58" customFormat="1" ht="12">
      <c r="A7" s="683" t="s">
        <v>617</v>
      </c>
      <c r="B7" s="683"/>
      <c r="C7" s="683"/>
      <c r="D7" s="683"/>
      <c r="E7" s="683"/>
      <c r="F7" s="683"/>
      <c r="G7" s="683"/>
      <c r="H7" s="683"/>
      <c r="I7" s="683"/>
      <c r="J7" s="683"/>
    </row>
    <row r="8" spans="1:10" s="58" customFormat="1" ht="23.25" customHeight="1" thickBot="1">
      <c r="A8" s="403"/>
      <c r="B8" s="403"/>
      <c r="C8" s="403"/>
      <c r="D8" s="403"/>
      <c r="E8" s="403"/>
      <c r="F8" s="403"/>
      <c r="G8" s="403"/>
      <c r="H8" s="403"/>
      <c r="I8" s="403"/>
      <c r="J8" s="405" t="s">
        <v>574</v>
      </c>
    </row>
    <row r="9" spans="1:10" s="58" customFormat="1" ht="9.75" customHeight="1">
      <c r="A9" s="688" t="s">
        <v>61</v>
      </c>
      <c r="B9" s="690" t="s">
        <v>62</v>
      </c>
      <c r="C9" s="676" t="s">
        <v>438</v>
      </c>
      <c r="D9" s="678" t="s">
        <v>475</v>
      </c>
      <c r="E9" s="704" t="s">
        <v>352</v>
      </c>
      <c r="F9" s="705"/>
      <c r="G9" s="705"/>
      <c r="H9" s="705"/>
      <c r="I9" s="705"/>
      <c r="J9" s="706"/>
    </row>
    <row r="10" spans="1:10" ht="11.25" customHeight="1">
      <c r="A10" s="689"/>
      <c r="B10" s="691"/>
      <c r="C10" s="691"/>
      <c r="D10" s="684"/>
      <c r="E10" s="707" t="s">
        <v>64</v>
      </c>
      <c r="F10" s="708"/>
      <c r="G10" s="708"/>
      <c r="H10" s="708"/>
      <c r="I10" s="709"/>
      <c r="J10" s="695" t="s">
        <v>65</v>
      </c>
    </row>
    <row r="11" spans="1:10" ht="11.25" customHeight="1">
      <c r="A11" s="689"/>
      <c r="B11" s="691"/>
      <c r="C11" s="691"/>
      <c r="D11" s="684"/>
      <c r="E11" s="698" t="s">
        <v>474</v>
      </c>
      <c r="F11" s="701" t="s">
        <v>473</v>
      </c>
      <c r="G11" s="702"/>
      <c r="H11" s="702"/>
      <c r="I11" s="703"/>
      <c r="J11" s="695"/>
    </row>
    <row r="12" spans="1:10" ht="11.25" customHeight="1">
      <c r="A12" s="689"/>
      <c r="B12" s="691"/>
      <c r="C12" s="691"/>
      <c r="D12" s="684"/>
      <c r="E12" s="699"/>
      <c r="F12" s="710" t="s">
        <v>70</v>
      </c>
      <c r="G12" s="713" t="s">
        <v>67</v>
      </c>
      <c r="H12" s="710" t="s">
        <v>69</v>
      </c>
      <c r="I12" s="710" t="s">
        <v>68</v>
      </c>
      <c r="J12" s="696"/>
    </row>
    <row r="13" spans="1:10" ht="12">
      <c r="A13" s="689"/>
      <c r="B13" s="691"/>
      <c r="C13" s="691"/>
      <c r="D13" s="684"/>
      <c r="E13" s="699"/>
      <c r="F13" s="711"/>
      <c r="G13" s="711"/>
      <c r="H13" s="711"/>
      <c r="I13" s="711"/>
      <c r="J13" s="696"/>
    </row>
    <row r="14" spans="1:10" ht="12">
      <c r="A14" s="689"/>
      <c r="B14" s="691"/>
      <c r="C14" s="691"/>
      <c r="D14" s="684"/>
      <c r="E14" s="699"/>
      <c r="F14" s="711"/>
      <c r="G14" s="711"/>
      <c r="H14" s="711"/>
      <c r="I14" s="711"/>
      <c r="J14" s="696"/>
    </row>
    <row r="15" spans="1:10" ht="12">
      <c r="A15" s="689"/>
      <c r="B15" s="691"/>
      <c r="C15" s="691"/>
      <c r="D15" s="684"/>
      <c r="E15" s="699"/>
      <c r="F15" s="711"/>
      <c r="G15" s="711"/>
      <c r="H15" s="711"/>
      <c r="I15" s="711"/>
      <c r="J15" s="696"/>
    </row>
    <row r="16" spans="1:10" ht="8.25" customHeight="1">
      <c r="A16" s="689"/>
      <c r="B16" s="691"/>
      <c r="C16" s="691"/>
      <c r="D16" s="684"/>
      <c r="E16" s="699"/>
      <c r="F16" s="711"/>
      <c r="G16" s="711"/>
      <c r="H16" s="711"/>
      <c r="I16" s="711"/>
      <c r="J16" s="696"/>
    </row>
    <row r="17" spans="1:10" ht="4.5" customHeight="1">
      <c r="A17" s="689"/>
      <c r="B17" s="691"/>
      <c r="C17" s="691"/>
      <c r="D17" s="684"/>
      <c r="E17" s="700"/>
      <c r="F17" s="712"/>
      <c r="G17" s="712"/>
      <c r="H17" s="712"/>
      <c r="I17" s="712"/>
      <c r="J17" s="697"/>
    </row>
    <row r="18" spans="1:10" s="418" customFormat="1" ht="12.75" thickBot="1">
      <c r="A18" s="414">
        <v>1</v>
      </c>
      <c r="B18" s="415">
        <v>2</v>
      </c>
      <c r="C18" s="415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7">
        <v>10</v>
      </c>
    </row>
    <row r="19" spans="1:10" s="58" customFormat="1" ht="20.25" customHeight="1">
      <c r="A19" s="50" t="s">
        <v>118</v>
      </c>
      <c r="B19" s="217"/>
      <c r="C19" s="419" t="s">
        <v>119</v>
      </c>
      <c r="D19" s="410">
        <f>D20+D21</f>
        <v>30500</v>
      </c>
      <c r="E19" s="410">
        <f>E20+E21</f>
        <v>30500</v>
      </c>
      <c r="F19" s="410">
        <f>F20+F21</f>
        <v>26750</v>
      </c>
      <c r="G19" s="410"/>
      <c r="H19" s="410"/>
      <c r="I19" s="410"/>
      <c r="J19" s="411"/>
    </row>
    <row r="20" spans="1:10" ht="20.25" customHeight="1">
      <c r="A20" s="221"/>
      <c r="B20" s="51" t="s">
        <v>185</v>
      </c>
      <c r="C20" s="420" t="s">
        <v>231</v>
      </c>
      <c r="D20" s="223">
        <v>27500</v>
      </c>
      <c r="E20" s="223">
        <v>27500</v>
      </c>
      <c r="F20" s="223">
        <v>26750</v>
      </c>
      <c r="G20" s="223"/>
      <c r="H20" s="223"/>
      <c r="I20" s="223"/>
      <c r="J20" s="225"/>
    </row>
    <row r="21" spans="1:10" ht="19.5" customHeight="1">
      <c r="A21" s="221"/>
      <c r="B21" s="51" t="s">
        <v>186</v>
      </c>
      <c r="C21" s="420" t="s">
        <v>187</v>
      </c>
      <c r="D21" s="223">
        <f>SUM(E21)</f>
        <v>3000</v>
      </c>
      <c r="E21" s="223">
        <v>3000</v>
      </c>
      <c r="F21" s="223"/>
      <c r="G21" s="223"/>
      <c r="H21" s="223"/>
      <c r="I21" s="223"/>
      <c r="J21" s="225"/>
    </row>
    <row r="22" spans="1:10" ht="15" customHeight="1" thickBot="1">
      <c r="A22" s="221"/>
      <c r="B22" s="51"/>
      <c r="C22" s="420"/>
      <c r="D22" s="223"/>
      <c r="E22" s="223"/>
      <c r="F22" s="223"/>
      <c r="G22" s="223"/>
      <c r="H22" s="223"/>
      <c r="I22" s="223"/>
      <c r="J22" s="225"/>
    </row>
    <row r="23" spans="1:10" s="58" customFormat="1" ht="26.25" customHeight="1" thickBot="1">
      <c r="A23" s="692" t="s">
        <v>193</v>
      </c>
      <c r="B23" s="693"/>
      <c r="C23" s="694"/>
      <c r="D23" s="215">
        <f>D19</f>
        <v>30500</v>
      </c>
      <c r="E23" s="215">
        <f>E19</f>
        <v>30500</v>
      </c>
      <c r="F23" s="215">
        <f>F19</f>
        <v>26750</v>
      </c>
      <c r="G23" s="215"/>
      <c r="H23" s="215"/>
      <c r="I23" s="215"/>
      <c r="J23" s="57"/>
    </row>
    <row r="24" spans="1:10" ht="19.5" customHeight="1">
      <c r="A24" s="214"/>
      <c r="B24" s="214"/>
      <c r="C24" s="421"/>
      <c r="D24" s="413"/>
      <c r="E24" s="413"/>
      <c r="F24" s="413"/>
      <c r="G24" s="413"/>
      <c r="H24" s="413"/>
      <c r="I24" s="413"/>
      <c r="J24" s="413"/>
    </row>
    <row r="25" spans="1:10" ht="19.5" customHeight="1">
      <c r="A25" s="214"/>
      <c r="B25" s="214"/>
      <c r="C25" s="405" t="s">
        <v>583</v>
      </c>
      <c r="D25" s="413">
        <v>30500</v>
      </c>
      <c r="E25" s="413">
        <v>30500</v>
      </c>
      <c r="F25" s="413">
        <v>26750</v>
      </c>
      <c r="G25" s="413">
        <v>0</v>
      </c>
      <c r="H25" s="413">
        <v>0</v>
      </c>
      <c r="I25" s="413">
        <v>0</v>
      </c>
      <c r="J25" s="413">
        <v>0</v>
      </c>
    </row>
    <row r="26" spans="1:10" ht="19.5" customHeight="1">
      <c r="A26" s="214"/>
      <c r="B26" s="214"/>
      <c r="C26" s="422" t="s">
        <v>610</v>
      </c>
      <c r="D26" s="423">
        <f aca="true" t="shared" si="0" ref="D26:J26">D23-D25</f>
        <v>0</v>
      </c>
      <c r="E26" s="423">
        <f t="shared" si="0"/>
        <v>0</v>
      </c>
      <c r="F26" s="423">
        <f t="shared" si="0"/>
        <v>0</v>
      </c>
      <c r="G26" s="423">
        <f t="shared" si="0"/>
        <v>0</v>
      </c>
      <c r="H26" s="423">
        <f t="shared" si="0"/>
        <v>0</v>
      </c>
      <c r="I26" s="423">
        <f t="shared" si="0"/>
        <v>0</v>
      </c>
      <c r="J26" s="423">
        <f t="shared" si="0"/>
        <v>0</v>
      </c>
    </row>
    <row r="27" spans="1:10" ht="19.5" customHeight="1">
      <c r="A27" s="214"/>
      <c r="B27" s="214"/>
      <c r="C27" s="421"/>
      <c r="D27" s="413"/>
      <c r="E27" s="413"/>
      <c r="F27" s="413"/>
      <c r="G27" s="413"/>
      <c r="H27" s="413"/>
      <c r="I27" s="413"/>
      <c r="J27" s="413"/>
    </row>
    <row r="28" spans="1:10" ht="19.5" customHeight="1">
      <c r="A28" s="214"/>
      <c r="B28" s="214"/>
      <c r="C28" s="421"/>
      <c r="D28" s="413"/>
      <c r="E28" s="413"/>
      <c r="F28" s="413"/>
      <c r="G28" s="413"/>
      <c r="H28" s="413"/>
      <c r="I28" s="413"/>
      <c r="J28" s="413"/>
    </row>
    <row r="29" spans="1:10" ht="19.5" customHeight="1">
      <c r="A29" s="214"/>
      <c r="B29" s="214"/>
      <c r="C29" s="421"/>
      <c r="D29" s="413"/>
      <c r="E29" s="413"/>
      <c r="F29" s="413"/>
      <c r="G29" s="413"/>
      <c r="H29" s="413"/>
      <c r="I29" s="413"/>
      <c r="J29" s="413"/>
    </row>
    <row r="30" spans="1:10" ht="19.5" customHeight="1">
      <c r="A30" s="214"/>
      <c r="B30" s="214"/>
      <c r="C30" s="421"/>
      <c r="D30" s="413"/>
      <c r="E30" s="413"/>
      <c r="F30" s="413"/>
      <c r="G30" s="413"/>
      <c r="H30" s="413"/>
      <c r="I30" s="413"/>
      <c r="J30" s="413"/>
    </row>
    <row r="31" spans="1:10" ht="19.5" customHeight="1">
      <c r="A31" s="214"/>
      <c r="B31" s="214"/>
      <c r="C31" s="421"/>
      <c r="D31" s="413"/>
      <c r="E31" s="413"/>
      <c r="F31" s="413"/>
      <c r="G31" s="413"/>
      <c r="H31" s="413"/>
      <c r="I31" s="413"/>
      <c r="J31" s="413"/>
    </row>
  </sheetData>
  <sheetProtection password="CF53" sheet="1" objects="1" scenarios="1"/>
  <mergeCells count="17">
    <mergeCell ref="A5:J5"/>
    <mergeCell ref="A6:J6"/>
    <mergeCell ref="F12:F17"/>
    <mergeCell ref="G12:G17"/>
    <mergeCell ref="A7:J7"/>
    <mergeCell ref="H12:H17"/>
    <mergeCell ref="I12:I17"/>
    <mergeCell ref="A9:A17"/>
    <mergeCell ref="B9:B17"/>
    <mergeCell ref="C9:C17"/>
    <mergeCell ref="J10:J17"/>
    <mergeCell ref="E11:E17"/>
    <mergeCell ref="F11:I11"/>
    <mergeCell ref="A23:C23"/>
    <mergeCell ref="D9:D17"/>
    <mergeCell ref="E9:J9"/>
    <mergeCell ref="E10:I10"/>
  </mergeCells>
  <printOptions/>
  <pageMargins left="0.8661417322834646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F2" sqref="F2:F3"/>
    </sheetView>
  </sheetViews>
  <sheetFormatPr defaultColWidth="9.00390625" defaultRowHeight="12.75"/>
  <cols>
    <col min="1" max="1" width="44.75390625" style="339" customWidth="1"/>
    <col min="2" max="2" width="15.875" style="339" customWidth="1"/>
    <col min="3" max="3" width="13.00390625" style="339" customWidth="1"/>
    <col min="4" max="4" width="12.75390625" style="339" customWidth="1"/>
    <col min="5" max="5" width="13.375" style="339" customWidth="1"/>
    <col min="6" max="6" width="13.625" style="339" customWidth="1"/>
    <col min="7" max="7" width="15.125" style="339" customWidth="1"/>
    <col min="8" max="16384" width="9.125" style="339" customWidth="1"/>
  </cols>
  <sheetData>
    <row r="1" ht="12.75">
      <c r="F1" s="424" t="s">
        <v>560</v>
      </c>
    </row>
    <row r="2" spans="5:6" ht="12.75">
      <c r="E2" s="424"/>
      <c r="F2" s="402" t="s">
        <v>758</v>
      </c>
    </row>
    <row r="3" spans="5:6" ht="12.75">
      <c r="E3" s="424"/>
      <c r="F3" s="402" t="s">
        <v>759</v>
      </c>
    </row>
    <row r="4" ht="15">
      <c r="E4" s="425"/>
    </row>
    <row r="5" spans="1:7" ht="15" customHeight="1">
      <c r="A5" s="720" t="s">
        <v>579</v>
      </c>
      <c r="B5" s="720"/>
      <c r="C5" s="720"/>
      <c r="D5" s="720"/>
      <c r="E5" s="720"/>
      <c r="F5" s="720"/>
      <c r="G5" s="720"/>
    </row>
    <row r="6" ht="32.25" customHeight="1"/>
    <row r="7" ht="12.75">
      <c r="A7" s="426" t="s">
        <v>479</v>
      </c>
    </row>
    <row r="8" ht="13.5" thickBot="1">
      <c r="G8" s="427" t="s">
        <v>244</v>
      </c>
    </row>
    <row r="9" spans="1:7" ht="21" customHeight="1">
      <c r="A9" s="716" t="s">
        <v>63</v>
      </c>
      <c r="B9" s="718" t="s">
        <v>480</v>
      </c>
      <c r="C9" s="718" t="s">
        <v>477</v>
      </c>
      <c r="D9" s="259" t="s">
        <v>473</v>
      </c>
      <c r="E9" s="718" t="s">
        <v>478</v>
      </c>
      <c r="F9" s="259" t="s">
        <v>473</v>
      </c>
      <c r="G9" s="714" t="s">
        <v>481</v>
      </c>
    </row>
    <row r="10" spans="1:7" ht="25.5">
      <c r="A10" s="717"/>
      <c r="B10" s="719"/>
      <c r="C10" s="719"/>
      <c r="D10" s="340" t="s">
        <v>482</v>
      </c>
      <c r="E10" s="719"/>
      <c r="F10" s="340" t="s">
        <v>483</v>
      </c>
      <c r="G10" s="715"/>
    </row>
    <row r="11" spans="1:7" s="431" customFormat="1" ht="12" thickBot="1">
      <c r="A11" s="428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30">
        <v>7</v>
      </c>
    </row>
    <row r="12" spans="1:8" ht="19.5" customHeight="1">
      <c r="A12" s="432" t="s">
        <v>266</v>
      </c>
      <c r="B12" s="433">
        <v>2300000</v>
      </c>
      <c r="C12" s="433">
        <v>10494400</v>
      </c>
      <c r="D12" s="433">
        <v>550000</v>
      </c>
      <c r="E12" s="433">
        <v>12494400</v>
      </c>
      <c r="F12" s="433"/>
      <c r="G12" s="434">
        <f>B12+C12-E12</f>
        <v>300000</v>
      </c>
      <c r="H12" s="435"/>
    </row>
    <row r="13" spans="1:8" ht="19.5" customHeight="1">
      <c r="A13" s="432" t="s">
        <v>500</v>
      </c>
      <c r="B13" s="433">
        <v>38500</v>
      </c>
      <c r="C13" s="433">
        <v>6063803</v>
      </c>
      <c r="D13" s="433">
        <v>4305762</v>
      </c>
      <c r="E13" s="433">
        <v>6048303</v>
      </c>
      <c r="F13" s="433"/>
      <c r="G13" s="434">
        <f>B13+C13-E13</f>
        <v>54000</v>
      </c>
      <c r="H13" s="435"/>
    </row>
    <row r="14" spans="1:8" ht="19.5" customHeight="1" thickBot="1">
      <c r="A14" s="436" t="s">
        <v>501</v>
      </c>
      <c r="B14" s="437">
        <v>45000</v>
      </c>
      <c r="C14" s="437">
        <f>2395673-61000</f>
        <v>2334673</v>
      </c>
      <c r="D14" s="437">
        <v>410000</v>
      </c>
      <c r="E14" s="437">
        <f>2440673-61000</f>
        <v>2379673</v>
      </c>
      <c r="F14" s="437"/>
      <c r="G14" s="434">
        <f>B14+C14-E14</f>
        <v>0</v>
      </c>
      <c r="H14" s="435"/>
    </row>
    <row r="15" spans="1:8" s="426" customFormat="1" ht="19.5" customHeight="1" thickBot="1">
      <c r="A15" s="438" t="s">
        <v>502</v>
      </c>
      <c r="B15" s="439">
        <f>B14+B13+B12</f>
        <v>2383500</v>
      </c>
      <c r="C15" s="439">
        <f>C14+C13+C12</f>
        <v>18892876</v>
      </c>
      <c r="D15" s="439">
        <f>D14+D13+D12</f>
        <v>5265762</v>
      </c>
      <c r="E15" s="439">
        <f>E14+E13+E12</f>
        <v>20922376</v>
      </c>
      <c r="F15" s="439"/>
      <c r="G15" s="440">
        <f>G14+G13+G12</f>
        <v>354000</v>
      </c>
      <c r="H15" s="435"/>
    </row>
    <row r="16" ht="24.75" customHeight="1">
      <c r="H16" s="435"/>
    </row>
    <row r="17" spans="1:8" ht="12.75">
      <c r="A17" s="426" t="s">
        <v>443</v>
      </c>
      <c r="H17" s="435"/>
    </row>
    <row r="18" spans="7:8" ht="13.5" thickBot="1">
      <c r="G18" s="427" t="s">
        <v>244</v>
      </c>
      <c r="H18" s="435"/>
    </row>
    <row r="19" spans="1:8" ht="12.75" customHeight="1">
      <c r="A19" s="716" t="s">
        <v>63</v>
      </c>
      <c r="B19" s="718" t="s">
        <v>480</v>
      </c>
      <c r="C19" s="718" t="s">
        <v>477</v>
      </c>
      <c r="D19" s="259" t="s">
        <v>473</v>
      </c>
      <c r="E19" s="718" t="s">
        <v>478</v>
      </c>
      <c r="F19" s="259" t="s">
        <v>473</v>
      </c>
      <c r="G19" s="714" t="s">
        <v>481</v>
      </c>
      <c r="H19" s="435"/>
    </row>
    <row r="20" spans="1:8" ht="25.5">
      <c r="A20" s="717"/>
      <c r="B20" s="719"/>
      <c r="C20" s="719"/>
      <c r="D20" s="340" t="s">
        <v>482</v>
      </c>
      <c r="E20" s="719"/>
      <c r="F20" s="340" t="s">
        <v>569</v>
      </c>
      <c r="G20" s="715"/>
      <c r="H20" s="435"/>
    </row>
    <row r="21" spans="1:8" s="431" customFormat="1" ht="12" thickBot="1">
      <c r="A21" s="428">
        <v>1</v>
      </c>
      <c r="B21" s="429">
        <v>2</v>
      </c>
      <c r="C21" s="429">
        <v>3</v>
      </c>
      <c r="D21" s="429">
        <v>4</v>
      </c>
      <c r="E21" s="429">
        <v>5</v>
      </c>
      <c r="F21" s="429">
        <v>6</v>
      </c>
      <c r="G21" s="430">
        <v>7</v>
      </c>
      <c r="H21" s="441"/>
    </row>
    <row r="22" spans="1:8" ht="19.5" customHeight="1">
      <c r="A22" s="442" t="s">
        <v>264</v>
      </c>
      <c r="B22" s="443">
        <v>440355</v>
      </c>
      <c r="C22" s="443">
        <v>1024691</v>
      </c>
      <c r="D22" s="443"/>
      <c r="E22" s="443">
        <v>851000</v>
      </c>
      <c r="F22" s="443">
        <f>(C22-E22)*81%/2</f>
        <v>70344.85500000001</v>
      </c>
      <c r="G22" s="281">
        <f>B22+C22-E22-F22</f>
        <v>543701.145</v>
      </c>
      <c r="H22" s="435"/>
    </row>
    <row r="23" spans="1:8" ht="19.5" customHeight="1" thickBot="1">
      <c r="A23" s="436" t="s">
        <v>265</v>
      </c>
      <c r="B23" s="437">
        <v>405900</v>
      </c>
      <c r="C23" s="437">
        <v>2920000</v>
      </c>
      <c r="D23" s="437"/>
      <c r="E23" s="437">
        <v>2520000</v>
      </c>
      <c r="F23" s="443">
        <f>(C23-E23)/2</f>
        <v>200000</v>
      </c>
      <c r="G23" s="281">
        <f>B23+C23-E23-F23</f>
        <v>605900</v>
      </c>
      <c r="H23" s="435"/>
    </row>
    <row r="24" spans="1:7" ht="19.5" customHeight="1" thickBot="1">
      <c r="A24" s="438" t="s">
        <v>502</v>
      </c>
      <c r="B24" s="439">
        <f aca="true" t="shared" si="0" ref="B24:G24">B23+B22</f>
        <v>846255</v>
      </c>
      <c r="C24" s="439">
        <f t="shared" si="0"/>
        <v>3944691</v>
      </c>
      <c r="D24" s="439"/>
      <c r="E24" s="439">
        <f t="shared" si="0"/>
        <v>3371000</v>
      </c>
      <c r="F24" s="439">
        <f t="shared" si="0"/>
        <v>270344.855</v>
      </c>
      <c r="G24" s="440">
        <f t="shared" si="0"/>
        <v>1149601.145</v>
      </c>
    </row>
  </sheetData>
  <sheetProtection password="CF53" sheet="1" objects="1" scenarios="1"/>
  <mergeCells count="11">
    <mergeCell ref="A5:G5"/>
    <mergeCell ref="G9:G10"/>
    <mergeCell ref="G19:G20"/>
    <mergeCell ref="A9:A10"/>
    <mergeCell ref="B9:B10"/>
    <mergeCell ref="A19:A20"/>
    <mergeCell ref="B19:B20"/>
    <mergeCell ref="C19:C20"/>
    <mergeCell ref="E19:E20"/>
    <mergeCell ref="C9:C10"/>
    <mergeCell ref="E9:E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1">
      <selection activeCell="D2" sqref="D2:D3"/>
    </sheetView>
  </sheetViews>
  <sheetFormatPr defaultColWidth="9.00390625" defaultRowHeight="12.75"/>
  <cols>
    <col min="1" max="1" width="9.125" style="341" customWidth="1"/>
    <col min="2" max="2" width="34.125" style="341" customWidth="1"/>
    <col min="3" max="4" width="14.25390625" style="341" customWidth="1"/>
    <col min="5" max="5" width="14.125" style="341" customWidth="1"/>
    <col min="6" max="16384" width="9.125" style="341" customWidth="1"/>
  </cols>
  <sheetData>
    <row r="1" spans="1:5" ht="12.75">
      <c r="A1" s="339"/>
      <c r="B1" s="339"/>
      <c r="C1" s="339"/>
      <c r="D1" s="424" t="s">
        <v>561</v>
      </c>
      <c r="E1" s="424"/>
    </row>
    <row r="2" spans="1:5" ht="12.75">
      <c r="A2" s="339"/>
      <c r="B2" s="339"/>
      <c r="C2" s="339"/>
      <c r="D2" s="402" t="s">
        <v>758</v>
      </c>
      <c r="E2" s="424"/>
    </row>
    <row r="3" spans="1:5" ht="12.75">
      <c r="A3" s="339"/>
      <c r="B3" s="339"/>
      <c r="C3" s="339"/>
      <c r="D3" s="402" t="s">
        <v>759</v>
      </c>
      <c r="E3" s="424"/>
    </row>
    <row r="4" spans="1:5" ht="33" customHeight="1">
      <c r="A4" s="339"/>
      <c r="B4" s="339"/>
      <c r="C4" s="339"/>
      <c r="D4" s="425"/>
      <c r="E4" s="425"/>
    </row>
    <row r="5" spans="1:5" ht="30" customHeight="1">
      <c r="A5" s="723" t="s">
        <v>738</v>
      </c>
      <c r="B5" s="723"/>
      <c r="C5" s="723"/>
      <c r="D5" s="723"/>
      <c r="E5" s="723"/>
    </row>
    <row r="6" spans="1:5" ht="15">
      <c r="A6" s="339"/>
      <c r="B6" s="339"/>
      <c r="C6" s="339"/>
      <c r="D6" s="425"/>
      <c r="E6" s="425"/>
    </row>
    <row r="7" spans="1:5" ht="13.5" thickBot="1">
      <c r="A7" s="339"/>
      <c r="B7" s="339"/>
      <c r="C7" s="339"/>
      <c r="D7" s="339"/>
      <c r="E7" s="427" t="s">
        <v>244</v>
      </c>
    </row>
    <row r="8" spans="1:5" ht="33" customHeight="1">
      <c r="A8" s="257" t="s">
        <v>62</v>
      </c>
      <c r="B8" s="258" t="s">
        <v>63</v>
      </c>
      <c r="C8" s="528" t="s">
        <v>739</v>
      </c>
      <c r="D8" s="258" t="s">
        <v>477</v>
      </c>
      <c r="E8" s="336" t="s">
        <v>478</v>
      </c>
    </row>
    <row r="9" spans="1:5" ht="13.5" thickBot="1">
      <c r="A9" s="269">
        <v>1</v>
      </c>
      <c r="B9" s="270">
        <v>2</v>
      </c>
      <c r="C9" s="270">
        <v>3</v>
      </c>
      <c r="D9" s="270">
        <v>4</v>
      </c>
      <c r="E9" s="316">
        <v>5</v>
      </c>
    </row>
    <row r="10" spans="1:5" ht="19.5" customHeight="1">
      <c r="A10" s="278">
        <v>60015</v>
      </c>
      <c r="B10" s="444" t="s">
        <v>495</v>
      </c>
      <c r="C10" s="444"/>
      <c r="D10" s="443">
        <v>170000</v>
      </c>
      <c r="E10" s="281">
        <v>170000</v>
      </c>
    </row>
    <row r="11" spans="1:5" ht="19.5" customHeight="1">
      <c r="A11" s="261">
        <v>60015</v>
      </c>
      <c r="B11" s="444" t="s">
        <v>496</v>
      </c>
      <c r="C11" s="443">
        <v>11511</v>
      </c>
      <c r="D11" s="443">
        <v>331300</v>
      </c>
      <c r="E11" s="281">
        <v>342811</v>
      </c>
    </row>
    <row r="12" spans="1:5" ht="19.5" customHeight="1">
      <c r="A12" s="261">
        <v>60016</v>
      </c>
      <c r="B12" s="444" t="s">
        <v>495</v>
      </c>
      <c r="C12" s="444"/>
      <c r="D12" s="443">
        <v>105000</v>
      </c>
      <c r="E12" s="281">
        <v>105000</v>
      </c>
    </row>
    <row r="13" spans="1:5" ht="19.5" customHeight="1">
      <c r="A13" s="261">
        <v>80101</v>
      </c>
      <c r="B13" s="444" t="s">
        <v>135</v>
      </c>
      <c r="C13" s="444"/>
      <c r="D13" s="443">
        <v>556901</v>
      </c>
      <c r="E13" s="281">
        <v>556901</v>
      </c>
    </row>
    <row r="14" spans="1:5" ht="19.5" customHeight="1">
      <c r="A14" s="261">
        <v>80110</v>
      </c>
      <c r="B14" s="444" t="s">
        <v>139</v>
      </c>
      <c r="C14" s="444"/>
      <c r="D14" s="443">
        <v>302113</v>
      </c>
      <c r="E14" s="281">
        <v>302113</v>
      </c>
    </row>
    <row r="15" spans="1:5" ht="19.5" customHeight="1">
      <c r="A15" s="261">
        <v>80120</v>
      </c>
      <c r="B15" s="444" t="s">
        <v>285</v>
      </c>
      <c r="C15" s="444"/>
      <c r="D15" s="443">
        <v>33010</v>
      </c>
      <c r="E15" s="281">
        <v>33010</v>
      </c>
    </row>
    <row r="16" spans="1:5" ht="19.5" customHeight="1">
      <c r="A16" s="261">
        <v>80130</v>
      </c>
      <c r="B16" s="444" t="s">
        <v>278</v>
      </c>
      <c r="C16" s="444"/>
      <c r="D16" s="443">
        <v>253797</v>
      </c>
      <c r="E16" s="281">
        <v>253797</v>
      </c>
    </row>
    <row r="17" spans="1:5" ht="19.5" customHeight="1">
      <c r="A17" s="261">
        <v>85305</v>
      </c>
      <c r="B17" s="444" t="s">
        <v>245</v>
      </c>
      <c r="C17" s="444"/>
      <c r="D17" s="443">
        <v>123343</v>
      </c>
      <c r="E17" s="281">
        <v>123343</v>
      </c>
    </row>
    <row r="18" spans="1:5" s="339" customFormat="1" ht="19.5" customHeight="1">
      <c r="A18" s="261">
        <v>85403</v>
      </c>
      <c r="B18" s="444" t="s">
        <v>565</v>
      </c>
      <c r="C18" s="444"/>
      <c r="D18" s="443">
        <v>250900</v>
      </c>
      <c r="E18" s="281">
        <v>250900</v>
      </c>
    </row>
    <row r="19" spans="1:5" s="339" customFormat="1" ht="19.5" customHeight="1">
      <c r="A19" s="261">
        <v>85406</v>
      </c>
      <c r="B19" s="444" t="s">
        <v>497</v>
      </c>
      <c r="C19" s="444"/>
      <c r="D19" s="443">
        <v>6462</v>
      </c>
      <c r="E19" s="281">
        <v>6462</v>
      </c>
    </row>
    <row r="20" spans="1:5" s="339" customFormat="1" ht="19.5" customHeight="1">
      <c r="A20" s="261">
        <v>85407</v>
      </c>
      <c r="B20" s="444" t="s">
        <v>498</v>
      </c>
      <c r="C20" s="444"/>
      <c r="D20" s="443">
        <v>61847</v>
      </c>
      <c r="E20" s="281">
        <v>61847</v>
      </c>
    </row>
    <row r="21" spans="1:5" s="339" customFormat="1" ht="19.5" customHeight="1" thickBot="1">
      <c r="A21" s="261">
        <v>85410</v>
      </c>
      <c r="B21" s="445" t="s">
        <v>499</v>
      </c>
      <c r="C21" s="445"/>
      <c r="D21" s="433">
        <v>314768</v>
      </c>
      <c r="E21" s="434">
        <v>314768</v>
      </c>
    </row>
    <row r="22" spans="1:5" s="339" customFormat="1" ht="26.25" customHeight="1" thickBot="1">
      <c r="A22" s="721" t="s">
        <v>57</v>
      </c>
      <c r="B22" s="722"/>
      <c r="C22" s="337">
        <f>SUM(C10:C21)</f>
        <v>11511</v>
      </c>
      <c r="D22" s="337">
        <f>SUM(D10:D21)</f>
        <v>2509441</v>
      </c>
      <c r="E22" s="338">
        <f>SUM(E10:E21)</f>
        <v>2520952</v>
      </c>
    </row>
    <row r="23" ht="12.75">
      <c r="A23" s="446"/>
    </row>
    <row r="24" spans="1:4" ht="12.75">
      <c r="A24" s="446"/>
      <c r="B24" s="447" t="s">
        <v>58</v>
      </c>
      <c r="C24" s="447"/>
      <c r="D24" s="448">
        <f>D22-E22</f>
        <v>-11511</v>
      </c>
    </row>
    <row r="25" ht="12.75">
      <c r="A25" s="446"/>
    </row>
    <row r="26" ht="12.75">
      <c r="A26" s="446"/>
    </row>
    <row r="27" ht="12.75">
      <c r="A27" s="446"/>
    </row>
    <row r="28" ht="12.75">
      <c r="A28" s="446"/>
    </row>
  </sheetData>
  <sheetProtection password="CF53" sheet="1" objects="1" scenarios="1"/>
  <mergeCells count="2">
    <mergeCell ref="A22:B22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workbookViewId="0" topLeftCell="A1">
      <selection activeCell="C2" sqref="C2:C3"/>
    </sheetView>
  </sheetViews>
  <sheetFormatPr defaultColWidth="9.00390625" defaultRowHeight="12.75"/>
  <cols>
    <col min="1" max="1" width="7.125" style="247" customWidth="1"/>
    <col min="2" max="2" width="44.625" style="247" customWidth="1"/>
    <col min="3" max="3" width="11.875" style="247" customWidth="1"/>
    <col min="4" max="4" width="21.00390625" style="247" customWidth="1"/>
    <col min="5" max="5" width="12.375" style="247" bestFit="1" customWidth="1"/>
    <col min="6" max="16384" width="9.125" style="247" customWidth="1"/>
  </cols>
  <sheetData>
    <row r="1" spans="3:4" ht="12.75">
      <c r="C1" s="230" t="s">
        <v>562</v>
      </c>
      <c r="D1" s="230"/>
    </row>
    <row r="2" spans="3:4" ht="12.75">
      <c r="C2" s="402" t="s">
        <v>758</v>
      </c>
      <c r="D2" s="230"/>
    </row>
    <row r="3" spans="3:4" ht="12.75">
      <c r="C3" s="402" t="s">
        <v>759</v>
      </c>
      <c r="D3" s="230"/>
    </row>
    <row r="4" ht="28.5" customHeight="1">
      <c r="D4" s="230"/>
    </row>
    <row r="5" spans="1:4" ht="35.25" customHeight="1">
      <c r="A5" s="723" t="s">
        <v>53</v>
      </c>
      <c r="B5" s="723"/>
      <c r="C5" s="723"/>
      <c r="D5" s="723"/>
    </row>
    <row r="7" ht="13.5" thickBot="1">
      <c r="D7" s="250" t="s">
        <v>244</v>
      </c>
    </row>
    <row r="8" spans="1:4" ht="21" customHeight="1">
      <c r="A8" s="251" t="s">
        <v>313</v>
      </c>
      <c r="B8" s="252" t="s">
        <v>63</v>
      </c>
      <c r="C8" s="252" t="s">
        <v>484</v>
      </c>
      <c r="D8" s="253" t="s">
        <v>55</v>
      </c>
    </row>
    <row r="9" spans="1:4" ht="12.75" customHeight="1" thickBot="1">
      <c r="A9" s="269">
        <v>1</v>
      </c>
      <c r="B9" s="270">
        <v>2</v>
      </c>
      <c r="C9" s="270">
        <v>3</v>
      </c>
      <c r="D9" s="316">
        <v>4</v>
      </c>
    </row>
    <row r="10" spans="1:4" s="321" customFormat="1" ht="19.5" customHeight="1">
      <c r="A10" s="317" t="s">
        <v>485</v>
      </c>
      <c r="B10" s="318" t="s">
        <v>486</v>
      </c>
      <c r="C10" s="319" t="s">
        <v>487</v>
      </c>
      <c r="D10" s="320">
        <f>D11+D12-D13</f>
        <v>1117019</v>
      </c>
    </row>
    <row r="11" spans="1:4" ht="19.5" customHeight="1">
      <c r="A11" s="261" t="s">
        <v>314</v>
      </c>
      <c r="B11" s="322" t="s">
        <v>488</v>
      </c>
      <c r="C11" s="323" t="s">
        <v>487</v>
      </c>
      <c r="D11" s="324">
        <v>656516</v>
      </c>
    </row>
    <row r="12" spans="1:4" ht="19.5" customHeight="1">
      <c r="A12" s="261" t="s">
        <v>315</v>
      </c>
      <c r="B12" s="322" t="s">
        <v>489</v>
      </c>
      <c r="C12" s="323" t="s">
        <v>487</v>
      </c>
      <c r="D12" s="324">
        <v>460503</v>
      </c>
    </row>
    <row r="13" spans="1:4" ht="19.5" customHeight="1">
      <c r="A13" s="261" t="s">
        <v>316</v>
      </c>
      <c r="B13" s="322" t="s">
        <v>490</v>
      </c>
      <c r="C13" s="323" t="s">
        <v>487</v>
      </c>
      <c r="D13" s="324">
        <v>0</v>
      </c>
    </row>
    <row r="14" spans="1:4" ht="19.5" customHeight="1">
      <c r="A14" s="261"/>
      <c r="B14" s="322"/>
      <c r="C14" s="323"/>
      <c r="D14" s="324"/>
    </row>
    <row r="15" spans="1:4" s="321" customFormat="1" ht="19.5" customHeight="1">
      <c r="A15" s="325" t="s">
        <v>491</v>
      </c>
      <c r="B15" s="326" t="s">
        <v>477</v>
      </c>
      <c r="C15" s="327" t="s">
        <v>487</v>
      </c>
      <c r="D15" s="328">
        <f>D16+D17+D18</f>
        <v>462000</v>
      </c>
    </row>
    <row r="16" spans="1:4" ht="19.5" customHeight="1">
      <c r="A16" s="261" t="s">
        <v>314</v>
      </c>
      <c r="B16" s="322" t="s">
        <v>262</v>
      </c>
      <c r="C16" s="323" t="s">
        <v>371</v>
      </c>
      <c r="D16" s="324">
        <v>450000</v>
      </c>
    </row>
    <row r="17" spans="1:4" ht="19.5" customHeight="1">
      <c r="A17" s="261" t="s">
        <v>315</v>
      </c>
      <c r="B17" s="322" t="s">
        <v>222</v>
      </c>
      <c r="C17" s="323" t="s">
        <v>374</v>
      </c>
      <c r="D17" s="324">
        <v>10000</v>
      </c>
    </row>
    <row r="18" spans="1:4" ht="37.5" customHeight="1">
      <c r="A18" s="335" t="s">
        <v>505</v>
      </c>
      <c r="B18" s="329" t="s">
        <v>504</v>
      </c>
      <c r="C18" s="323" t="s">
        <v>503</v>
      </c>
      <c r="D18" s="324">
        <v>2000</v>
      </c>
    </row>
    <row r="19" spans="1:4" ht="19.5" customHeight="1">
      <c r="A19" s="261"/>
      <c r="B19" s="322"/>
      <c r="C19" s="323"/>
      <c r="D19" s="324"/>
    </row>
    <row r="20" spans="1:4" s="321" customFormat="1" ht="19.5" customHeight="1">
      <c r="A20" s="325" t="s">
        <v>492</v>
      </c>
      <c r="B20" s="326" t="s">
        <v>478</v>
      </c>
      <c r="C20" s="327" t="s">
        <v>487</v>
      </c>
      <c r="D20" s="328">
        <f>D21+D22+D23+D24+D25+D26</f>
        <v>1107700</v>
      </c>
    </row>
    <row r="21" spans="1:4" ht="42" customHeight="1">
      <c r="A21" s="261" t="s">
        <v>314</v>
      </c>
      <c r="B21" s="329" t="s">
        <v>566</v>
      </c>
      <c r="C21" s="323" t="s">
        <v>506</v>
      </c>
      <c r="D21" s="324">
        <v>18000</v>
      </c>
    </row>
    <row r="22" spans="1:4" ht="42.75" customHeight="1">
      <c r="A22" s="261" t="s">
        <v>315</v>
      </c>
      <c r="B22" s="329" t="s">
        <v>513</v>
      </c>
      <c r="C22" s="323" t="s">
        <v>507</v>
      </c>
      <c r="D22" s="324">
        <v>40000</v>
      </c>
    </row>
    <row r="23" spans="1:4" ht="19.5" customHeight="1">
      <c r="A23" s="261" t="s">
        <v>316</v>
      </c>
      <c r="B23" s="322" t="s">
        <v>514</v>
      </c>
      <c r="C23" s="323" t="s">
        <v>508</v>
      </c>
      <c r="D23" s="324">
        <v>4000</v>
      </c>
    </row>
    <row r="24" spans="1:4" ht="19.5" customHeight="1">
      <c r="A24" s="261" t="s">
        <v>317</v>
      </c>
      <c r="B24" s="322" t="s">
        <v>515</v>
      </c>
      <c r="C24" s="323" t="s">
        <v>509</v>
      </c>
      <c r="D24" s="324">
        <v>1000</v>
      </c>
    </row>
    <row r="25" spans="1:4" ht="19.5" customHeight="1">
      <c r="A25" s="261" t="s">
        <v>318</v>
      </c>
      <c r="B25" s="322" t="s">
        <v>516</v>
      </c>
      <c r="C25" s="323" t="s">
        <v>510</v>
      </c>
      <c r="D25" s="324">
        <v>200700</v>
      </c>
    </row>
    <row r="26" spans="1:4" ht="19.5" customHeight="1">
      <c r="A26" s="261" t="s">
        <v>319</v>
      </c>
      <c r="B26" s="322" t="s">
        <v>517</v>
      </c>
      <c r="C26" s="323" t="s">
        <v>511</v>
      </c>
      <c r="D26" s="324">
        <v>844000</v>
      </c>
    </row>
    <row r="27" spans="1:4" ht="19.5" customHeight="1">
      <c r="A27" s="261"/>
      <c r="B27" s="322"/>
      <c r="C27" s="323"/>
      <c r="D27" s="324"/>
    </row>
    <row r="28" spans="1:5" s="321" customFormat="1" ht="19.5" customHeight="1">
      <c r="A28" s="325" t="s">
        <v>493</v>
      </c>
      <c r="B28" s="326" t="s">
        <v>494</v>
      </c>
      <c r="C28" s="327" t="s">
        <v>487</v>
      </c>
      <c r="D28" s="328">
        <f>D29+D30-D31</f>
        <v>471319</v>
      </c>
      <c r="E28" s="333"/>
    </row>
    <row r="29" spans="1:4" ht="19.5" customHeight="1">
      <c r="A29" s="261" t="s">
        <v>314</v>
      </c>
      <c r="B29" s="322" t="s">
        <v>488</v>
      </c>
      <c r="C29" s="323" t="s">
        <v>487</v>
      </c>
      <c r="D29" s="324">
        <v>10816</v>
      </c>
    </row>
    <row r="30" spans="1:4" ht="19.5" customHeight="1">
      <c r="A30" s="261" t="s">
        <v>315</v>
      </c>
      <c r="B30" s="322" t="s">
        <v>489</v>
      </c>
      <c r="C30" s="323" t="s">
        <v>487</v>
      </c>
      <c r="D30" s="324">
        <v>460503</v>
      </c>
    </row>
    <row r="31" spans="1:4" ht="19.5" customHeight="1" thickBot="1">
      <c r="A31" s="269" t="s">
        <v>316</v>
      </c>
      <c r="B31" s="330" t="s">
        <v>490</v>
      </c>
      <c r="C31" s="331" t="s">
        <v>487</v>
      </c>
      <c r="D31" s="332">
        <v>0</v>
      </c>
    </row>
    <row r="32" ht="12.75">
      <c r="B32" s="334"/>
    </row>
    <row r="33" ht="12.75">
      <c r="B33" s="334"/>
    </row>
    <row r="34" ht="12.75">
      <c r="B34" s="334"/>
    </row>
    <row r="35" ht="12.75">
      <c r="B35" s="334"/>
    </row>
    <row r="36" ht="12.75">
      <c r="B36" s="334"/>
    </row>
    <row r="37" ht="12.75">
      <c r="B37" s="334"/>
    </row>
  </sheetData>
  <sheetProtection password="CF53" sheet="1" objects="1" scenarios="1"/>
  <mergeCells count="1">
    <mergeCell ref="A5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" sqref="C2:C3"/>
    </sheetView>
  </sheetViews>
  <sheetFormatPr defaultColWidth="9.00390625" defaultRowHeight="12.75"/>
  <cols>
    <col min="1" max="1" width="7.125" style="247" customWidth="1"/>
    <col min="2" max="2" width="44.625" style="247" customWidth="1"/>
    <col min="3" max="3" width="11.875" style="247" customWidth="1"/>
    <col min="4" max="4" width="21.00390625" style="247" customWidth="1"/>
    <col min="5" max="5" width="12.375" style="247" bestFit="1" customWidth="1"/>
    <col min="6" max="16384" width="9.125" style="247" customWidth="1"/>
  </cols>
  <sheetData>
    <row r="1" spans="3:4" ht="12.75">
      <c r="C1" s="230" t="s">
        <v>563</v>
      </c>
      <c r="D1" s="230"/>
    </row>
    <row r="2" spans="3:4" ht="12.75">
      <c r="C2" s="402" t="s">
        <v>758</v>
      </c>
      <c r="D2" s="230"/>
    </row>
    <row r="3" spans="3:4" ht="12.75">
      <c r="C3" s="402" t="s">
        <v>759</v>
      </c>
      <c r="D3" s="230"/>
    </row>
    <row r="4" ht="28.5" customHeight="1">
      <c r="D4" s="315"/>
    </row>
    <row r="5" spans="1:4" ht="35.25" customHeight="1">
      <c r="A5" s="723" t="s">
        <v>54</v>
      </c>
      <c r="B5" s="723"/>
      <c r="C5" s="723"/>
      <c r="D5" s="723"/>
    </row>
    <row r="7" ht="13.5" thickBot="1">
      <c r="D7" s="250" t="s">
        <v>244</v>
      </c>
    </row>
    <row r="8" spans="1:4" ht="21" customHeight="1">
      <c r="A8" s="251" t="s">
        <v>313</v>
      </c>
      <c r="B8" s="252" t="s">
        <v>63</v>
      </c>
      <c r="C8" s="252" t="s">
        <v>484</v>
      </c>
      <c r="D8" s="253" t="s">
        <v>55</v>
      </c>
    </row>
    <row r="9" spans="1:4" ht="12.75" customHeight="1" thickBot="1">
      <c r="A9" s="269">
        <v>1</v>
      </c>
      <c r="B9" s="270">
        <v>2</v>
      </c>
      <c r="C9" s="270">
        <v>3</v>
      </c>
      <c r="D9" s="316">
        <v>4</v>
      </c>
    </row>
    <row r="10" spans="1:4" s="321" customFormat="1" ht="19.5" customHeight="1">
      <c r="A10" s="317" t="s">
        <v>485</v>
      </c>
      <c r="B10" s="318" t="s">
        <v>486</v>
      </c>
      <c r="C10" s="319" t="s">
        <v>487</v>
      </c>
      <c r="D10" s="320">
        <f>D11+D12-D13</f>
        <v>1081</v>
      </c>
    </row>
    <row r="11" spans="1:4" ht="19.5" customHeight="1">
      <c r="A11" s="261" t="s">
        <v>314</v>
      </c>
      <c r="B11" s="322" t="s">
        <v>488</v>
      </c>
      <c r="C11" s="323" t="s">
        <v>487</v>
      </c>
      <c r="D11" s="324">
        <v>1081</v>
      </c>
    </row>
    <row r="12" spans="1:4" ht="19.5" customHeight="1">
      <c r="A12" s="261" t="s">
        <v>315</v>
      </c>
      <c r="B12" s="322" t="s">
        <v>489</v>
      </c>
      <c r="C12" s="323" t="s">
        <v>487</v>
      </c>
      <c r="D12" s="324">
        <v>0</v>
      </c>
    </row>
    <row r="13" spans="1:4" ht="19.5" customHeight="1">
      <c r="A13" s="261" t="s">
        <v>316</v>
      </c>
      <c r="B13" s="322" t="s">
        <v>490</v>
      </c>
      <c r="C13" s="323" t="s">
        <v>487</v>
      </c>
      <c r="D13" s="324">
        <v>0</v>
      </c>
    </row>
    <row r="14" spans="1:4" ht="19.5" customHeight="1">
      <c r="A14" s="261"/>
      <c r="B14" s="322"/>
      <c r="C14" s="323"/>
      <c r="D14" s="324"/>
    </row>
    <row r="15" spans="1:4" s="321" customFormat="1" ht="19.5" customHeight="1">
      <c r="A15" s="325" t="s">
        <v>491</v>
      </c>
      <c r="B15" s="326" t="s">
        <v>477</v>
      </c>
      <c r="C15" s="327" t="s">
        <v>487</v>
      </c>
      <c r="D15" s="328">
        <f>D16</f>
        <v>120000</v>
      </c>
    </row>
    <row r="16" spans="1:4" ht="19.5" customHeight="1">
      <c r="A16" s="261" t="s">
        <v>314</v>
      </c>
      <c r="B16" s="322" t="s">
        <v>262</v>
      </c>
      <c r="C16" s="323" t="s">
        <v>371</v>
      </c>
      <c r="D16" s="324">
        <v>120000</v>
      </c>
    </row>
    <row r="17" spans="1:4" ht="19.5" customHeight="1">
      <c r="A17" s="261"/>
      <c r="B17" s="322"/>
      <c r="C17" s="323"/>
      <c r="D17" s="324"/>
    </row>
    <row r="18" spans="1:4" s="321" customFormat="1" ht="19.5" customHeight="1">
      <c r="A18" s="325" t="s">
        <v>492</v>
      </c>
      <c r="B18" s="326" t="s">
        <v>478</v>
      </c>
      <c r="C18" s="327" t="s">
        <v>487</v>
      </c>
      <c r="D18" s="328">
        <f>SUM(D19,D20,D21)</f>
        <v>121000</v>
      </c>
    </row>
    <row r="19" spans="1:4" ht="42" customHeight="1">
      <c r="A19" s="261" t="s">
        <v>314</v>
      </c>
      <c r="B19" s="329" t="s">
        <v>512</v>
      </c>
      <c r="C19" s="323" t="s">
        <v>506</v>
      </c>
      <c r="D19" s="324">
        <v>50000</v>
      </c>
    </row>
    <row r="20" spans="1:4" ht="42" customHeight="1">
      <c r="A20" s="261" t="s">
        <v>315</v>
      </c>
      <c r="B20" s="329" t="s">
        <v>56</v>
      </c>
      <c r="C20" s="323" t="s">
        <v>507</v>
      </c>
      <c r="D20" s="324">
        <v>10000</v>
      </c>
    </row>
    <row r="21" spans="1:4" ht="19.5" customHeight="1">
      <c r="A21" s="261" t="s">
        <v>316</v>
      </c>
      <c r="B21" s="322" t="s">
        <v>516</v>
      </c>
      <c r="C21" s="323" t="s">
        <v>510</v>
      </c>
      <c r="D21" s="324">
        <v>61000</v>
      </c>
    </row>
    <row r="22" spans="1:4" ht="19.5" customHeight="1">
      <c r="A22" s="261"/>
      <c r="B22" s="322"/>
      <c r="C22" s="323"/>
      <c r="D22" s="324"/>
    </row>
    <row r="23" spans="1:5" s="321" customFormat="1" ht="19.5" customHeight="1">
      <c r="A23" s="325" t="s">
        <v>493</v>
      </c>
      <c r="B23" s="326" t="s">
        <v>494</v>
      </c>
      <c r="C23" s="327" t="s">
        <v>487</v>
      </c>
      <c r="D23" s="328">
        <f>D24+D25-D26</f>
        <v>81</v>
      </c>
      <c r="E23" s="333"/>
    </row>
    <row r="24" spans="1:4" ht="19.5" customHeight="1">
      <c r="A24" s="261" t="s">
        <v>314</v>
      </c>
      <c r="B24" s="322" t="s">
        <v>488</v>
      </c>
      <c r="C24" s="323" t="s">
        <v>487</v>
      </c>
      <c r="D24" s="324">
        <v>81</v>
      </c>
    </row>
    <row r="25" spans="1:4" ht="19.5" customHeight="1">
      <c r="A25" s="261" t="s">
        <v>315</v>
      </c>
      <c r="B25" s="322" t="s">
        <v>489</v>
      </c>
      <c r="C25" s="323" t="s">
        <v>487</v>
      </c>
      <c r="D25" s="324"/>
    </row>
    <row r="26" spans="1:4" ht="19.5" customHeight="1" thickBot="1">
      <c r="A26" s="269" t="s">
        <v>316</v>
      </c>
      <c r="B26" s="330" t="s">
        <v>490</v>
      </c>
      <c r="C26" s="331" t="s">
        <v>487</v>
      </c>
      <c r="D26" s="332"/>
    </row>
    <row r="27" ht="12.75">
      <c r="B27" s="334"/>
    </row>
    <row r="28" ht="12.75">
      <c r="B28" s="334"/>
    </row>
    <row r="29" ht="12.75">
      <c r="B29" s="334"/>
    </row>
    <row r="30" ht="12.75">
      <c r="B30" s="334"/>
    </row>
    <row r="31" ht="12.75">
      <c r="B31" s="334"/>
    </row>
    <row r="32" ht="12.75">
      <c r="B32" s="334"/>
    </row>
  </sheetData>
  <sheetProtection password="CF53" sheet="1" objects="1" scenarios="1"/>
  <mergeCells count="1">
    <mergeCell ref="A5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 topLeftCell="A1">
      <selection activeCell="C2" sqref="C2:C3"/>
    </sheetView>
  </sheetViews>
  <sheetFormatPr defaultColWidth="9.00390625" defaultRowHeight="12.75"/>
  <cols>
    <col min="1" max="1" width="7.125" style="247" customWidth="1"/>
    <col min="2" max="2" width="44.625" style="247" customWidth="1"/>
    <col min="3" max="3" width="11.875" style="247" customWidth="1"/>
    <col min="4" max="4" width="21.00390625" style="247" customWidth="1"/>
    <col min="5" max="5" width="12.375" style="247" bestFit="1" customWidth="1"/>
    <col min="6" max="16384" width="9.125" style="247" customWidth="1"/>
  </cols>
  <sheetData>
    <row r="1" spans="3:4" ht="12.75">
      <c r="C1" s="230" t="s">
        <v>44</v>
      </c>
      <c r="D1" s="230"/>
    </row>
    <row r="2" spans="3:4" ht="12.75">
      <c r="C2" s="402" t="s">
        <v>758</v>
      </c>
      <c r="D2" s="230"/>
    </row>
    <row r="3" spans="3:4" ht="12.75">
      <c r="C3" s="402" t="s">
        <v>759</v>
      </c>
      <c r="D3" s="230"/>
    </row>
    <row r="4" ht="28.5" customHeight="1">
      <c r="D4" s="315"/>
    </row>
    <row r="5" spans="1:4" ht="35.25" customHeight="1">
      <c r="A5" s="723" t="s">
        <v>52</v>
      </c>
      <c r="B5" s="723"/>
      <c r="C5" s="723"/>
      <c r="D5" s="723"/>
    </row>
    <row r="7" ht="13.5" thickBot="1">
      <c r="D7" s="250" t="s">
        <v>244</v>
      </c>
    </row>
    <row r="8" spans="1:4" ht="21" customHeight="1">
      <c r="A8" s="251" t="s">
        <v>313</v>
      </c>
      <c r="B8" s="252" t="s">
        <v>63</v>
      </c>
      <c r="C8" s="252" t="s">
        <v>484</v>
      </c>
      <c r="D8" s="253" t="s">
        <v>55</v>
      </c>
    </row>
    <row r="9" spans="1:4" ht="12.75" customHeight="1" thickBot="1">
      <c r="A9" s="269">
        <v>1</v>
      </c>
      <c r="B9" s="270">
        <v>2</v>
      </c>
      <c r="C9" s="270">
        <v>3</v>
      </c>
      <c r="D9" s="316">
        <v>4</v>
      </c>
    </row>
    <row r="10" spans="1:4" s="321" customFormat="1" ht="19.5" customHeight="1">
      <c r="A10" s="317" t="s">
        <v>485</v>
      </c>
      <c r="B10" s="318" t="s">
        <v>486</v>
      </c>
      <c r="C10" s="319" t="s">
        <v>487</v>
      </c>
      <c r="D10" s="320">
        <f>D11+D12-D13</f>
        <v>2000</v>
      </c>
    </row>
    <row r="11" spans="1:4" ht="19.5" customHeight="1">
      <c r="A11" s="261" t="s">
        <v>314</v>
      </c>
      <c r="B11" s="322" t="s">
        <v>488</v>
      </c>
      <c r="C11" s="323" t="s">
        <v>487</v>
      </c>
      <c r="D11" s="324">
        <v>12000</v>
      </c>
    </row>
    <row r="12" spans="1:4" ht="19.5" customHeight="1">
      <c r="A12" s="261" t="s">
        <v>315</v>
      </c>
      <c r="B12" s="322" t="s">
        <v>489</v>
      </c>
      <c r="C12" s="323" t="s">
        <v>487</v>
      </c>
      <c r="D12" s="324">
        <v>0</v>
      </c>
    </row>
    <row r="13" spans="1:4" ht="19.5" customHeight="1">
      <c r="A13" s="261" t="s">
        <v>316</v>
      </c>
      <c r="B13" s="322" t="s">
        <v>490</v>
      </c>
      <c r="C13" s="323" t="s">
        <v>487</v>
      </c>
      <c r="D13" s="324">
        <v>10000</v>
      </c>
    </row>
    <row r="14" spans="1:4" ht="19.5" customHeight="1">
      <c r="A14" s="261"/>
      <c r="B14" s="322"/>
      <c r="C14" s="323"/>
      <c r="D14" s="324"/>
    </row>
    <row r="15" spans="1:4" s="321" customFormat="1" ht="19.5" customHeight="1">
      <c r="A15" s="325" t="s">
        <v>491</v>
      </c>
      <c r="B15" s="326" t="s">
        <v>477</v>
      </c>
      <c r="C15" s="327" t="s">
        <v>487</v>
      </c>
      <c r="D15" s="328">
        <f>SUM(D16,D17)</f>
        <v>250000</v>
      </c>
    </row>
    <row r="16" spans="1:4" ht="19.5" customHeight="1">
      <c r="A16" s="261" t="s">
        <v>314</v>
      </c>
      <c r="B16" s="322" t="s">
        <v>51</v>
      </c>
      <c r="C16" s="323" t="s">
        <v>375</v>
      </c>
      <c r="D16" s="324">
        <v>237000</v>
      </c>
    </row>
    <row r="17" spans="1:4" ht="19.5" customHeight="1">
      <c r="A17" s="261" t="s">
        <v>315</v>
      </c>
      <c r="B17" s="322" t="s">
        <v>222</v>
      </c>
      <c r="C17" s="323" t="s">
        <v>374</v>
      </c>
      <c r="D17" s="324">
        <v>13000</v>
      </c>
    </row>
    <row r="18" spans="1:4" ht="19.5" customHeight="1">
      <c r="A18" s="261"/>
      <c r="B18" s="322"/>
      <c r="C18" s="323"/>
      <c r="D18" s="324"/>
    </row>
    <row r="19" spans="1:4" s="321" customFormat="1" ht="19.5" customHeight="1">
      <c r="A19" s="325" t="s">
        <v>492</v>
      </c>
      <c r="B19" s="326" t="s">
        <v>478</v>
      </c>
      <c r="C19" s="327" t="s">
        <v>487</v>
      </c>
      <c r="D19" s="328">
        <f>SUM(D20,D21,D22,D23,D24)</f>
        <v>252000</v>
      </c>
    </row>
    <row r="20" spans="1:4" ht="19.5" customHeight="1">
      <c r="A20" s="261" t="s">
        <v>314</v>
      </c>
      <c r="B20" s="322" t="s">
        <v>48</v>
      </c>
      <c r="C20" s="323" t="s">
        <v>47</v>
      </c>
      <c r="D20" s="324">
        <v>50000</v>
      </c>
    </row>
    <row r="21" spans="1:4" ht="19.5" customHeight="1">
      <c r="A21" s="261" t="s">
        <v>315</v>
      </c>
      <c r="B21" s="322" t="s">
        <v>514</v>
      </c>
      <c r="C21" s="323" t="s">
        <v>508</v>
      </c>
      <c r="D21" s="324">
        <v>70000</v>
      </c>
    </row>
    <row r="22" spans="1:4" ht="19.5" customHeight="1">
      <c r="A22" s="261" t="s">
        <v>316</v>
      </c>
      <c r="B22" s="322" t="s">
        <v>49</v>
      </c>
      <c r="C22" s="323" t="s">
        <v>45</v>
      </c>
      <c r="D22" s="324">
        <v>10000</v>
      </c>
    </row>
    <row r="23" spans="1:4" ht="21" customHeight="1">
      <c r="A23" s="261" t="s">
        <v>317</v>
      </c>
      <c r="B23" s="329" t="s">
        <v>516</v>
      </c>
      <c r="C23" s="323" t="s">
        <v>510</v>
      </c>
      <c r="D23" s="324">
        <v>72000</v>
      </c>
    </row>
    <row r="24" spans="1:4" ht="19.5" customHeight="1">
      <c r="A24" s="261" t="s">
        <v>318</v>
      </c>
      <c r="B24" s="322" t="s">
        <v>50</v>
      </c>
      <c r="C24" s="323" t="s">
        <v>46</v>
      </c>
      <c r="D24" s="324">
        <v>50000</v>
      </c>
    </row>
    <row r="25" spans="1:4" ht="19.5" customHeight="1">
      <c r="A25" s="261"/>
      <c r="B25" s="322"/>
      <c r="C25" s="323"/>
      <c r="D25" s="324"/>
    </row>
    <row r="26" spans="1:5" s="321" customFormat="1" ht="19.5" customHeight="1">
      <c r="A26" s="325" t="s">
        <v>493</v>
      </c>
      <c r="B26" s="326" t="s">
        <v>494</v>
      </c>
      <c r="C26" s="327" t="s">
        <v>487</v>
      </c>
      <c r="D26" s="328">
        <f>D27+D28-D29</f>
        <v>0</v>
      </c>
      <c r="E26" s="333"/>
    </row>
    <row r="27" spans="1:4" ht="19.5" customHeight="1">
      <c r="A27" s="261" t="s">
        <v>314</v>
      </c>
      <c r="B27" s="322" t="s">
        <v>488</v>
      </c>
      <c r="C27" s="323" t="s">
        <v>487</v>
      </c>
      <c r="D27" s="324">
        <v>10000</v>
      </c>
    </row>
    <row r="28" spans="1:4" ht="19.5" customHeight="1">
      <c r="A28" s="261" t="s">
        <v>315</v>
      </c>
      <c r="B28" s="322" t="s">
        <v>489</v>
      </c>
      <c r="C28" s="323" t="s">
        <v>487</v>
      </c>
      <c r="D28" s="324">
        <v>0</v>
      </c>
    </row>
    <row r="29" spans="1:4" ht="19.5" customHeight="1" thickBot="1">
      <c r="A29" s="269" t="s">
        <v>316</v>
      </c>
      <c r="B29" s="330" t="s">
        <v>490</v>
      </c>
      <c r="C29" s="331" t="s">
        <v>487</v>
      </c>
      <c r="D29" s="332">
        <v>10000</v>
      </c>
    </row>
    <row r="30" ht="12.75">
      <c r="B30" s="334"/>
    </row>
    <row r="31" ht="12.75">
      <c r="B31" s="334"/>
    </row>
    <row r="32" ht="12.75">
      <c r="B32" s="334"/>
    </row>
    <row r="33" ht="12.75">
      <c r="B33" s="334"/>
    </row>
    <row r="34" ht="12.75">
      <c r="B34" s="334"/>
    </row>
    <row r="35" ht="12.75">
      <c r="B35" s="334"/>
    </row>
  </sheetData>
  <sheetProtection password="CF53" sheet="1" objects="1" scenarios="1"/>
  <mergeCells count="1">
    <mergeCell ref="A5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workbookViewId="0" topLeftCell="A1">
      <selection activeCell="D2" sqref="D2:D3"/>
    </sheetView>
  </sheetViews>
  <sheetFormatPr defaultColWidth="9.00390625" defaultRowHeight="12.75"/>
  <cols>
    <col min="1" max="1" width="6.25390625" style="450" customWidth="1"/>
    <col min="2" max="2" width="8.875" style="450" customWidth="1"/>
    <col min="3" max="3" width="44.625" style="450" customWidth="1"/>
    <col min="4" max="4" width="26.00390625" style="450" customWidth="1"/>
    <col min="5" max="5" width="1.875" style="450" hidden="1" customWidth="1"/>
    <col min="6" max="6" width="8.875" style="450" hidden="1" customWidth="1"/>
    <col min="7" max="16384" width="8.875" style="450" customWidth="1"/>
  </cols>
  <sheetData>
    <row r="1" spans="1:4" ht="12.75">
      <c r="A1" s="449"/>
      <c r="B1" s="449"/>
      <c r="C1" s="449"/>
      <c r="D1" s="449" t="s">
        <v>40</v>
      </c>
    </row>
    <row r="2" spans="1:4" ht="12.75">
      <c r="A2" s="449"/>
      <c r="B2" s="449"/>
      <c r="C2" s="449"/>
      <c r="D2" s="402" t="s">
        <v>758</v>
      </c>
    </row>
    <row r="3" spans="1:4" ht="12.75">
      <c r="A3" s="449"/>
      <c r="B3" s="449"/>
      <c r="C3" s="449"/>
      <c r="D3" s="402" t="s">
        <v>759</v>
      </c>
    </row>
    <row r="4" spans="1:4" ht="46.5" customHeight="1">
      <c r="A4" s="449"/>
      <c r="B4" s="449"/>
      <c r="C4" s="449"/>
      <c r="D4" s="424"/>
    </row>
    <row r="5" spans="1:4" ht="37.5" customHeight="1">
      <c r="A5" s="726" t="s">
        <v>625</v>
      </c>
      <c r="B5" s="726"/>
      <c r="C5" s="726"/>
      <c r="D5" s="726"/>
    </row>
    <row r="6" spans="1:4" ht="13.5" thickBot="1">
      <c r="A6" s="449"/>
      <c r="B6" s="449"/>
      <c r="C6" s="449"/>
      <c r="D6" s="449"/>
    </row>
    <row r="7" spans="1:4" ht="12.75">
      <c r="A7" s="727" t="s">
        <v>453</v>
      </c>
      <c r="B7" s="728"/>
      <c r="C7" s="728" t="s">
        <v>454</v>
      </c>
      <c r="D7" s="730" t="s">
        <v>75</v>
      </c>
    </row>
    <row r="8" spans="1:4" ht="13.5" thickBot="1">
      <c r="A8" s="451" t="s">
        <v>263</v>
      </c>
      <c r="B8" s="452" t="s">
        <v>62</v>
      </c>
      <c r="C8" s="729"/>
      <c r="D8" s="731"/>
    </row>
    <row r="9" spans="1:4" s="457" customFormat="1" ht="16.5" customHeight="1">
      <c r="A9" s="453">
        <v>700</v>
      </c>
      <c r="B9" s="454"/>
      <c r="C9" s="455" t="s">
        <v>439</v>
      </c>
      <c r="D9" s="456">
        <f>SUM(D11,D12)</f>
        <v>550000</v>
      </c>
    </row>
    <row r="10" spans="1:4" ht="16.5" customHeight="1">
      <c r="A10" s="458"/>
      <c r="B10" s="459">
        <v>70001</v>
      </c>
      <c r="C10" s="460" t="s">
        <v>367</v>
      </c>
      <c r="D10" s="461"/>
    </row>
    <row r="11" spans="1:4" ht="16.5" customHeight="1">
      <c r="A11" s="458"/>
      <c r="B11" s="462"/>
      <c r="C11" s="463" t="s">
        <v>524</v>
      </c>
      <c r="D11" s="461">
        <v>500000</v>
      </c>
    </row>
    <row r="12" spans="1:4" ht="16.5" customHeight="1">
      <c r="A12" s="464"/>
      <c r="B12" s="465"/>
      <c r="C12" s="466" t="s">
        <v>626</v>
      </c>
      <c r="D12" s="467">
        <v>50000</v>
      </c>
    </row>
    <row r="13" spans="1:4" s="457" customFormat="1" ht="16.5" customHeight="1">
      <c r="A13" s="453">
        <v>801</v>
      </c>
      <c r="B13" s="454"/>
      <c r="C13" s="455" t="s">
        <v>440</v>
      </c>
      <c r="D13" s="456">
        <f>SUM(D15)</f>
        <v>4305762</v>
      </c>
    </row>
    <row r="14" spans="1:4" ht="16.5" customHeight="1">
      <c r="A14" s="458"/>
      <c r="B14" s="459">
        <v>80104</v>
      </c>
      <c r="C14" s="460" t="s">
        <v>427</v>
      </c>
      <c r="D14" s="461"/>
    </row>
    <row r="15" spans="1:4" ht="16.5" customHeight="1">
      <c r="A15" s="464"/>
      <c r="B15" s="513"/>
      <c r="C15" s="514" t="s">
        <v>662</v>
      </c>
      <c r="D15" s="467">
        <v>4305762</v>
      </c>
    </row>
    <row r="16" spans="1:4" s="457" customFormat="1" ht="16.5" customHeight="1">
      <c r="A16" s="453">
        <v>926</v>
      </c>
      <c r="B16" s="454"/>
      <c r="C16" s="455" t="s">
        <v>441</v>
      </c>
      <c r="D16" s="456">
        <f>D18+D19</f>
        <v>410000</v>
      </c>
    </row>
    <row r="17" spans="1:4" ht="16.5" customHeight="1">
      <c r="A17" s="458"/>
      <c r="B17" s="459">
        <v>92605</v>
      </c>
      <c r="C17" s="460" t="s">
        <v>442</v>
      </c>
      <c r="D17" s="461"/>
    </row>
    <row r="18" spans="1:4" ht="16.5" customHeight="1">
      <c r="A18" s="458"/>
      <c r="B18" s="459"/>
      <c r="C18" s="468" t="s">
        <v>567</v>
      </c>
      <c r="D18" s="461">
        <f>440000-61000</f>
        <v>379000</v>
      </c>
    </row>
    <row r="19" spans="1:4" ht="16.5" customHeight="1" thickBot="1">
      <c r="A19" s="458"/>
      <c r="B19" s="459"/>
      <c r="C19" s="468" t="s">
        <v>543</v>
      </c>
      <c r="D19" s="461">
        <v>31000</v>
      </c>
    </row>
    <row r="20" spans="1:4" s="457" customFormat="1" ht="21" customHeight="1" thickBot="1">
      <c r="A20" s="724"/>
      <c r="B20" s="725"/>
      <c r="C20" s="469" t="s">
        <v>193</v>
      </c>
      <c r="D20" s="470">
        <f>SUM(D9,D13,D16)</f>
        <v>5265762</v>
      </c>
    </row>
    <row r="21" ht="12.75">
      <c r="D21" s="471"/>
    </row>
    <row r="22" ht="12.75">
      <c r="D22" s="471"/>
    </row>
    <row r="23" ht="12.75">
      <c r="D23" s="471"/>
    </row>
  </sheetData>
  <sheetProtection password="CF53" sheet="1" objects="1" scenarios="1"/>
  <mergeCells count="5">
    <mergeCell ref="A20:B20"/>
    <mergeCell ref="A5:D5"/>
    <mergeCell ref="A7:B7"/>
    <mergeCell ref="C7:C8"/>
    <mergeCell ref="D7:D8"/>
  </mergeCells>
  <printOptions/>
  <pageMargins left="0.8661417322834646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2" width="9.125" style="1" customWidth="1"/>
    <col min="3" max="3" width="44.375" style="1" customWidth="1"/>
    <col min="4" max="4" width="18.375" style="1" customWidth="1"/>
    <col min="5" max="16384" width="9.125" style="1" customWidth="1"/>
  </cols>
  <sheetData>
    <row r="1" spans="1:4" ht="12.75">
      <c r="A1" s="12"/>
      <c r="B1" s="12"/>
      <c r="C1" s="12" t="s">
        <v>41</v>
      </c>
      <c r="D1" s="12"/>
    </row>
    <row r="2" spans="1:4" ht="12.75">
      <c r="A2" s="12"/>
      <c r="B2" s="12"/>
      <c r="C2" s="402" t="s">
        <v>766</v>
      </c>
      <c r="D2" s="12"/>
    </row>
    <row r="3" spans="1:4" ht="12.75">
      <c r="A3" s="12"/>
      <c r="B3" s="12"/>
      <c r="C3" s="402" t="s">
        <v>767</v>
      </c>
      <c r="D3" s="12"/>
    </row>
    <row r="4" spans="1:4" ht="18" customHeight="1">
      <c r="A4" s="12"/>
      <c r="B4" s="12"/>
      <c r="C4" s="12"/>
      <c r="D4" s="12"/>
    </row>
    <row r="5" spans="1:4" ht="3" customHeight="1">
      <c r="A5" s="12"/>
      <c r="B5" s="12"/>
      <c r="C5" s="12"/>
      <c r="D5" s="12"/>
    </row>
    <row r="6" spans="1:4" ht="12.75">
      <c r="A6" s="15" t="s">
        <v>570</v>
      </c>
      <c r="B6" s="12"/>
      <c r="C6" s="12"/>
      <c r="D6" s="12"/>
    </row>
    <row r="7" spans="1:4" ht="10.5" customHeight="1" thickBot="1">
      <c r="A7" s="12"/>
      <c r="B7" s="12"/>
      <c r="C7" s="12"/>
      <c r="D7" s="22" t="s">
        <v>244</v>
      </c>
    </row>
    <row r="8" spans="1:4" s="3" customFormat="1" ht="12.75">
      <c r="A8" s="231" t="s">
        <v>61</v>
      </c>
      <c r="B8" s="232" t="s">
        <v>240</v>
      </c>
      <c r="C8" s="232" t="s">
        <v>241</v>
      </c>
      <c r="D8" s="233" t="s">
        <v>242</v>
      </c>
    </row>
    <row r="9" spans="1:4" s="6" customFormat="1" ht="9" thickBot="1">
      <c r="A9" s="234">
        <v>1</v>
      </c>
      <c r="B9" s="169">
        <v>2</v>
      </c>
      <c r="C9" s="169">
        <v>3</v>
      </c>
      <c r="D9" s="170">
        <v>4</v>
      </c>
    </row>
    <row r="10" spans="1:4" ht="9" customHeight="1">
      <c r="A10" s="17"/>
      <c r="B10" s="235"/>
      <c r="C10" s="236"/>
      <c r="D10" s="11"/>
    </row>
    <row r="11" spans="1:4" ht="12.75">
      <c r="A11" s="17">
        <v>921</v>
      </c>
      <c r="B11" s="235">
        <v>92109</v>
      </c>
      <c r="C11" s="236" t="s">
        <v>267</v>
      </c>
      <c r="D11" s="11">
        <v>1326000</v>
      </c>
    </row>
    <row r="12" spans="1:4" ht="12.75">
      <c r="A12" s="17"/>
      <c r="B12" s="235"/>
      <c r="C12" s="237" t="s">
        <v>523</v>
      </c>
      <c r="D12" s="13">
        <v>185000</v>
      </c>
    </row>
    <row r="13" spans="1:4" ht="12.75">
      <c r="A13" s="17">
        <v>921</v>
      </c>
      <c r="B13" s="235">
        <v>92116</v>
      </c>
      <c r="C13" s="236" t="s">
        <v>571</v>
      </c>
      <c r="D13" s="11">
        <v>865000</v>
      </c>
    </row>
    <row r="14" spans="1:4" ht="12.75">
      <c r="A14" s="17"/>
      <c r="B14" s="235"/>
      <c r="C14" s="237" t="s">
        <v>523</v>
      </c>
      <c r="D14" s="13">
        <v>35000</v>
      </c>
    </row>
    <row r="15" spans="1:4" ht="12.75">
      <c r="A15" s="17">
        <v>921</v>
      </c>
      <c r="B15" s="235">
        <v>92118</v>
      </c>
      <c r="C15" s="236" t="s">
        <v>572</v>
      </c>
      <c r="D15" s="11">
        <v>380000</v>
      </c>
    </row>
    <row r="16" spans="1:4" ht="12.75">
      <c r="A16" s="17"/>
      <c r="B16" s="235"/>
      <c r="C16" s="237" t="s">
        <v>523</v>
      </c>
      <c r="D16" s="13">
        <v>40000</v>
      </c>
    </row>
    <row r="17" spans="1:4" ht="9" customHeight="1" thickBot="1">
      <c r="A17" s="17"/>
      <c r="B17" s="235"/>
      <c r="C17" s="236"/>
      <c r="D17" s="11"/>
    </row>
    <row r="18" spans="1:4" s="4" customFormat="1" ht="18" customHeight="1" thickBot="1">
      <c r="A18" s="732" t="s">
        <v>193</v>
      </c>
      <c r="B18" s="733"/>
      <c r="C18" s="734"/>
      <c r="D18" s="19">
        <f>D15+D13+D11</f>
        <v>2571000</v>
      </c>
    </row>
    <row r="19" ht="12.75" customHeight="1"/>
    <row r="20" spans="1:5" s="2" customFormat="1" ht="12.75">
      <c r="A20" s="15" t="s">
        <v>455</v>
      </c>
      <c r="B20" s="15"/>
      <c r="C20" s="15"/>
      <c r="D20" s="15"/>
      <c r="E20" s="15"/>
    </row>
    <row r="21" spans="1:5" ht="13.5" thickBot="1">
      <c r="A21" s="12"/>
      <c r="B21" s="12"/>
      <c r="C21" s="12"/>
      <c r="D21" s="22" t="s">
        <v>244</v>
      </c>
      <c r="E21" s="12"/>
    </row>
    <row r="22" spans="1:5" s="3" customFormat="1" ht="12.75">
      <c r="A22" s="231" t="s">
        <v>61</v>
      </c>
      <c r="B22" s="232" t="s">
        <v>240</v>
      </c>
      <c r="C22" s="232" t="s">
        <v>241</v>
      </c>
      <c r="D22" s="233" t="s">
        <v>242</v>
      </c>
      <c r="E22" s="16"/>
    </row>
    <row r="23" spans="1:5" s="6" customFormat="1" ht="9" thickBot="1">
      <c r="A23" s="234">
        <v>1</v>
      </c>
      <c r="B23" s="169">
        <v>2</v>
      </c>
      <c r="C23" s="169">
        <v>3</v>
      </c>
      <c r="D23" s="170">
        <v>4</v>
      </c>
      <c r="E23" s="171"/>
    </row>
    <row r="24" spans="1:5" ht="9" customHeight="1">
      <c r="A24" s="17"/>
      <c r="B24" s="235"/>
      <c r="C24" s="236"/>
      <c r="D24" s="11"/>
      <c r="E24" s="12"/>
    </row>
    <row r="25" spans="1:5" ht="12.75" customHeight="1">
      <c r="A25" s="17"/>
      <c r="B25" s="235"/>
      <c r="C25" s="238" t="s">
        <v>522</v>
      </c>
      <c r="D25" s="11"/>
      <c r="E25" s="12"/>
    </row>
    <row r="26" spans="1:5" ht="12.75" customHeight="1">
      <c r="A26" s="17">
        <v>754</v>
      </c>
      <c r="B26" s="235">
        <v>75405</v>
      </c>
      <c r="C26" s="236" t="s">
        <v>368</v>
      </c>
      <c r="D26" s="11">
        <v>220000</v>
      </c>
      <c r="E26" s="12"/>
    </row>
    <row r="27" spans="1:4" s="12" customFormat="1" ht="12.75" customHeight="1">
      <c r="A27" s="17"/>
      <c r="B27" s="235"/>
      <c r="C27" s="239" t="s">
        <v>627</v>
      </c>
      <c r="D27" s="240">
        <v>130000</v>
      </c>
    </row>
    <row r="28" spans="1:5" ht="12.75">
      <c r="A28" s="17"/>
      <c r="B28" s="235"/>
      <c r="C28" s="238" t="s">
        <v>252</v>
      </c>
      <c r="D28" s="11"/>
      <c r="E28" s="12"/>
    </row>
    <row r="29" spans="1:5" ht="12.75">
      <c r="A29" s="17">
        <v>801</v>
      </c>
      <c r="B29" s="235">
        <v>80101</v>
      </c>
      <c r="C29" s="236" t="s">
        <v>135</v>
      </c>
      <c r="D29" s="11">
        <v>227231</v>
      </c>
      <c r="E29" s="12"/>
    </row>
    <row r="30" spans="1:5" ht="12.75">
      <c r="A30" s="17">
        <v>801</v>
      </c>
      <c r="B30" s="235">
        <v>80110</v>
      </c>
      <c r="C30" s="236" t="s">
        <v>302</v>
      </c>
      <c r="D30" s="11">
        <v>571023</v>
      </c>
      <c r="E30" s="12"/>
    </row>
    <row r="31" spans="1:5" ht="12.75">
      <c r="A31" s="17">
        <v>801</v>
      </c>
      <c r="B31" s="235">
        <v>80120</v>
      </c>
      <c r="C31" s="236" t="s">
        <v>285</v>
      </c>
      <c r="D31" s="11">
        <v>650792</v>
      </c>
      <c r="E31" s="12"/>
    </row>
    <row r="32" spans="1:5" ht="12.75">
      <c r="A32" s="17">
        <v>801</v>
      </c>
      <c r="B32" s="235">
        <v>80130</v>
      </c>
      <c r="C32" s="236" t="s">
        <v>278</v>
      </c>
      <c r="D32" s="11">
        <v>965854</v>
      </c>
      <c r="E32" s="12"/>
    </row>
    <row r="33" spans="1:5" ht="12.75">
      <c r="A33" s="17">
        <v>854</v>
      </c>
      <c r="B33" s="235">
        <v>85419</v>
      </c>
      <c r="C33" s="236" t="s">
        <v>559</v>
      </c>
      <c r="D33" s="11">
        <v>467331</v>
      </c>
      <c r="E33" s="12"/>
    </row>
    <row r="34" spans="1:5" ht="9" customHeight="1" thickBot="1">
      <c r="A34" s="17"/>
      <c r="B34" s="235"/>
      <c r="C34" s="236"/>
      <c r="D34" s="11"/>
      <c r="E34" s="12"/>
    </row>
    <row r="35" spans="1:5" s="4" customFormat="1" ht="18" customHeight="1" thickBot="1">
      <c r="A35" s="732" t="s">
        <v>193</v>
      </c>
      <c r="B35" s="733"/>
      <c r="C35" s="734"/>
      <c r="D35" s="19">
        <f>SUM(D26,D29,D30,D31,D32,D33)</f>
        <v>3102231</v>
      </c>
      <c r="E35" s="20"/>
    </row>
    <row r="36" spans="1:4" s="8" customFormat="1" ht="12.75" customHeight="1">
      <c r="A36" s="241"/>
      <c r="B36" s="241"/>
      <c r="C36" s="241"/>
      <c r="D36" s="242"/>
    </row>
    <row r="37" spans="1:4" s="2" customFormat="1" ht="12.75">
      <c r="A37" s="15" t="s">
        <v>456</v>
      </c>
      <c r="B37" s="15"/>
      <c r="C37" s="15"/>
      <c r="D37" s="15"/>
    </row>
    <row r="38" spans="1:4" s="2" customFormat="1" ht="12.75">
      <c r="A38" s="15" t="s">
        <v>271</v>
      </c>
      <c r="B38" s="15"/>
      <c r="C38" s="15"/>
      <c r="D38" s="15"/>
    </row>
    <row r="39" spans="1:4" ht="10.5" customHeight="1" thickBot="1">
      <c r="A39" s="12"/>
      <c r="B39" s="12"/>
      <c r="C39" s="12"/>
      <c r="D39" s="22" t="s">
        <v>244</v>
      </c>
    </row>
    <row r="40" spans="1:4" s="3" customFormat="1" ht="12.75">
      <c r="A40" s="231" t="s">
        <v>61</v>
      </c>
      <c r="B40" s="232" t="s">
        <v>240</v>
      </c>
      <c r="C40" s="232" t="s">
        <v>241</v>
      </c>
      <c r="D40" s="233" t="s">
        <v>242</v>
      </c>
    </row>
    <row r="41" spans="1:4" s="6" customFormat="1" ht="9" thickBot="1">
      <c r="A41" s="234">
        <v>1</v>
      </c>
      <c r="B41" s="169">
        <v>2</v>
      </c>
      <c r="C41" s="169">
        <v>3</v>
      </c>
      <c r="D41" s="170">
        <v>4</v>
      </c>
    </row>
    <row r="42" spans="1:4" ht="9" customHeight="1">
      <c r="A42" s="17"/>
      <c r="B42" s="235"/>
      <c r="C42" s="243"/>
      <c r="D42" s="11"/>
    </row>
    <row r="43" spans="1:4" ht="12" customHeight="1">
      <c r="A43" s="17">
        <v>750</v>
      </c>
      <c r="B43" s="235">
        <v>75095</v>
      </c>
      <c r="C43" s="243" t="s">
        <v>452</v>
      </c>
      <c r="D43" s="11">
        <v>6000</v>
      </c>
    </row>
    <row r="44" spans="1:4" ht="12.75" customHeight="1">
      <c r="A44" s="17">
        <v>851</v>
      </c>
      <c r="B44" s="235">
        <v>85152</v>
      </c>
      <c r="C44" s="243" t="s">
        <v>629</v>
      </c>
      <c r="D44" s="11">
        <v>10000</v>
      </c>
    </row>
    <row r="45" spans="1:4" ht="12.75" customHeight="1">
      <c r="A45" s="17">
        <v>851</v>
      </c>
      <c r="B45" s="235">
        <v>85153</v>
      </c>
      <c r="C45" s="243" t="s">
        <v>628</v>
      </c>
      <c r="D45" s="11">
        <v>25000</v>
      </c>
    </row>
    <row r="46" spans="1:4" ht="12.75" customHeight="1">
      <c r="A46" s="17">
        <v>851</v>
      </c>
      <c r="B46" s="235">
        <v>85154</v>
      </c>
      <c r="C46" s="243" t="s">
        <v>190</v>
      </c>
      <c r="D46" s="11">
        <v>45000</v>
      </c>
    </row>
    <row r="47" spans="1:4" ht="12.75">
      <c r="A47" s="17">
        <v>853</v>
      </c>
      <c r="B47" s="235">
        <v>85395</v>
      </c>
      <c r="C47" s="243" t="s">
        <v>254</v>
      </c>
      <c r="D47" s="11">
        <v>297000</v>
      </c>
    </row>
    <row r="48" spans="1:4" ht="25.5">
      <c r="A48" s="244">
        <v>921</v>
      </c>
      <c r="B48" s="245">
        <v>92195</v>
      </c>
      <c r="C48" s="246" t="s">
        <v>255</v>
      </c>
      <c r="D48" s="11">
        <v>57885</v>
      </c>
    </row>
    <row r="49" spans="1:4" ht="12.75">
      <c r="A49" s="17">
        <v>926</v>
      </c>
      <c r="B49" s="235">
        <v>92605</v>
      </c>
      <c r="C49" s="243" t="s">
        <v>256</v>
      </c>
      <c r="D49" s="11">
        <v>1026000</v>
      </c>
    </row>
    <row r="50" spans="1:4" ht="9" customHeight="1" thickBot="1">
      <c r="A50" s="17"/>
      <c r="B50" s="235"/>
      <c r="C50" s="236"/>
      <c r="D50" s="11"/>
    </row>
    <row r="51" spans="1:4" s="4" customFormat="1" ht="18.75" customHeight="1" thickBot="1">
      <c r="A51" s="732" t="s">
        <v>193</v>
      </c>
      <c r="B51" s="733"/>
      <c r="C51" s="734"/>
      <c r="D51" s="19">
        <f>SUM(D43,D44,D45,D46,D47,D48,D49)</f>
        <v>1466885</v>
      </c>
    </row>
    <row r="52" spans="1:4" ht="13.5" customHeight="1">
      <c r="A52" s="12"/>
      <c r="B52" s="12"/>
      <c r="C52" s="12"/>
      <c r="D52" s="12"/>
    </row>
    <row r="53" spans="1:4" s="2" customFormat="1" ht="12.75">
      <c r="A53" s="15" t="s">
        <v>457</v>
      </c>
      <c r="B53" s="15"/>
      <c r="C53" s="15"/>
      <c r="D53" s="15"/>
    </row>
    <row r="54" spans="1:4" ht="11.25" customHeight="1" thickBot="1">
      <c r="A54" s="12"/>
      <c r="B54" s="12"/>
      <c r="C54" s="12"/>
      <c r="D54" s="22" t="s">
        <v>244</v>
      </c>
    </row>
    <row r="55" spans="1:4" s="3" customFormat="1" ht="12.75">
      <c r="A55" s="231" t="s">
        <v>61</v>
      </c>
      <c r="B55" s="232" t="s">
        <v>240</v>
      </c>
      <c r="C55" s="232" t="s">
        <v>241</v>
      </c>
      <c r="D55" s="233" t="s">
        <v>242</v>
      </c>
    </row>
    <row r="56" spans="1:4" s="6" customFormat="1" ht="9" thickBot="1">
      <c r="A56" s="234">
        <v>1</v>
      </c>
      <c r="B56" s="169">
        <v>2</v>
      </c>
      <c r="C56" s="169">
        <v>3</v>
      </c>
      <c r="D56" s="170">
        <v>4</v>
      </c>
    </row>
    <row r="57" spans="1:4" ht="9" customHeight="1">
      <c r="A57" s="17"/>
      <c r="B57" s="235"/>
      <c r="C57" s="236"/>
      <c r="D57" s="11"/>
    </row>
    <row r="58" spans="1:4" ht="12.75">
      <c r="A58" s="17">
        <v>851</v>
      </c>
      <c r="B58" s="235">
        <v>85111</v>
      </c>
      <c r="C58" s="236" t="s">
        <v>253</v>
      </c>
      <c r="D58" s="11">
        <v>670000</v>
      </c>
    </row>
    <row r="59" spans="1:4" ht="12.75">
      <c r="A59" s="17">
        <v>851</v>
      </c>
      <c r="B59" s="235">
        <v>85117</v>
      </c>
      <c r="C59" s="243" t="s">
        <v>334</v>
      </c>
      <c r="D59" s="11">
        <v>17000</v>
      </c>
    </row>
    <row r="60" spans="1:4" ht="12.75">
      <c r="A60" s="17"/>
      <c r="B60" s="235"/>
      <c r="C60" s="239" t="s">
        <v>627</v>
      </c>
      <c r="D60" s="13">
        <v>12000</v>
      </c>
    </row>
    <row r="61" spans="1:4" ht="12.75">
      <c r="A61" s="17">
        <v>852</v>
      </c>
      <c r="B61" s="235">
        <v>85203</v>
      </c>
      <c r="C61" s="243" t="s">
        <v>344</v>
      </c>
      <c r="D61" s="11">
        <v>103000</v>
      </c>
    </row>
    <row r="62" spans="1:4" ht="12.75">
      <c r="A62" s="17">
        <v>853</v>
      </c>
      <c r="B62" s="235">
        <v>85321</v>
      </c>
      <c r="C62" s="243" t="s">
        <v>450</v>
      </c>
      <c r="D62" s="11">
        <v>32000</v>
      </c>
    </row>
    <row r="63" spans="1:4" ht="9" customHeight="1" thickBot="1">
      <c r="A63" s="17"/>
      <c r="B63" s="235"/>
      <c r="C63" s="236"/>
      <c r="D63" s="11"/>
    </row>
    <row r="64" spans="1:4" s="4" customFormat="1" ht="19.5" customHeight="1" thickBot="1">
      <c r="A64" s="732" t="s">
        <v>193</v>
      </c>
      <c r="B64" s="733"/>
      <c r="C64" s="734"/>
      <c r="D64" s="19">
        <f>SUM(D58,D59,D62)+D61</f>
        <v>822000</v>
      </c>
    </row>
    <row r="66" spans="3:4" ht="12.75">
      <c r="C66" s="12"/>
      <c r="D66" s="21"/>
    </row>
    <row r="67" spans="3:4" ht="12.75">
      <c r="C67" s="12"/>
      <c r="D67" s="21"/>
    </row>
    <row r="68" ht="12.75">
      <c r="D68" s="5"/>
    </row>
    <row r="70" spans="4:5" ht="12.75">
      <c r="D70" s="5"/>
      <c r="E70" s="5"/>
    </row>
  </sheetData>
  <sheetProtection password="CF53" sheet="1" objects="1" scenarios="1"/>
  <mergeCells count="4">
    <mergeCell ref="A51:C51"/>
    <mergeCell ref="A64:C64"/>
    <mergeCell ref="A18:C18"/>
    <mergeCell ref="A35:C35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2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SheetLayoutView="100" workbookViewId="0" topLeftCell="A1">
      <selection activeCell="E2" sqref="E2:E3"/>
    </sheetView>
  </sheetViews>
  <sheetFormatPr defaultColWidth="9.00390625" defaultRowHeight="12.75"/>
  <cols>
    <col min="1" max="1" width="3.25390625" style="534" customWidth="1"/>
    <col min="2" max="2" width="35.125" style="587" customWidth="1"/>
    <col min="3" max="3" width="10.375" style="588" hidden="1" customWidth="1"/>
    <col min="4" max="4" width="11.875" style="588" customWidth="1"/>
    <col min="5" max="5" width="11.25390625" style="588" customWidth="1"/>
    <col min="6" max="6" width="11.75390625" style="588" customWidth="1"/>
    <col min="7" max="7" width="10.75390625" style="588" customWidth="1"/>
    <col min="8" max="8" width="5.00390625" style="589" customWidth="1"/>
    <col min="9" max="9" width="3.125" style="534" customWidth="1"/>
    <col min="10" max="10" width="35.375" style="587" customWidth="1"/>
    <col min="11" max="11" width="10.75390625" style="588" customWidth="1"/>
    <col min="12" max="12" width="9.75390625" style="588" customWidth="1"/>
    <col min="13" max="13" width="9.875" style="588" customWidth="1"/>
    <col min="14" max="14" width="10.375" style="588" customWidth="1"/>
    <col min="15" max="15" width="9.125" style="588" customWidth="1"/>
    <col min="16" max="16" width="1.25" style="589" customWidth="1"/>
    <col min="17" max="17" width="3.125" style="534" customWidth="1"/>
    <col min="18" max="18" width="34.875" style="587" customWidth="1"/>
    <col min="19" max="19" width="11.00390625" style="588" customWidth="1"/>
    <col min="20" max="20" width="10.25390625" style="588" customWidth="1"/>
    <col min="21" max="21" width="10.00390625" style="588" customWidth="1"/>
    <col min="22" max="22" width="9.875" style="588" customWidth="1"/>
    <col min="23" max="23" width="10.00390625" style="588" customWidth="1"/>
    <col min="24" max="24" width="3.75390625" style="589" customWidth="1"/>
    <col min="25" max="16384" width="9.125" style="588" customWidth="1"/>
  </cols>
  <sheetData>
    <row r="1" spans="4:23" ht="12.75" customHeight="1">
      <c r="D1" s="587"/>
      <c r="E1" s="587" t="s">
        <v>666</v>
      </c>
      <c r="F1" s="587"/>
      <c r="M1" s="587"/>
      <c r="N1" s="587"/>
      <c r="O1" s="587"/>
      <c r="U1" s="587"/>
      <c r="V1" s="587"/>
      <c r="W1" s="587"/>
    </row>
    <row r="2" spans="5:21" ht="12" customHeight="1">
      <c r="E2" s="402" t="s">
        <v>758</v>
      </c>
      <c r="M2" s="65"/>
      <c r="U2" s="65"/>
    </row>
    <row r="3" spans="5:21" ht="12" customHeight="1">
      <c r="E3" s="402" t="s">
        <v>759</v>
      </c>
      <c r="M3" s="65"/>
      <c r="U3" s="65"/>
    </row>
    <row r="4" spans="4:24" ht="31.5" customHeight="1">
      <c r="D4" s="590"/>
      <c r="M4" s="590"/>
      <c r="P4" s="535"/>
      <c r="U4" s="590"/>
      <c r="X4" s="535"/>
    </row>
    <row r="5" spans="1:24" ht="14.25" customHeight="1">
      <c r="A5" s="735" t="s">
        <v>667</v>
      </c>
      <c r="B5" s="735"/>
      <c r="C5" s="735"/>
      <c r="D5" s="735"/>
      <c r="E5" s="735"/>
      <c r="F5" s="735"/>
      <c r="G5" s="735"/>
      <c r="I5" s="735" t="s">
        <v>667</v>
      </c>
      <c r="J5" s="735"/>
      <c r="K5" s="735"/>
      <c r="L5" s="735"/>
      <c r="M5" s="735"/>
      <c r="N5" s="735"/>
      <c r="O5" s="735"/>
      <c r="P5" s="536"/>
      <c r="Q5" s="735" t="s">
        <v>667</v>
      </c>
      <c r="R5" s="735"/>
      <c r="S5" s="735"/>
      <c r="T5" s="735"/>
      <c r="U5" s="735"/>
      <c r="V5" s="735"/>
      <c r="W5" s="735"/>
      <c r="X5" s="536"/>
    </row>
    <row r="6" spans="1:23" ht="6.75" customHeight="1" thickBot="1">
      <c r="A6" s="588"/>
      <c r="B6" s="588"/>
      <c r="G6" s="591"/>
      <c r="I6" s="588"/>
      <c r="J6" s="588"/>
      <c r="O6" s="591"/>
      <c r="Q6" s="588"/>
      <c r="R6" s="588"/>
      <c r="W6" s="591"/>
    </row>
    <row r="7" spans="1:24" s="593" customFormat="1" ht="11.25" customHeight="1">
      <c r="A7" s="741" t="s">
        <v>313</v>
      </c>
      <c r="B7" s="736" t="s">
        <v>668</v>
      </c>
      <c r="C7" s="738" t="s">
        <v>669</v>
      </c>
      <c r="D7" s="743"/>
      <c r="E7" s="738" t="s">
        <v>670</v>
      </c>
      <c r="F7" s="739"/>
      <c r="G7" s="740"/>
      <c r="H7" s="592"/>
      <c r="I7" s="741" t="s">
        <v>313</v>
      </c>
      <c r="J7" s="736" t="s">
        <v>668</v>
      </c>
      <c r="K7" s="738" t="s">
        <v>670</v>
      </c>
      <c r="L7" s="739"/>
      <c r="M7" s="739"/>
      <c r="N7" s="739"/>
      <c r="O7" s="740"/>
      <c r="P7" s="592"/>
      <c r="Q7" s="741" t="s">
        <v>313</v>
      </c>
      <c r="R7" s="736" t="s">
        <v>668</v>
      </c>
      <c r="S7" s="738" t="s">
        <v>670</v>
      </c>
      <c r="T7" s="739"/>
      <c r="U7" s="739"/>
      <c r="V7" s="739"/>
      <c r="W7" s="740"/>
      <c r="X7" s="592"/>
    </row>
    <row r="8" spans="1:24" s="593" customFormat="1" ht="10.5" customHeight="1">
      <c r="A8" s="742"/>
      <c r="B8" s="737"/>
      <c r="C8" s="594" t="s">
        <v>671</v>
      </c>
      <c r="D8" s="595" t="s">
        <v>672</v>
      </c>
      <c r="E8" s="595" t="s">
        <v>673</v>
      </c>
      <c r="F8" s="595" t="s">
        <v>674</v>
      </c>
      <c r="G8" s="596" t="s">
        <v>675</v>
      </c>
      <c r="H8" s="592"/>
      <c r="I8" s="742"/>
      <c r="J8" s="737"/>
      <c r="K8" s="595" t="s">
        <v>676</v>
      </c>
      <c r="L8" s="595" t="s">
        <v>677</v>
      </c>
      <c r="M8" s="595" t="s">
        <v>678</v>
      </c>
      <c r="N8" s="595" t="s">
        <v>679</v>
      </c>
      <c r="O8" s="596" t="s">
        <v>680</v>
      </c>
      <c r="P8" s="592"/>
      <c r="Q8" s="742"/>
      <c r="R8" s="737"/>
      <c r="S8" s="595" t="s">
        <v>681</v>
      </c>
      <c r="T8" s="595" t="s">
        <v>682</v>
      </c>
      <c r="U8" s="595" t="s">
        <v>683</v>
      </c>
      <c r="V8" s="595" t="s">
        <v>684</v>
      </c>
      <c r="W8" s="596" t="s">
        <v>685</v>
      </c>
      <c r="X8" s="592"/>
    </row>
    <row r="9" spans="1:24" s="593" customFormat="1" ht="11.25" customHeight="1" thickBot="1">
      <c r="A9" s="597">
        <v>1</v>
      </c>
      <c r="B9" s="598">
        <v>2</v>
      </c>
      <c r="C9" s="598" t="s">
        <v>351</v>
      </c>
      <c r="D9" s="598" t="s">
        <v>351</v>
      </c>
      <c r="E9" s="598" t="s">
        <v>686</v>
      </c>
      <c r="F9" s="598" t="s">
        <v>687</v>
      </c>
      <c r="G9" s="599" t="s">
        <v>688</v>
      </c>
      <c r="H9" s="592"/>
      <c r="I9" s="597">
        <v>1</v>
      </c>
      <c r="J9" s="598">
        <v>2</v>
      </c>
      <c r="K9" s="598" t="s">
        <v>351</v>
      </c>
      <c r="L9" s="598" t="s">
        <v>686</v>
      </c>
      <c r="M9" s="598" t="s">
        <v>687</v>
      </c>
      <c r="N9" s="598" t="s">
        <v>688</v>
      </c>
      <c r="O9" s="599" t="s">
        <v>689</v>
      </c>
      <c r="P9" s="592"/>
      <c r="Q9" s="597">
        <v>1</v>
      </c>
      <c r="R9" s="598">
        <v>2</v>
      </c>
      <c r="S9" s="598" t="s">
        <v>351</v>
      </c>
      <c r="T9" s="598" t="s">
        <v>686</v>
      </c>
      <c r="U9" s="598" t="s">
        <v>687</v>
      </c>
      <c r="V9" s="598" t="s">
        <v>688</v>
      </c>
      <c r="W9" s="599" t="s">
        <v>689</v>
      </c>
      <c r="X9" s="592"/>
    </row>
    <row r="10" spans="1:24" ht="14.25" customHeight="1" thickBot="1">
      <c r="A10" s="519" t="s">
        <v>314</v>
      </c>
      <c r="B10" s="537" t="s">
        <v>23</v>
      </c>
      <c r="C10" s="538">
        <v>116014</v>
      </c>
      <c r="D10" s="538">
        <v>119700</v>
      </c>
      <c r="E10" s="538">
        <v>138916</v>
      </c>
      <c r="F10" s="538">
        <f>148294-600</f>
        <v>147694</v>
      </c>
      <c r="G10" s="539">
        <v>137264</v>
      </c>
      <c r="H10" s="540"/>
      <c r="I10" s="519" t="s">
        <v>314</v>
      </c>
      <c r="J10" s="537" t="s">
        <v>23</v>
      </c>
      <c r="K10" s="538">
        <v>148411</v>
      </c>
      <c r="L10" s="538">
        <f>L11+L31</f>
        <v>155338</v>
      </c>
      <c r="M10" s="538">
        <f>M11+M31</f>
        <v>147736</v>
      </c>
      <c r="N10" s="538">
        <f>N11+N31</f>
        <v>149655.03999999998</v>
      </c>
      <c r="O10" s="539">
        <f>O11+O31</f>
        <v>148602.87</v>
      </c>
      <c r="P10" s="540"/>
      <c r="Q10" s="519" t="s">
        <v>314</v>
      </c>
      <c r="R10" s="537" t="s">
        <v>23</v>
      </c>
      <c r="S10" s="538">
        <f>S11+S31</f>
        <v>147579.91</v>
      </c>
      <c r="T10" s="538">
        <f>T11+T31</f>
        <v>149786.61</v>
      </c>
      <c r="U10" s="538">
        <f>U11+U31</f>
        <v>151823.41</v>
      </c>
      <c r="V10" s="538">
        <f>V11+V31</f>
        <v>153890.76</v>
      </c>
      <c r="W10" s="539">
        <f>W11+W31</f>
        <v>156073.12</v>
      </c>
      <c r="X10" s="540"/>
    </row>
    <row r="11" spans="1:24" ht="15" customHeight="1">
      <c r="A11" s="520" t="s">
        <v>315</v>
      </c>
      <c r="B11" s="541" t="s">
        <v>24</v>
      </c>
      <c r="C11" s="542">
        <f>SUM(C12,C13)</f>
        <v>109283</v>
      </c>
      <c r="D11" s="542">
        <f>D12+D13</f>
        <v>122510</v>
      </c>
      <c r="E11" s="542">
        <f>E12+E13</f>
        <v>153502</v>
      </c>
      <c r="F11" s="542">
        <f>F12+F13</f>
        <v>155766</v>
      </c>
      <c r="G11" s="543">
        <f>G12+G13</f>
        <v>139924</v>
      </c>
      <c r="H11" s="540"/>
      <c r="I11" s="520" t="s">
        <v>315</v>
      </c>
      <c r="J11" s="541" t="s">
        <v>24</v>
      </c>
      <c r="K11" s="542">
        <f>K12+K13</f>
        <v>138539</v>
      </c>
      <c r="L11" s="542">
        <f>L12+L13</f>
        <v>145538</v>
      </c>
      <c r="M11" s="542">
        <f>M12+M13</f>
        <v>137936</v>
      </c>
      <c r="N11" s="542">
        <f>N12+N13</f>
        <v>139855.03999999998</v>
      </c>
      <c r="O11" s="543">
        <f>O12+O13</f>
        <v>141802.87</v>
      </c>
      <c r="P11" s="540"/>
      <c r="Q11" s="520" t="s">
        <v>315</v>
      </c>
      <c r="R11" s="541" t="s">
        <v>24</v>
      </c>
      <c r="S11" s="542">
        <f>S12+S13</f>
        <v>143779.91</v>
      </c>
      <c r="T11" s="542">
        <f>T12+T13</f>
        <v>145786.61</v>
      </c>
      <c r="U11" s="542">
        <f>U12+U13</f>
        <v>147823.41</v>
      </c>
      <c r="V11" s="542">
        <f>V12+V13</f>
        <v>149890.76</v>
      </c>
      <c r="W11" s="543">
        <f>W12+W13</f>
        <v>151989.12</v>
      </c>
      <c r="X11" s="540"/>
    </row>
    <row r="12" spans="1:24" ht="12" customHeight="1">
      <c r="A12" s="521" t="s">
        <v>316</v>
      </c>
      <c r="B12" s="544" t="s">
        <v>690</v>
      </c>
      <c r="C12" s="545">
        <v>101742</v>
      </c>
      <c r="D12" s="545">
        <v>107834</v>
      </c>
      <c r="E12" s="545">
        <f>153502-E13</f>
        <v>116130</v>
      </c>
      <c r="F12" s="545">
        <f>121407-600</f>
        <v>120807</v>
      </c>
      <c r="G12" s="546">
        <v>121885</v>
      </c>
      <c r="H12" s="547"/>
      <c r="I12" s="521" t="s">
        <v>316</v>
      </c>
      <c r="J12" s="544" t="s">
        <v>690</v>
      </c>
      <c r="K12" s="545">
        <v>124183</v>
      </c>
      <c r="L12" s="545">
        <v>126192</v>
      </c>
      <c r="M12" s="545">
        <v>127936</v>
      </c>
      <c r="N12" s="545">
        <f>ROUND(M12*101.5%,2)</f>
        <v>129855.04</v>
      </c>
      <c r="O12" s="546">
        <f>ROUND(N12*101.5%,2)</f>
        <v>131802.87</v>
      </c>
      <c r="P12" s="547"/>
      <c r="Q12" s="521" t="s">
        <v>316</v>
      </c>
      <c r="R12" s="544" t="s">
        <v>690</v>
      </c>
      <c r="S12" s="545">
        <f>ROUND(O12*101.5%,2)</f>
        <v>133779.91</v>
      </c>
      <c r="T12" s="545">
        <f>ROUND(S12*101.5%,2)</f>
        <v>135786.61</v>
      </c>
      <c r="U12" s="545">
        <f>ROUND(T12*101.5%,2)</f>
        <v>137823.41</v>
      </c>
      <c r="V12" s="545">
        <f>ROUND(U12*101.5%,2)</f>
        <v>139890.76</v>
      </c>
      <c r="W12" s="546">
        <f>ROUND(V12*101.5%,2)</f>
        <v>141989.12</v>
      </c>
      <c r="X12" s="547"/>
    </row>
    <row r="13" spans="1:24" ht="12" customHeight="1" thickBot="1">
      <c r="A13" s="531" t="s">
        <v>317</v>
      </c>
      <c r="B13" s="548" t="s">
        <v>691</v>
      </c>
      <c r="C13" s="549">
        <v>7541</v>
      </c>
      <c r="D13" s="549">
        <v>14676</v>
      </c>
      <c r="E13" s="549">
        <v>37372</v>
      </c>
      <c r="F13" s="549">
        <v>34959</v>
      </c>
      <c r="G13" s="550">
        <v>18039</v>
      </c>
      <c r="H13" s="547"/>
      <c r="I13" s="531" t="s">
        <v>317</v>
      </c>
      <c r="J13" s="548" t="s">
        <v>691</v>
      </c>
      <c r="K13" s="549">
        <v>14356</v>
      </c>
      <c r="L13" s="549">
        <v>19346</v>
      </c>
      <c r="M13" s="549">
        <v>10000</v>
      </c>
      <c r="N13" s="549">
        <v>10000</v>
      </c>
      <c r="O13" s="550">
        <v>10000</v>
      </c>
      <c r="P13" s="547"/>
      <c r="Q13" s="531" t="s">
        <v>317</v>
      </c>
      <c r="R13" s="548" t="s">
        <v>691</v>
      </c>
      <c r="S13" s="549">
        <v>10000</v>
      </c>
      <c r="T13" s="549">
        <v>10000</v>
      </c>
      <c r="U13" s="549">
        <v>10000</v>
      </c>
      <c r="V13" s="549">
        <v>10000</v>
      </c>
      <c r="W13" s="550">
        <v>10000</v>
      </c>
      <c r="X13" s="547"/>
    </row>
    <row r="14" spans="1:24" s="535" customFormat="1" ht="12" customHeight="1" thickBot="1">
      <c r="A14" s="519" t="s">
        <v>318</v>
      </c>
      <c r="B14" s="537" t="s">
        <v>692</v>
      </c>
      <c r="C14" s="538">
        <f>C10-C11</f>
        <v>6731</v>
      </c>
      <c r="D14" s="538">
        <f>D10-D11</f>
        <v>-2810</v>
      </c>
      <c r="E14" s="538">
        <f>E10-E11</f>
        <v>-14586</v>
      </c>
      <c r="F14" s="538">
        <f>F10-F11</f>
        <v>-8072</v>
      </c>
      <c r="G14" s="539">
        <f>G10-G11</f>
        <v>-2660</v>
      </c>
      <c r="H14" s="540"/>
      <c r="I14" s="519" t="s">
        <v>318</v>
      </c>
      <c r="J14" s="537" t="s">
        <v>692</v>
      </c>
      <c r="K14" s="538">
        <f>K10-K11</f>
        <v>9872</v>
      </c>
      <c r="L14" s="538">
        <f>L10-L11</f>
        <v>9800</v>
      </c>
      <c r="M14" s="538">
        <f>M10-M11</f>
        <v>9800</v>
      </c>
      <c r="N14" s="538">
        <f>N10-N11</f>
        <v>9800</v>
      </c>
      <c r="O14" s="539">
        <f>O10-O11</f>
        <v>6800</v>
      </c>
      <c r="P14" s="540"/>
      <c r="Q14" s="519" t="s">
        <v>318</v>
      </c>
      <c r="R14" s="537" t="s">
        <v>692</v>
      </c>
      <c r="S14" s="538">
        <f>S10-S11</f>
        <v>3800</v>
      </c>
      <c r="T14" s="538">
        <f>T10-T11</f>
        <v>4000</v>
      </c>
      <c r="U14" s="538">
        <f>U10-U11</f>
        <v>4000</v>
      </c>
      <c r="V14" s="538">
        <f>V10-V11</f>
        <v>4000</v>
      </c>
      <c r="W14" s="539">
        <f>W10-W11</f>
        <v>4084</v>
      </c>
      <c r="X14" s="540"/>
    </row>
    <row r="15" spans="1:24" s="535" customFormat="1" ht="12" customHeight="1">
      <c r="A15" s="520" t="s">
        <v>319</v>
      </c>
      <c r="B15" s="541" t="s">
        <v>693</v>
      </c>
      <c r="C15" s="542">
        <f>C16-C31</f>
        <v>-1094</v>
      </c>
      <c r="D15" s="542">
        <f>D16-D31</f>
        <v>2810</v>
      </c>
      <c r="E15" s="542">
        <f>E16-E31</f>
        <v>14586</v>
      </c>
      <c r="F15" s="542">
        <f>F16-F31</f>
        <v>8072</v>
      </c>
      <c r="G15" s="543">
        <f>G16-G31</f>
        <v>2660</v>
      </c>
      <c r="H15" s="540"/>
      <c r="I15" s="520" t="s">
        <v>319</v>
      </c>
      <c r="J15" s="541" t="s">
        <v>693</v>
      </c>
      <c r="K15" s="542">
        <f>K16-K31</f>
        <v>-9872</v>
      </c>
      <c r="L15" s="542">
        <f>L16-L31</f>
        <v>-9800</v>
      </c>
      <c r="M15" s="542">
        <f>M16-M31</f>
        <v>-9800</v>
      </c>
      <c r="N15" s="542">
        <f>N16-N31</f>
        <v>-9800</v>
      </c>
      <c r="O15" s="543">
        <f>O16-O31</f>
        <v>-6800</v>
      </c>
      <c r="P15" s="540"/>
      <c r="Q15" s="520" t="s">
        <v>319</v>
      </c>
      <c r="R15" s="541" t="s">
        <v>693</v>
      </c>
      <c r="S15" s="542">
        <f>S16-S31</f>
        <v>-3800</v>
      </c>
      <c r="T15" s="542">
        <f>T16-T31</f>
        <v>-4000</v>
      </c>
      <c r="U15" s="542">
        <f>U16-U31</f>
        <v>-4000</v>
      </c>
      <c r="V15" s="542">
        <f>V16-V31</f>
        <v>-4000</v>
      </c>
      <c r="W15" s="543">
        <f>W16-W31</f>
        <v>-4084</v>
      </c>
      <c r="X15" s="540"/>
    </row>
    <row r="16" spans="1:24" s="535" customFormat="1" ht="12" customHeight="1">
      <c r="A16" s="532" t="s">
        <v>320</v>
      </c>
      <c r="B16" s="551" t="s">
        <v>694</v>
      </c>
      <c r="C16" s="552">
        <f>SUM(C17,C21,C22,C24,C26,C28,C29)</f>
        <v>3126</v>
      </c>
      <c r="D16" s="552">
        <f>SUM(D17,D21,D22,D24,D26,D28,D29)</f>
        <v>7430</v>
      </c>
      <c r="E16" s="552">
        <f>SUM(E17,E21,E22,E24,E26,E28,E29)</f>
        <v>20506</v>
      </c>
      <c r="F16" s="552">
        <f>SUM(F17,F21,F22,F24,F26,F28,F29)</f>
        <v>11012</v>
      </c>
      <c r="G16" s="553">
        <f>SUM(G17,G21,G22,G24,G26,G28,G29)</f>
        <v>10000</v>
      </c>
      <c r="H16" s="540"/>
      <c r="I16" s="532" t="s">
        <v>320</v>
      </c>
      <c r="J16" s="551" t="s">
        <v>694</v>
      </c>
      <c r="K16" s="552"/>
      <c r="L16" s="552"/>
      <c r="M16" s="552"/>
      <c r="N16" s="552"/>
      <c r="O16" s="553"/>
      <c r="P16" s="540"/>
      <c r="Q16" s="532" t="s">
        <v>320</v>
      </c>
      <c r="R16" s="551" t="s">
        <v>694</v>
      </c>
      <c r="S16" s="552"/>
      <c r="T16" s="552"/>
      <c r="U16" s="552"/>
      <c r="V16" s="552"/>
      <c r="W16" s="553"/>
      <c r="X16" s="540"/>
    </row>
    <row r="17" spans="1:24" s="600" customFormat="1" ht="11.25" customHeight="1">
      <c r="A17" s="568" t="s">
        <v>321</v>
      </c>
      <c r="B17" s="569" t="s">
        <v>740</v>
      </c>
      <c r="C17" s="570"/>
      <c r="D17" s="570">
        <v>1300</v>
      </c>
      <c r="E17" s="570">
        <v>320</v>
      </c>
      <c r="F17" s="570">
        <v>1012</v>
      </c>
      <c r="G17" s="571">
        <v>10000</v>
      </c>
      <c r="H17" s="572"/>
      <c r="I17" s="568" t="s">
        <v>321</v>
      </c>
      <c r="J17" s="569" t="s">
        <v>740</v>
      </c>
      <c r="K17" s="570"/>
      <c r="L17" s="570"/>
      <c r="M17" s="570"/>
      <c r="N17" s="570"/>
      <c r="O17" s="571"/>
      <c r="P17" s="572"/>
      <c r="Q17" s="568" t="s">
        <v>321</v>
      </c>
      <c r="R17" s="569" t="s">
        <v>740</v>
      </c>
      <c r="S17" s="570"/>
      <c r="T17" s="570"/>
      <c r="U17" s="570"/>
      <c r="V17" s="570"/>
      <c r="W17" s="571"/>
      <c r="X17" s="572"/>
    </row>
    <row r="18" spans="1:24" ht="46.5" customHeight="1">
      <c r="A18" s="521" t="s">
        <v>322</v>
      </c>
      <c r="B18" s="518" t="s">
        <v>29</v>
      </c>
      <c r="C18" s="545"/>
      <c r="D18" s="545"/>
      <c r="E18" s="545"/>
      <c r="F18" s="545"/>
      <c r="G18" s="546"/>
      <c r="H18" s="547"/>
      <c r="I18" s="521" t="s">
        <v>322</v>
      </c>
      <c r="J18" s="518" t="s">
        <v>29</v>
      </c>
      <c r="K18" s="545"/>
      <c r="L18" s="545"/>
      <c r="M18" s="545"/>
      <c r="N18" s="545"/>
      <c r="O18" s="546"/>
      <c r="P18" s="547"/>
      <c r="Q18" s="521" t="s">
        <v>322</v>
      </c>
      <c r="R18" s="518" t="s">
        <v>29</v>
      </c>
      <c r="S18" s="545"/>
      <c r="T18" s="545"/>
      <c r="U18" s="545"/>
      <c r="V18" s="545"/>
      <c r="W18" s="546"/>
      <c r="X18" s="547"/>
    </row>
    <row r="19" spans="1:24" ht="57.75" customHeight="1">
      <c r="A19" s="521" t="s">
        <v>323</v>
      </c>
      <c r="B19" s="518" t="s">
        <v>741</v>
      </c>
      <c r="C19" s="545"/>
      <c r="D19" s="545"/>
      <c r="E19" s="545"/>
      <c r="F19" s="545"/>
      <c r="G19" s="546"/>
      <c r="H19" s="547"/>
      <c r="I19" s="521" t="s">
        <v>323</v>
      </c>
      <c r="J19" s="518" t="s">
        <v>741</v>
      </c>
      <c r="K19" s="545"/>
      <c r="L19" s="545"/>
      <c r="M19" s="545"/>
      <c r="N19" s="545"/>
      <c r="O19" s="546"/>
      <c r="P19" s="547"/>
      <c r="Q19" s="521" t="s">
        <v>323</v>
      </c>
      <c r="R19" s="518" t="s">
        <v>741</v>
      </c>
      <c r="S19" s="545"/>
      <c r="T19" s="545"/>
      <c r="U19" s="545"/>
      <c r="V19" s="545"/>
      <c r="W19" s="546"/>
      <c r="X19" s="547"/>
    </row>
    <row r="20" spans="1:24" s="601" customFormat="1" ht="11.25" customHeight="1" hidden="1">
      <c r="A20" s="533" t="s">
        <v>322</v>
      </c>
      <c r="B20" s="554" t="s">
        <v>695</v>
      </c>
      <c r="C20" s="555"/>
      <c r="D20" s="555"/>
      <c r="E20" s="555">
        <v>320</v>
      </c>
      <c r="F20" s="555">
        <v>1012</v>
      </c>
      <c r="G20" s="556"/>
      <c r="H20" s="557"/>
      <c r="I20" s="533" t="s">
        <v>322</v>
      </c>
      <c r="J20" s="554" t="s">
        <v>695</v>
      </c>
      <c r="K20" s="555"/>
      <c r="L20" s="555"/>
      <c r="M20" s="555"/>
      <c r="N20" s="555"/>
      <c r="O20" s="556"/>
      <c r="P20" s="557"/>
      <c r="Q20" s="533" t="s">
        <v>322</v>
      </c>
      <c r="R20" s="554" t="s">
        <v>695</v>
      </c>
      <c r="S20" s="555"/>
      <c r="T20" s="555"/>
      <c r="U20" s="555"/>
      <c r="V20" s="555"/>
      <c r="W20" s="556"/>
      <c r="X20" s="557"/>
    </row>
    <row r="21" spans="1:24" s="600" customFormat="1" ht="11.25" customHeight="1">
      <c r="A21" s="568" t="s">
        <v>324</v>
      </c>
      <c r="B21" s="569" t="s">
        <v>742</v>
      </c>
      <c r="C21" s="570"/>
      <c r="D21" s="570"/>
      <c r="E21" s="570"/>
      <c r="F21" s="570"/>
      <c r="G21" s="571"/>
      <c r="H21" s="572"/>
      <c r="I21" s="568" t="s">
        <v>324</v>
      </c>
      <c r="J21" s="569" t="s">
        <v>742</v>
      </c>
      <c r="K21" s="570"/>
      <c r="L21" s="570"/>
      <c r="M21" s="570"/>
      <c r="N21" s="570"/>
      <c r="O21" s="571"/>
      <c r="P21" s="572"/>
      <c r="Q21" s="568" t="s">
        <v>324</v>
      </c>
      <c r="R21" s="569" t="s">
        <v>742</v>
      </c>
      <c r="S21" s="570"/>
      <c r="T21" s="570"/>
      <c r="U21" s="570"/>
      <c r="V21" s="570"/>
      <c r="W21" s="571"/>
      <c r="X21" s="572"/>
    </row>
    <row r="22" spans="1:24" s="600" customFormat="1" ht="11.25" customHeight="1">
      <c r="A22" s="568" t="s">
        <v>325</v>
      </c>
      <c r="B22" s="569" t="s">
        <v>743</v>
      </c>
      <c r="C22" s="570"/>
      <c r="D22" s="570"/>
      <c r="E22" s="570"/>
      <c r="F22" s="570"/>
      <c r="G22" s="571"/>
      <c r="H22" s="572"/>
      <c r="I22" s="568" t="s">
        <v>325</v>
      </c>
      <c r="J22" s="569" t="s">
        <v>743</v>
      </c>
      <c r="K22" s="570"/>
      <c r="L22" s="570"/>
      <c r="M22" s="570"/>
      <c r="N22" s="570"/>
      <c r="O22" s="571"/>
      <c r="P22" s="572"/>
      <c r="Q22" s="568" t="s">
        <v>325</v>
      </c>
      <c r="R22" s="569" t="s">
        <v>743</v>
      </c>
      <c r="S22" s="570"/>
      <c r="T22" s="570"/>
      <c r="U22" s="570"/>
      <c r="V22" s="570"/>
      <c r="W22" s="571"/>
      <c r="X22" s="572"/>
    </row>
    <row r="23" spans="1:24" ht="11.25" customHeight="1">
      <c r="A23" s="521" t="s">
        <v>326</v>
      </c>
      <c r="B23" s="544" t="s">
        <v>744</v>
      </c>
      <c r="C23" s="545"/>
      <c r="D23" s="545"/>
      <c r="E23" s="545"/>
      <c r="F23" s="545"/>
      <c r="G23" s="546"/>
      <c r="H23" s="547"/>
      <c r="I23" s="521" t="s">
        <v>326</v>
      </c>
      <c r="J23" s="544" t="s">
        <v>744</v>
      </c>
      <c r="K23" s="545"/>
      <c r="L23" s="545"/>
      <c r="M23" s="545"/>
      <c r="N23" s="545"/>
      <c r="O23" s="546"/>
      <c r="P23" s="547"/>
      <c r="Q23" s="521" t="s">
        <v>326</v>
      </c>
      <c r="R23" s="544" t="s">
        <v>744</v>
      </c>
      <c r="S23" s="545"/>
      <c r="T23" s="545"/>
      <c r="U23" s="545"/>
      <c r="V23" s="545"/>
      <c r="W23" s="546"/>
      <c r="X23" s="547"/>
    </row>
    <row r="24" spans="1:24" s="600" customFormat="1" ht="11.25" customHeight="1">
      <c r="A24" s="568" t="s">
        <v>327</v>
      </c>
      <c r="B24" s="569" t="s">
        <v>745</v>
      </c>
      <c r="C24" s="570"/>
      <c r="D24" s="570"/>
      <c r="E24" s="570"/>
      <c r="F24" s="570"/>
      <c r="G24" s="571"/>
      <c r="H24" s="572"/>
      <c r="I24" s="568" t="s">
        <v>327</v>
      </c>
      <c r="J24" s="569" t="s">
        <v>745</v>
      </c>
      <c r="K24" s="570"/>
      <c r="L24" s="570"/>
      <c r="M24" s="570"/>
      <c r="N24" s="570"/>
      <c r="O24" s="571"/>
      <c r="P24" s="572"/>
      <c r="Q24" s="568" t="s">
        <v>327</v>
      </c>
      <c r="R24" s="569" t="s">
        <v>745</v>
      </c>
      <c r="S24" s="570"/>
      <c r="T24" s="570"/>
      <c r="U24" s="570"/>
      <c r="V24" s="570"/>
      <c r="W24" s="571"/>
      <c r="X24" s="572"/>
    </row>
    <row r="25" spans="1:24" ht="48" customHeight="1">
      <c r="A25" s="521" t="s">
        <v>328</v>
      </c>
      <c r="B25" s="518" t="s">
        <v>746</v>
      </c>
      <c r="C25" s="545"/>
      <c r="D25" s="545"/>
      <c r="E25" s="545"/>
      <c r="F25" s="545"/>
      <c r="G25" s="546"/>
      <c r="H25" s="547"/>
      <c r="I25" s="521" t="s">
        <v>328</v>
      </c>
      <c r="J25" s="518" t="s">
        <v>746</v>
      </c>
      <c r="K25" s="545"/>
      <c r="L25" s="545"/>
      <c r="M25" s="545"/>
      <c r="N25" s="545"/>
      <c r="O25" s="546"/>
      <c r="P25" s="547"/>
      <c r="Q25" s="521" t="s">
        <v>328</v>
      </c>
      <c r="R25" s="518" t="s">
        <v>746</v>
      </c>
      <c r="S25" s="545"/>
      <c r="T25" s="545"/>
      <c r="U25" s="545"/>
      <c r="V25" s="545"/>
      <c r="W25" s="546"/>
      <c r="X25" s="547"/>
    </row>
    <row r="26" spans="1:24" s="600" customFormat="1" ht="12" customHeight="1">
      <c r="A26" s="568" t="s">
        <v>329</v>
      </c>
      <c r="B26" s="569" t="s">
        <v>747</v>
      </c>
      <c r="C26" s="570"/>
      <c r="D26" s="570"/>
      <c r="E26" s="570">
        <v>20000</v>
      </c>
      <c r="F26" s="570">
        <v>10000</v>
      </c>
      <c r="G26" s="571"/>
      <c r="H26" s="572"/>
      <c r="I26" s="568" t="s">
        <v>329</v>
      </c>
      <c r="J26" s="569" t="s">
        <v>747</v>
      </c>
      <c r="K26" s="570"/>
      <c r="L26" s="570"/>
      <c r="M26" s="570"/>
      <c r="N26" s="570"/>
      <c r="O26" s="571"/>
      <c r="P26" s="572"/>
      <c r="Q26" s="568" t="s">
        <v>329</v>
      </c>
      <c r="R26" s="569" t="s">
        <v>747</v>
      </c>
      <c r="S26" s="570"/>
      <c r="T26" s="570"/>
      <c r="U26" s="570"/>
      <c r="V26" s="570"/>
      <c r="W26" s="571"/>
      <c r="X26" s="572"/>
    </row>
    <row r="27" spans="1:24" ht="48" customHeight="1">
      <c r="A27" s="521" t="s">
        <v>330</v>
      </c>
      <c r="B27" s="518" t="s">
        <v>748</v>
      </c>
      <c r="C27" s="545"/>
      <c r="D27" s="545"/>
      <c r="E27" s="545"/>
      <c r="F27" s="545"/>
      <c r="G27" s="546"/>
      <c r="H27" s="547"/>
      <c r="I27" s="521" t="s">
        <v>330</v>
      </c>
      <c r="J27" s="518" t="s">
        <v>748</v>
      </c>
      <c r="K27" s="545"/>
      <c r="L27" s="545"/>
      <c r="M27" s="545"/>
      <c r="N27" s="545"/>
      <c r="O27" s="546"/>
      <c r="P27" s="547"/>
      <c r="Q27" s="521" t="s">
        <v>330</v>
      </c>
      <c r="R27" s="518" t="s">
        <v>748</v>
      </c>
      <c r="S27" s="545"/>
      <c r="T27" s="545"/>
      <c r="U27" s="545"/>
      <c r="V27" s="545"/>
      <c r="W27" s="546"/>
      <c r="X27" s="547"/>
    </row>
    <row r="28" spans="1:24" s="600" customFormat="1" ht="12" customHeight="1">
      <c r="A28" s="568" t="s">
        <v>331</v>
      </c>
      <c r="B28" s="569" t="s">
        <v>749</v>
      </c>
      <c r="C28" s="570"/>
      <c r="D28" s="570"/>
      <c r="E28" s="570"/>
      <c r="F28" s="570"/>
      <c r="G28" s="571"/>
      <c r="H28" s="572"/>
      <c r="I28" s="568" t="s">
        <v>331</v>
      </c>
      <c r="J28" s="569" t="s">
        <v>749</v>
      </c>
      <c r="K28" s="570"/>
      <c r="L28" s="570"/>
      <c r="M28" s="570"/>
      <c r="N28" s="570"/>
      <c r="O28" s="571"/>
      <c r="P28" s="572"/>
      <c r="Q28" s="568" t="s">
        <v>331</v>
      </c>
      <c r="R28" s="569" t="s">
        <v>749</v>
      </c>
      <c r="S28" s="570"/>
      <c r="T28" s="570"/>
      <c r="U28" s="570"/>
      <c r="V28" s="570"/>
      <c r="W28" s="571"/>
      <c r="X28" s="572"/>
    </row>
    <row r="29" spans="1:24" s="600" customFormat="1" ht="12" customHeight="1">
      <c r="A29" s="568" t="s">
        <v>332</v>
      </c>
      <c r="B29" s="569" t="s">
        <v>750</v>
      </c>
      <c r="C29" s="570">
        <v>3126</v>
      </c>
      <c r="D29" s="570">
        <v>6130</v>
      </c>
      <c r="E29" s="570">
        <v>186</v>
      </c>
      <c r="F29" s="570"/>
      <c r="G29" s="571"/>
      <c r="H29" s="572"/>
      <c r="I29" s="568" t="s">
        <v>332</v>
      </c>
      <c r="J29" s="569" t="s">
        <v>750</v>
      </c>
      <c r="K29" s="570"/>
      <c r="L29" s="570"/>
      <c r="M29" s="570"/>
      <c r="N29" s="570"/>
      <c r="O29" s="571"/>
      <c r="P29" s="572"/>
      <c r="Q29" s="568" t="s">
        <v>332</v>
      </c>
      <c r="R29" s="569" t="s">
        <v>750</v>
      </c>
      <c r="S29" s="570"/>
      <c r="T29" s="570"/>
      <c r="U29" s="570"/>
      <c r="V29" s="570"/>
      <c r="W29" s="571"/>
      <c r="X29" s="572"/>
    </row>
    <row r="30" spans="1:24" ht="12" customHeight="1">
      <c r="A30" s="521" t="s">
        <v>333</v>
      </c>
      <c r="B30" s="544" t="s">
        <v>751</v>
      </c>
      <c r="C30" s="545"/>
      <c r="D30" s="545">
        <v>6130</v>
      </c>
      <c r="E30" s="545"/>
      <c r="F30" s="545"/>
      <c r="G30" s="546"/>
      <c r="H30" s="547"/>
      <c r="I30" s="521" t="s">
        <v>333</v>
      </c>
      <c r="J30" s="544" t="s">
        <v>751</v>
      </c>
      <c r="K30" s="545"/>
      <c r="L30" s="545"/>
      <c r="M30" s="545"/>
      <c r="N30" s="545"/>
      <c r="O30" s="546"/>
      <c r="P30" s="547"/>
      <c r="Q30" s="521" t="s">
        <v>333</v>
      </c>
      <c r="R30" s="544" t="s">
        <v>751</v>
      </c>
      <c r="S30" s="545"/>
      <c r="T30" s="545"/>
      <c r="U30" s="545"/>
      <c r="V30" s="545"/>
      <c r="W30" s="546"/>
      <c r="X30" s="547"/>
    </row>
    <row r="31" spans="1:24" s="600" customFormat="1" ht="12" customHeight="1">
      <c r="A31" s="568" t="s">
        <v>698</v>
      </c>
      <c r="B31" s="569" t="s">
        <v>696</v>
      </c>
      <c r="C31" s="570">
        <f>C32+C36+C38+C42+C44</f>
        <v>4220</v>
      </c>
      <c r="D31" s="570">
        <f>D32+D36+D38+D42+D44</f>
        <v>4620</v>
      </c>
      <c r="E31" s="570">
        <f>E32+E36+E38+E42+E44</f>
        <v>5920</v>
      </c>
      <c r="F31" s="570">
        <f>F32+F36+F38+F42+F44</f>
        <v>2940</v>
      </c>
      <c r="G31" s="571">
        <f>G32+G36+G38+G42+G44</f>
        <v>7340</v>
      </c>
      <c r="H31" s="572"/>
      <c r="I31" s="568" t="s">
        <v>698</v>
      </c>
      <c r="J31" s="569" t="s">
        <v>696</v>
      </c>
      <c r="K31" s="570">
        <f>K32+K36+K38+K42+K44</f>
        <v>9872</v>
      </c>
      <c r="L31" s="570">
        <f>L32+L36+L38+L42+L44</f>
        <v>9800</v>
      </c>
      <c r="M31" s="570">
        <f>M32+M36+M38+M42+M44</f>
        <v>9800</v>
      </c>
      <c r="N31" s="570">
        <f>N32+N36+N38+N42+N44</f>
        <v>9800</v>
      </c>
      <c r="O31" s="571">
        <f>O32+O36+O38+O42+O44</f>
        <v>6800</v>
      </c>
      <c r="P31" s="572"/>
      <c r="Q31" s="568" t="s">
        <v>698</v>
      </c>
      <c r="R31" s="569" t="s">
        <v>696</v>
      </c>
      <c r="S31" s="570">
        <f>S32+S36+S38+S42+S44</f>
        <v>3800</v>
      </c>
      <c r="T31" s="570">
        <f>T32+T36+T38+T42+T44</f>
        <v>4000</v>
      </c>
      <c r="U31" s="570">
        <f>U32+U36+U38+U42+U44</f>
        <v>4000</v>
      </c>
      <c r="V31" s="570">
        <f>V32+V36+V38+V42+V44</f>
        <v>4000</v>
      </c>
      <c r="W31" s="571">
        <f>W32+W36+W38+W42+W44</f>
        <v>4084</v>
      </c>
      <c r="X31" s="572"/>
    </row>
    <row r="32" spans="1:24" s="600" customFormat="1" ht="12" customHeight="1">
      <c r="A32" s="568" t="s">
        <v>699</v>
      </c>
      <c r="B32" s="569" t="s">
        <v>752</v>
      </c>
      <c r="C32" s="570">
        <v>4220</v>
      </c>
      <c r="D32" s="570">
        <v>4620</v>
      </c>
      <c r="E32" s="570">
        <v>5920</v>
      </c>
      <c r="F32" s="570">
        <v>2940</v>
      </c>
      <c r="G32" s="571">
        <v>3340</v>
      </c>
      <c r="H32" s="572"/>
      <c r="I32" s="568" t="s">
        <v>699</v>
      </c>
      <c r="J32" s="569" t="s">
        <v>752</v>
      </c>
      <c r="K32" s="570">
        <v>4872</v>
      </c>
      <c r="L32" s="570">
        <v>3800</v>
      </c>
      <c r="M32" s="570">
        <v>3800</v>
      </c>
      <c r="N32" s="570">
        <v>3800</v>
      </c>
      <c r="O32" s="571">
        <v>3800</v>
      </c>
      <c r="P32" s="572"/>
      <c r="Q32" s="568" t="s">
        <v>699</v>
      </c>
      <c r="R32" s="569" t="s">
        <v>752</v>
      </c>
      <c r="S32" s="570">
        <v>3800</v>
      </c>
      <c r="T32" s="570">
        <v>4000</v>
      </c>
      <c r="U32" s="570">
        <v>4000</v>
      </c>
      <c r="V32" s="570">
        <v>4000</v>
      </c>
      <c r="W32" s="571">
        <v>4084</v>
      </c>
      <c r="X32" s="572"/>
    </row>
    <row r="33" spans="1:24" ht="48" customHeight="1">
      <c r="A33" s="521" t="s">
        <v>700</v>
      </c>
      <c r="B33" s="518" t="s">
        <v>753</v>
      </c>
      <c r="C33" s="545"/>
      <c r="D33" s="545"/>
      <c r="E33" s="545"/>
      <c r="F33" s="545"/>
      <c r="G33" s="546"/>
      <c r="H33" s="547"/>
      <c r="I33" s="521" t="s">
        <v>700</v>
      </c>
      <c r="J33" s="518" t="s">
        <v>753</v>
      </c>
      <c r="K33" s="545"/>
      <c r="L33" s="545"/>
      <c r="M33" s="545"/>
      <c r="N33" s="545"/>
      <c r="O33" s="546"/>
      <c r="P33" s="547"/>
      <c r="Q33" s="521" t="s">
        <v>700</v>
      </c>
      <c r="R33" s="518" t="s">
        <v>753</v>
      </c>
      <c r="S33" s="545"/>
      <c r="T33" s="545"/>
      <c r="U33" s="545"/>
      <c r="V33" s="545"/>
      <c r="W33" s="546"/>
      <c r="X33" s="547"/>
    </row>
    <row r="34" spans="1:24" s="601" customFormat="1" ht="12" customHeight="1" hidden="1">
      <c r="A34" s="614" t="s">
        <v>331</v>
      </c>
      <c r="B34" s="615" t="s">
        <v>697</v>
      </c>
      <c r="C34" s="616">
        <v>2540</v>
      </c>
      <c r="D34" s="616">
        <v>2940</v>
      </c>
      <c r="E34" s="616">
        <v>2940</v>
      </c>
      <c r="F34" s="616">
        <v>2940</v>
      </c>
      <c r="G34" s="617">
        <f>2940+400</f>
        <v>3340</v>
      </c>
      <c r="H34" s="557"/>
      <c r="I34" s="614" t="s">
        <v>331</v>
      </c>
      <c r="J34" s="615" t="s">
        <v>697</v>
      </c>
      <c r="K34" s="616">
        <f>2940+400+532</f>
        <v>3872</v>
      </c>
      <c r="L34" s="616">
        <v>2800</v>
      </c>
      <c r="M34" s="616">
        <v>2800</v>
      </c>
      <c r="N34" s="616">
        <v>2800</v>
      </c>
      <c r="O34" s="617">
        <v>2800</v>
      </c>
      <c r="P34" s="557"/>
      <c r="Q34" s="614" t="s">
        <v>331</v>
      </c>
      <c r="R34" s="615" t="s">
        <v>697</v>
      </c>
      <c r="S34" s="616">
        <v>2800</v>
      </c>
      <c r="T34" s="616">
        <v>3000</v>
      </c>
      <c r="U34" s="616">
        <v>3000</v>
      </c>
      <c r="V34" s="616">
        <v>3000</v>
      </c>
      <c r="W34" s="617">
        <v>3084</v>
      </c>
      <c r="X34" s="557"/>
    </row>
    <row r="35" spans="1:24" ht="61.5" customHeight="1">
      <c r="A35" s="521" t="s">
        <v>702</v>
      </c>
      <c r="B35" s="518" t="s">
        <v>30</v>
      </c>
      <c r="C35" s="545"/>
      <c r="D35" s="545"/>
      <c r="E35" s="545"/>
      <c r="F35" s="545"/>
      <c r="G35" s="546"/>
      <c r="H35" s="547"/>
      <c r="I35" s="521" t="s">
        <v>702</v>
      </c>
      <c r="J35" s="518" t="s">
        <v>30</v>
      </c>
      <c r="K35" s="545"/>
      <c r="L35" s="545"/>
      <c r="M35" s="545"/>
      <c r="N35" s="545"/>
      <c r="O35" s="546"/>
      <c r="P35" s="547"/>
      <c r="Q35" s="521" t="s">
        <v>702</v>
      </c>
      <c r="R35" s="518" t="s">
        <v>30</v>
      </c>
      <c r="S35" s="545"/>
      <c r="T35" s="545"/>
      <c r="U35" s="545"/>
      <c r="V35" s="545"/>
      <c r="W35" s="546"/>
      <c r="X35" s="547"/>
    </row>
    <row r="36" spans="1:24" s="600" customFormat="1" ht="12" customHeight="1">
      <c r="A36" s="568" t="s">
        <v>704</v>
      </c>
      <c r="B36" s="569" t="s">
        <v>754</v>
      </c>
      <c r="C36" s="570"/>
      <c r="D36" s="570"/>
      <c r="E36" s="570"/>
      <c r="F36" s="570"/>
      <c r="G36" s="571"/>
      <c r="H36" s="572"/>
      <c r="I36" s="568" t="s">
        <v>704</v>
      </c>
      <c r="J36" s="569" t="s">
        <v>754</v>
      </c>
      <c r="K36" s="570"/>
      <c r="L36" s="570"/>
      <c r="M36" s="570"/>
      <c r="N36" s="570"/>
      <c r="O36" s="571"/>
      <c r="P36" s="572"/>
      <c r="Q36" s="568" t="s">
        <v>704</v>
      </c>
      <c r="R36" s="569" t="s">
        <v>754</v>
      </c>
      <c r="S36" s="570"/>
      <c r="T36" s="570"/>
      <c r="U36" s="570"/>
      <c r="V36" s="570"/>
      <c r="W36" s="571"/>
      <c r="X36" s="572"/>
    </row>
    <row r="37" spans="1:24" s="600" customFormat="1" ht="12" customHeight="1">
      <c r="A37" s="568" t="s">
        <v>755</v>
      </c>
      <c r="B37" s="569" t="s">
        <v>1</v>
      </c>
      <c r="C37" s="570"/>
      <c r="D37" s="570"/>
      <c r="E37" s="570"/>
      <c r="F37" s="570"/>
      <c r="G37" s="571"/>
      <c r="H37" s="572"/>
      <c r="I37" s="568" t="s">
        <v>755</v>
      </c>
      <c r="J37" s="569" t="s">
        <v>1</v>
      </c>
      <c r="K37" s="570"/>
      <c r="L37" s="570"/>
      <c r="M37" s="570"/>
      <c r="N37" s="570"/>
      <c r="O37" s="571"/>
      <c r="P37" s="572"/>
      <c r="Q37" s="568" t="s">
        <v>755</v>
      </c>
      <c r="R37" s="569" t="s">
        <v>1</v>
      </c>
      <c r="S37" s="570"/>
      <c r="T37" s="570"/>
      <c r="U37" s="570"/>
      <c r="V37" s="570"/>
      <c r="W37" s="571"/>
      <c r="X37" s="572"/>
    </row>
    <row r="38" spans="1:24" s="600" customFormat="1" ht="12" customHeight="1">
      <c r="A38" s="568" t="s">
        <v>707</v>
      </c>
      <c r="B38" s="569" t="s">
        <v>2</v>
      </c>
      <c r="C38" s="570"/>
      <c r="D38" s="570"/>
      <c r="E38" s="570"/>
      <c r="F38" s="570"/>
      <c r="G38" s="571"/>
      <c r="H38" s="572"/>
      <c r="I38" s="568" t="s">
        <v>707</v>
      </c>
      <c r="J38" s="569" t="s">
        <v>2</v>
      </c>
      <c r="K38" s="570"/>
      <c r="L38" s="570"/>
      <c r="M38" s="570"/>
      <c r="N38" s="570"/>
      <c r="O38" s="571"/>
      <c r="P38" s="572"/>
      <c r="Q38" s="568" t="s">
        <v>707</v>
      </c>
      <c r="R38" s="569" t="s">
        <v>2</v>
      </c>
      <c r="S38" s="570"/>
      <c r="T38" s="570"/>
      <c r="U38" s="570"/>
      <c r="V38" s="570"/>
      <c r="W38" s="571"/>
      <c r="X38" s="572"/>
    </row>
    <row r="39" spans="1:24" ht="48" customHeight="1" thickBot="1">
      <c r="A39" s="531" t="s">
        <v>709</v>
      </c>
      <c r="B39" s="558" t="s">
        <v>3</v>
      </c>
      <c r="C39" s="549"/>
      <c r="D39" s="549"/>
      <c r="E39" s="549"/>
      <c r="F39" s="549"/>
      <c r="G39" s="550"/>
      <c r="H39" s="547"/>
      <c r="I39" s="531" t="s">
        <v>709</v>
      </c>
      <c r="J39" s="558" t="s">
        <v>3</v>
      </c>
      <c r="K39" s="549"/>
      <c r="L39" s="549"/>
      <c r="M39" s="549"/>
      <c r="N39" s="549"/>
      <c r="O39" s="550"/>
      <c r="P39" s="547"/>
      <c r="Q39" s="531" t="s">
        <v>709</v>
      </c>
      <c r="R39" s="558" t="s">
        <v>3</v>
      </c>
      <c r="S39" s="549"/>
      <c r="T39" s="549"/>
      <c r="U39" s="549"/>
      <c r="V39" s="549"/>
      <c r="W39" s="550"/>
      <c r="X39" s="547"/>
    </row>
    <row r="40" spans="1:24" s="589" customFormat="1" ht="16.5" customHeight="1" thickBot="1">
      <c r="A40" s="633"/>
      <c r="B40" s="634"/>
      <c r="C40" s="547"/>
      <c r="D40" s="547"/>
      <c r="E40" s="547"/>
      <c r="F40" s="547"/>
      <c r="G40" s="547"/>
      <c r="H40" s="547"/>
      <c r="I40" s="633"/>
      <c r="J40" s="634"/>
      <c r="K40" s="547"/>
      <c r="L40" s="547"/>
      <c r="M40" s="547"/>
      <c r="N40" s="547"/>
      <c r="O40" s="547"/>
      <c r="P40" s="547"/>
      <c r="Q40" s="633"/>
      <c r="R40" s="634"/>
      <c r="S40" s="547"/>
      <c r="T40" s="547"/>
      <c r="U40" s="547"/>
      <c r="V40" s="547"/>
      <c r="W40" s="547"/>
      <c r="X40" s="547"/>
    </row>
    <row r="41" spans="1:24" s="593" customFormat="1" ht="11.25" customHeight="1" thickBot="1">
      <c r="A41" s="519">
        <v>1</v>
      </c>
      <c r="B41" s="611">
        <v>2</v>
      </c>
      <c r="C41" s="611" t="s">
        <v>351</v>
      </c>
      <c r="D41" s="611" t="s">
        <v>351</v>
      </c>
      <c r="E41" s="611" t="s">
        <v>686</v>
      </c>
      <c r="F41" s="611" t="s">
        <v>687</v>
      </c>
      <c r="G41" s="612" t="s">
        <v>688</v>
      </c>
      <c r="H41" s="592"/>
      <c r="I41" s="519">
        <v>1</v>
      </c>
      <c r="J41" s="611">
        <v>2</v>
      </c>
      <c r="K41" s="611" t="s">
        <v>351</v>
      </c>
      <c r="L41" s="611" t="s">
        <v>686</v>
      </c>
      <c r="M41" s="611" t="s">
        <v>687</v>
      </c>
      <c r="N41" s="611" t="s">
        <v>688</v>
      </c>
      <c r="O41" s="612" t="s">
        <v>689</v>
      </c>
      <c r="P41" s="592"/>
      <c r="Q41" s="519">
        <v>1</v>
      </c>
      <c r="R41" s="611">
        <v>2</v>
      </c>
      <c r="S41" s="611" t="s">
        <v>351</v>
      </c>
      <c r="T41" s="611" t="s">
        <v>686</v>
      </c>
      <c r="U41" s="611" t="s">
        <v>687</v>
      </c>
      <c r="V41" s="611" t="s">
        <v>688</v>
      </c>
      <c r="W41" s="612" t="s">
        <v>689</v>
      </c>
      <c r="X41" s="592"/>
    </row>
    <row r="42" spans="1:24" s="600" customFormat="1" ht="12" customHeight="1">
      <c r="A42" s="578" t="s">
        <v>711</v>
      </c>
      <c r="B42" s="579" t="s">
        <v>4</v>
      </c>
      <c r="C42" s="580"/>
      <c r="D42" s="580"/>
      <c r="E42" s="580"/>
      <c r="F42" s="580"/>
      <c r="G42" s="581">
        <v>4000</v>
      </c>
      <c r="H42" s="572"/>
      <c r="I42" s="578" t="s">
        <v>711</v>
      </c>
      <c r="J42" s="579" t="s">
        <v>4</v>
      </c>
      <c r="K42" s="580">
        <f>4000+1000</f>
        <v>5000</v>
      </c>
      <c r="L42" s="580">
        <f>4000+2000</f>
        <v>6000</v>
      </c>
      <c r="M42" s="580">
        <f>4000+2000</f>
        <v>6000</v>
      </c>
      <c r="N42" s="580">
        <f>4000+2000</f>
        <v>6000</v>
      </c>
      <c r="O42" s="581">
        <v>3000</v>
      </c>
      <c r="P42" s="572"/>
      <c r="Q42" s="578" t="s">
        <v>711</v>
      </c>
      <c r="R42" s="579" t="s">
        <v>4</v>
      </c>
      <c r="S42" s="580"/>
      <c r="T42" s="580"/>
      <c r="U42" s="580"/>
      <c r="V42" s="580"/>
      <c r="W42" s="581"/>
      <c r="X42" s="572"/>
    </row>
    <row r="43" spans="1:24" ht="48" customHeight="1">
      <c r="A43" s="629" t="s">
        <v>713</v>
      </c>
      <c r="B43" s="630" t="s">
        <v>5</v>
      </c>
      <c r="C43" s="631"/>
      <c r="D43" s="631"/>
      <c r="E43" s="631"/>
      <c r="F43" s="631"/>
      <c r="G43" s="632"/>
      <c r="H43" s="547"/>
      <c r="I43" s="629" t="s">
        <v>713</v>
      </c>
      <c r="J43" s="630" t="s">
        <v>5</v>
      </c>
      <c r="K43" s="631"/>
      <c r="L43" s="631"/>
      <c r="M43" s="631"/>
      <c r="N43" s="631"/>
      <c r="O43" s="632"/>
      <c r="P43" s="547"/>
      <c r="Q43" s="629" t="s">
        <v>713</v>
      </c>
      <c r="R43" s="630" t="s">
        <v>5</v>
      </c>
      <c r="S43" s="631"/>
      <c r="T43" s="631"/>
      <c r="U43" s="631"/>
      <c r="V43" s="631"/>
      <c r="W43" s="632"/>
      <c r="X43" s="547"/>
    </row>
    <row r="44" spans="1:24" s="600" customFormat="1" ht="12" customHeight="1" thickBot="1">
      <c r="A44" s="573" t="s">
        <v>715</v>
      </c>
      <c r="B44" s="574" t="s">
        <v>6</v>
      </c>
      <c r="C44" s="575"/>
      <c r="D44" s="576"/>
      <c r="E44" s="576"/>
      <c r="F44" s="576"/>
      <c r="G44" s="577"/>
      <c r="H44" s="572"/>
      <c r="I44" s="573" t="s">
        <v>715</v>
      </c>
      <c r="J44" s="574" t="s">
        <v>6</v>
      </c>
      <c r="K44" s="576"/>
      <c r="L44" s="576"/>
      <c r="M44" s="576"/>
      <c r="N44" s="576"/>
      <c r="O44" s="577"/>
      <c r="P44" s="572"/>
      <c r="Q44" s="573" t="s">
        <v>715</v>
      </c>
      <c r="R44" s="574" t="s">
        <v>6</v>
      </c>
      <c r="S44" s="576"/>
      <c r="T44" s="576"/>
      <c r="U44" s="576"/>
      <c r="V44" s="576"/>
      <c r="W44" s="577"/>
      <c r="X44" s="572"/>
    </row>
    <row r="45" spans="1:24" s="600" customFormat="1" ht="12" customHeight="1" thickBot="1">
      <c r="A45" s="530" t="s">
        <v>716</v>
      </c>
      <c r="B45" s="607" t="s">
        <v>701</v>
      </c>
      <c r="C45" s="608"/>
      <c r="D45" s="609"/>
      <c r="E45" s="609"/>
      <c r="F45" s="609"/>
      <c r="G45" s="610"/>
      <c r="H45" s="572"/>
      <c r="I45" s="530" t="s">
        <v>716</v>
      </c>
      <c r="J45" s="607" t="s">
        <v>701</v>
      </c>
      <c r="K45" s="609"/>
      <c r="L45" s="609"/>
      <c r="M45" s="609"/>
      <c r="N45" s="609"/>
      <c r="O45" s="610"/>
      <c r="P45" s="572"/>
      <c r="Q45" s="530" t="s">
        <v>716</v>
      </c>
      <c r="R45" s="607" t="s">
        <v>701</v>
      </c>
      <c r="S45" s="609"/>
      <c r="T45" s="609"/>
      <c r="U45" s="609"/>
      <c r="V45" s="609"/>
      <c r="W45" s="610"/>
      <c r="X45" s="572"/>
    </row>
    <row r="46" spans="1:24" s="600" customFormat="1" ht="12" customHeight="1">
      <c r="A46" s="578" t="s">
        <v>717</v>
      </c>
      <c r="B46" s="579" t="s">
        <v>703</v>
      </c>
      <c r="C46" s="580">
        <f>SUM(C47,C48,C49,C50,C51)+C54</f>
        <v>45018</v>
      </c>
      <c r="D46" s="580">
        <f>D48+D49+D47</f>
        <v>40824</v>
      </c>
      <c r="E46" s="580">
        <f>E48+E49+E47</f>
        <v>55224</v>
      </c>
      <c r="F46" s="580">
        <f>F48+F49+F47</f>
        <v>63296</v>
      </c>
      <c r="G46" s="581">
        <f>G48+G49+G47</f>
        <v>65956</v>
      </c>
      <c r="H46" s="572"/>
      <c r="I46" s="578" t="s">
        <v>717</v>
      </c>
      <c r="J46" s="579" t="s">
        <v>703</v>
      </c>
      <c r="K46" s="580">
        <f>SUM(K47,K48,K49,K50,K51)+K54</f>
        <v>56084</v>
      </c>
      <c r="L46" s="580">
        <f>SUM(L47,L48,L49,L50,L51)+L54</f>
        <v>46284</v>
      </c>
      <c r="M46" s="580">
        <f>SUM(M47,M48,M49,M50,M51)+M54</f>
        <v>36484</v>
      </c>
      <c r="N46" s="580">
        <f>SUM(N47,N48,N49,N50,N51)+N54</f>
        <v>26684</v>
      </c>
      <c r="O46" s="581">
        <f>SUM(O47,O48,O49,O50,O51)+O54</f>
        <v>19884</v>
      </c>
      <c r="P46" s="572"/>
      <c r="Q46" s="578" t="s">
        <v>717</v>
      </c>
      <c r="R46" s="579" t="s">
        <v>703</v>
      </c>
      <c r="S46" s="580">
        <f>SUM(S47,S48,S49,S50,S51)+S54</f>
        <v>16084</v>
      </c>
      <c r="T46" s="580">
        <f>T48+T49</f>
        <v>12084</v>
      </c>
      <c r="U46" s="580">
        <f>U48+U49</f>
        <v>8084</v>
      </c>
      <c r="V46" s="580">
        <f>V48+V49</f>
        <v>4084</v>
      </c>
      <c r="W46" s="581">
        <f>W48+W49</f>
        <v>0</v>
      </c>
      <c r="X46" s="572"/>
    </row>
    <row r="47" spans="1:24" s="600" customFormat="1" ht="12" customHeight="1">
      <c r="A47" s="568" t="s">
        <v>720</v>
      </c>
      <c r="B47" s="569" t="s">
        <v>705</v>
      </c>
      <c r="C47" s="570"/>
      <c r="D47" s="570"/>
      <c r="E47" s="570">
        <v>20000</v>
      </c>
      <c r="F47" s="570">
        <f>E47-F38+F26</f>
        <v>30000</v>
      </c>
      <c r="G47" s="571">
        <f>F47-G42</f>
        <v>26000</v>
      </c>
      <c r="H47" s="572"/>
      <c r="I47" s="568" t="s">
        <v>720</v>
      </c>
      <c r="J47" s="569" t="s">
        <v>705</v>
      </c>
      <c r="K47" s="570">
        <f>G47-K42</f>
        <v>21000</v>
      </c>
      <c r="L47" s="570">
        <f>K47-L42</f>
        <v>15000</v>
      </c>
      <c r="M47" s="570">
        <f>L47-M42</f>
        <v>9000</v>
      </c>
      <c r="N47" s="570">
        <f>M47-N42</f>
        <v>3000</v>
      </c>
      <c r="O47" s="571"/>
      <c r="P47" s="572"/>
      <c r="Q47" s="568" t="s">
        <v>720</v>
      </c>
      <c r="R47" s="569" t="s">
        <v>705</v>
      </c>
      <c r="S47" s="570"/>
      <c r="T47" s="570"/>
      <c r="U47" s="570"/>
      <c r="V47" s="570"/>
      <c r="W47" s="571"/>
      <c r="X47" s="572"/>
    </row>
    <row r="48" spans="1:24" s="600" customFormat="1" ht="12" customHeight="1">
      <c r="A48" s="568" t="s">
        <v>721</v>
      </c>
      <c r="B48" s="569" t="s">
        <v>706</v>
      </c>
      <c r="C48" s="570">
        <v>3360</v>
      </c>
      <c r="D48" s="570">
        <v>2980</v>
      </c>
      <c r="E48" s="570"/>
      <c r="F48" s="570"/>
      <c r="G48" s="571">
        <f>G17</f>
        <v>10000</v>
      </c>
      <c r="H48" s="572"/>
      <c r="I48" s="568" t="s">
        <v>721</v>
      </c>
      <c r="J48" s="569" t="s">
        <v>706</v>
      </c>
      <c r="K48" s="570">
        <v>9000</v>
      </c>
      <c r="L48" s="570">
        <v>8000</v>
      </c>
      <c r="M48" s="570">
        <v>7000</v>
      </c>
      <c r="N48" s="570">
        <v>6000</v>
      </c>
      <c r="O48" s="571">
        <v>5000</v>
      </c>
      <c r="P48" s="572"/>
      <c r="Q48" s="568" t="s">
        <v>721</v>
      </c>
      <c r="R48" s="569" t="s">
        <v>706</v>
      </c>
      <c r="S48" s="570">
        <v>4000</v>
      </c>
      <c r="T48" s="570">
        <v>3000</v>
      </c>
      <c r="U48" s="570">
        <v>2000</v>
      </c>
      <c r="V48" s="570">
        <v>1000</v>
      </c>
      <c r="W48" s="571"/>
      <c r="X48" s="572"/>
    </row>
    <row r="49" spans="1:24" s="600" customFormat="1" ht="12" customHeight="1">
      <c r="A49" s="568" t="s">
        <v>723</v>
      </c>
      <c r="B49" s="569" t="s">
        <v>708</v>
      </c>
      <c r="C49" s="570">
        <v>40784</v>
      </c>
      <c r="D49" s="570">
        <f>C49-D34</f>
        <v>37844</v>
      </c>
      <c r="E49" s="570">
        <f>D49-E34+E20</f>
        <v>35224</v>
      </c>
      <c r="F49" s="570">
        <f>E49-F34+F20</f>
        <v>33296</v>
      </c>
      <c r="G49" s="571">
        <f>F49-G34</f>
        <v>29956</v>
      </c>
      <c r="H49" s="572"/>
      <c r="I49" s="568" t="s">
        <v>723</v>
      </c>
      <c r="J49" s="569" t="s">
        <v>708</v>
      </c>
      <c r="K49" s="570">
        <f>G49-K34</f>
        <v>26084</v>
      </c>
      <c r="L49" s="570">
        <f>K49-L34</f>
        <v>23284</v>
      </c>
      <c r="M49" s="570">
        <f>L49-M34</f>
        <v>20484</v>
      </c>
      <c r="N49" s="570">
        <f>M49-N34</f>
        <v>17684</v>
      </c>
      <c r="O49" s="571">
        <f>N49-O34</f>
        <v>14884</v>
      </c>
      <c r="P49" s="572"/>
      <c r="Q49" s="568" t="s">
        <v>723</v>
      </c>
      <c r="R49" s="569" t="s">
        <v>708</v>
      </c>
      <c r="S49" s="570">
        <f>O49-S34</f>
        <v>12084</v>
      </c>
      <c r="T49" s="570">
        <f>S49-T34</f>
        <v>9084</v>
      </c>
      <c r="U49" s="570">
        <f>T49-U34</f>
        <v>6084</v>
      </c>
      <c r="V49" s="570">
        <f>U49-V34</f>
        <v>3084</v>
      </c>
      <c r="W49" s="571"/>
      <c r="X49" s="572"/>
    </row>
    <row r="50" spans="1:24" s="600" customFormat="1" ht="12" customHeight="1">
      <c r="A50" s="568" t="s">
        <v>725</v>
      </c>
      <c r="B50" s="569" t="s">
        <v>710</v>
      </c>
      <c r="C50" s="570"/>
      <c r="D50" s="570"/>
      <c r="E50" s="570"/>
      <c r="F50" s="570"/>
      <c r="G50" s="571"/>
      <c r="H50" s="572"/>
      <c r="I50" s="568" t="s">
        <v>725</v>
      </c>
      <c r="J50" s="569" t="s">
        <v>710</v>
      </c>
      <c r="K50" s="570"/>
      <c r="L50" s="570"/>
      <c r="M50" s="570"/>
      <c r="N50" s="570"/>
      <c r="O50" s="571"/>
      <c r="P50" s="572"/>
      <c r="Q50" s="568" t="s">
        <v>725</v>
      </c>
      <c r="R50" s="569" t="s">
        <v>710</v>
      </c>
      <c r="S50" s="570"/>
      <c r="T50" s="570"/>
      <c r="U50" s="570"/>
      <c r="V50" s="570"/>
      <c r="W50" s="571"/>
      <c r="X50" s="572"/>
    </row>
    <row r="51" spans="1:24" s="600" customFormat="1" ht="12" customHeight="1">
      <c r="A51" s="568" t="s">
        <v>727</v>
      </c>
      <c r="B51" s="569" t="s">
        <v>712</v>
      </c>
      <c r="C51" s="570">
        <f>C53</f>
        <v>874</v>
      </c>
      <c r="D51" s="570"/>
      <c r="E51" s="570"/>
      <c r="F51" s="570"/>
      <c r="G51" s="571"/>
      <c r="H51" s="572"/>
      <c r="I51" s="568" t="s">
        <v>727</v>
      </c>
      <c r="J51" s="569" t="s">
        <v>712</v>
      </c>
      <c r="K51" s="570"/>
      <c r="L51" s="570"/>
      <c r="M51" s="570"/>
      <c r="N51" s="570"/>
      <c r="O51" s="571"/>
      <c r="P51" s="572"/>
      <c r="Q51" s="568" t="s">
        <v>727</v>
      </c>
      <c r="R51" s="569" t="s">
        <v>712</v>
      </c>
      <c r="S51" s="570"/>
      <c r="T51" s="570"/>
      <c r="U51" s="570"/>
      <c r="V51" s="570"/>
      <c r="W51" s="571"/>
      <c r="X51" s="572"/>
    </row>
    <row r="52" spans="1:24" ht="12" customHeight="1">
      <c r="A52" s="521" t="s">
        <v>729</v>
      </c>
      <c r="B52" s="518" t="s">
        <v>714</v>
      </c>
      <c r="C52" s="545"/>
      <c r="D52" s="545"/>
      <c r="E52" s="545"/>
      <c r="F52" s="545"/>
      <c r="G52" s="546"/>
      <c r="H52" s="547"/>
      <c r="I52" s="521" t="s">
        <v>729</v>
      </c>
      <c r="J52" s="518" t="s">
        <v>714</v>
      </c>
      <c r="K52" s="545"/>
      <c r="L52" s="545"/>
      <c r="M52" s="545"/>
      <c r="N52" s="545"/>
      <c r="O52" s="546"/>
      <c r="P52" s="547"/>
      <c r="Q52" s="521" t="s">
        <v>729</v>
      </c>
      <c r="R52" s="518" t="s">
        <v>714</v>
      </c>
      <c r="S52" s="545"/>
      <c r="T52" s="545"/>
      <c r="U52" s="545"/>
      <c r="V52" s="545"/>
      <c r="W52" s="546"/>
      <c r="X52" s="547"/>
    </row>
    <row r="53" spans="1:24" ht="24" customHeight="1">
      <c r="A53" s="521" t="s">
        <v>730</v>
      </c>
      <c r="B53" s="518" t="s">
        <v>7</v>
      </c>
      <c r="C53" s="545">
        <v>874</v>
      </c>
      <c r="D53" s="545"/>
      <c r="E53" s="545"/>
      <c r="F53" s="545"/>
      <c r="G53" s="546"/>
      <c r="H53" s="547"/>
      <c r="I53" s="521" t="s">
        <v>730</v>
      </c>
      <c r="J53" s="518" t="s">
        <v>7</v>
      </c>
      <c r="K53" s="545"/>
      <c r="L53" s="545"/>
      <c r="M53" s="545"/>
      <c r="N53" s="545"/>
      <c r="O53" s="546"/>
      <c r="P53" s="547"/>
      <c r="Q53" s="521" t="s">
        <v>730</v>
      </c>
      <c r="R53" s="518" t="s">
        <v>7</v>
      </c>
      <c r="S53" s="545"/>
      <c r="T53" s="545"/>
      <c r="U53" s="545"/>
      <c r="V53" s="545"/>
      <c r="W53" s="546"/>
      <c r="X53" s="547"/>
    </row>
    <row r="54" spans="1:24" ht="36" customHeight="1">
      <c r="A54" s="744" t="s">
        <v>734</v>
      </c>
      <c r="B54" s="582" t="s">
        <v>8</v>
      </c>
      <c r="C54" s="545"/>
      <c r="D54" s="545"/>
      <c r="E54" s="545"/>
      <c r="F54" s="545"/>
      <c r="G54" s="546"/>
      <c r="H54" s="547"/>
      <c r="I54" s="744" t="s">
        <v>734</v>
      </c>
      <c r="J54" s="582" t="s">
        <v>8</v>
      </c>
      <c r="K54" s="545"/>
      <c r="L54" s="545"/>
      <c r="M54" s="545"/>
      <c r="N54" s="545"/>
      <c r="O54" s="546"/>
      <c r="P54" s="547"/>
      <c r="Q54" s="744" t="s">
        <v>734</v>
      </c>
      <c r="R54" s="582" t="s">
        <v>8</v>
      </c>
      <c r="S54" s="545"/>
      <c r="T54" s="545"/>
      <c r="U54" s="545"/>
      <c r="V54" s="545"/>
      <c r="W54" s="546"/>
      <c r="X54" s="547"/>
    </row>
    <row r="55" spans="1:24" ht="12" customHeight="1">
      <c r="A55" s="745"/>
      <c r="B55" s="518" t="s">
        <v>718</v>
      </c>
      <c r="C55" s="545"/>
      <c r="D55" s="545"/>
      <c r="E55" s="545"/>
      <c r="F55" s="545"/>
      <c r="G55" s="546"/>
      <c r="H55" s="547"/>
      <c r="I55" s="745"/>
      <c r="J55" s="518" t="s">
        <v>718</v>
      </c>
      <c r="K55" s="545"/>
      <c r="L55" s="545"/>
      <c r="M55" s="545"/>
      <c r="N55" s="545"/>
      <c r="O55" s="546"/>
      <c r="P55" s="547"/>
      <c r="Q55" s="745"/>
      <c r="R55" s="518" t="s">
        <v>718</v>
      </c>
      <c r="S55" s="545"/>
      <c r="T55" s="545"/>
      <c r="U55" s="545"/>
      <c r="V55" s="545"/>
      <c r="W55" s="546"/>
      <c r="X55" s="547"/>
    </row>
    <row r="56" spans="1:24" ht="12" customHeight="1">
      <c r="A56" s="745"/>
      <c r="B56" s="518" t="s">
        <v>719</v>
      </c>
      <c r="C56" s="545"/>
      <c r="D56" s="545"/>
      <c r="E56" s="545"/>
      <c r="F56" s="545"/>
      <c r="G56" s="546"/>
      <c r="H56" s="547"/>
      <c r="I56" s="745"/>
      <c r="J56" s="518" t="s">
        <v>719</v>
      </c>
      <c r="K56" s="545"/>
      <c r="L56" s="545"/>
      <c r="M56" s="545"/>
      <c r="N56" s="545"/>
      <c r="O56" s="546"/>
      <c r="P56" s="547"/>
      <c r="Q56" s="745"/>
      <c r="R56" s="518" t="s">
        <v>719</v>
      </c>
      <c r="S56" s="545"/>
      <c r="T56" s="545"/>
      <c r="U56" s="545"/>
      <c r="V56" s="545"/>
      <c r="W56" s="546"/>
      <c r="X56" s="547"/>
    </row>
    <row r="57" spans="1:24" ht="12" customHeight="1" thickBot="1">
      <c r="A57" s="746"/>
      <c r="B57" s="558" t="s">
        <v>9</v>
      </c>
      <c r="C57" s="549"/>
      <c r="D57" s="549"/>
      <c r="E57" s="549"/>
      <c r="F57" s="549"/>
      <c r="G57" s="550"/>
      <c r="H57" s="547"/>
      <c r="I57" s="746"/>
      <c r="J57" s="558" t="s">
        <v>9</v>
      </c>
      <c r="K57" s="549"/>
      <c r="L57" s="549"/>
      <c r="M57" s="549"/>
      <c r="N57" s="549"/>
      <c r="O57" s="550"/>
      <c r="P57" s="547"/>
      <c r="Q57" s="746"/>
      <c r="R57" s="558" t="s">
        <v>9</v>
      </c>
      <c r="S57" s="549"/>
      <c r="T57" s="549"/>
      <c r="U57" s="549"/>
      <c r="V57" s="549"/>
      <c r="W57" s="550"/>
      <c r="X57" s="547"/>
    </row>
    <row r="58" spans="1:23" s="602" customFormat="1" ht="29.25" customHeight="1">
      <c r="A58" s="618" t="s">
        <v>10</v>
      </c>
      <c r="B58" s="603" t="s">
        <v>25</v>
      </c>
      <c r="C58" s="619">
        <f>C46/C10%</f>
        <v>38.8039374558243</v>
      </c>
      <c r="D58" s="619">
        <f>D46/D10%</f>
        <v>34.10526315789474</v>
      </c>
      <c r="E58" s="619">
        <f>E46/E10%</f>
        <v>39.753520112873964</v>
      </c>
      <c r="F58" s="619">
        <f>F46/F10%</f>
        <v>42.85617560632117</v>
      </c>
      <c r="G58" s="620">
        <f>G46/G10%</f>
        <v>48.05047208299335</v>
      </c>
      <c r="I58" s="618" t="s">
        <v>10</v>
      </c>
      <c r="J58" s="603" t="s">
        <v>25</v>
      </c>
      <c r="K58" s="621">
        <f>K46/K10%</f>
        <v>37.78965171045273</v>
      </c>
      <c r="L58" s="621">
        <f>L46/L10%</f>
        <v>29.795671374679728</v>
      </c>
      <c r="M58" s="621">
        <f>M46/M10%</f>
        <v>24.69540261006119</v>
      </c>
      <c r="N58" s="621">
        <f>N46/N10%</f>
        <v>17.830338356797075</v>
      </c>
      <c r="O58" s="622">
        <f>O46/O10%</f>
        <v>13.380629862666853</v>
      </c>
      <c r="Q58" s="618" t="s">
        <v>10</v>
      </c>
      <c r="R58" s="603" t="s">
        <v>25</v>
      </c>
      <c r="S58" s="619">
        <f>S46/S10%</f>
        <v>10.898502377457746</v>
      </c>
      <c r="T58" s="619">
        <f>T46/T10%</f>
        <v>8.067476792484989</v>
      </c>
      <c r="U58" s="619">
        <f>U46/U10%</f>
        <v>5.324607054998962</v>
      </c>
      <c r="V58" s="619">
        <f>V46/V10%</f>
        <v>2.6538305483708053</v>
      </c>
      <c r="W58" s="620">
        <f>W46/W10%</f>
        <v>0</v>
      </c>
    </row>
    <row r="59" spans="1:24" ht="25.5" customHeight="1" thickBot="1">
      <c r="A59" s="529" t="s">
        <v>11</v>
      </c>
      <c r="B59" s="559" t="s">
        <v>26</v>
      </c>
      <c r="C59" s="560">
        <f>(C46-C54)/C10%</f>
        <v>38.8039374558243</v>
      </c>
      <c r="D59" s="560">
        <f>(D46-D54)/D10%</f>
        <v>34.10526315789474</v>
      </c>
      <c r="E59" s="560">
        <f>(E46-E54)/E10%</f>
        <v>39.753520112873964</v>
      </c>
      <c r="F59" s="560">
        <f>(F46-F54)/F10%</f>
        <v>42.85617560632117</v>
      </c>
      <c r="G59" s="561">
        <f>(G46-G54)/G10%</f>
        <v>48.05047208299335</v>
      </c>
      <c r="H59" s="540"/>
      <c r="I59" s="529" t="s">
        <v>11</v>
      </c>
      <c r="J59" s="559" t="s">
        <v>26</v>
      </c>
      <c r="K59" s="560">
        <f>(K46-K54)/K10%</f>
        <v>37.78965171045273</v>
      </c>
      <c r="L59" s="560">
        <f>(L46-L54)/L10%</f>
        <v>29.795671374679728</v>
      </c>
      <c r="M59" s="560">
        <f>(M46-M54)/M10%</f>
        <v>24.69540261006119</v>
      </c>
      <c r="N59" s="560">
        <f>(N46-N54)/N10%</f>
        <v>17.830338356797075</v>
      </c>
      <c r="O59" s="561">
        <f>(O46-O54)/O10%</f>
        <v>13.380629862666853</v>
      </c>
      <c r="P59" s="540"/>
      <c r="Q59" s="529" t="s">
        <v>11</v>
      </c>
      <c r="R59" s="559" t="s">
        <v>26</v>
      </c>
      <c r="S59" s="560">
        <f>(S46-S54)/S10%</f>
        <v>10.898502377457746</v>
      </c>
      <c r="T59" s="560">
        <f>(T46-T54)/T10%</f>
        <v>8.067476792484989</v>
      </c>
      <c r="U59" s="560">
        <f>(U46-U54)/U10%</f>
        <v>5.324607054998962</v>
      </c>
      <c r="V59" s="560">
        <f>(V46-V54)/V10%</f>
        <v>2.6538305483708053</v>
      </c>
      <c r="W59" s="561">
        <f>(W46-W54)/W10%</f>
        <v>0</v>
      </c>
      <c r="X59" s="540"/>
    </row>
    <row r="60" spans="1:24" s="535" customFormat="1" ht="23.25" customHeight="1">
      <c r="A60" s="520" t="s">
        <v>12</v>
      </c>
      <c r="B60" s="603" t="s">
        <v>722</v>
      </c>
      <c r="C60" s="542">
        <f>SUM(C61,C62,C63,C64,C65)</f>
        <v>5426</v>
      </c>
      <c r="D60" s="542">
        <f>SUM(D61,D62,D63,D64,D65)</f>
        <v>5596</v>
      </c>
      <c r="E60" s="542">
        <f>SUM(E61,E62,E63,E64,E65)</f>
        <v>8490</v>
      </c>
      <c r="F60" s="542">
        <f>SUM(F61,F62,F63,F64,F65)</f>
        <v>5018</v>
      </c>
      <c r="G60" s="543">
        <f>G61+G62+G63+G64+G65</f>
        <v>9791</v>
      </c>
      <c r="H60" s="604"/>
      <c r="I60" s="520" t="s">
        <v>12</v>
      </c>
      <c r="J60" s="603" t="s">
        <v>722</v>
      </c>
      <c r="K60" s="542">
        <f>SUM(K61,K62,K63,K64,K65)</f>
        <v>11953</v>
      </c>
      <c r="L60" s="542">
        <f>SUM(L61,L62,L63,L64,L65)</f>
        <v>11930</v>
      </c>
      <c r="M60" s="542">
        <f>SUM(M61,M62,M63,M64,M65)</f>
        <v>11541</v>
      </c>
      <c r="N60" s="542">
        <f>SUM(N61,N62,N63,N64,N65)</f>
        <v>11149</v>
      </c>
      <c r="O60" s="543">
        <f>O61+O62+O63+O64+O65</f>
        <v>7752</v>
      </c>
      <c r="P60" s="604"/>
      <c r="Q60" s="520" t="s">
        <v>12</v>
      </c>
      <c r="R60" s="603" t="s">
        <v>722</v>
      </c>
      <c r="S60" s="542">
        <f>S61+S62+S63+S64</f>
        <v>4347</v>
      </c>
      <c r="T60" s="542">
        <f>T61+T62+T63+T64</f>
        <v>4441</v>
      </c>
      <c r="U60" s="542">
        <f>U61+U62+U63+U64</f>
        <v>4331</v>
      </c>
      <c r="V60" s="542">
        <f>V61+V62+V63+V64</f>
        <v>4221</v>
      </c>
      <c r="W60" s="543">
        <f>W61+W62+W63+W64</f>
        <v>4195</v>
      </c>
      <c r="X60" s="604"/>
    </row>
    <row r="61" spans="1:24" s="600" customFormat="1" ht="14.25" customHeight="1">
      <c r="A61" s="568" t="s">
        <v>13</v>
      </c>
      <c r="B61" s="569" t="s">
        <v>724</v>
      </c>
      <c r="C61" s="570">
        <v>1901</v>
      </c>
      <c r="D61" s="570">
        <v>1829</v>
      </c>
      <c r="E61" s="570">
        <v>3445</v>
      </c>
      <c r="F61" s="570"/>
      <c r="G61" s="583" t="s">
        <v>258</v>
      </c>
      <c r="H61" s="605"/>
      <c r="I61" s="568" t="s">
        <v>13</v>
      </c>
      <c r="J61" s="569" t="s">
        <v>724</v>
      </c>
      <c r="K61" s="570">
        <v>1500</v>
      </c>
      <c r="L61" s="570">
        <v>1450</v>
      </c>
      <c r="M61" s="570">
        <v>1400</v>
      </c>
      <c r="N61" s="570">
        <v>1350</v>
      </c>
      <c r="O61" s="571">
        <v>1300</v>
      </c>
      <c r="P61" s="605"/>
      <c r="Q61" s="568" t="s">
        <v>13</v>
      </c>
      <c r="R61" s="569" t="s">
        <v>724</v>
      </c>
      <c r="S61" s="570">
        <v>1250</v>
      </c>
      <c r="T61" s="570">
        <v>1200</v>
      </c>
      <c r="U61" s="570">
        <v>1150</v>
      </c>
      <c r="V61" s="570">
        <v>1100</v>
      </c>
      <c r="W61" s="571">
        <v>1050</v>
      </c>
      <c r="X61" s="605"/>
    </row>
    <row r="62" spans="1:24" s="600" customFormat="1" ht="14.25" customHeight="1">
      <c r="A62" s="568" t="s">
        <v>14</v>
      </c>
      <c r="B62" s="569" t="s">
        <v>726</v>
      </c>
      <c r="C62" s="570">
        <v>3525</v>
      </c>
      <c r="D62" s="570">
        <v>3767</v>
      </c>
      <c r="E62" s="570">
        <v>3930</v>
      </c>
      <c r="F62" s="570">
        <v>3373</v>
      </c>
      <c r="G62" s="571">
        <v>3576</v>
      </c>
      <c r="H62" s="605"/>
      <c r="I62" s="568" t="s">
        <v>14</v>
      </c>
      <c r="J62" s="569" t="s">
        <v>726</v>
      </c>
      <c r="K62" s="570">
        <v>4100</v>
      </c>
      <c r="L62" s="570">
        <v>3319</v>
      </c>
      <c r="M62" s="570">
        <v>3263</v>
      </c>
      <c r="N62" s="570">
        <v>3208</v>
      </c>
      <c r="O62" s="571">
        <v>3152</v>
      </c>
      <c r="P62" s="605"/>
      <c r="Q62" s="568" t="s">
        <v>14</v>
      </c>
      <c r="R62" s="569" t="s">
        <v>726</v>
      </c>
      <c r="S62" s="570">
        <v>3097</v>
      </c>
      <c r="T62" s="570">
        <v>3241</v>
      </c>
      <c r="U62" s="570">
        <v>3181</v>
      </c>
      <c r="V62" s="570">
        <v>3121</v>
      </c>
      <c r="W62" s="571">
        <v>3145</v>
      </c>
      <c r="X62" s="605"/>
    </row>
    <row r="63" spans="1:24" s="600" customFormat="1" ht="24">
      <c r="A63" s="568" t="s">
        <v>15</v>
      </c>
      <c r="B63" s="582" t="s">
        <v>728</v>
      </c>
      <c r="C63" s="584"/>
      <c r="D63" s="584"/>
      <c r="E63" s="584"/>
      <c r="F63" s="584"/>
      <c r="G63" s="585"/>
      <c r="H63" s="605"/>
      <c r="I63" s="568" t="s">
        <v>15</v>
      </c>
      <c r="J63" s="582" t="s">
        <v>728</v>
      </c>
      <c r="K63" s="584"/>
      <c r="L63" s="584"/>
      <c r="M63" s="584"/>
      <c r="N63" s="584"/>
      <c r="O63" s="585"/>
      <c r="P63" s="605"/>
      <c r="Q63" s="568" t="s">
        <v>15</v>
      </c>
      <c r="R63" s="582" t="s">
        <v>728</v>
      </c>
      <c r="S63" s="584"/>
      <c r="T63" s="584"/>
      <c r="U63" s="584"/>
      <c r="V63" s="584"/>
      <c r="W63" s="585"/>
      <c r="X63" s="605"/>
    </row>
    <row r="64" spans="1:24" s="600" customFormat="1" ht="25.5" customHeight="1">
      <c r="A64" s="568" t="s">
        <v>16</v>
      </c>
      <c r="B64" s="582" t="s">
        <v>17</v>
      </c>
      <c r="C64" s="584"/>
      <c r="D64" s="584"/>
      <c r="E64" s="570">
        <v>1115</v>
      </c>
      <c r="F64" s="570">
        <f>1045+600</f>
        <v>1645</v>
      </c>
      <c r="G64" s="571">
        <f>G42+1115+600</f>
        <v>5715</v>
      </c>
      <c r="H64" s="605"/>
      <c r="I64" s="568" t="s">
        <v>16</v>
      </c>
      <c r="J64" s="582" t="s">
        <v>17</v>
      </c>
      <c r="K64" s="570">
        <f>K42+903+450</f>
        <v>6353</v>
      </c>
      <c r="L64" s="570">
        <f>L42+681+480</f>
        <v>7161</v>
      </c>
      <c r="M64" s="570">
        <f>M42+458+420</f>
        <v>6878</v>
      </c>
      <c r="N64" s="570">
        <f>N42+231+360</f>
        <v>6591</v>
      </c>
      <c r="O64" s="571">
        <v>3300</v>
      </c>
      <c r="P64" s="605"/>
      <c r="Q64" s="568" t="s">
        <v>16</v>
      </c>
      <c r="R64" s="582" t="s">
        <v>17</v>
      </c>
      <c r="S64" s="570"/>
      <c r="T64" s="584"/>
      <c r="U64" s="584"/>
      <c r="V64" s="584"/>
      <c r="W64" s="585"/>
      <c r="X64" s="605"/>
    </row>
    <row r="65" spans="1:24" s="600" customFormat="1" ht="36" customHeight="1">
      <c r="A65" s="744" t="s">
        <v>18</v>
      </c>
      <c r="B65" s="582" t="s">
        <v>19</v>
      </c>
      <c r="C65" s="584"/>
      <c r="D65" s="584"/>
      <c r="E65" s="584"/>
      <c r="F65" s="584"/>
      <c r="G65" s="585"/>
      <c r="H65" s="605"/>
      <c r="I65" s="744" t="s">
        <v>18</v>
      </c>
      <c r="J65" s="582" t="s">
        <v>19</v>
      </c>
      <c r="K65" s="584"/>
      <c r="L65" s="584"/>
      <c r="M65" s="584"/>
      <c r="N65" s="584"/>
      <c r="O65" s="585"/>
      <c r="P65" s="605"/>
      <c r="Q65" s="744" t="s">
        <v>18</v>
      </c>
      <c r="R65" s="582" t="s">
        <v>19</v>
      </c>
      <c r="S65" s="584"/>
      <c r="T65" s="584"/>
      <c r="U65" s="584"/>
      <c r="V65" s="584"/>
      <c r="W65" s="585"/>
      <c r="X65" s="605"/>
    </row>
    <row r="66" spans="1:23" ht="12.75" customHeight="1">
      <c r="A66" s="745"/>
      <c r="B66" s="518" t="s">
        <v>731</v>
      </c>
      <c r="C66" s="562"/>
      <c r="D66" s="562"/>
      <c r="E66" s="562"/>
      <c r="F66" s="562"/>
      <c r="G66" s="563"/>
      <c r="I66" s="745"/>
      <c r="J66" s="518" t="s">
        <v>731</v>
      </c>
      <c r="K66" s="562"/>
      <c r="L66" s="562"/>
      <c r="M66" s="562"/>
      <c r="N66" s="562"/>
      <c r="O66" s="563"/>
      <c r="Q66" s="745"/>
      <c r="R66" s="518" t="s">
        <v>731</v>
      </c>
      <c r="S66" s="562"/>
      <c r="T66" s="562"/>
      <c r="U66" s="562"/>
      <c r="V66" s="562"/>
      <c r="W66" s="563"/>
    </row>
    <row r="67" spans="1:23" ht="12.75" customHeight="1">
      <c r="A67" s="745"/>
      <c r="B67" s="518" t="s">
        <v>732</v>
      </c>
      <c r="C67" s="562"/>
      <c r="D67" s="562"/>
      <c r="E67" s="562"/>
      <c r="F67" s="562"/>
      <c r="G67" s="563"/>
      <c r="I67" s="745"/>
      <c r="J67" s="518" t="s">
        <v>732</v>
      </c>
      <c r="K67" s="562"/>
      <c r="L67" s="562"/>
      <c r="M67" s="562"/>
      <c r="N67" s="562"/>
      <c r="O67" s="563"/>
      <c r="Q67" s="745"/>
      <c r="R67" s="518" t="s">
        <v>732</v>
      </c>
      <c r="S67" s="562"/>
      <c r="T67" s="562"/>
      <c r="U67" s="562" t="s">
        <v>87</v>
      </c>
      <c r="V67" s="562"/>
      <c r="W67" s="563"/>
    </row>
    <row r="68" spans="1:23" ht="13.5" customHeight="1">
      <c r="A68" s="745"/>
      <c r="B68" s="518" t="s">
        <v>733</v>
      </c>
      <c r="C68" s="562"/>
      <c r="D68" s="562"/>
      <c r="E68" s="562"/>
      <c r="F68" s="562"/>
      <c r="G68" s="563"/>
      <c r="I68" s="745"/>
      <c r="J68" s="518" t="s">
        <v>733</v>
      </c>
      <c r="K68" s="562"/>
      <c r="L68" s="562"/>
      <c r="M68" s="562"/>
      <c r="N68" s="562"/>
      <c r="O68" s="563"/>
      <c r="Q68" s="745"/>
      <c r="R68" s="518" t="s">
        <v>733</v>
      </c>
      <c r="S68" s="562"/>
      <c r="T68" s="562"/>
      <c r="U68" s="562"/>
      <c r="V68" s="562"/>
      <c r="W68" s="563"/>
    </row>
    <row r="69" spans="1:23" ht="13.5" customHeight="1" thickBot="1">
      <c r="A69" s="746"/>
      <c r="B69" s="564" t="s">
        <v>20</v>
      </c>
      <c r="C69" s="565"/>
      <c r="D69" s="565"/>
      <c r="E69" s="565"/>
      <c r="F69" s="565"/>
      <c r="G69" s="566"/>
      <c r="I69" s="746"/>
      <c r="J69" s="564" t="s">
        <v>20</v>
      </c>
      <c r="K69" s="565"/>
      <c r="L69" s="565"/>
      <c r="M69" s="565"/>
      <c r="N69" s="565"/>
      <c r="O69" s="566"/>
      <c r="Q69" s="746"/>
      <c r="R69" s="564" t="s">
        <v>20</v>
      </c>
      <c r="S69" s="565"/>
      <c r="T69" s="565"/>
      <c r="U69" s="565"/>
      <c r="V69" s="565"/>
      <c r="W69" s="566"/>
    </row>
    <row r="70" spans="1:24" s="600" customFormat="1" ht="30" customHeight="1">
      <c r="A70" s="623" t="s">
        <v>21</v>
      </c>
      <c r="B70" s="624" t="s">
        <v>27</v>
      </c>
      <c r="C70" s="625">
        <f>C60/C10%</f>
        <v>4.677021738755667</v>
      </c>
      <c r="D70" s="625">
        <f>D60/D10%</f>
        <v>4.675020885547202</v>
      </c>
      <c r="E70" s="625">
        <f>E60/E10%</f>
        <v>6.111607014310806</v>
      </c>
      <c r="F70" s="625">
        <f>F60/F10%</f>
        <v>3.397565236231668</v>
      </c>
      <c r="G70" s="626">
        <f>G60/G10%</f>
        <v>7.132970043128569</v>
      </c>
      <c r="H70" s="605"/>
      <c r="I70" s="623" t="s">
        <v>21</v>
      </c>
      <c r="J70" s="624" t="s">
        <v>27</v>
      </c>
      <c r="K70" s="627">
        <f>K60/K10%</f>
        <v>8.053985216729219</v>
      </c>
      <c r="L70" s="627">
        <f>L60/L10%</f>
        <v>7.68002678031132</v>
      </c>
      <c r="M70" s="627">
        <f>M60/M10%</f>
        <v>7.811907727297342</v>
      </c>
      <c r="N70" s="627">
        <f>N60/N10%</f>
        <v>7.449799218255531</v>
      </c>
      <c r="O70" s="628">
        <f>O60/O10%</f>
        <v>5.216588347183335</v>
      </c>
      <c r="P70" s="605"/>
      <c r="Q70" s="623" t="s">
        <v>21</v>
      </c>
      <c r="R70" s="624" t="s">
        <v>27</v>
      </c>
      <c r="S70" s="625">
        <f>S60/S10%</f>
        <v>2.945522869610098</v>
      </c>
      <c r="T70" s="625">
        <f>T60/T10%</f>
        <v>2.9648845113725453</v>
      </c>
      <c r="U70" s="625">
        <f>U60/U10%</f>
        <v>2.852656253735837</v>
      </c>
      <c r="V70" s="625">
        <f>V60/V10%</f>
        <v>2.742854736697642</v>
      </c>
      <c r="W70" s="626">
        <f>W60/W10%</f>
        <v>2.6878427239745064</v>
      </c>
      <c r="X70" s="605"/>
    </row>
    <row r="71" spans="1:24" s="600" customFormat="1" ht="42" customHeight="1" thickBot="1">
      <c r="A71" s="530" t="s">
        <v>22</v>
      </c>
      <c r="B71" s="567" t="s">
        <v>28</v>
      </c>
      <c r="C71" s="586">
        <f>(C60-C65)/C10%</f>
        <v>4.677021738755667</v>
      </c>
      <c r="D71" s="586">
        <f>(D60-D65)/D10%</f>
        <v>4.675020885547202</v>
      </c>
      <c r="E71" s="586">
        <f>(E60-E65)/E10%</f>
        <v>6.111607014310806</v>
      </c>
      <c r="F71" s="586">
        <f>(F60-F65)/F10%</f>
        <v>3.397565236231668</v>
      </c>
      <c r="G71" s="613">
        <f>(G60-G65)/G10%</f>
        <v>7.132970043128569</v>
      </c>
      <c r="H71" s="605"/>
      <c r="I71" s="530" t="s">
        <v>22</v>
      </c>
      <c r="J71" s="567" t="s">
        <v>28</v>
      </c>
      <c r="K71" s="586">
        <f>(K60-K65)/K10%</f>
        <v>8.053985216729219</v>
      </c>
      <c r="L71" s="586">
        <f>(L60-L65)/L10%</f>
        <v>7.68002678031132</v>
      </c>
      <c r="M71" s="586">
        <f>(M60-M65)/M10%</f>
        <v>7.811907727297342</v>
      </c>
      <c r="N71" s="586">
        <f>(N60-N65)/N10%</f>
        <v>7.449799218255531</v>
      </c>
      <c r="O71" s="613">
        <f>(O60-O65)/O10%</f>
        <v>5.216588347183335</v>
      </c>
      <c r="P71" s="605"/>
      <c r="Q71" s="530" t="s">
        <v>22</v>
      </c>
      <c r="R71" s="567" t="s">
        <v>28</v>
      </c>
      <c r="S71" s="586">
        <f>(S60-S65)/S10%</f>
        <v>2.945522869610098</v>
      </c>
      <c r="T71" s="586">
        <f>(T60-T65)/T10%</f>
        <v>2.9648845113725453</v>
      </c>
      <c r="U71" s="586">
        <f>(U60-U65)/U10%</f>
        <v>2.852656253735837</v>
      </c>
      <c r="V71" s="586">
        <f>(V60-V65)/V10%</f>
        <v>2.742854736697642</v>
      </c>
      <c r="W71" s="613">
        <f>(W60-W65)/W10%</f>
        <v>2.6878427239745064</v>
      </c>
      <c r="X71" s="605"/>
    </row>
    <row r="74" spans="1:2" ht="12">
      <c r="A74" s="588" t="s">
        <v>735</v>
      </c>
      <c r="B74" s="606">
        <v>0.06</v>
      </c>
    </row>
    <row r="75" spans="1:2" ht="12">
      <c r="A75" s="588" t="s">
        <v>736</v>
      </c>
      <c r="B75" s="606">
        <v>0.05</v>
      </c>
    </row>
  </sheetData>
  <sheetProtection password="CF53" sheet="1" objects="1" scenarios="1"/>
  <mergeCells count="19">
    <mergeCell ref="Q54:Q57"/>
    <mergeCell ref="I65:I69"/>
    <mergeCell ref="Q65:Q69"/>
    <mergeCell ref="K7:O7"/>
    <mergeCell ref="J7:J8"/>
    <mergeCell ref="A54:A57"/>
    <mergeCell ref="A65:A69"/>
    <mergeCell ref="I54:I57"/>
    <mergeCell ref="I7:I8"/>
    <mergeCell ref="Q5:W5"/>
    <mergeCell ref="A5:G5"/>
    <mergeCell ref="I5:O5"/>
    <mergeCell ref="R7:R8"/>
    <mergeCell ref="S7:W7"/>
    <mergeCell ref="Q7:Q8"/>
    <mergeCell ref="A7:A8"/>
    <mergeCell ref="B7:B8"/>
    <mergeCell ref="C7:D7"/>
    <mergeCell ref="E7:G7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Q39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7.25390625" style="63" customWidth="1"/>
    <col min="2" max="2" width="7.875" style="63" customWidth="1"/>
    <col min="3" max="3" width="5.25390625" style="63" customWidth="1"/>
    <col min="4" max="4" width="46.00390625" style="68" customWidth="1"/>
    <col min="5" max="5" width="17.125" style="65" customWidth="1"/>
    <col min="6" max="8" width="9.125" style="65" customWidth="1"/>
    <col min="9" max="9" width="29.875" style="65" customWidth="1"/>
    <col min="10" max="12" width="9.125" style="65" customWidth="1"/>
    <col min="13" max="13" width="7.25390625" style="65" customWidth="1"/>
    <col min="14" max="14" width="7.875" style="65" customWidth="1"/>
    <col min="15" max="15" width="5.25390625" style="65" customWidth="1"/>
    <col min="16" max="16" width="35.125" style="65" customWidth="1"/>
    <col min="17" max="17" width="22.625" style="65" customWidth="1"/>
    <col min="18" max="16384" width="9.125" style="65" customWidth="1"/>
  </cols>
  <sheetData>
    <row r="1" spans="4:16" ht="12.75">
      <c r="D1" s="64" t="s">
        <v>336</v>
      </c>
      <c r="E1" s="64"/>
      <c r="P1" s="65" t="s">
        <v>76</v>
      </c>
    </row>
    <row r="2" spans="4:16" ht="12.75">
      <c r="D2" s="402" t="s">
        <v>760</v>
      </c>
      <c r="E2" s="64"/>
      <c r="P2" s="65" t="s">
        <v>77</v>
      </c>
    </row>
    <row r="3" spans="4:16" ht="12.75">
      <c r="D3" s="402" t="s">
        <v>761</v>
      </c>
      <c r="E3" s="64"/>
      <c r="P3" s="65" t="s">
        <v>291</v>
      </c>
    </row>
    <row r="4" ht="43.5" customHeight="1"/>
    <row r="5" spans="1:17" s="67" customFormat="1" ht="12">
      <c r="A5" s="648" t="s">
        <v>584</v>
      </c>
      <c r="B5" s="648"/>
      <c r="C5" s="648"/>
      <c r="D5" s="648"/>
      <c r="E5" s="648"/>
      <c r="M5" s="648" t="s">
        <v>78</v>
      </c>
      <c r="N5" s="648"/>
      <c r="O5" s="648"/>
      <c r="P5" s="648"/>
      <c r="Q5" s="648"/>
    </row>
    <row r="6" ht="12.75" thickBot="1"/>
    <row r="7" spans="1:17" s="72" customFormat="1" ht="12">
      <c r="A7" s="69" t="s">
        <v>61</v>
      </c>
      <c r="B7" s="70" t="s">
        <v>62</v>
      </c>
      <c r="C7" s="70" t="s">
        <v>74</v>
      </c>
      <c r="D7" s="70" t="s">
        <v>63</v>
      </c>
      <c r="E7" s="71" t="s">
        <v>75</v>
      </c>
      <c r="M7" s="73" t="s">
        <v>61</v>
      </c>
      <c r="N7" s="73" t="s">
        <v>62</v>
      </c>
      <c r="O7" s="73" t="s">
        <v>74</v>
      </c>
      <c r="P7" s="73" t="s">
        <v>63</v>
      </c>
      <c r="Q7" s="73" t="s">
        <v>75</v>
      </c>
    </row>
    <row r="8" spans="1:17" s="77" customFormat="1" ht="12.75" customHeight="1" thickBot="1">
      <c r="A8" s="74">
        <v>1</v>
      </c>
      <c r="B8" s="75">
        <v>2</v>
      </c>
      <c r="C8" s="75">
        <v>3</v>
      </c>
      <c r="D8" s="75">
        <v>4</v>
      </c>
      <c r="E8" s="76">
        <v>5</v>
      </c>
      <c r="M8" s="78">
        <v>1</v>
      </c>
      <c r="N8" s="78">
        <v>2</v>
      </c>
      <c r="O8" s="78">
        <v>3</v>
      </c>
      <c r="P8" s="78">
        <v>4</v>
      </c>
      <c r="Q8" s="78">
        <v>5</v>
      </c>
    </row>
    <row r="9" spans="1:17" s="72" customFormat="1" ht="3" customHeight="1">
      <c r="A9" s="79"/>
      <c r="B9" s="80"/>
      <c r="C9" s="80"/>
      <c r="D9" s="80"/>
      <c r="E9" s="81"/>
      <c r="M9" s="82"/>
      <c r="N9" s="82"/>
      <c r="O9" s="82"/>
      <c r="P9" s="82"/>
      <c r="Q9" s="82"/>
    </row>
    <row r="10" spans="1:5" s="87" customFormat="1" ht="20.25" customHeight="1">
      <c r="A10" s="83" t="s">
        <v>71</v>
      </c>
      <c r="B10" s="84"/>
      <c r="C10" s="84"/>
      <c r="D10" s="85" t="s">
        <v>72</v>
      </c>
      <c r="E10" s="86">
        <f>E11</f>
        <v>40000</v>
      </c>
    </row>
    <row r="11" spans="1:5" s="77" customFormat="1" ht="20.25" customHeight="1">
      <c r="A11" s="79"/>
      <c r="B11" s="88" t="s">
        <v>470</v>
      </c>
      <c r="C11" s="88"/>
      <c r="D11" s="89" t="s">
        <v>471</v>
      </c>
      <c r="E11" s="90">
        <f>E12</f>
        <v>40000</v>
      </c>
    </row>
    <row r="12" spans="1:5" s="95" customFormat="1" ht="48.75" customHeight="1">
      <c r="A12" s="91"/>
      <c r="B12" s="92"/>
      <c r="C12" s="36">
        <v>2110</v>
      </c>
      <c r="D12" s="93" t="s">
        <v>272</v>
      </c>
      <c r="E12" s="94">
        <v>40000</v>
      </c>
    </row>
    <row r="13" spans="1:17" s="67" customFormat="1" ht="21" customHeight="1">
      <c r="A13" s="83" t="s">
        <v>96</v>
      </c>
      <c r="B13" s="84"/>
      <c r="C13" s="84"/>
      <c r="D13" s="96" t="s">
        <v>97</v>
      </c>
      <c r="E13" s="97">
        <f>SUM(E14)</f>
        <v>20000</v>
      </c>
      <c r="M13" s="98"/>
      <c r="N13" s="98"/>
      <c r="O13" s="98"/>
      <c r="P13" s="98"/>
      <c r="Q13" s="98"/>
    </row>
    <row r="14" spans="1:17" ht="21" customHeight="1">
      <c r="A14" s="79"/>
      <c r="B14" s="88" t="s">
        <v>99</v>
      </c>
      <c r="C14" s="88"/>
      <c r="D14" s="99" t="s">
        <v>100</v>
      </c>
      <c r="E14" s="100">
        <f>E16+E15</f>
        <v>20000</v>
      </c>
      <c r="M14" s="101"/>
      <c r="N14" s="101"/>
      <c r="O14" s="101"/>
      <c r="P14" s="101"/>
      <c r="Q14" s="101"/>
    </row>
    <row r="15" spans="1:17" s="95" customFormat="1" ht="21" customHeight="1">
      <c r="A15" s="102"/>
      <c r="B15" s="103"/>
      <c r="C15" s="103" t="s">
        <v>371</v>
      </c>
      <c r="D15" s="104" t="s">
        <v>262</v>
      </c>
      <c r="E15" s="105">
        <v>1000</v>
      </c>
      <c r="M15" s="106"/>
      <c r="N15" s="106"/>
      <c r="O15" s="106"/>
      <c r="P15" s="106"/>
      <c r="Q15" s="106"/>
    </row>
    <row r="16" spans="1:17" s="95" customFormat="1" ht="19.5" customHeight="1">
      <c r="A16" s="91"/>
      <c r="B16" s="92"/>
      <c r="C16" s="92" t="s">
        <v>577</v>
      </c>
      <c r="D16" s="93" t="s">
        <v>575</v>
      </c>
      <c r="E16" s="94">
        <v>19000</v>
      </c>
      <c r="M16" s="106"/>
      <c r="N16" s="106"/>
      <c r="O16" s="106"/>
      <c r="P16" s="106"/>
      <c r="Q16" s="106"/>
    </row>
    <row r="17" spans="1:17" s="67" customFormat="1" ht="19.5" customHeight="1">
      <c r="A17" s="83" t="s">
        <v>349</v>
      </c>
      <c r="B17" s="84"/>
      <c r="C17" s="84"/>
      <c r="D17" s="96" t="s">
        <v>350</v>
      </c>
      <c r="E17" s="97">
        <f>E19</f>
        <v>70345</v>
      </c>
      <c r="M17" s="107"/>
      <c r="N17" s="107"/>
      <c r="O17" s="107"/>
      <c r="P17" s="107"/>
      <c r="Q17" s="107"/>
    </row>
    <row r="18" spans="1:17" ht="21.75" customHeight="1">
      <c r="A18" s="79"/>
      <c r="B18" s="88" t="s">
        <v>407</v>
      </c>
      <c r="C18" s="88"/>
      <c r="D18" s="99" t="s">
        <v>422</v>
      </c>
      <c r="E18" s="100">
        <f>E19</f>
        <v>70345</v>
      </c>
      <c r="M18" s="101"/>
      <c r="N18" s="101"/>
      <c r="O18" s="101"/>
      <c r="P18" s="101"/>
      <c r="Q18" s="101"/>
    </row>
    <row r="19" spans="1:17" s="95" customFormat="1" ht="21" customHeight="1">
      <c r="A19" s="91"/>
      <c r="B19" s="92"/>
      <c r="C19" s="41" t="s">
        <v>593</v>
      </c>
      <c r="D19" s="93" t="s">
        <v>370</v>
      </c>
      <c r="E19" s="94">
        <v>70345</v>
      </c>
      <c r="M19" s="106"/>
      <c r="N19" s="106"/>
      <c r="O19" s="106"/>
      <c r="P19" s="106"/>
      <c r="Q19" s="106"/>
    </row>
    <row r="20" spans="1:5" s="67" customFormat="1" ht="21.75" customHeight="1">
      <c r="A20" s="83" t="s">
        <v>101</v>
      </c>
      <c r="B20" s="84"/>
      <c r="C20" s="108"/>
      <c r="D20" s="109" t="s">
        <v>102</v>
      </c>
      <c r="E20" s="97">
        <f>E21</f>
        <v>11010890</v>
      </c>
    </row>
    <row r="21" spans="1:5" ht="21.75" customHeight="1">
      <c r="A21" s="79"/>
      <c r="B21" s="88" t="s">
        <v>104</v>
      </c>
      <c r="C21" s="47"/>
      <c r="D21" s="110" t="s">
        <v>312</v>
      </c>
      <c r="E21" s="100">
        <f>E22</f>
        <v>11010890</v>
      </c>
    </row>
    <row r="22" spans="1:5" s="95" customFormat="1" ht="84" customHeight="1">
      <c r="A22" s="91"/>
      <c r="B22" s="92"/>
      <c r="C22" s="41" t="s">
        <v>594</v>
      </c>
      <c r="D22" s="93" t="s">
        <v>578</v>
      </c>
      <c r="E22" s="94">
        <v>11010890</v>
      </c>
    </row>
    <row r="23" spans="1:5" s="67" customFormat="1" ht="21.75" customHeight="1">
      <c r="A23" s="83" t="s">
        <v>107</v>
      </c>
      <c r="B23" s="84"/>
      <c r="C23" s="108"/>
      <c r="D23" s="109" t="s">
        <v>108</v>
      </c>
      <c r="E23" s="97">
        <f>E24</f>
        <v>288590</v>
      </c>
    </row>
    <row r="24" spans="1:5" ht="21.75" customHeight="1">
      <c r="A24" s="79"/>
      <c r="B24" s="88" t="s">
        <v>467</v>
      </c>
      <c r="C24" s="47"/>
      <c r="D24" s="110" t="s">
        <v>468</v>
      </c>
      <c r="E24" s="100">
        <f>SUM(E25)</f>
        <v>288590</v>
      </c>
    </row>
    <row r="25" spans="1:5" s="95" customFormat="1" ht="78" customHeight="1">
      <c r="A25" s="91"/>
      <c r="B25" s="92"/>
      <c r="C25" s="41" t="s">
        <v>595</v>
      </c>
      <c r="D25" s="93" t="s">
        <v>556</v>
      </c>
      <c r="E25" s="94">
        <v>288590</v>
      </c>
    </row>
    <row r="26" spans="1:17" s="67" customFormat="1" ht="19.5" customHeight="1">
      <c r="A26" s="83" t="s">
        <v>110</v>
      </c>
      <c r="B26" s="84"/>
      <c r="C26" s="84"/>
      <c r="D26" s="96" t="s">
        <v>111</v>
      </c>
      <c r="E26" s="97">
        <f>SUM(E27)</f>
        <v>18588000</v>
      </c>
      <c r="M26" s="107"/>
      <c r="N26" s="107"/>
      <c r="O26" s="107"/>
      <c r="P26" s="107"/>
      <c r="Q26" s="107"/>
    </row>
    <row r="27" spans="1:17" ht="21" customHeight="1">
      <c r="A27" s="79"/>
      <c r="B27" s="88" t="s">
        <v>112</v>
      </c>
      <c r="C27" s="88"/>
      <c r="D27" s="99" t="s">
        <v>113</v>
      </c>
      <c r="E27" s="100">
        <f>SUM(E28,E31,E33,E34,E35)+E32</f>
        <v>18588000</v>
      </c>
      <c r="M27" s="101"/>
      <c r="N27" s="101"/>
      <c r="O27" s="101"/>
      <c r="P27" s="101"/>
      <c r="Q27" s="101"/>
    </row>
    <row r="28" spans="1:17" s="95" customFormat="1" ht="36.75" customHeight="1" thickBot="1">
      <c r="A28" s="196"/>
      <c r="B28" s="197"/>
      <c r="C28" s="197" t="s">
        <v>372</v>
      </c>
      <c r="D28" s="198" t="s">
        <v>230</v>
      </c>
      <c r="E28" s="199">
        <v>900000</v>
      </c>
      <c r="M28" s="106"/>
      <c r="N28" s="106"/>
      <c r="O28" s="106"/>
      <c r="P28" s="106"/>
      <c r="Q28" s="106"/>
    </row>
    <row r="29" spans="1:17" s="95" customFormat="1" ht="12" customHeight="1" thickBot="1">
      <c r="A29" s="115"/>
      <c r="B29" s="115"/>
      <c r="C29" s="115"/>
      <c r="D29" s="182"/>
      <c r="E29" s="183"/>
      <c r="M29" s="106"/>
      <c r="N29" s="106"/>
      <c r="O29" s="106"/>
      <c r="P29" s="106"/>
      <c r="Q29" s="106"/>
    </row>
    <row r="30" spans="1:17" s="95" customFormat="1" ht="13.5" customHeight="1" thickBot="1">
      <c r="A30" s="200">
        <v>1</v>
      </c>
      <c r="B30" s="201">
        <v>2</v>
      </c>
      <c r="C30" s="201">
        <v>3</v>
      </c>
      <c r="D30" s="201">
        <v>4</v>
      </c>
      <c r="E30" s="202">
        <v>5</v>
      </c>
      <c r="M30" s="106"/>
      <c r="N30" s="106"/>
      <c r="O30" s="106"/>
      <c r="P30" s="106"/>
      <c r="Q30" s="106"/>
    </row>
    <row r="31" spans="1:17" s="95" customFormat="1" ht="60.75" customHeight="1">
      <c r="A31" s="102"/>
      <c r="B31" s="103"/>
      <c r="C31" s="43" t="s">
        <v>596</v>
      </c>
      <c r="D31" s="111" t="s">
        <v>461</v>
      </c>
      <c r="E31" s="105">
        <v>2350000</v>
      </c>
      <c r="M31" s="106"/>
      <c r="N31" s="106"/>
      <c r="O31" s="106"/>
      <c r="P31" s="106"/>
      <c r="Q31" s="106"/>
    </row>
    <row r="32" spans="1:17" s="95" customFormat="1" ht="36.75" customHeight="1">
      <c r="A32" s="102"/>
      <c r="B32" s="103"/>
      <c r="C32" s="43" t="s">
        <v>597</v>
      </c>
      <c r="D32" s="111" t="s">
        <v>286</v>
      </c>
      <c r="E32" s="105">
        <v>100000</v>
      </c>
      <c r="M32" s="106"/>
      <c r="N32" s="106"/>
      <c r="O32" s="106"/>
      <c r="P32" s="106"/>
      <c r="Q32" s="106"/>
    </row>
    <row r="33" spans="1:17" s="95" customFormat="1" ht="38.25" customHeight="1">
      <c r="A33" s="102"/>
      <c r="B33" s="103"/>
      <c r="C33" s="103" t="s">
        <v>373</v>
      </c>
      <c r="D33" s="111" t="s">
        <v>576</v>
      </c>
      <c r="E33" s="105">
        <v>15123000</v>
      </c>
      <c r="M33" s="106"/>
      <c r="N33" s="106"/>
      <c r="O33" s="106"/>
      <c r="P33" s="106"/>
      <c r="Q33" s="106"/>
    </row>
    <row r="34" spans="1:17" s="95" customFormat="1" ht="19.5" customHeight="1">
      <c r="A34" s="102"/>
      <c r="B34" s="103"/>
      <c r="C34" s="103" t="s">
        <v>374</v>
      </c>
      <c r="D34" s="104" t="s">
        <v>222</v>
      </c>
      <c r="E34" s="105">
        <v>70000</v>
      </c>
      <c r="M34" s="106"/>
      <c r="N34" s="106"/>
      <c r="O34" s="106"/>
      <c r="P34" s="106"/>
      <c r="Q34" s="106"/>
    </row>
    <row r="35" spans="1:5" s="95" customFormat="1" ht="48" customHeight="1">
      <c r="A35" s="91"/>
      <c r="B35" s="92"/>
      <c r="C35" s="36">
        <v>2110</v>
      </c>
      <c r="D35" s="93" t="s">
        <v>276</v>
      </c>
      <c r="E35" s="94">
        <v>45000</v>
      </c>
    </row>
    <row r="36" spans="1:5" ht="19.5" customHeight="1">
      <c r="A36" s="83" t="s">
        <v>114</v>
      </c>
      <c r="B36" s="84"/>
      <c r="C36" s="112"/>
      <c r="D36" s="96" t="s">
        <v>115</v>
      </c>
      <c r="E36" s="97">
        <f>SUM(E37,E39,E41)+E43</f>
        <v>399400</v>
      </c>
    </row>
    <row r="37" spans="1:5" ht="19.5" customHeight="1">
      <c r="A37" s="79"/>
      <c r="B37" s="88" t="s">
        <v>182</v>
      </c>
      <c r="C37" s="112"/>
      <c r="D37" s="99" t="s">
        <v>295</v>
      </c>
      <c r="E37" s="100">
        <f>E38</f>
        <v>37000</v>
      </c>
    </row>
    <row r="38" spans="1:5" s="95" customFormat="1" ht="48.75" customHeight="1">
      <c r="A38" s="102"/>
      <c r="B38" s="103"/>
      <c r="C38" s="44">
        <v>2110</v>
      </c>
      <c r="D38" s="111" t="s">
        <v>276</v>
      </c>
      <c r="E38" s="105">
        <v>37000</v>
      </c>
    </row>
    <row r="39" spans="1:5" ht="19.5" customHeight="1">
      <c r="A39" s="79"/>
      <c r="B39" s="88" t="s">
        <v>117</v>
      </c>
      <c r="C39" s="112"/>
      <c r="D39" s="110" t="s">
        <v>273</v>
      </c>
      <c r="E39" s="100">
        <f>E40</f>
        <v>13000</v>
      </c>
    </row>
    <row r="40" spans="1:5" s="95" customFormat="1" ht="48.75" customHeight="1">
      <c r="A40" s="102"/>
      <c r="B40" s="103"/>
      <c r="C40" s="44">
        <v>2110</v>
      </c>
      <c r="D40" s="111" t="s">
        <v>276</v>
      </c>
      <c r="E40" s="105">
        <v>13000</v>
      </c>
    </row>
    <row r="41" spans="1:5" ht="19.5" customHeight="1">
      <c r="A41" s="79"/>
      <c r="B41" s="88" t="s">
        <v>183</v>
      </c>
      <c r="C41" s="112"/>
      <c r="D41" s="99" t="s">
        <v>184</v>
      </c>
      <c r="E41" s="100">
        <f>E42</f>
        <v>199400</v>
      </c>
    </row>
    <row r="42" spans="1:5" s="95" customFormat="1" ht="48.75" customHeight="1">
      <c r="A42" s="102"/>
      <c r="B42" s="103"/>
      <c r="C42" s="44">
        <v>2110</v>
      </c>
      <c r="D42" s="111" t="s">
        <v>276</v>
      </c>
      <c r="E42" s="105">
        <v>199400</v>
      </c>
    </row>
    <row r="43" spans="1:5" ht="19.5" customHeight="1">
      <c r="A43" s="79"/>
      <c r="B43" s="88" t="s">
        <v>283</v>
      </c>
      <c r="C43" s="88"/>
      <c r="D43" s="99" t="s">
        <v>284</v>
      </c>
      <c r="E43" s="100">
        <f>E44</f>
        <v>150000</v>
      </c>
    </row>
    <row r="44" spans="1:5" s="95" customFormat="1" ht="19.5" customHeight="1">
      <c r="A44" s="91"/>
      <c r="B44" s="92"/>
      <c r="C44" s="92" t="s">
        <v>375</v>
      </c>
      <c r="D44" s="114" t="s">
        <v>229</v>
      </c>
      <c r="E44" s="94">
        <v>150000</v>
      </c>
    </row>
    <row r="45" spans="1:17" s="67" customFormat="1" ht="19.5" customHeight="1">
      <c r="A45" s="83" t="s">
        <v>118</v>
      </c>
      <c r="B45" s="84"/>
      <c r="C45" s="84"/>
      <c r="D45" s="96" t="s">
        <v>119</v>
      </c>
      <c r="E45" s="97">
        <f>SUM(E46,E52,E55,E59,E62)</f>
        <v>1155000</v>
      </c>
      <c r="M45" s="107"/>
      <c r="N45" s="107"/>
      <c r="O45" s="107"/>
      <c r="P45" s="107"/>
      <c r="Q45" s="107"/>
    </row>
    <row r="46" spans="1:5" ht="19.5" customHeight="1">
      <c r="A46" s="79"/>
      <c r="B46" s="88" t="s">
        <v>185</v>
      </c>
      <c r="C46" s="112"/>
      <c r="D46" s="99" t="s">
        <v>231</v>
      </c>
      <c r="E46" s="100">
        <f>E47+E48+E49</f>
        <v>460500</v>
      </c>
    </row>
    <row r="47" spans="1:5" s="95" customFormat="1" ht="48.75" customHeight="1">
      <c r="A47" s="102"/>
      <c r="B47" s="103"/>
      <c r="C47" s="44">
        <v>2010</v>
      </c>
      <c r="D47" s="111" t="s">
        <v>297</v>
      </c>
      <c r="E47" s="105">
        <v>355000</v>
      </c>
    </row>
    <row r="48" spans="1:5" s="95" customFormat="1" ht="48.75" customHeight="1">
      <c r="A48" s="102"/>
      <c r="B48" s="103"/>
      <c r="C48" s="44">
        <v>2110</v>
      </c>
      <c r="D48" s="111" t="s">
        <v>276</v>
      </c>
      <c r="E48" s="105">
        <v>78000</v>
      </c>
    </row>
    <row r="49" spans="1:5" s="95" customFormat="1" ht="48.75" customHeight="1" thickBot="1">
      <c r="A49" s="196"/>
      <c r="B49" s="197"/>
      <c r="C49" s="203">
        <v>2120</v>
      </c>
      <c r="D49" s="204" t="s">
        <v>268</v>
      </c>
      <c r="E49" s="199">
        <v>27500</v>
      </c>
    </row>
    <row r="50" spans="1:5" s="95" customFormat="1" ht="39.75" customHeight="1" thickBot="1">
      <c r="A50" s="115"/>
      <c r="B50" s="115"/>
      <c r="C50" s="192"/>
      <c r="D50" s="193"/>
      <c r="E50" s="183"/>
    </row>
    <row r="51" spans="1:5" s="95" customFormat="1" ht="13.5" customHeight="1" thickBot="1">
      <c r="A51" s="200">
        <v>1</v>
      </c>
      <c r="B51" s="201">
        <v>2</v>
      </c>
      <c r="C51" s="201">
        <v>3</v>
      </c>
      <c r="D51" s="201">
        <v>4</v>
      </c>
      <c r="E51" s="202">
        <v>5</v>
      </c>
    </row>
    <row r="52" spans="1:17" ht="19.5" customHeight="1">
      <c r="A52" s="79"/>
      <c r="B52" s="88" t="s">
        <v>120</v>
      </c>
      <c r="C52" s="88"/>
      <c r="D52" s="99" t="s">
        <v>121</v>
      </c>
      <c r="E52" s="100">
        <f>E53+E54</f>
        <v>562700</v>
      </c>
      <c r="M52" s="101"/>
      <c r="N52" s="101"/>
      <c r="O52" s="101"/>
      <c r="P52" s="101"/>
      <c r="Q52" s="101"/>
    </row>
    <row r="53" spans="1:17" s="95" customFormat="1" ht="60.75" customHeight="1">
      <c r="A53" s="102"/>
      <c r="B53" s="103"/>
      <c r="C53" s="43" t="s">
        <v>596</v>
      </c>
      <c r="D53" s="111" t="s">
        <v>461</v>
      </c>
      <c r="E53" s="105">
        <v>46200</v>
      </c>
      <c r="M53" s="106"/>
      <c r="N53" s="106"/>
      <c r="O53" s="106"/>
      <c r="P53" s="106"/>
      <c r="Q53" s="106"/>
    </row>
    <row r="54" spans="1:17" s="95" customFormat="1" ht="48" customHeight="1">
      <c r="A54" s="102"/>
      <c r="B54" s="103"/>
      <c r="C54" s="43" t="s">
        <v>598</v>
      </c>
      <c r="D54" s="111" t="s">
        <v>436</v>
      </c>
      <c r="E54" s="105">
        <v>516500</v>
      </c>
      <c r="M54" s="106"/>
      <c r="N54" s="106"/>
      <c r="O54" s="106"/>
      <c r="P54" s="106"/>
      <c r="Q54" s="106"/>
    </row>
    <row r="55" spans="1:17" ht="19.5" customHeight="1">
      <c r="A55" s="79"/>
      <c r="B55" s="88" t="s">
        <v>122</v>
      </c>
      <c r="C55" s="88"/>
      <c r="D55" s="99" t="s">
        <v>292</v>
      </c>
      <c r="E55" s="100">
        <f>E56+E57+E58</f>
        <v>86800</v>
      </c>
      <c r="M55" s="101"/>
      <c r="N55" s="101"/>
      <c r="O55" s="101"/>
      <c r="P55" s="101"/>
      <c r="Q55" s="101"/>
    </row>
    <row r="56" spans="1:17" s="95" customFormat="1" ht="19.5" customHeight="1">
      <c r="A56" s="102"/>
      <c r="B56" s="103"/>
      <c r="C56" s="103" t="s">
        <v>371</v>
      </c>
      <c r="D56" s="104" t="s">
        <v>262</v>
      </c>
      <c r="E56" s="105">
        <v>60000</v>
      </c>
      <c r="M56" s="106"/>
      <c r="N56" s="106"/>
      <c r="O56" s="106"/>
      <c r="P56" s="106"/>
      <c r="Q56" s="106"/>
    </row>
    <row r="57" spans="1:17" s="95" customFormat="1" ht="60.75" customHeight="1">
      <c r="A57" s="102"/>
      <c r="B57" s="103"/>
      <c r="C57" s="43" t="s">
        <v>596</v>
      </c>
      <c r="D57" s="111" t="s">
        <v>461</v>
      </c>
      <c r="E57" s="105">
        <v>20200</v>
      </c>
      <c r="M57" s="106"/>
      <c r="N57" s="106"/>
      <c r="O57" s="106"/>
      <c r="P57" s="106"/>
      <c r="Q57" s="106"/>
    </row>
    <row r="58" spans="1:17" s="95" customFormat="1" ht="49.5" customHeight="1">
      <c r="A58" s="102"/>
      <c r="B58" s="103"/>
      <c r="C58" s="43" t="s">
        <v>598</v>
      </c>
      <c r="D58" s="111" t="s">
        <v>436</v>
      </c>
      <c r="E58" s="105">
        <v>6600</v>
      </c>
      <c r="M58" s="113"/>
      <c r="N58" s="113"/>
      <c r="O58" s="113"/>
      <c r="P58" s="113"/>
      <c r="Q58" s="113"/>
    </row>
    <row r="59" spans="1:5" ht="19.5" customHeight="1">
      <c r="A59" s="79"/>
      <c r="B59" s="88" t="s">
        <v>186</v>
      </c>
      <c r="C59" s="112"/>
      <c r="D59" s="99" t="s">
        <v>187</v>
      </c>
      <c r="E59" s="100">
        <f>E60+E61</f>
        <v>20000</v>
      </c>
    </row>
    <row r="60" spans="1:5" s="95" customFormat="1" ht="48" customHeight="1">
      <c r="A60" s="102"/>
      <c r="B60" s="103"/>
      <c r="C60" s="44">
        <v>2110</v>
      </c>
      <c r="D60" s="111" t="s">
        <v>276</v>
      </c>
      <c r="E60" s="105">
        <v>17000</v>
      </c>
    </row>
    <row r="61" spans="1:5" s="95" customFormat="1" ht="49.5" customHeight="1">
      <c r="A61" s="102"/>
      <c r="B61" s="103"/>
      <c r="C61" s="44">
        <v>2120</v>
      </c>
      <c r="D61" s="111" t="s">
        <v>268</v>
      </c>
      <c r="E61" s="105">
        <v>3000</v>
      </c>
    </row>
    <row r="62" spans="1:17" ht="19.5" customHeight="1">
      <c r="A62" s="79"/>
      <c r="B62" s="88" t="s">
        <v>123</v>
      </c>
      <c r="C62" s="88"/>
      <c r="D62" s="99" t="s">
        <v>100</v>
      </c>
      <c r="E62" s="100">
        <f>E63+E64</f>
        <v>25000</v>
      </c>
      <c r="M62" s="101"/>
      <c r="N62" s="101"/>
      <c r="O62" s="101"/>
      <c r="P62" s="101"/>
      <c r="Q62" s="101"/>
    </row>
    <row r="63" spans="1:17" s="95" customFormat="1" ht="21" customHeight="1">
      <c r="A63" s="102"/>
      <c r="B63" s="103"/>
      <c r="C63" s="103" t="s">
        <v>378</v>
      </c>
      <c r="D63" s="104" t="s">
        <v>224</v>
      </c>
      <c r="E63" s="105">
        <v>5000</v>
      </c>
      <c r="M63" s="106"/>
      <c r="N63" s="106"/>
      <c r="O63" s="106"/>
      <c r="P63" s="106"/>
      <c r="Q63" s="106"/>
    </row>
    <row r="64" spans="1:5" s="95" customFormat="1" ht="56.25" customHeight="1">
      <c r="A64" s="91"/>
      <c r="B64" s="92"/>
      <c r="C64" s="41" t="s">
        <v>599</v>
      </c>
      <c r="D64" s="93" t="s">
        <v>585</v>
      </c>
      <c r="E64" s="94">
        <v>20000</v>
      </c>
    </row>
    <row r="65" spans="1:5" s="95" customFormat="1" ht="48.75" customHeight="1">
      <c r="A65" s="46" t="s">
        <v>601</v>
      </c>
      <c r="B65" s="103"/>
      <c r="C65" s="44"/>
      <c r="D65" s="109" t="s">
        <v>353</v>
      </c>
      <c r="E65" s="97">
        <f>E66</f>
        <v>7104</v>
      </c>
    </row>
    <row r="66" spans="1:5" ht="33" customHeight="1">
      <c r="A66" s="79"/>
      <c r="B66" s="47" t="s">
        <v>600</v>
      </c>
      <c r="C66" s="48"/>
      <c r="D66" s="110" t="s">
        <v>365</v>
      </c>
      <c r="E66" s="100">
        <f>E67</f>
        <v>7104</v>
      </c>
    </row>
    <row r="67" spans="1:5" s="95" customFormat="1" ht="48.75" customHeight="1">
      <c r="A67" s="91"/>
      <c r="B67" s="92"/>
      <c r="C67" s="36">
        <v>2010</v>
      </c>
      <c r="D67" s="93" t="s">
        <v>296</v>
      </c>
      <c r="E67" s="94">
        <v>7104</v>
      </c>
    </row>
    <row r="68" spans="1:5" ht="32.25" customHeight="1">
      <c r="A68" s="83" t="s">
        <v>124</v>
      </c>
      <c r="B68" s="84"/>
      <c r="C68" s="112"/>
      <c r="D68" s="109" t="s">
        <v>356</v>
      </c>
      <c r="E68" s="97">
        <f>SUM(E69,E73)</f>
        <v>3910500</v>
      </c>
    </row>
    <row r="69" spans="1:5" ht="19.5" customHeight="1" thickBot="1">
      <c r="A69" s="205"/>
      <c r="B69" s="206" t="s">
        <v>127</v>
      </c>
      <c r="C69" s="207"/>
      <c r="D69" s="208" t="s">
        <v>277</v>
      </c>
      <c r="E69" s="209">
        <f>E72</f>
        <v>3875500</v>
      </c>
    </row>
    <row r="70" spans="1:5" ht="19.5" customHeight="1" thickBot="1">
      <c r="A70" s="117"/>
      <c r="B70" s="117"/>
      <c r="C70" s="82"/>
      <c r="D70" s="194"/>
      <c r="E70" s="119"/>
    </row>
    <row r="71" spans="1:5" ht="13.5" customHeight="1" thickBot="1">
      <c r="A71" s="200">
        <v>1</v>
      </c>
      <c r="B71" s="201">
        <v>2</v>
      </c>
      <c r="C71" s="201">
        <v>3</v>
      </c>
      <c r="D71" s="201">
        <v>4</v>
      </c>
      <c r="E71" s="202">
        <v>5</v>
      </c>
    </row>
    <row r="72" spans="1:5" s="95" customFormat="1" ht="48.75" customHeight="1">
      <c r="A72" s="102"/>
      <c r="B72" s="103"/>
      <c r="C72" s="44">
        <v>2110</v>
      </c>
      <c r="D72" s="111" t="s">
        <v>276</v>
      </c>
      <c r="E72" s="105">
        <v>3875500</v>
      </c>
    </row>
    <row r="73" spans="1:5" ht="19.5" customHeight="1">
      <c r="A73" s="79"/>
      <c r="B73" s="88" t="s">
        <v>408</v>
      </c>
      <c r="C73" s="88"/>
      <c r="D73" s="99" t="s">
        <v>409</v>
      </c>
      <c r="E73" s="100">
        <f>E74</f>
        <v>35000</v>
      </c>
    </row>
    <row r="74" spans="1:5" s="95" customFormat="1" ht="19.5" customHeight="1">
      <c r="A74" s="91"/>
      <c r="B74" s="92"/>
      <c r="C74" s="92" t="s">
        <v>410</v>
      </c>
      <c r="D74" s="114" t="s">
        <v>411</v>
      </c>
      <c r="E74" s="94">
        <v>35000</v>
      </c>
    </row>
    <row r="75" spans="1:17" s="67" customFormat="1" ht="60.75" customHeight="1">
      <c r="A75" s="46" t="s">
        <v>602</v>
      </c>
      <c r="B75" s="84"/>
      <c r="C75" s="84"/>
      <c r="D75" s="109" t="s">
        <v>462</v>
      </c>
      <c r="E75" s="97">
        <f>SUM(E76,E79,E97,E107,E110)+E86</f>
        <v>48193439</v>
      </c>
      <c r="M75" s="107"/>
      <c r="N75" s="107"/>
      <c r="O75" s="107"/>
      <c r="P75" s="107"/>
      <c r="Q75" s="107"/>
    </row>
    <row r="76" spans="1:17" ht="19.5" customHeight="1">
      <c r="A76" s="79"/>
      <c r="B76" s="88" t="s">
        <v>195</v>
      </c>
      <c r="C76" s="88"/>
      <c r="D76" s="99" t="s">
        <v>196</v>
      </c>
      <c r="E76" s="100">
        <f>E77+E78</f>
        <v>387000</v>
      </c>
      <c r="M76" s="101"/>
      <c r="N76" s="101"/>
      <c r="O76" s="101"/>
      <c r="P76" s="101"/>
      <c r="Q76" s="101"/>
    </row>
    <row r="77" spans="1:17" s="95" customFormat="1" ht="32.25" customHeight="1">
      <c r="A77" s="102"/>
      <c r="B77" s="103"/>
      <c r="C77" s="103" t="s">
        <v>379</v>
      </c>
      <c r="D77" s="111" t="s">
        <v>219</v>
      </c>
      <c r="E77" s="105">
        <v>385000</v>
      </c>
      <c r="M77" s="106"/>
      <c r="N77" s="106"/>
      <c r="O77" s="106"/>
      <c r="P77" s="106"/>
      <c r="Q77" s="106"/>
    </row>
    <row r="78" spans="1:17" s="95" customFormat="1" ht="21.75" customHeight="1">
      <c r="A78" s="102"/>
      <c r="B78" s="103"/>
      <c r="C78" s="103" t="s">
        <v>385</v>
      </c>
      <c r="D78" s="104" t="s">
        <v>226</v>
      </c>
      <c r="E78" s="105">
        <v>2000</v>
      </c>
      <c r="M78" s="106"/>
      <c r="N78" s="106"/>
      <c r="O78" s="106"/>
      <c r="P78" s="106"/>
      <c r="Q78" s="106"/>
    </row>
    <row r="79" spans="1:17" ht="43.5" customHeight="1">
      <c r="A79" s="79"/>
      <c r="B79" s="47" t="s">
        <v>614</v>
      </c>
      <c r="C79" s="88"/>
      <c r="D79" s="110" t="s">
        <v>557</v>
      </c>
      <c r="E79" s="100">
        <f>SUM(E80,E81,E82,E83,E85)+E84</f>
        <v>17251700</v>
      </c>
      <c r="M79" s="101"/>
      <c r="N79" s="101"/>
      <c r="O79" s="101"/>
      <c r="P79" s="101"/>
      <c r="Q79" s="101"/>
    </row>
    <row r="80" spans="1:17" s="95" customFormat="1" ht="19.5" customHeight="1">
      <c r="A80" s="102"/>
      <c r="B80" s="103"/>
      <c r="C80" s="103" t="s">
        <v>380</v>
      </c>
      <c r="D80" s="104" t="s">
        <v>197</v>
      </c>
      <c r="E80" s="105">
        <v>16000000</v>
      </c>
      <c r="M80" s="106"/>
      <c r="N80" s="106"/>
      <c r="O80" s="106"/>
      <c r="P80" s="106"/>
      <c r="Q80" s="106"/>
    </row>
    <row r="81" spans="1:17" s="95" customFormat="1" ht="19.5" customHeight="1">
      <c r="A81" s="102"/>
      <c r="B81" s="103"/>
      <c r="C81" s="103" t="s">
        <v>381</v>
      </c>
      <c r="D81" s="104" t="s">
        <v>198</v>
      </c>
      <c r="E81" s="105">
        <v>5000</v>
      </c>
      <c r="M81" s="106"/>
      <c r="N81" s="106"/>
      <c r="O81" s="106"/>
      <c r="P81" s="106"/>
      <c r="Q81" s="106"/>
    </row>
    <row r="82" spans="1:17" s="95" customFormat="1" ht="19.5" customHeight="1">
      <c r="A82" s="102"/>
      <c r="B82" s="103"/>
      <c r="C82" s="103" t="s">
        <v>382</v>
      </c>
      <c r="D82" s="104" t="s">
        <v>199</v>
      </c>
      <c r="E82" s="105">
        <v>41700</v>
      </c>
      <c r="M82" s="106"/>
      <c r="N82" s="106"/>
      <c r="O82" s="106"/>
      <c r="P82" s="106"/>
      <c r="Q82" s="106"/>
    </row>
    <row r="83" spans="1:17" s="95" customFormat="1" ht="19.5" customHeight="1">
      <c r="A83" s="102"/>
      <c r="B83" s="103"/>
      <c r="C83" s="103" t="s">
        <v>383</v>
      </c>
      <c r="D83" s="104" t="s">
        <v>200</v>
      </c>
      <c r="E83" s="105">
        <v>105000</v>
      </c>
      <c r="M83" s="106"/>
      <c r="N83" s="106"/>
      <c r="O83" s="106"/>
      <c r="P83" s="106"/>
      <c r="Q83" s="106"/>
    </row>
    <row r="84" spans="1:17" s="95" customFormat="1" ht="19.5" customHeight="1">
      <c r="A84" s="102"/>
      <c r="B84" s="103"/>
      <c r="C84" s="103" t="s">
        <v>384</v>
      </c>
      <c r="D84" s="104" t="s">
        <v>204</v>
      </c>
      <c r="E84" s="105">
        <v>1000000</v>
      </c>
      <c r="M84" s="106"/>
      <c r="N84" s="106"/>
      <c r="O84" s="106"/>
      <c r="P84" s="106"/>
      <c r="Q84" s="106"/>
    </row>
    <row r="85" spans="1:17" s="95" customFormat="1" ht="19.5" customHeight="1">
      <c r="A85" s="102"/>
      <c r="B85" s="103"/>
      <c r="C85" s="103" t="s">
        <v>385</v>
      </c>
      <c r="D85" s="104" t="s">
        <v>226</v>
      </c>
      <c r="E85" s="105">
        <v>100000</v>
      </c>
      <c r="M85" s="106"/>
      <c r="N85" s="106"/>
      <c r="O85" s="106"/>
      <c r="P85" s="106"/>
      <c r="Q85" s="106"/>
    </row>
    <row r="86" spans="1:17" s="95" customFormat="1" ht="40.5" customHeight="1">
      <c r="A86" s="102"/>
      <c r="B86" s="47" t="s">
        <v>615</v>
      </c>
      <c r="C86" s="88"/>
      <c r="D86" s="110" t="s">
        <v>518</v>
      </c>
      <c r="E86" s="100">
        <f>E87+E88+E89+E90+E91+E92+E93+E94+E95+E96</f>
        <v>6641300</v>
      </c>
      <c r="M86" s="106"/>
      <c r="N86" s="106"/>
      <c r="O86" s="106"/>
      <c r="P86" s="106"/>
      <c r="Q86" s="106"/>
    </row>
    <row r="87" spans="1:17" s="95" customFormat="1" ht="19.5" customHeight="1">
      <c r="A87" s="102"/>
      <c r="B87" s="103"/>
      <c r="C87" s="103" t="s">
        <v>380</v>
      </c>
      <c r="D87" s="104" t="s">
        <v>197</v>
      </c>
      <c r="E87" s="105">
        <v>2300000</v>
      </c>
      <c r="M87" s="106"/>
      <c r="N87" s="106"/>
      <c r="O87" s="106"/>
      <c r="P87" s="106"/>
      <c r="Q87" s="106"/>
    </row>
    <row r="88" spans="1:17" s="95" customFormat="1" ht="19.5" customHeight="1">
      <c r="A88" s="102"/>
      <c r="B88" s="103"/>
      <c r="C88" s="103" t="s">
        <v>381</v>
      </c>
      <c r="D88" s="104" t="s">
        <v>198</v>
      </c>
      <c r="E88" s="105">
        <v>40000</v>
      </c>
      <c r="M88" s="106"/>
      <c r="N88" s="106"/>
      <c r="O88" s="106"/>
      <c r="P88" s="106"/>
      <c r="Q88" s="106"/>
    </row>
    <row r="89" spans="1:17" s="95" customFormat="1" ht="19.5" customHeight="1">
      <c r="A89" s="102"/>
      <c r="B89" s="103"/>
      <c r="C89" s="103" t="s">
        <v>382</v>
      </c>
      <c r="D89" s="104" t="s">
        <v>199</v>
      </c>
      <c r="E89" s="105">
        <v>300</v>
      </c>
      <c r="M89" s="106"/>
      <c r="N89" s="106"/>
      <c r="O89" s="106"/>
      <c r="P89" s="106"/>
      <c r="Q89" s="106"/>
    </row>
    <row r="90" spans="1:17" s="95" customFormat="1" ht="19.5" customHeight="1">
      <c r="A90" s="102"/>
      <c r="B90" s="103"/>
      <c r="C90" s="103" t="s">
        <v>383</v>
      </c>
      <c r="D90" s="104" t="s">
        <v>200</v>
      </c>
      <c r="E90" s="105">
        <v>60000</v>
      </c>
      <c r="M90" s="106"/>
      <c r="N90" s="106"/>
      <c r="O90" s="106"/>
      <c r="P90" s="106"/>
      <c r="Q90" s="106"/>
    </row>
    <row r="91" spans="1:17" s="95" customFormat="1" ht="19.5" customHeight="1">
      <c r="A91" s="102"/>
      <c r="B91" s="103"/>
      <c r="C91" s="103" t="s">
        <v>386</v>
      </c>
      <c r="D91" s="104" t="s">
        <v>201</v>
      </c>
      <c r="E91" s="105">
        <v>300000</v>
      </c>
      <c r="M91" s="106"/>
      <c r="N91" s="106"/>
      <c r="O91" s="106"/>
      <c r="P91" s="106"/>
      <c r="Q91" s="106"/>
    </row>
    <row r="92" spans="1:17" s="95" customFormat="1" ht="19.5" customHeight="1">
      <c r="A92" s="102"/>
      <c r="B92" s="103"/>
      <c r="C92" s="103" t="s">
        <v>387</v>
      </c>
      <c r="D92" s="104" t="s">
        <v>202</v>
      </c>
      <c r="E92" s="105">
        <v>41000</v>
      </c>
      <c r="M92" s="106"/>
      <c r="N92" s="106"/>
      <c r="O92" s="106"/>
      <c r="P92" s="106"/>
      <c r="Q92" s="106"/>
    </row>
    <row r="93" spans="1:17" s="95" customFormat="1" ht="19.5" customHeight="1">
      <c r="A93" s="102"/>
      <c r="B93" s="103"/>
      <c r="C93" s="103" t="s">
        <v>388</v>
      </c>
      <c r="D93" s="104" t="s">
        <v>203</v>
      </c>
      <c r="E93" s="105">
        <v>750000</v>
      </c>
      <c r="M93" s="106"/>
      <c r="N93" s="106"/>
      <c r="O93" s="106"/>
      <c r="P93" s="106"/>
      <c r="Q93" s="106"/>
    </row>
    <row r="94" spans="1:17" s="95" customFormat="1" ht="30.75" customHeight="1">
      <c r="A94" s="102"/>
      <c r="B94" s="103"/>
      <c r="C94" s="103" t="s">
        <v>603</v>
      </c>
      <c r="D94" s="111" t="s">
        <v>476</v>
      </c>
      <c r="E94" s="105">
        <v>1500000</v>
      </c>
      <c r="M94" s="106"/>
      <c r="N94" s="106"/>
      <c r="O94" s="106"/>
      <c r="P94" s="106"/>
      <c r="Q94" s="106"/>
    </row>
    <row r="95" spans="1:17" s="95" customFormat="1" ht="19.5" customHeight="1">
      <c r="A95" s="102"/>
      <c r="B95" s="103"/>
      <c r="C95" s="103" t="s">
        <v>384</v>
      </c>
      <c r="D95" s="104" t="s">
        <v>204</v>
      </c>
      <c r="E95" s="105">
        <v>1600000</v>
      </c>
      <c r="M95" s="106"/>
      <c r="N95" s="106"/>
      <c r="O95" s="106"/>
      <c r="P95" s="106"/>
      <c r="Q95" s="106"/>
    </row>
    <row r="96" spans="1:17" s="95" customFormat="1" ht="19.5" customHeight="1">
      <c r="A96" s="102"/>
      <c r="B96" s="103"/>
      <c r="C96" s="115" t="s">
        <v>385</v>
      </c>
      <c r="D96" s="104" t="s">
        <v>226</v>
      </c>
      <c r="E96" s="105">
        <v>50000</v>
      </c>
      <c r="M96" s="106"/>
      <c r="N96" s="106"/>
      <c r="O96" s="106"/>
      <c r="P96" s="106"/>
      <c r="Q96" s="106"/>
    </row>
    <row r="97" spans="1:17" ht="32.25" customHeight="1">
      <c r="A97" s="79"/>
      <c r="B97" s="88" t="s">
        <v>205</v>
      </c>
      <c r="C97" s="88"/>
      <c r="D97" s="110" t="s">
        <v>280</v>
      </c>
      <c r="E97" s="100">
        <f>E98+E99+E102+E104+E106+E103+E105</f>
        <v>2345500</v>
      </c>
      <c r="M97" s="101"/>
      <c r="N97" s="101"/>
      <c r="O97" s="101"/>
      <c r="P97" s="101"/>
      <c r="Q97" s="101"/>
    </row>
    <row r="98" spans="1:17" s="95" customFormat="1" ht="19.5" customHeight="1">
      <c r="A98" s="102"/>
      <c r="B98" s="103"/>
      <c r="C98" s="103" t="s">
        <v>389</v>
      </c>
      <c r="D98" s="104" t="s">
        <v>206</v>
      </c>
      <c r="E98" s="105">
        <v>660000</v>
      </c>
      <c r="M98" s="106"/>
      <c r="N98" s="106"/>
      <c r="O98" s="106"/>
      <c r="P98" s="106"/>
      <c r="Q98" s="106"/>
    </row>
    <row r="99" spans="1:5" s="95" customFormat="1" ht="19.5" customHeight="1" thickBot="1">
      <c r="A99" s="196"/>
      <c r="B99" s="197"/>
      <c r="C99" s="197" t="s">
        <v>390</v>
      </c>
      <c r="D99" s="210" t="s">
        <v>194</v>
      </c>
      <c r="E99" s="199">
        <v>800000</v>
      </c>
    </row>
    <row r="100" spans="1:5" s="95" customFormat="1" ht="12.75" customHeight="1" thickBot="1">
      <c r="A100" s="115"/>
      <c r="B100" s="115"/>
      <c r="C100" s="115"/>
      <c r="D100" s="195"/>
      <c r="E100" s="183"/>
    </row>
    <row r="101" spans="1:5" s="95" customFormat="1" ht="15" customHeight="1" thickBot="1">
      <c r="A101" s="200">
        <v>1</v>
      </c>
      <c r="B101" s="201">
        <v>2</v>
      </c>
      <c r="C101" s="201">
        <v>3</v>
      </c>
      <c r="D101" s="201">
        <v>4</v>
      </c>
      <c r="E101" s="202">
        <v>5</v>
      </c>
    </row>
    <row r="102" spans="1:5" s="95" customFormat="1" ht="19.5" customHeight="1">
      <c r="A102" s="102"/>
      <c r="B102" s="103"/>
      <c r="C102" s="103" t="s">
        <v>391</v>
      </c>
      <c r="D102" s="111" t="s">
        <v>369</v>
      </c>
      <c r="E102" s="105">
        <v>65000</v>
      </c>
    </row>
    <row r="103" spans="1:5" s="95" customFormat="1" ht="19.5" customHeight="1">
      <c r="A103" s="102"/>
      <c r="B103" s="103"/>
      <c r="C103" s="103" t="s">
        <v>412</v>
      </c>
      <c r="D103" s="111" t="s">
        <v>413</v>
      </c>
      <c r="E103" s="105">
        <v>5500</v>
      </c>
    </row>
    <row r="104" spans="1:17" s="95" customFormat="1" ht="21" customHeight="1">
      <c r="A104" s="102"/>
      <c r="B104" s="103"/>
      <c r="C104" s="103" t="s">
        <v>392</v>
      </c>
      <c r="D104" s="111" t="s">
        <v>223</v>
      </c>
      <c r="E104" s="105">
        <v>750000</v>
      </c>
      <c r="M104" s="106"/>
      <c r="N104" s="106"/>
      <c r="O104" s="106"/>
      <c r="P104" s="106"/>
      <c r="Q104" s="106"/>
    </row>
    <row r="105" spans="1:5" s="95" customFormat="1" ht="36.75" customHeight="1">
      <c r="A105" s="102"/>
      <c r="B105" s="103"/>
      <c r="C105" s="43" t="s">
        <v>603</v>
      </c>
      <c r="D105" s="111" t="s">
        <v>476</v>
      </c>
      <c r="E105" s="105">
        <v>50000</v>
      </c>
    </row>
    <row r="106" spans="1:17" s="95" customFormat="1" ht="19.5" customHeight="1">
      <c r="A106" s="102"/>
      <c r="B106" s="103"/>
      <c r="C106" s="43" t="s">
        <v>393</v>
      </c>
      <c r="D106" s="111" t="s">
        <v>345</v>
      </c>
      <c r="E106" s="105">
        <v>15000</v>
      </c>
      <c r="M106" s="106"/>
      <c r="N106" s="106"/>
      <c r="O106" s="106"/>
      <c r="P106" s="106"/>
      <c r="Q106" s="106"/>
    </row>
    <row r="107" spans="1:17" ht="32.25" customHeight="1">
      <c r="A107" s="79"/>
      <c r="B107" s="88" t="s">
        <v>207</v>
      </c>
      <c r="C107" s="88"/>
      <c r="D107" s="110" t="s">
        <v>208</v>
      </c>
      <c r="E107" s="100">
        <f>E108+E109</f>
        <v>16790431</v>
      </c>
      <c r="M107" s="101"/>
      <c r="N107" s="101"/>
      <c r="O107" s="101"/>
      <c r="P107" s="101"/>
      <c r="Q107" s="101"/>
    </row>
    <row r="108" spans="1:17" s="95" customFormat="1" ht="19.5" customHeight="1">
      <c r="A108" s="102"/>
      <c r="B108" s="103"/>
      <c r="C108" s="103" t="s">
        <v>394</v>
      </c>
      <c r="D108" s="104" t="s">
        <v>209</v>
      </c>
      <c r="E108" s="105">
        <v>16370431</v>
      </c>
      <c r="M108" s="106"/>
      <c r="N108" s="106"/>
      <c r="O108" s="106"/>
      <c r="P108" s="106"/>
      <c r="Q108" s="106"/>
    </row>
    <row r="109" spans="1:17" s="95" customFormat="1" ht="19.5" customHeight="1">
      <c r="A109" s="102"/>
      <c r="B109" s="103"/>
      <c r="C109" s="103" t="s">
        <v>395</v>
      </c>
      <c r="D109" s="104" t="s">
        <v>210</v>
      </c>
      <c r="E109" s="105">
        <v>420000</v>
      </c>
      <c r="M109" s="106"/>
      <c r="N109" s="106"/>
      <c r="O109" s="106"/>
      <c r="P109" s="106"/>
      <c r="Q109" s="106"/>
    </row>
    <row r="110" spans="1:17" ht="32.25" customHeight="1">
      <c r="A110" s="79"/>
      <c r="B110" s="88" t="s">
        <v>211</v>
      </c>
      <c r="C110" s="88"/>
      <c r="D110" s="110" t="s">
        <v>220</v>
      </c>
      <c r="E110" s="100">
        <f>E111+E112</f>
        <v>4777508</v>
      </c>
      <c r="M110" s="101"/>
      <c r="N110" s="101"/>
      <c r="O110" s="101"/>
      <c r="P110" s="101"/>
      <c r="Q110" s="101"/>
    </row>
    <row r="111" spans="1:17" s="95" customFormat="1" ht="19.5" customHeight="1">
      <c r="A111" s="102"/>
      <c r="B111" s="103"/>
      <c r="C111" s="103" t="s">
        <v>394</v>
      </c>
      <c r="D111" s="111" t="s">
        <v>209</v>
      </c>
      <c r="E111" s="105">
        <v>4667508</v>
      </c>
      <c r="M111" s="106"/>
      <c r="N111" s="106"/>
      <c r="O111" s="106"/>
      <c r="P111" s="106"/>
      <c r="Q111" s="106"/>
    </row>
    <row r="112" spans="1:17" s="95" customFormat="1" ht="19.5" customHeight="1">
      <c r="A112" s="91"/>
      <c r="B112" s="92"/>
      <c r="C112" s="92" t="s">
        <v>395</v>
      </c>
      <c r="D112" s="114" t="s">
        <v>210</v>
      </c>
      <c r="E112" s="94">
        <v>110000</v>
      </c>
      <c r="M112" s="106"/>
      <c r="N112" s="106"/>
      <c r="O112" s="106"/>
      <c r="P112" s="106"/>
      <c r="Q112" s="106"/>
    </row>
    <row r="113" spans="1:17" s="67" customFormat="1" ht="19.5" customHeight="1">
      <c r="A113" s="83" t="s">
        <v>212</v>
      </c>
      <c r="B113" s="84"/>
      <c r="C113" s="84"/>
      <c r="D113" s="96" t="s">
        <v>213</v>
      </c>
      <c r="E113" s="97">
        <f>SUM(E114,E116,E119,E121,E123)</f>
        <v>45096759</v>
      </c>
      <c r="M113" s="107"/>
      <c r="N113" s="107"/>
      <c r="O113" s="107"/>
      <c r="P113" s="107"/>
      <c r="Q113" s="107"/>
    </row>
    <row r="114" spans="1:17" ht="32.25" customHeight="1">
      <c r="A114" s="79"/>
      <c r="B114" s="88" t="s">
        <v>214</v>
      </c>
      <c r="C114" s="88"/>
      <c r="D114" s="110" t="s">
        <v>221</v>
      </c>
      <c r="E114" s="100">
        <f>E115</f>
        <v>24492733</v>
      </c>
      <c r="M114" s="101"/>
      <c r="N114" s="101"/>
      <c r="O114" s="101"/>
      <c r="P114" s="101"/>
      <c r="Q114" s="101"/>
    </row>
    <row r="115" spans="1:17" s="67" customFormat="1" ht="19.5" customHeight="1">
      <c r="A115" s="83"/>
      <c r="B115" s="84"/>
      <c r="C115" s="103" t="s">
        <v>396</v>
      </c>
      <c r="D115" s="111" t="s">
        <v>287</v>
      </c>
      <c r="E115" s="105">
        <v>24492733</v>
      </c>
      <c r="M115" s="107"/>
      <c r="N115" s="107"/>
      <c r="O115" s="107"/>
      <c r="P115" s="107"/>
      <c r="Q115" s="107"/>
    </row>
    <row r="116" spans="1:5" ht="36.75" customHeight="1">
      <c r="A116" s="79"/>
      <c r="B116" s="88" t="s">
        <v>463</v>
      </c>
      <c r="C116" s="88"/>
      <c r="D116" s="110" t="s">
        <v>464</v>
      </c>
      <c r="E116" s="100">
        <f>SUM(E117,E118)</f>
        <v>19380223</v>
      </c>
    </row>
    <row r="117" spans="1:5" s="95" customFormat="1" ht="23.25" customHeight="1">
      <c r="A117" s="102"/>
      <c r="B117" s="103"/>
      <c r="C117" s="103" t="s">
        <v>586</v>
      </c>
      <c r="D117" s="111" t="s">
        <v>587</v>
      </c>
      <c r="E117" s="105">
        <v>66223</v>
      </c>
    </row>
    <row r="118" spans="1:17" s="95" customFormat="1" ht="48" customHeight="1">
      <c r="A118" s="102"/>
      <c r="B118" s="103"/>
      <c r="C118" s="43" t="s">
        <v>605</v>
      </c>
      <c r="D118" s="111" t="s">
        <v>424</v>
      </c>
      <c r="E118" s="105">
        <v>19314000</v>
      </c>
      <c r="M118" s="106"/>
      <c r="N118" s="106"/>
      <c r="O118" s="106"/>
      <c r="P118" s="106"/>
      <c r="Q118" s="106"/>
    </row>
    <row r="119" spans="1:17" ht="19.5" customHeight="1">
      <c r="A119" s="79"/>
      <c r="B119" s="88" t="s">
        <v>588</v>
      </c>
      <c r="C119" s="47"/>
      <c r="D119" s="110" t="s">
        <v>589</v>
      </c>
      <c r="E119" s="100">
        <f>SUM(E120)</f>
        <v>65461</v>
      </c>
      <c r="M119" s="101"/>
      <c r="N119" s="101"/>
      <c r="O119" s="101"/>
      <c r="P119" s="101"/>
      <c r="Q119" s="101"/>
    </row>
    <row r="120" spans="1:17" s="95" customFormat="1" ht="19.5" customHeight="1">
      <c r="A120" s="102"/>
      <c r="B120" s="103"/>
      <c r="C120" s="43" t="s">
        <v>396</v>
      </c>
      <c r="D120" s="111" t="s">
        <v>287</v>
      </c>
      <c r="E120" s="105">
        <v>65461</v>
      </c>
      <c r="M120" s="106"/>
      <c r="N120" s="106"/>
      <c r="O120" s="106"/>
      <c r="P120" s="106"/>
      <c r="Q120" s="106"/>
    </row>
    <row r="121" spans="1:17" ht="19.5" customHeight="1">
      <c r="A121" s="79"/>
      <c r="B121" s="88" t="s">
        <v>215</v>
      </c>
      <c r="C121" s="88"/>
      <c r="D121" s="99" t="s">
        <v>216</v>
      </c>
      <c r="E121" s="100">
        <f>E122</f>
        <v>105000</v>
      </c>
      <c r="M121" s="101"/>
      <c r="N121" s="101"/>
      <c r="O121" s="101"/>
      <c r="P121" s="101"/>
      <c r="Q121" s="101"/>
    </row>
    <row r="122" spans="1:17" s="95" customFormat="1" ht="18.75" customHeight="1">
      <c r="A122" s="102"/>
      <c r="B122" s="103"/>
      <c r="C122" s="103" t="s">
        <v>374</v>
      </c>
      <c r="D122" s="104" t="s">
        <v>275</v>
      </c>
      <c r="E122" s="105">
        <v>105000</v>
      </c>
      <c r="M122" s="106"/>
      <c r="N122" s="106"/>
      <c r="O122" s="106"/>
      <c r="P122" s="106"/>
      <c r="Q122" s="106"/>
    </row>
    <row r="123" spans="1:17" ht="19.5" customHeight="1">
      <c r="A123" s="79"/>
      <c r="B123" s="88" t="s">
        <v>425</v>
      </c>
      <c r="C123" s="88"/>
      <c r="D123" s="110" t="s">
        <v>458</v>
      </c>
      <c r="E123" s="100">
        <f>E124</f>
        <v>1053342</v>
      </c>
      <c r="M123" s="101"/>
      <c r="N123" s="101"/>
      <c r="O123" s="101"/>
      <c r="P123" s="101"/>
      <c r="Q123" s="101"/>
    </row>
    <row r="124" spans="1:17" s="95" customFormat="1" ht="18.75" customHeight="1">
      <c r="A124" s="91"/>
      <c r="B124" s="92"/>
      <c r="C124" s="92" t="s">
        <v>396</v>
      </c>
      <c r="D124" s="93" t="s">
        <v>225</v>
      </c>
      <c r="E124" s="94">
        <v>1053342</v>
      </c>
      <c r="M124" s="106"/>
      <c r="N124" s="106"/>
      <c r="O124" s="106"/>
      <c r="P124" s="106"/>
      <c r="Q124" s="106"/>
    </row>
    <row r="125" spans="1:5" ht="19.5" customHeight="1">
      <c r="A125" s="83" t="s">
        <v>146</v>
      </c>
      <c r="B125" s="84"/>
      <c r="C125" s="112"/>
      <c r="D125" s="96" t="s">
        <v>147</v>
      </c>
      <c r="E125" s="97">
        <f>E126</f>
        <v>530000</v>
      </c>
    </row>
    <row r="126" spans="1:5" ht="33.75" customHeight="1">
      <c r="A126" s="79"/>
      <c r="B126" s="88" t="s">
        <v>188</v>
      </c>
      <c r="C126" s="112"/>
      <c r="D126" s="110" t="s">
        <v>423</v>
      </c>
      <c r="E126" s="100">
        <f>E127</f>
        <v>530000</v>
      </c>
    </row>
    <row r="127" spans="1:5" s="95" customFormat="1" ht="48.75" customHeight="1" thickBot="1">
      <c r="A127" s="196"/>
      <c r="B127" s="197"/>
      <c r="C127" s="131">
        <v>2110</v>
      </c>
      <c r="D127" s="198" t="s">
        <v>276</v>
      </c>
      <c r="E127" s="199">
        <v>530000</v>
      </c>
    </row>
    <row r="128" spans="1:5" s="95" customFormat="1" ht="21" customHeight="1" thickBot="1">
      <c r="A128" s="115"/>
      <c r="B128" s="115"/>
      <c r="C128" s="130"/>
      <c r="D128" s="182"/>
      <c r="E128" s="183"/>
    </row>
    <row r="129" spans="1:5" s="95" customFormat="1" ht="16.5" customHeight="1" thickBot="1">
      <c r="A129" s="200">
        <v>1</v>
      </c>
      <c r="B129" s="201">
        <v>2</v>
      </c>
      <c r="C129" s="201">
        <v>3</v>
      </c>
      <c r="D129" s="201">
        <v>4</v>
      </c>
      <c r="E129" s="202">
        <v>5</v>
      </c>
    </row>
    <row r="130" spans="1:17" s="67" customFormat="1" ht="24" customHeight="1">
      <c r="A130" s="83" t="s">
        <v>397</v>
      </c>
      <c r="B130" s="84"/>
      <c r="C130" s="84"/>
      <c r="D130" s="96" t="s">
        <v>398</v>
      </c>
      <c r="E130" s="97">
        <f>SUM(E131,E133,E135,E137,E139,E142,E144,E147)</f>
        <v>9962423</v>
      </c>
      <c r="M130" s="107"/>
      <c r="N130" s="107"/>
      <c r="O130" s="107"/>
      <c r="P130" s="107"/>
      <c r="Q130" s="107"/>
    </row>
    <row r="131" spans="1:17" ht="21.75" customHeight="1">
      <c r="A131" s="79"/>
      <c r="B131" s="88" t="s">
        <v>399</v>
      </c>
      <c r="C131" s="88"/>
      <c r="D131" s="99" t="s">
        <v>344</v>
      </c>
      <c r="E131" s="100">
        <f>E132</f>
        <v>103000</v>
      </c>
      <c r="M131" s="101"/>
      <c r="N131" s="101"/>
      <c r="O131" s="101"/>
      <c r="P131" s="101"/>
      <c r="Q131" s="101"/>
    </row>
    <row r="132" spans="1:5" s="95" customFormat="1" ht="48.75" customHeight="1">
      <c r="A132" s="102"/>
      <c r="B132" s="103"/>
      <c r="C132" s="44">
        <v>2010</v>
      </c>
      <c r="D132" s="111" t="s">
        <v>297</v>
      </c>
      <c r="E132" s="105">
        <v>103000</v>
      </c>
    </row>
    <row r="133" spans="1:5" ht="19.5" customHeight="1">
      <c r="A133" s="79"/>
      <c r="B133" s="88" t="s">
        <v>405</v>
      </c>
      <c r="C133" s="48"/>
      <c r="D133" s="110" t="s">
        <v>180</v>
      </c>
      <c r="E133" s="100">
        <f>SUM(E134)</f>
        <v>31123</v>
      </c>
    </row>
    <row r="134" spans="1:5" s="95" customFormat="1" ht="42" customHeight="1">
      <c r="A134" s="102"/>
      <c r="B134" s="103"/>
      <c r="C134" s="44">
        <v>2320</v>
      </c>
      <c r="D134" s="111" t="s">
        <v>590</v>
      </c>
      <c r="E134" s="105">
        <v>31123</v>
      </c>
    </row>
    <row r="135" spans="1:5" ht="33.75" customHeight="1">
      <c r="A135" s="79"/>
      <c r="B135" s="47" t="s">
        <v>652</v>
      </c>
      <c r="C135" s="48"/>
      <c r="D135" s="110" t="s">
        <v>472</v>
      </c>
      <c r="E135" s="100">
        <f>E136</f>
        <v>7946000</v>
      </c>
    </row>
    <row r="136" spans="1:5" s="95" customFormat="1" ht="48.75" customHeight="1">
      <c r="A136" s="102"/>
      <c r="B136" s="103"/>
      <c r="C136" s="44">
        <v>2010</v>
      </c>
      <c r="D136" s="111" t="s">
        <v>297</v>
      </c>
      <c r="E136" s="105">
        <v>7946000</v>
      </c>
    </row>
    <row r="137" spans="1:5" ht="45" customHeight="1">
      <c r="A137" s="79"/>
      <c r="B137" s="88" t="s">
        <v>400</v>
      </c>
      <c r="C137" s="112"/>
      <c r="D137" s="110" t="s">
        <v>466</v>
      </c>
      <c r="E137" s="100">
        <f>E138</f>
        <v>81000</v>
      </c>
    </row>
    <row r="138" spans="1:5" s="95" customFormat="1" ht="48.75" customHeight="1">
      <c r="A138" s="102"/>
      <c r="B138" s="103"/>
      <c r="C138" s="44">
        <v>2010</v>
      </c>
      <c r="D138" s="111" t="s">
        <v>297</v>
      </c>
      <c r="E138" s="105">
        <v>81000</v>
      </c>
    </row>
    <row r="139" spans="1:5" ht="32.25" customHeight="1">
      <c r="A139" s="79"/>
      <c r="B139" s="88" t="s">
        <v>406</v>
      </c>
      <c r="C139" s="112"/>
      <c r="D139" s="110" t="s">
        <v>655</v>
      </c>
      <c r="E139" s="100">
        <f>SUM(E140,E141)</f>
        <v>1001000</v>
      </c>
    </row>
    <row r="140" spans="1:5" s="95" customFormat="1" ht="48.75" customHeight="1">
      <c r="A140" s="102"/>
      <c r="B140" s="103"/>
      <c r="C140" s="44">
        <v>2010</v>
      </c>
      <c r="D140" s="111" t="s">
        <v>297</v>
      </c>
      <c r="E140" s="105">
        <v>647000</v>
      </c>
    </row>
    <row r="141" spans="1:5" s="95" customFormat="1" ht="32.25" customHeight="1">
      <c r="A141" s="102"/>
      <c r="B141" s="43"/>
      <c r="C141" s="116">
        <v>2030</v>
      </c>
      <c r="D141" s="111" t="s">
        <v>564</v>
      </c>
      <c r="E141" s="105">
        <v>354000</v>
      </c>
    </row>
    <row r="142" spans="1:5" ht="21.75" customHeight="1">
      <c r="A142" s="79"/>
      <c r="B142" s="88" t="s">
        <v>401</v>
      </c>
      <c r="C142" s="112"/>
      <c r="D142" s="99" t="s">
        <v>227</v>
      </c>
      <c r="E142" s="100">
        <f>E143</f>
        <v>531000</v>
      </c>
    </row>
    <row r="143" spans="1:5" s="95" customFormat="1" ht="34.5" customHeight="1">
      <c r="A143" s="102"/>
      <c r="B143" s="103"/>
      <c r="C143" s="116">
        <v>2030</v>
      </c>
      <c r="D143" s="111" t="s">
        <v>564</v>
      </c>
      <c r="E143" s="105">
        <v>531000</v>
      </c>
    </row>
    <row r="144" spans="1:17" ht="19.5" customHeight="1">
      <c r="A144" s="79"/>
      <c r="B144" s="88" t="s">
        <v>402</v>
      </c>
      <c r="C144" s="88"/>
      <c r="D144" s="110" t="s">
        <v>274</v>
      </c>
      <c r="E144" s="100">
        <f>E145+E146</f>
        <v>110300</v>
      </c>
      <c r="M144" s="101"/>
      <c r="N144" s="101"/>
      <c r="O144" s="101"/>
      <c r="P144" s="101"/>
      <c r="Q144" s="101"/>
    </row>
    <row r="145" spans="1:17" s="95" customFormat="1" ht="21.75" customHeight="1">
      <c r="A145" s="102"/>
      <c r="B145" s="103"/>
      <c r="C145" s="103" t="s">
        <v>375</v>
      </c>
      <c r="D145" s="104" t="s">
        <v>229</v>
      </c>
      <c r="E145" s="105">
        <v>47300</v>
      </c>
      <c r="M145" s="106"/>
      <c r="N145" s="106"/>
      <c r="O145" s="106"/>
      <c r="P145" s="106"/>
      <c r="Q145" s="106"/>
    </row>
    <row r="146" spans="1:5" s="95" customFormat="1" ht="48.75" customHeight="1">
      <c r="A146" s="211"/>
      <c r="B146" s="184"/>
      <c r="C146" s="44">
        <v>2010</v>
      </c>
      <c r="D146" s="185" t="s">
        <v>297</v>
      </c>
      <c r="E146" s="105">
        <v>63000</v>
      </c>
    </row>
    <row r="147" spans="1:5" s="95" customFormat="1" ht="20.25" customHeight="1">
      <c r="A147" s="174"/>
      <c r="B147" s="175" t="s">
        <v>613</v>
      </c>
      <c r="C147" s="175"/>
      <c r="D147" s="180" t="s">
        <v>100</v>
      </c>
      <c r="E147" s="178">
        <f>SUM(E148)</f>
        <v>159000</v>
      </c>
    </row>
    <row r="148" spans="1:5" s="95" customFormat="1" ht="30" customHeight="1">
      <c r="A148" s="91"/>
      <c r="B148" s="92"/>
      <c r="C148" s="36">
        <v>2030</v>
      </c>
      <c r="D148" s="93" t="s">
        <v>612</v>
      </c>
      <c r="E148" s="94">
        <v>159000</v>
      </c>
    </row>
    <row r="149" spans="1:5" s="67" customFormat="1" ht="30.75" customHeight="1">
      <c r="A149" s="46" t="s">
        <v>448</v>
      </c>
      <c r="B149" s="84"/>
      <c r="C149" s="49"/>
      <c r="D149" s="109" t="s">
        <v>403</v>
      </c>
      <c r="E149" s="97">
        <f>E150</f>
        <v>32000</v>
      </c>
    </row>
    <row r="150" spans="1:5" ht="19.5" customHeight="1" thickBot="1">
      <c r="A150" s="205"/>
      <c r="B150" s="206" t="s">
        <v>191</v>
      </c>
      <c r="C150" s="207"/>
      <c r="D150" s="208" t="s">
        <v>450</v>
      </c>
      <c r="E150" s="209">
        <f>E153</f>
        <v>32000</v>
      </c>
    </row>
    <row r="151" spans="1:5" ht="12" customHeight="1" thickBot="1">
      <c r="A151" s="117"/>
      <c r="B151" s="117"/>
      <c r="C151" s="82"/>
      <c r="D151" s="194"/>
      <c r="E151" s="119"/>
    </row>
    <row r="152" spans="1:5" ht="15" customHeight="1" thickBot="1">
      <c r="A152" s="200">
        <v>1</v>
      </c>
      <c r="B152" s="201">
        <v>2</v>
      </c>
      <c r="C152" s="201">
        <v>3</v>
      </c>
      <c r="D152" s="201">
        <v>4</v>
      </c>
      <c r="E152" s="202">
        <v>5</v>
      </c>
    </row>
    <row r="153" spans="1:5" s="95" customFormat="1" ht="48.75" customHeight="1">
      <c r="A153" s="91"/>
      <c r="B153" s="92"/>
      <c r="C153" s="36">
        <v>2110</v>
      </c>
      <c r="D153" s="93" t="s">
        <v>276</v>
      </c>
      <c r="E153" s="94">
        <v>32000</v>
      </c>
    </row>
    <row r="154" spans="1:17" s="67" customFormat="1" ht="33.75" customHeight="1">
      <c r="A154" s="83" t="s">
        <v>165</v>
      </c>
      <c r="B154" s="84"/>
      <c r="C154" s="84"/>
      <c r="D154" s="109" t="s">
        <v>217</v>
      </c>
      <c r="E154" s="97">
        <f>E159+E157+E155</f>
        <v>7489813</v>
      </c>
      <c r="M154" s="107"/>
      <c r="N154" s="107"/>
      <c r="O154" s="107"/>
      <c r="P154" s="107"/>
      <c r="Q154" s="107"/>
    </row>
    <row r="155" spans="1:5" ht="22.5" customHeight="1">
      <c r="A155" s="52"/>
      <c r="B155" s="88" t="s">
        <v>469</v>
      </c>
      <c r="C155" s="88"/>
      <c r="D155" s="110" t="s">
        <v>360</v>
      </c>
      <c r="E155" s="100">
        <f>E156</f>
        <v>200000</v>
      </c>
    </row>
    <row r="156" spans="1:5" s="67" customFormat="1" ht="21.75" customHeight="1">
      <c r="A156" s="46"/>
      <c r="B156" s="84"/>
      <c r="C156" s="43" t="s">
        <v>593</v>
      </c>
      <c r="D156" s="111" t="s">
        <v>370</v>
      </c>
      <c r="E156" s="105">
        <v>200000</v>
      </c>
    </row>
    <row r="157" spans="1:5" ht="36" customHeight="1">
      <c r="A157" s="79"/>
      <c r="B157" s="88" t="s">
        <v>414</v>
      </c>
      <c r="C157" s="88"/>
      <c r="D157" s="110" t="s">
        <v>435</v>
      </c>
      <c r="E157" s="100">
        <f>E158</f>
        <v>10000</v>
      </c>
    </row>
    <row r="158" spans="1:5" s="95" customFormat="1" ht="20.25" customHeight="1">
      <c r="A158" s="102"/>
      <c r="B158" s="103"/>
      <c r="C158" s="103" t="s">
        <v>415</v>
      </c>
      <c r="D158" s="111" t="s">
        <v>416</v>
      </c>
      <c r="E158" s="105">
        <v>10000</v>
      </c>
    </row>
    <row r="159" spans="1:17" ht="19.5" customHeight="1">
      <c r="A159" s="79"/>
      <c r="B159" s="88" t="s">
        <v>170</v>
      </c>
      <c r="C159" s="88"/>
      <c r="D159" s="99" t="s">
        <v>100</v>
      </c>
      <c r="E159" s="100">
        <f>E160+E161+E162</f>
        <v>7279813</v>
      </c>
      <c r="M159" s="101"/>
      <c r="N159" s="101"/>
      <c r="O159" s="101"/>
      <c r="P159" s="101"/>
      <c r="Q159" s="101"/>
    </row>
    <row r="160" spans="1:17" s="95" customFormat="1" ht="60.75" customHeight="1">
      <c r="A160" s="102"/>
      <c r="B160" s="103"/>
      <c r="C160" s="43" t="s">
        <v>596</v>
      </c>
      <c r="D160" s="111" t="s">
        <v>461</v>
      </c>
      <c r="E160" s="105">
        <v>2200</v>
      </c>
      <c r="M160" s="106"/>
      <c r="N160" s="106"/>
      <c r="O160" s="106"/>
      <c r="P160" s="106"/>
      <c r="Q160" s="106"/>
    </row>
    <row r="161" spans="1:17" s="95" customFormat="1" ht="18" customHeight="1">
      <c r="A161" s="102"/>
      <c r="B161" s="103"/>
      <c r="C161" s="103" t="s">
        <v>378</v>
      </c>
      <c r="D161" s="104" t="s">
        <v>224</v>
      </c>
      <c r="E161" s="105">
        <v>4821233</v>
      </c>
      <c r="M161" s="106"/>
      <c r="N161" s="106"/>
      <c r="O161" s="106"/>
      <c r="P161" s="106"/>
      <c r="Q161" s="106"/>
    </row>
    <row r="162" spans="1:5" s="95" customFormat="1" ht="84" customHeight="1">
      <c r="A162" s="91"/>
      <c r="B162" s="92"/>
      <c r="C162" s="41" t="s">
        <v>594</v>
      </c>
      <c r="D162" s="93" t="s">
        <v>578</v>
      </c>
      <c r="E162" s="94">
        <v>2456380</v>
      </c>
    </row>
    <row r="163" spans="1:5" s="95" customFormat="1" ht="27" customHeight="1">
      <c r="A163" s="83" t="s">
        <v>176</v>
      </c>
      <c r="B163" s="84"/>
      <c r="C163" s="84"/>
      <c r="D163" s="109" t="s">
        <v>177</v>
      </c>
      <c r="E163" s="97">
        <f>SUM(E164)</f>
        <v>900000</v>
      </c>
    </row>
    <row r="164" spans="1:5" s="95" customFormat="1" ht="19.5" customHeight="1">
      <c r="A164" s="52"/>
      <c r="B164" s="88" t="s">
        <v>250</v>
      </c>
      <c r="C164" s="88"/>
      <c r="D164" s="110" t="s">
        <v>251</v>
      </c>
      <c r="E164" s="100">
        <f>E165</f>
        <v>900000</v>
      </c>
    </row>
    <row r="165" spans="1:5" s="95" customFormat="1" ht="52.5" customHeight="1">
      <c r="A165" s="46"/>
      <c r="B165" s="84"/>
      <c r="C165" s="43" t="s">
        <v>591</v>
      </c>
      <c r="D165" s="111" t="s">
        <v>592</v>
      </c>
      <c r="E165" s="105">
        <v>900000</v>
      </c>
    </row>
    <row r="166" spans="1:17" ht="7.5" customHeight="1" thickBot="1">
      <c r="A166" s="79"/>
      <c r="B166" s="88"/>
      <c r="C166" s="88"/>
      <c r="D166" s="99"/>
      <c r="E166" s="100"/>
      <c r="M166" s="101"/>
      <c r="N166" s="101"/>
      <c r="O166" s="101"/>
      <c r="P166" s="101"/>
      <c r="Q166" s="101"/>
    </row>
    <row r="167" spans="1:17" s="58" customFormat="1" ht="24" customHeight="1" thickBot="1">
      <c r="A167" s="649" t="s">
        <v>193</v>
      </c>
      <c r="B167" s="650"/>
      <c r="C167" s="650"/>
      <c r="D167" s="651"/>
      <c r="E167" s="57">
        <f>SUM(E163,E154,E130,E125,E113,E68,E45,E36,E26,E17,E13)+E65+E75+E149+E23+E20+E10</f>
        <v>147694263</v>
      </c>
      <c r="M167" s="419"/>
      <c r="N167" s="419"/>
      <c r="O167" s="419"/>
      <c r="P167" s="419"/>
      <c r="Q167" s="419"/>
    </row>
    <row r="168" spans="1:17" ht="19.5" customHeight="1">
      <c r="A168" s="117"/>
      <c r="B168" s="117"/>
      <c r="C168" s="117"/>
      <c r="D168" s="124" t="s">
        <v>583</v>
      </c>
      <c r="E168" s="119">
        <v>148294263</v>
      </c>
      <c r="M168" s="101"/>
      <c r="N168" s="101"/>
      <c r="O168" s="101"/>
      <c r="P168" s="101"/>
      <c r="Q168" s="101"/>
    </row>
    <row r="169" spans="1:17" ht="19.5" customHeight="1">
      <c r="A169" s="188"/>
      <c r="B169" s="188"/>
      <c r="C169" s="188"/>
      <c r="D169" s="186" t="s">
        <v>610</v>
      </c>
      <c r="E169" s="187">
        <f>E167-E168</f>
        <v>-600000</v>
      </c>
      <c r="M169" s="101"/>
      <c r="N169" s="101"/>
      <c r="O169" s="101"/>
      <c r="P169" s="101"/>
      <c r="Q169" s="101"/>
    </row>
    <row r="170" spans="1:17" ht="19.5" customHeight="1">
      <c r="A170" s="117"/>
      <c r="B170" s="117"/>
      <c r="C170" s="117"/>
      <c r="D170" s="118"/>
      <c r="E170" s="119"/>
      <c r="M170" s="101"/>
      <c r="N170" s="101"/>
      <c r="O170" s="101"/>
      <c r="P170" s="101"/>
      <c r="Q170" s="101"/>
    </row>
    <row r="171" spans="1:17" ht="19.5" customHeight="1">
      <c r="A171" s="117"/>
      <c r="B171" s="117"/>
      <c r="C171" s="117"/>
      <c r="D171" s="118"/>
      <c r="E171" s="119"/>
      <c r="M171" s="101"/>
      <c r="N171" s="101"/>
      <c r="O171" s="101"/>
      <c r="P171" s="101"/>
      <c r="Q171" s="101"/>
    </row>
    <row r="172" spans="1:17" ht="19.5" customHeight="1">
      <c r="A172" s="117"/>
      <c r="B172" s="117"/>
      <c r="C172" s="117"/>
      <c r="D172" s="118"/>
      <c r="E172" s="119"/>
      <c r="M172" s="101"/>
      <c r="N172" s="101"/>
      <c r="O172" s="101"/>
      <c r="P172" s="101"/>
      <c r="Q172" s="101"/>
    </row>
    <row r="173" spans="1:17" ht="19.5" customHeight="1">
      <c r="A173" s="117"/>
      <c r="B173" s="117"/>
      <c r="C173" s="117"/>
      <c r="D173" s="118"/>
      <c r="E173" s="119"/>
      <c r="M173" s="101"/>
      <c r="N173" s="101"/>
      <c r="O173" s="101"/>
      <c r="P173" s="101"/>
      <c r="Q173" s="101"/>
    </row>
    <row r="174" spans="1:17" ht="19.5" customHeight="1">
      <c r="A174" s="117"/>
      <c r="B174" s="117"/>
      <c r="C174" s="117"/>
      <c r="D174" s="118"/>
      <c r="E174" s="119"/>
      <c r="M174" s="101"/>
      <c r="N174" s="101"/>
      <c r="O174" s="101"/>
      <c r="P174" s="101"/>
      <c r="Q174" s="101"/>
    </row>
    <row r="175" spans="1:17" ht="19.5" customHeight="1">
      <c r="A175" s="117"/>
      <c r="B175" s="117"/>
      <c r="C175" s="117"/>
      <c r="D175" s="118"/>
      <c r="E175" s="119"/>
      <c r="M175" s="101"/>
      <c r="N175" s="101"/>
      <c r="O175" s="101"/>
      <c r="P175" s="101"/>
      <c r="Q175" s="101"/>
    </row>
    <row r="176" spans="1:17" ht="19.5" customHeight="1">
      <c r="A176" s="117"/>
      <c r="B176" s="117"/>
      <c r="C176" s="117"/>
      <c r="D176" s="118"/>
      <c r="E176" s="119"/>
      <c r="M176" s="101"/>
      <c r="N176" s="101"/>
      <c r="O176" s="101"/>
      <c r="P176" s="101"/>
      <c r="Q176" s="101"/>
    </row>
    <row r="177" spans="1:17" ht="19.5" customHeight="1">
      <c r="A177" s="117"/>
      <c r="B177" s="117"/>
      <c r="C177" s="117"/>
      <c r="D177" s="118"/>
      <c r="E177" s="119"/>
      <c r="M177" s="101"/>
      <c r="N177" s="101"/>
      <c r="O177" s="101"/>
      <c r="P177" s="101"/>
      <c r="Q177" s="101"/>
    </row>
    <row r="178" spans="1:17" ht="19.5" customHeight="1">
      <c r="A178" s="117"/>
      <c r="B178" s="117"/>
      <c r="C178" s="117"/>
      <c r="D178" s="118"/>
      <c r="E178" s="119"/>
      <c r="M178" s="120"/>
      <c r="N178" s="120"/>
      <c r="O178" s="120"/>
      <c r="P178" s="120"/>
      <c r="Q178" s="120"/>
    </row>
    <row r="179" spans="1:5" ht="19.5" customHeight="1">
      <c r="A179" s="117"/>
      <c r="B179" s="117"/>
      <c r="C179" s="117"/>
      <c r="D179" s="118"/>
      <c r="E179" s="119"/>
    </row>
    <row r="180" spans="1:17" s="72" customFormat="1" ht="19.5" customHeight="1">
      <c r="A180" s="117"/>
      <c r="B180" s="117"/>
      <c r="C180" s="117"/>
      <c r="D180" s="117"/>
      <c r="E180" s="121"/>
      <c r="M180" s="73" t="s">
        <v>61</v>
      </c>
      <c r="N180" s="73" t="s">
        <v>62</v>
      </c>
      <c r="O180" s="73" t="s">
        <v>74</v>
      </c>
      <c r="P180" s="73" t="s">
        <v>63</v>
      </c>
      <c r="Q180" s="73" t="s">
        <v>75</v>
      </c>
    </row>
    <row r="181" spans="1:17" s="72" customFormat="1" ht="19.5" customHeight="1">
      <c r="A181" s="117"/>
      <c r="B181" s="117"/>
      <c r="C181" s="117"/>
      <c r="D181" s="117"/>
      <c r="E181" s="121"/>
      <c r="M181" s="73">
        <v>1</v>
      </c>
      <c r="N181" s="73">
        <v>2</v>
      </c>
      <c r="O181" s="73">
        <v>3</v>
      </c>
      <c r="P181" s="73">
        <v>4</v>
      </c>
      <c r="Q181" s="73">
        <v>5</v>
      </c>
    </row>
    <row r="182" spans="1:17" ht="19.5" customHeight="1">
      <c r="A182" s="117"/>
      <c r="B182" s="117"/>
      <c r="C182" s="117"/>
      <c r="D182" s="118"/>
      <c r="E182" s="119"/>
      <c r="M182" s="122"/>
      <c r="N182" s="122"/>
      <c r="O182" s="122"/>
      <c r="P182" s="122"/>
      <c r="Q182" s="122"/>
    </row>
    <row r="183" spans="1:17" ht="19.5" customHeight="1">
      <c r="A183" s="117"/>
      <c r="B183" s="117"/>
      <c r="C183" s="117"/>
      <c r="D183" s="118"/>
      <c r="E183" s="119"/>
      <c r="M183" s="101"/>
      <c r="N183" s="101"/>
      <c r="O183" s="101"/>
      <c r="P183" s="101"/>
      <c r="Q183" s="101"/>
    </row>
    <row r="184" spans="1:17" ht="19.5" customHeight="1">
      <c r="A184" s="117"/>
      <c r="B184" s="117"/>
      <c r="C184" s="117"/>
      <c r="D184" s="118"/>
      <c r="E184" s="119"/>
      <c r="M184" s="101"/>
      <c r="N184" s="101"/>
      <c r="O184" s="101"/>
      <c r="P184" s="101"/>
      <c r="Q184" s="101"/>
    </row>
    <row r="185" spans="1:17" ht="19.5" customHeight="1">
      <c r="A185" s="117"/>
      <c r="B185" s="117"/>
      <c r="C185" s="117"/>
      <c r="D185" s="118"/>
      <c r="E185" s="119"/>
      <c r="M185" s="101"/>
      <c r="N185" s="101"/>
      <c r="O185" s="101"/>
      <c r="P185" s="101"/>
      <c r="Q185" s="101"/>
    </row>
    <row r="186" spans="1:17" ht="19.5" customHeight="1">
      <c r="A186" s="117"/>
      <c r="B186" s="117"/>
      <c r="C186" s="117"/>
      <c r="D186" s="118"/>
      <c r="E186" s="119"/>
      <c r="M186" s="101"/>
      <c r="N186" s="101"/>
      <c r="O186" s="101"/>
      <c r="P186" s="101"/>
      <c r="Q186" s="101"/>
    </row>
    <row r="187" spans="1:17" ht="19.5" customHeight="1">
      <c r="A187" s="117"/>
      <c r="B187" s="117"/>
      <c r="C187" s="117"/>
      <c r="D187" s="118"/>
      <c r="E187" s="119"/>
      <c r="M187" s="101"/>
      <c r="N187" s="101"/>
      <c r="O187" s="101"/>
      <c r="P187" s="101"/>
      <c r="Q187" s="101"/>
    </row>
    <row r="188" spans="1:17" ht="19.5" customHeight="1">
      <c r="A188" s="117"/>
      <c r="B188" s="117"/>
      <c r="C188" s="117"/>
      <c r="D188" s="118"/>
      <c r="E188" s="119"/>
      <c r="M188" s="101"/>
      <c r="N188" s="101"/>
      <c r="O188" s="101"/>
      <c r="P188" s="101"/>
      <c r="Q188" s="101"/>
    </row>
    <row r="189" spans="1:17" ht="19.5" customHeight="1">
      <c r="A189" s="117"/>
      <c r="B189" s="117"/>
      <c r="C189" s="117"/>
      <c r="D189" s="118"/>
      <c r="E189" s="119"/>
      <c r="M189" s="101"/>
      <c r="N189" s="101"/>
      <c r="O189" s="101"/>
      <c r="P189" s="101"/>
      <c r="Q189" s="101"/>
    </row>
    <row r="190" spans="1:17" ht="19.5" customHeight="1">
      <c r="A190" s="117"/>
      <c r="B190" s="117"/>
      <c r="C190" s="117"/>
      <c r="D190" s="118"/>
      <c r="E190" s="119"/>
      <c r="M190" s="101"/>
      <c r="N190" s="101"/>
      <c r="O190" s="101"/>
      <c r="P190" s="101"/>
      <c r="Q190" s="101"/>
    </row>
    <row r="191" spans="1:17" ht="19.5" customHeight="1">
      <c r="A191" s="117"/>
      <c r="B191" s="117"/>
      <c r="C191" s="117"/>
      <c r="D191" s="118"/>
      <c r="E191" s="119"/>
      <c r="M191" s="101"/>
      <c r="N191" s="101"/>
      <c r="O191" s="101"/>
      <c r="P191" s="101"/>
      <c r="Q191" s="101"/>
    </row>
    <row r="192" spans="1:17" ht="19.5" customHeight="1">
      <c r="A192" s="117"/>
      <c r="B192" s="117"/>
      <c r="C192" s="117"/>
      <c r="D192" s="118"/>
      <c r="E192" s="119"/>
      <c r="M192" s="101"/>
      <c r="N192" s="101"/>
      <c r="O192" s="101"/>
      <c r="P192" s="101"/>
      <c r="Q192" s="101"/>
    </row>
    <row r="193" spans="1:17" ht="19.5" customHeight="1">
      <c r="A193" s="117"/>
      <c r="B193" s="117"/>
      <c r="C193" s="117"/>
      <c r="D193" s="118"/>
      <c r="E193" s="119"/>
      <c r="M193" s="101"/>
      <c r="N193" s="101"/>
      <c r="O193" s="101"/>
      <c r="P193" s="101"/>
      <c r="Q193" s="101"/>
    </row>
    <row r="194" spans="1:17" ht="19.5" customHeight="1">
      <c r="A194" s="117"/>
      <c r="B194" s="117"/>
      <c r="C194" s="117"/>
      <c r="D194" s="118"/>
      <c r="E194" s="119"/>
      <c r="M194" s="101"/>
      <c r="N194" s="101"/>
      <c r="O194" s="101"/>
      <c r="P194" s="101"/>
      <c r="Q194" s="101"/>
    </row>
    <row r="195" spans="1:17" ht="19.5" customHeight="1">
      <c r="A195" s="117"/>
      <c r="B195" s="117"/>
      <c r="C195" s="117"/>
      <c r="D195" s="118"/>
      <c r="E195" s="119"/>
      <c r="M195" s="101"/>
      <c r="N195" s="101"/>
      <c r="O195" s="101"/>
      <c r="P195" s="101"/>
      <c r="Q195" s="101"/>
    </row>
    <row r="196" spans="1:17" ht="19.5" customHeight="1">
      <c r="A196" s="117"/>
      <c r="B196" s="117"/>
      <c r="C196" s="117"/>
      <c r="D196" s="118"/>
      <c r="E196" s="119"/>
      <c r="M196" s="101"/>
      <c r="N196" s="101"/>
      <c r="O196" s="101"/>
      <c r="P196" s="101"/>
      <c r="Q196" s="101"/>
    </row>
    <row r="197" spans="1:17" ht="19.5" customHeight="1">
      <c r="A197" s="117"/>
      <c r="B197" s="117"/>
      <c r="C197" s="117"/>
      <c r="D197" s="118"/>
      <c r="E197" s="119"/>
      <c r="M197" s="101"/>
      <c r="N197" s="101"/>
      <c r="O197" s="101"/>
      <c r="P197" s="101"/>
      <c r="Q197" s="101"/>
    </row>
    <row r="198" spans="1:17" ht="19.5" customHeight="1">
      <c r="A198" s="117"/>
      <c r="B198" s="117"/>
      <c r="C198" s="117"/>
      <c r="D198" s="118"/>
      <c r="E198" s="119"/>
      <c r="M198" s="101"/>
      <c r="N198" s="101"/>
      <c r="O198" s="101"/>
      <c r="P198" s="101"/>
      <c r="Q198" s="101"/>
    </row>
    <row r="199" spans="1:17" ht="19.5" customHeight="1">
      <c r="A199" s="117"/>
      <c r="B199" s="117"/>
      <c r="C199" s="117"/>
      <c r="D199" s="118"/>
      <c r="E199" s="119"/>
      <c r="M199" s="101"/>
      <c r="N199" s="101"/>
      <c r="O199" s="101"/>
      <c r="P199" s="101"/>
      <c r="Q199" s="101"/>
    </row>
    <row r="200" spans="1:17" ht="19.5" customHeight="1">
      <c r="A200" s="117"/>
      <c r="B200" s="117"/>
      <c r="C200" s="117"/>
      <c r="D200" s="118"/>
      <c r="E200" s="119"/>
      <c r="M200" s="101"/>
      <c r="N200" s="101"/>
      <c r="O200" s="101"/>
      <c r="P200" s="101"/>
      <c r="Q200" s="101"/>
    </row>
    <row r="201" spans="1:17" ht="19.5" customHeight="1">
      <c r="A201" s="117"/>
      <c r="B201" s="117"/>
      <c r="C201" s="117"/>
      <c r="D201" s="118"/>
      <c r="E201" s="119"/>
      <c r="M201" s="101"/>
      <c r="N201" s="101"/>
      <c r="O201" s="101"/>
      <c r="P201" s="101"/>
      <c r="Q201" s="101"/>
    </row>
    <row r="202" spans="1:17" ht="19.5" customHeight="1">
      <c r="A202" s="117"/>
      <c r="B202" s="117"/>
      <c r="C202" s="117"/>
      <c r="D202" s="118"/>
      <c r="E202" s="119"/>
      <c r="M202" s="101"/>
      <c r="N202" s="101"/>
      <c r="O202" s="101"/>
      <c r="P202" s="101"/>
      <c r="Q202" s="101"/>
    </row>
    <row r="203" spans="1:17" ht="19.5" customHeight="1">
      <c r="A203" s="117"/>
      <c r="B203" s="117"/>
      <c r="C203" s="117"/>
      <c r="D203" s="118"/>
      <c r="E203" s="119"/>
      <c r="M203" s="101"/>
      <c r="N203" s="101"/>
      <c r="O203" s="101"/>
      <c r="P203" s="101"/>
      <c r="Q203" s="101"/>
    </row>
    <row r="204" spans="1:17" ht="19.5" customHeight="1">
      <c r="A204" s="117"/>
      <c r="B204" s="117"/>
      <c r="C204" s="117"/>
      <c r="D204" s="118"/>
      <c r="E204" s="119"/>
      <c r="M204" s="101"/>
      <c r="N204" s="101"/>
      <c r="O204" s="101"/>
      <c r="P204" s="101"/>
      <c r="Q204" s="101"/>
    </row>
    <row r="205" spans="1:17" ht="19.5" customHeight="1">
      <c r="A205" s="117"/>
      <c r="B205" s="117"/>
      <c r="C205" s="117"/>
      <c r="D205" s="118"/>
      <c r="E205" s="119"/>
      <c r="M205" s="101"/>
      <c r="N205" s="101"/>
      <c r="O205" s="101"/>
      <c r="P205" s="101"/>
      <c r="Q205" s="101"/>
    </row>
    <row r="206" spans="1:17" ht="19.5" customHeight="1">
      <c r="A206" s="117"/>
      <c r="B206" s="117"/>
      <c r="C206" s="117"/>
      <c r="D206" s="118"/>
      <c r="E206" s="119"/>
      <c r="M206" s="101"/>
      <c r="N206" s="101"/>
      <c r="O206" s="101"/>
      <c r="P206" s="101"/>
      <c r="Q206" s="101"/>
    </row>
    <row r="207" spans="1:17" ht="19.5" customHeight="1">
      <c r="A207" s="117"/>
      <c r="B207" s="117"/>
      <c r="C207" s="117"/>
      <c r="D207" s="118"/>
      <c r="E207" s="119"/>
      <c r="M207" s="101"/>
      <c r="N207" s="101"/>
      <c r="O207" s="101"/>
      <c r="P207" s="101"/>
      <c r="Q207" s="101"/>
    </row>
    <row r="208" spans="1:17" ht="19.5" customHeight="1">
      <c r="A208" s="117"/>
      <c r="B208" s="117"/>
      <c r="C208" s="117"/>
      <c r="D208" s="118"/>
      <c r="E208" s="119"/>
      <c r="M208" s="101"/>
      <c r="N208" s="101"/>
      <c r="O208" s="101"/>
      <c r="P208" s="101"/>
      <c r="Q208" s="101"/>
    </row>
    <row r="209" spans="1:17" ht="19.5" customHeight="1">
      <c r="A209" s="117"/>
      <c r="B209" s="117"/>
      <c r="C209" s="117"/>
      <c r="D209" s="118"/>
      <c r="E209" s="119"/>
      <c r="M209" s="101"/>
      <c r="N209" s="101"/>
      <c r="O209" s="101"/>
      <c r="P209" s="101"/>
      <c r="Q209" s="101"/>
    </row>
    <row r="210" spans="1:17" ht="19.5" customHeight="1">
      <c r="A210" s="117"/>
      <c r="B210" s="117"/>
      <c r="C210" s="117"/>
      <c r="D210" s="118"/>
      <c r="E210" s="119"/>
      <c r="M210" s="101"/>
      <c r="N210" s="101"/>
      <c r="O210" s="101"/>
      <c r="P210" s="101"/>
      <c r="Q210" s="101"/>
    </row>
    <row r="211" spans="1:17" ht="19.5" customHeight="1">
      <c r="A211" s="117"/>
      <c r="B211" s="117"/>
      <c r="C211" s="117"/>
      <c r="D211" s="118"/>
      <c r="E211" s="119"/>
      <c r="M211" s="101"/>
      <c r="N211" s="101"/>
      <c r="O211" s="101"/>
      <c r="P211" s="101"/>
      <c r="Q211" s="101"/>
    </row>
    <row r="212" spans="1:17" ht="19.5" customHeight="1">
      <c r="A212" s="117"/>
      <c r="B212" s="117"/>
      <c r="C212" s="117"/>
      <c r="D212" s="118"/>
      <c r="E212" s="119"/>
      <c r="M212" s="101"/>
      <c r="N212" s="101"/>
      <c r="O212" s="101"/>
      <c r="P212" s="101"/>
      <c r="Q212" s="101"/>
    </row>
    <row r="213" spans="1:17" ht="19.5" customHeight="1">
      <c r="A213" s="117"/>
      <c r="B213" s="117"/>
      <c r="C213" s="117"/>
      <c r="D213" s="118"/>
      <c r="E213" s="119"/>
      <c r="M213" s="101"/>
      <c r="N213" s="101"/>
      <c r="O213" s="101"/>
      <c r="P213" s="101"/>
      <c r="Q213" s="101"/>
    </row>
    <row r="214" spans="1:17" ht="19.5" customHeight="1">
      <c r="A214" s="117"/>
      <c r="B214" s="117"/>
      <c r="C214" s="117"/>
      <c r="D214" s="118"/>
      <c r="E214" s="119"/>
      <c r="M214" s="101"/>
      <c r="N214" s="101"/>
      <c r="O214" s="101"/>
      <c r="P214" s="101"/>
      <c r="Q214" s="101"/>
    </row>
    <row r="215" spans="1:17" ht="19.5" customHeight="1">
      <c r="A215" s="117"/>
      <c r="B215" s="117"/>
      <c r="C215" s="117"/>
      <c r="D215" s="118"/>
      <c r="E215" s="119"/>
      <c r="M215" s="101"/>
      <c r="N215" s="101"/>
      <c r="O215" s="101"/>
      <c r="P215" s="101"/>
      <c r="Q215" s="101"/>
    </row>
    <row r="216" spans="1:17" ht="19.5" customHeight="1">
      <c r="A216" s="117"/>
      <c r="B216" s="117"/>
      <c r="C216" s="117"/>
      <c r="D216" s="118"/>
      <c r="E216" s="119"/>
      <c r="M216" s="101"/>
      <c r="N216" s="101"/>
      <c r="O216" s="101"/>
      <c r="P216" s="101"/>
      <c r="Q216" s="101"/>
    </row>
    <row r="217" spans="1:17" ht="19.5" customHeight="1">
      <c r="A217" s="117"/>
      <c r="B217" s="117"/>
      <c r="C217" s="117"/>
      <c r="D217" s="118"/>
      <c r="E217" s="119"/>
      <c r="M217" s="101"/>
      <c r="N217" s="101"/>
      <c r="O217" s="101"/>
      <c r="P217" s="101"/>
      <c r="Q217" s="101"/>
    </row>
    <row r="218" spans="1:17" ht="19.5" customHeight="1">
      <c r="A218" s="117"/>
      <c r="B218" s="117"/>
      <c r="C218" s="117"/>
      <c r="D218" s="118"/>
      <c r="E218" s="119"/>
      <c r="M218" s="101"/>
      <c r="N218" s="101"/>
      <c r="O218" s="101"/>
      <c r="P218" s="101"/>
      <c r="Q218" s="101"/>
    </row>
    <row r="219" spans="1:17" ht="19.5" customHeight="1">
      <c r="A219" s="117"/>
      <c r="B219" s="117"/>
      <c r="C219" s="117"/>
      <c r="D219" s="118"/>
      <c r="E219" s="119"/>
      <c r="M219" s="101"/>
      <c r="N219" s="101"/>
      <c r="O219" s="101"/>
      <c r="P219" s="101"/>
      <c r="Q219" s="101"/>
    </row>
    <row r="220" spans="1:17" ht="19.5" customHeight="1">
      <c r="A220" s="117"/>
      <c r="B220" s="117"/>
      <c r="C220" s="117"/>
      <c r="D220" s="118"/>
      <c r="E220" s="119"/>
      <c r="M220" s="101"/>
      <c r="N220" s="101"/>
      <c r="O220" s="101"/>
      <c r="P220" s="101"/>
      <c r="Q220" s="101"/>
    </row>
    <row r="221" spans="1:17" ht="19.5" customHeight="1">
      <c r="A221" s="117"/>
      <c r="B221" s="117"/>
      <c r="C221" s="117"/>
      <c r="D221" s="118"/>
      <c r="E221" s="119"/>
      <c r="M221" s="101"/>
      <c r="N221" s="101"/>
      <c r="O221" s="101"/>
      <c r="P221" s="101"/>
      <c r="Q221" s="101"/>
    </row>
    <row r="222" spans="1:17" ht="19.5" customHeight="1">
      <c r="A222" s="117"/>
      <c r="B222" s="117"/>
      <c r="C222" s="117"/>
      <c r="D222" s="118"/>
      <c r="E222" s="119"/>
      <c r="M222" s="101"/>
      <c r="N222" s="101"/>
      <c r="O222" s="101"/>
      <c r="P222" s="101"/>
      <c r="Q222" s="101"/>
    </row>
    <row r="223" spans="1:17" ht="19.5" customHeight="1">
      <c r="A223" s="117"/>
      <c r="B223" s="117"/>
      <c r="C223" s="117"/>
      <c r="D223" s="118"/>
      <c r="E223" s="119"/>
      <c r="M223" s="101"/>
      <c r="N223" s="101"/>
      <c r="O223" s="101"/>
      <c r="P223" s="101"/>
      <c r="Q223" s="101"/>
    </row>
    <row r="224" spans="1:17" ht="19.5" customHeight="1">
      <c r="A224" s="117"/>
      <c r="B224" s="117"/>
      <c r="C224" s="117"/>
      <c r="D224" s="118"/>
      <c r="E224" s="119"/>
      <c r="M224" s="101"/>
      <c r="N224" s="101"/>
      <c r="O224" s="101"/>
      <c r="P224" s="101"/>
      <c r="Q224" s="101"/>
    </row>
    <row r="225" spans="1:17" ht="19.5" customHeight="1">
      <c r="A225" s="117"/>
      <c r="B225" s="117"/>
      <c r="C225" s="117"/>
      <c r="D225" s="118"/>
      <c r="E225" s="119"/>
      <c r="M225" s="101"/>
      <c r="N225" s="101"/>
      <c r="O225" s="101"/>
      <c r="P225" s="101"/>
      <c r="Q225" s="101"/>
    </row>
    <row r="226" spans="1:17" ht="19.5" customHeight="1">
      <c r="A226" s="117"/>
      <c r="B226" s="117"/>
      <c r="C226" s="117"/>
      <c r="D226" s="118"/>
      <c r="E226" s="119"/>
      <c r="M226" s="101"/>
      <c r="N226" s="101"/>
      <c r="O226" s="101"/>
      <c r="P226" s="101"/>
      <c r="Q226" s="101"/>
    </row>
    <row r="227" spans="1:17" ht="19.5" customHeight="1">
      <c r="A227" s="117"/>
      <c r="B227" s="117"/>
      <c r="C227" s="117"/>
      <c r="D227" s="118"/>
      <c r="E227" s="119"/>
      <c r="M227" s="101"/>
      <c r="N227" s="101"/>
      <c r="O227" s="101"/>
      <c r="P227" s="101"/>
      <c r="Q227" s="101"/>
    </row>
    <row r="228" spans="1:17" ht="19.5" customHeight="1">
      <c r="A228" s="117"/>
      <c r="B228" s="117"/>
      <c r="C228" s="117"/>
      <c r="D228" s="118"/>
      <c r="E228" s="119"/>
      <c r="M228" s="101"/>
      <c r="N228" s="101"/>
      <c r="O228" s="101"/>
      <c r="P228" s="101"/>
      <c r="Q228" s="101"/>
    </row>
    <row r="229" spans="1:17" ht="19.5" customHeight="1">
      <c r="A229" s="117"/>
      <c r="B229" s="117"/>
      <c r="C229" s="117"/>
      <c r="D229" s="118"/>
      <c r="E229" s="119"/>
      <c r="M229" s="101"/>
      <c r="N229" s="101"/>
      <c r="O229" s="101"/>
      <c r="P229" s="101"/>
      <c r="Q229" s="101"/>
    </row>
    <row r="230" spans="1:17" ht="19.5" customHeight="1">
      <c r="A230" s="117"/>
      <c r="B230" s="117"/>
      <c r="C230" s="117"/>
      <c r="D230" s="118"/>
      <c r="E230" s="119"/>
      <c r="M230" s="101"/>
      <c r="N230" s="101"/>
      <c r="O230" s="101"/>
      <c r="P230" s="101"/>
      <c r="Q230" s="101"/>
    </row>
    <row r="231" spans="1:17" ht="19.5" customHeight="1">
      <c r="A231" s="117"/>
      <c r="B231" s="117"/>
      <c r="C231" s="117"/>
      <c r="D231" s="118"/>
      <c r="E231" s="119"/>
      <c r="M231" s="101"/>
      <c r="N231" s="101"/>
      <c r="O231" s="101"/>
      <c r="P231" s="101"/>
      <c r="Q231" s="101"/>
    </row>
    <row r="232" spans="1:17" ht="19.5" customHeight="1">
      <c r="A232" s="117"/>
      <c r="B232" s="117"/>
      <c r="C232" s="117"/>
      <c r="D232" s="118"/>
      <c r="E232" s="119"/>
      <c r="M232" s="101"/>
      <c r="N232" s="101"/>
      <c r="O232" s="101"/>
      <c r="P232" s="101"/>
      <c r="Q232" s="101"/>
    </row>
    <row r="233" spans="1:17" ht="19.5" customHeight="1">
      <c r="A233" s="117"/>
      <c r="B233" s="117"/>
      <c r="C233" s="117"/>
      <c r="D233" s="118"/>
      <c r="E233" s="119"/>
      <c r="M233" s="101"/>
      <c r="N233" s="101"/>
      <c r="O233" s="101"/>
      <c r="P233" s="101"/>
      <c r="Q233" s="101"/>
    </row>
    <row r="234" spans="1:17" ht="19.5" customHeight="1">
      <c r="A234" s="117"/>
      <c r="B234" s="117"/>
      <c r="C234" s="117"/>
      <c r="D234" s="118"/>
      <c r="E234" s="119"/>
      <c r="M234" s="120"/>
      <c r="N234" s="120"/>
      <c r="O234" s="120"/>
      <c r="P234" s="120"/>
      <c r="Q234" s="120"/>
    </row>
    <row r="235" spans="1:5" ht="19.5" customHeight="1">
      <c r="A235" s="117"/>
      <c r="B235" s="117"/>
      <c r="C235" s="117"/>
      <c r="D235" s="118"/>
      <c r="E235" s="119"/>
    </row>
    <row r="236" spans="1:17" s="72" customFormat="1" ht="19.5" customHeight="1">
      <c r="A236" s="117"/>
      <c r="B236" s="117"/>
      <c r="C236" s="117"/>
      <c r="D236" s="117"/>
      <c r="E236" s="121"/>
      <c r="M236" s="73" t="s">
        <v>61</v>
      </c>
      <c r="N236" s="73" t="s">
        <v>62</v>
      </c>
      <c r="O236" s="73" t="s">
        <v>74</v>
      </c>
      <c r="P236" s="73" t="s">
        <v>63</v>
      </c>
      <c r="Q236" s="73" t="s">
        <v>75</v>
      </c>
    </row>
    <row r="237" spans="1:17" s="72" customFormat="1" ht="19.5" customHeight="1">
      <c r="A237" s="117"/>
      <c r="B237" s="117"/>
      <c r="C237" s="117"/>
      <c r="D237" s="117"/>
      <c r="E237" s="121"/>
      <c r="M237" s="73">
        <v>1</v>
      </c>
      <c r="N237" s="73">
        <v>2</v>
      </c>
      <c r="O237" s="73">
        <v>3</v>
      </c>
      <c r="P237" s="73">
        <v>4</v>
      </c>
      <c r="Q237" s="73">
        <v>5</v>
      </c>
    </row>
    <row r="238" spans="1:17" ht="19.5" customHeight="1">
      <c r="A238" s="117"/>
      <c r="B238" s="117"/>
      <c r="C238" s="117"/>
      <c r="D238" s="118"/>
      <c r="E238" s="119"/>
      <c r="M238" s="122"/>
      <c r="N238" s="122"/>
      <c r="O238" s="122"/>
      <c r="P238" s="122"/>
      <c r="Q238" s="122"/>
    </row>
    <row r="239" spans="1:17" ht="19.5" customHeight="1">
      <c r="A239" s="117"/>
      <c r="B239" s="117"/>
      <c r="C239" s="117"/>
      <c r="D239" s="118"/>
      <c r="E239" s="119"/>
      <c r="M239" s="101"/>
      <c r="N239" s="101"/>
      <c r="O239" s="101"/>
      <c r="P239" s="101"/>
      <c r="Q239" s="101"/>
    </row>
    <row r="240" spans="1:17" ht="19.5" customHeight="1">
      <c r="A240" s="117"/>
      <c r="B240" s="117"/>
      <c r="C240" s="117"/>
      <c r="D240" s="118"/>
      <c r="E240" s="119"/>
      <c r="M240" s="101"/>
      <c r="N240" s="101"/>
      <c r="O240" s="101"/>
      <c r="P240" s="101"/>
      <c r="Q240" s="101"/>
    </row>
    <row r="241" spans="1:17" ht="19.5" customHeight="1">
      <c r="A241" s="117"/>
      <c r="B241" s="117"/>
      <c r="C241" s="117"/>
      <c r="D241" s="118"/>
      <c r="E241" s="119"/>
      <c r="M241" s="101"/>
      <c r="N241" s="101"/>
      <c r="O241" s="101"/>
      <c r="P241" s="101"/>
      <c r="Q241" s="101"/>
    </row>
    <row r="242" spans="1:17" ht="19.5" customHeight="1">
      <c r="A242" s="117"/>
      <c r="B242" s="117"/>
      <c r="C242" s="117"/>
      <c r="D242" s="118"/>
      <c r="E242" s="119"/>
      <c r="M242" s="101"/>
      <c r="N242" s="101"/>
      <c r="O242" s="101"/>
      <c r="P242" s="101"/>
      <c r="Q242" s="101"/>
    </row>
    <row r="243" spans="1:17" ht="19.5" customHeight="1">
      <c r="A243" s="117"/>
      <c r="B243" s="117"/>
      <c r="C243" s="117"/>
      <c r="D243" s="118"/>
      <c r="E243" s="119"/>
      <c r="M243" s="101"/>
      <c r="N243" s="101"/>
      <c r="O243" s="101"/>
      <c r="P243" s="101"/>
      <c r="Q243" s="101"/>
    </row>
    <row r="244" spans="1:17" ht="19.5" customHeight="1">
      <c r="A244" s="117"/>
      <c r="B244" s="117"/>
      <c r="C244" s="117"/>
      <c r="D244" s="118"/>
      <c r="E244" s="119"/>
      <c r="M244" s="101"/>
      <c r="N244" s="101"/>
      <c r="O244" s="101"/>
      <c r="P244" s="101"/>
      <c r="Q244" s="101"/>
    </row>
    <row r="245" spans="1:17" ht="19.5" customHeight="1">
      <c r="A245" s="117"/>
      <c r="B245" s="117"/>
      <c r="C245" s="117"/>
      <c r="D245" s="118"/>
      <c r="E245" s="119"/>
      <c r="M245" s="101"/>
      <c r="N245" s="101"/>
      <c r="O245" s="101"/>
      <c r="P245" s="101"/>
      <c r="Q245" s="101"/>
    </row>
    <row r="246" spans="1:17" ht="19.5" customHeight="1">
      <c r="A246" s="117"/>
      <c r="B246" s="117"/>
      <c r="C246" s="117"/>
      <c r="D246" s="118"/>
      <c r="E246" s="119"/>
      <c r="M246" s="101"/>
      <c r="N246" s="101"/>
      <c r="O246" s="101"/>
      <c r="P246" s="101"/>
      <c r="Q246" s="101"/>
    </row>
    <row r="247" spans="1:17" ht="19.5" customHeight="1">
      <c r="A247" s="117"/>
      <c r="B247" s="117"/>
      <c r="C247" s="117"/>
      <c r="D247" s="118"/>
      <c r="E247" s="119"/>
      <c r="M247" s="101"/>
      <c r="N247" s="101"/>
      <c r="O247" s="101"/>
      <c r="P247" s="101"/>
      <c r="Q247" s="101"/>
    </row>
    <row r="248" spans="1:17" ht="19.5" customHeight="1">
      <c r="A248" s="117"/>
      <c r="B248" s="117"/>
      <c r="C248" s="117"/>
      <c r="D248" s="118"/>
      <c r="E248" s="119"/>
      <c r="M248" s="101"/>
      <c r="N248" s="101"/>
      <c r="O248" s="101"/>
      <c r="P248" s="101"/>
      <c r="Q248" s="101"/>
    </row>
    <row r="249" spans="1:17" ht="19.5" customHeight="1">
      <c r="A249" s="117"/>
      <c r="B249" s="117"/>
      <c r="C249" s="117"/>
      <c r="D249" s="118"/>
      <c r="E249" s="119"/>
      <c r="M249" s="101"/>
      <c r="N249" s="101"/>
      <c r="O249" s="101"/>
      <c r="P249" s="101"/>
      <c r="Q249" s="101"/>
    </row>
    <row r="250" spans="1:17" ht="19.5" customHeight="1">
      <c r="A250" s="117"/>
      <c r="B250" s="117"/>
      <c r="C250" s="117"/>
      <c r="D250" s="118"/>
      <c r="E250" s="119"/>
      <c r="M250" s="101"/>
      <c r="N250" s="101"/>
      <c r="O250" s="101"/>
      <c r="P250" s="101"/>
      <c r="Q250" s="101"/>
    </row>
    <row r="251" spans="1:17" ht="19.5" customHeight="1">
      <c r="A251" s="117"/>
      <c r="B251" s="117"/>
      <c r="C251" s="117"/>
      <c r="D251" s="118"/>
      <c r="E251" s="119"/>
      <c r="M251" s="101"/>
      <c r="N251" s="101"/>
      <c r="O251" s="101"/>
      <c r="P251" s="101"/>
      <c r="Q251" s="101"/>
    </row>
    <row r="252" spans="1:17" ht="19.5" customHeight="1">
      <c r="A252" s="117"/>
      <c r="B252" s="117"/>
      <c r="C252" s="117"/>
      <c r="D252" s="118"/>
      <c r="E252" s="119"/>
      <c r="M252" s="101"/>
      <c r="N252" s="101"/>
      <c r="O252" s="101"/>
      <c r="P252" s="101"/>
      <c r="Q252" s="101"/>
    </row>
    <row r="253" spans="1:17" ht="19.5" customHeight="1">
      <c r="A253" s="117"/>
      <c r="B253" s="117"/>
      <c r="C253" s="117"/>
      <c r="D253" s="118"/>
      <c r="E253" s="119"/>
      <c r="M253" s="101"/>
      <c r="N253" s="101"/>
      <c r="O253" s="101"/>
      <c r="P253" s="101"/>
      <c r="Q253" s="101"/>
    </row>
    <row r="254" spans="1:17" ht="19.5" customHeight="1">
      <c r="A254" s="117"/>
      <c r="B254" s="117"/>
      <c r="C254" s="117"/>
      <c r="D254" s="118"/>
      <c r="E254" s="119"/>
      <c r="M254" s="101"/>
      <c r="N254" s="101"/>
      <c r="O254" s="101"/>
      <c r="P254" s="101"/>
      <c r="Q254" s="101"/>
    </row>
    <row r="255" spans="1:17" ht="19.5" customHeight="1">
      <c r="A255" s="117"/>
      <c r="B255" s="117"/>
      <c r="C255" s="117"/>
      <c r="D255" s="118"/>
      <c r="E255" s="119"/>
      <c r="M255" s="101"/>
      <c r="N255" s="101"/>
      <c r="O255" s="101"/>
      <c r="P255" s="101"/>
      <c r="Q255" s="101"/>
    </row>
    <row r="256" spans="1:17" ht="19.5" customHeight="1">
      <c r="A256" s="117"/>
      <c r="B256" s="117"/>
      <c r="C256" s="117"/>
      <c r="D256" s="118"/>
      <c r="E256" s="119"/>
      <c r="M256" s="101"/>
      <c r="N256" s="101"/>
      <c r="O256" s="101"/>
      <c r="P256" s="101"/>
      <c r="Q256" s="101"/>
    </row>
    <row r="257" spans="1:17" ht="19.5" customHeight="1">
      <c r="A257" s="117"/>
      <c r="B257" s="117"/>
      <c r="C257" s="117"/>
      <c r="D257" s="118"/>
      <c r="E257" s="119"/>
      <c r="M257" s="101"/>
      <c r="N257" s="101"/>
      <c r="O257" s="101"/>
      <c r="P257" s="101"/>
      <c r="Q257" s="101"/>
    </row>
    <row r="258" spans="1:17" ht="19.5" customHeight="1">
      <c r="A258" s="117"/>
      <c r="B258" s="117"/>
      <c r="C258" s="117"/>
      <c r="D258" s="118"/>
      <c r="E258" s="119"/>
      <c r="M258" s="101"/>
      <c r="N258" s="101"/>
      <c r="O258" s="101"/>
      <c r="P258" s="101"/>
      <c r="Q258" s="101"/>
    </row>
    <row r="259" spans="1:17" ht="19.5" customHeight="1">
      <c r="A259" s="117"/>
      <c r="B259" s="117"/>
      <c r="C259" s="117"/>
      <c r="D259" s="118"/>
      <c r="E259" s="119"/>
      <c r="M259" s="101"/>
      <c r="N259" s="101"/>
      <c r="O259" s="101"/>
      <c r="P259" s="101"/>
      <c r="Q259" s="101"/>
    </row>
    <row r="260" spans="1:17" ht="19.5" customHeight="1">
      <c r="A260" s="117"/>
      <c r="B260" s="117"/>
      <c r="C260" s="117"/>
      <c r="D260" s="118"/>
      <c r="E260" s="119"/>
      <c r="M260" s="101"/>
      <c r="N260" s="101"/>
      <c r="O260" s="101"/>
      <c r="P260" s="101"/>
      <c r="Q260" s="101"/>
    </row>
    <row r="261" spans="1:17" ht="19.5" customHeight="1">
      <c r="A261" s="117"/>
      <c r="B261" s="117"/>
      <c r="C261" s="117"/>
      <c r="D261" s="118"/>
      <c r="E261" s="119"/>
      <c r="M261" s="101"/>
      <c r="N261" s="101"/>
      <c r="O261" s="101"/>
      <c r="P261" s="101"/>
      <c r="Q261" s="101"/>
    </row>
    <row r="262" spans="1:17" ht="19.5" customHeight="1">
      <c r="A262" s="117"/>
      <c r="B262" s="117"/>
      <c r="C262" s="117"/>
      <c r="D262" s="118"/>
      <c r="E262" s="119"/>
      <c r="M262" s="101"/>
      <c r="N262" s="101"/>
      <c r="O262" s="101"/>
      <c r="P262" s="101"/>
      <c r="Q262" s="101"/>
    </row>
    <row r="263" spans="1:17" ht="19.5" customHeight="1">
      <c r="A263" s="117"/>
      <c r="B263" s="117"/>
      <c r="C263" s="117"/>
      <c r="D263" s="118"/>
      <c r="E263" s="119"/>
      <c r="M263" s="101"/>
      <c r="N263" s="101"/>
      <c r="O263" s="101"/>
      <c r="P263" s="101"/>
      <c r="Q263" s="101"/>
    </row>
    <row r="264" spans="1:17" ht="19.5" customHeight="1">
      <c r="A264" s="117"/>
      <c r="B264" s="117"/>
      <c r="C264" s="117"/>
      <c r="D264" s="118"/>
      <c r="E264" s="119"/>
      <c r="M264" s="101"/>
      <c r="N264" s="101"/>
      <c r="O264" s="101"/>
      <c r="P264" s="101"/>
      <c r="Q264" s="101"/>
    </row>
    <row r="265" spans="1:17" ht="19.5" customHeight="1">
      <c r="A265" s="117"/>
      <c r="B265" s="117"/>
      <c r="C265" s="117"/>
      <c r="D265" s="118"/>
      <c r="E265" s="119"/>
      <c r="M265" s="101"/>
      <c r="N265" s="101"/>
      <c r="O265" s="101"/>
      <c r="P265" s="101"/>
      <c r="Q265" s="101"/>
    </row>
    <row r="266" spans="1:17" ht="19.5" customHeight="1">
      <c r="A266" s="117"/>
      <c r="B266" s="117"/>
      <c r="C266" s="117"/>
      <c r="D266" s="118"/>
      <c r="E266" s="119"/>
      <c r="M266" s="101"/>
      <c r="N266" s="101"/>
      <c r="O266" s="101"/>
      <c r="P266" s="101"/>
      <c r="Q266" s="101"/>
    </row>
    <row r="267" spans="1:17" ht="19.5" customHeight="1">
      <c r="A267" s="117"/>
      <c r="B267" s="117"/>
      <c r="C267" s="117"/>
      <c r="D267" s="118"/>
      <c r="E267" s="119"/>
      <c r="M267" s="101"/>
      <c r="N267" s="101"/>
      <c r="O267" s="101"/>
      <c r="P267" s="101"/>
      <c r="Q267" s="101"/>
    </row>
    <row r="268" spans="1:17" ht="19.5" customHeight="1">
      <c r="A268" s="117"/>
      <c r="B268" s="117"/>
      <c r="C268" s="117"/>
      <c r="D268" s="118"/>
      <c r="E268" s="119"/>
      <c r="M268" s="101"/>
      <c r="N268" s="101"/>
      <c r="O268" s="101"/>
      <c r="P268" s="101"/>
      <c r="Q268" s="101"/>
    </row>
    <row r="269" spans="1:17" ht="19.5" customHeight="1">
      <c r="A269" s="117"/>
      <c r="B269" s="117"/>
      <c r="C269" s="117"/>
      <c r="D269" s="118"/>
      <c r="E269" s="119"/>
      <c r="M269" s="101"/>
      <c r="N269" s="101"/>
      <c r="O269" s="101"/>
      <c r="P269" s="101"/>
      <c r="Q269" s="101"/>
    </row>
    <row r="270" spans="1:17" ht="19.5" customHeight="1">
      <c r="A270" s="117"/>
      <c r="B270" s="117"/>
      <c r="C270" s="117"/>
      <c r="D270" s="118"/>
      <c r="E270" s="119"/>
      <c r="M270" s="101"/>
      <c r="N270" s="101"/>
      <c r="O270" s="101"/>
      <c r="P270" s="101"/>
      <c r="Q270" s="101"/>
    </row>
    <row r="271" spans="1:17" ht="19.5" customHeight="1">
      <c r="A271" s="117"/>
      <c r="B271" s="117"/>
      <c r="C271" s="117"/>
      <c r="D271" s="118"/>
      <c r="E271" s="119"/>
      <c r="M271" s="101"/>
      <c r="N271" s="101"/>
      <c r="O271" s="101"/>
      <c r="P271" s="101"/>
      <c r="Q271" s="101"/>
    </row>
    <row r="272" spans="1:17" ht="19.5" customHeight="1">
      <c r="A272" s="117"/>
      <c r="B272" s="117"/>
      <c r="C272" s="117"/>
      <c r="D272" s="118"/>
      <c r="E272" s="119"/>
      <c r="M272" s="101"/>
      <c r="N272" s="101"/>
      <c r="O272" s="101"/>
      <c r="P272" s="101"/>
      <c r="Q272" s="101"/>
    </row>
    <row r="273" spans="1:17" ht="19.5" customHeight="1">
      <c r="A273" s="117"/>
      <c r="B273" s="117"/>
      <c r="C273" s="117"/>
      <c r="D273" s="118"/>
      <c r="E273" s="119"/>
      <c r="M273" s="101"/>
      <c r="N273" s="101"/>
      <c r="O273" s="101"/>
      <c r="P273" s="101"/>
      <c r="Q273" s="101"/>
    </row>
    <row r="274" spans="1:17" ht="19.5" customHeight="1">
      <c r="A274" s="117"/>
      <c r="B274" s="117"/>
      <c r="C274" s="117"/>
      <c r="D274" s="118"/>
      <c r="E274" s="119"/>
      <c r="M274" s="101"/>
      <c r="N274" s="101"/>
      <c r="O274" s="101"/>
      <c r="P274" s="101"/>
      <c r="Q274" s="101"/>
    </row>
    <row r="275" spans="1:17" ht="19.5" customHeight="1">
      <c r="A275" s="117"/>
      <c r="B275" s="117"/>
      <c r="C275" s="117"/>
      <c r="D275" s="118"/>
      <c r="E275" s="119"/>
      <c r="M275" s="101"/>
      <c r="N275" s="101"/>
      <c r="O275" s="101"/>
      <c r="P275" s="101"/>
      <c r="Q275" s="101"/>
    </row>
    <row r="276" spans="1:17" ht="19.5" customHeight="1">
      <c r="A276" s="117"/>
      <c r="B276" s="117"/>
      <c r="C276" s="117"/>
      <c r="D276" s="118"/>
      <c r="E276" s="119"/>
      <c r="M276" s="101"/>
      <c r="N276" s="101"/>
      <c r="O276" s="101"/>
      <c r="P276" s="101"/>
      <c r="Q276" s="101"/>
    </row>
    <row r="277" spans="1:17" ht="19.5" customHeight="1">
      <c r="A277" s="117"/>
      <c r="B277" s="117"/>
      <c r="C277" s="117"/>
      <c r="D277" s="118"/>
      <c r="E277" s="119"/>
      <c r="M277" s="101"/>
      <c r="N277" s="101"/>
      <c r="O277" s="101"/>
      <c r="P277" s="101"/>
      <c r="Q277" s="101"/>
    </row>
    <row r="278" spans="1:17" ht="19.5" customHeight="1">
      <c r="A278" s="117"/>
      <c r="B278" s="117"/>
      <c r="C278" s="117"/>
      <c r="D278" s="118"/>
      <c r="E278" s="119"/>
      <c r="M278" s="101"/>
      <c r="N278" s="101"/>
      <c r="O278" s="101"/>
      <c r="P278" s="101"/>
      <c r="Q278" s="101"/>
    </row>
    <row r="279" spans="1:17" ht="19.5" customHeight="1">
      <c r="A279" s="117"/>
      <c r="B279" s="117"/>
      <c r="C279" s="117"/>
      <c r="D279" s="118"/>
      <c r="E279" s="119"/>
      <c r="M279" s="101"/>
      <c r="N279" s="101"/>
      <c r="O279" s="101"/>
      <c r="P279" s="101"/>
      <c r="Q279" s="101"/>
    </row>
    <row r="280" spans="1:17" ht="19.5" customHeight="1">
      <c r="A280" s="117"/>
      <c r="B280" s="117"/>
      <c r="C280" s="117"/>
      <c r="D280" s="118"/>
      <c r="E280" s="119"/>
      <c r="M280" s="101"/>
      <c r="N280" s="101"/>
      <c r="O280" s="101"/>
      <c r="P280" s="101"/>
      <c r="Q280" s="101"/>
    </row>
    <row r="281" spans="1:17" ht="19.5" customHeight="1">
      <c r="A281" s="117"/>
      <c r="B281" s="117"/>
      <c r="C281" s="117"/>
      <c r="D281" s="118"/>
      <c r="E281" s="119"/>
      <c r="M281" s="101"/>
      <c r="N281" s="101"/>
      <c r="O281" s="101"/>
      <c r="P281" s="101"/>
      <c r="Q281" s="101"/>
    </row>
    <row r="282" spans="1:17" ht="19.5" customHeight="1">
      <c r="A282" s="117"/>
      <c r="B282" s="117"/>
      <c r="C282" s="117"/>
      <c r="D282" s="118"/>
      <c r="E282" s="119"/>
      <c r="M282" s="101"/>
      <c r="N282" s="101"/>
      <c r="O282" s="101"/>
      <c r="P282" s="101"/>
      <c r="Q282" s="101"/>
    </row>
    <row r="283" spans="1:17" ht="19.5" customHeight="1">
      <c r="A283" s="117"/>
      <c r="B283" s="117"/>
      <c r="C283" s="117"/>
      <c r="D283" s="118"/>
      <c r="E283" s="119"/>
      <c r="M283" s="101"/>
      <c r="N283" s="101"/>
      <c r="O283" s="101"/>
      <c r="P283" s="101"/>
      <c r="Q283" s="101"/>
    </row>
    <row r="284" spans="1:17" ht="19.5" customHeight="1">
      <c r="A284" s="117"/>
      <c r="B284" s="117"/>
      <c r="C284" s="117"/>
      <c r="D284" s="118"/>
      <c r="E284" s="119"/>
      <c r="M284" s="101"/>
      <c r="N284" s="101"/>
      <c r="O284" s="101"/>
      <c r="P284" s="101"/>
      <c r="Q284" s="101"/>
    </row>
    <row r="285" spans="1:17" ht="19.5" customHeight="1">
      <c r="A285" s="117"/>
      <c r="B285" s="117"/>
      <c r="C285" s="117"/>
      <c r="D285" s="118"/>
      <c r="E285" s="119"/>
      <c r="M285" s="101"/>
      <c r="N285" s="101"/>
      <c r="O285" s="101"/>
      <c r="P285" s="101"/>
      <c r="Q285" s="101"/>
    </row>
    <row r="286" spans="1:17" ht="19.5" customHeight="1">
      <c r="A286" s="117"/>
      <c r="B286" s="117"/>
      <c r="C286" s="117"/>
      <c r="D286" s="118"/>
      <c r="E286" s="119"/>
      <c r="M286" s="101"/>
      <c r="N286" s="101"/>
      <c r="O286" s="101"/>
      <c r="P286" s="101"/>
      <c r="Q286" s="101"/>
    </row>
    <row r="287" spans="1:17" ht="19.5" customHeight="1">
      <c r="A287" s="117"/>
      <c r="B287" s="117"/>
      <c r="C287" s="117"/>
      <c r="D287" s="118"/>
      <c r="E287" s="119"/>
      <c r="M287" s="101"/>
      <c r="N287" s="101"/>
      <c r="O287" s="101"/>
      <c r="P287" s="101"/>
      <c r="Q287" s="101"/>
    </row>
    <row r="288" spans="1:17" ht="19.5" customHeight="1">
      <c r="A288" s="117"/>
      <c r="B288" s="117"/>
      <c r="C288" s="117"/>
      <c r="D288" s="118"/>
      <c r="E288" s="119"/>
      <c r="M288" s="101"/>
      <c r="N288" s="101"/>
      <c r="O288" s="101"/>
      <c r="P288" s="101"/>
      <c r="Q288" s="101"/>
    </row>
    <row r="289" spans="1:17" ht="19.5" customHeight="1">
      <c r="A289" s="117"/>
      <c r="B289" s="117"/>
      <c r="C289" s="117"/>
      <c r="D289" s="118"/>
      <c r="E289" s="119"/>
      <c r="M289" s="101"/>
      <c r="N289" s="101"/>
      <c r="O289" s="101"/>
      <c r="P289" s="101"/>
      <c r="Q289" s="101"/>
    </row>
    <row r="290" spans="1:17" ht="19.5" customHeight="1">
      <c r="A290" s="117"/>
      <c r="B290" s="117"/>
      <c r="C290" s="117"/>
      <c r="D290" s="118"/>
      <c r="E290" s="119"/>
      <c r="M290" s="120"/>
      <c r="N290" s="120"/>
      <c r="O290" s="120"/>
      <c r="P290" s="120"/>
      <c r="Q290" s="120"/>
    </row>
    <row r="291" spans="1:5" ht="19.5" customHeight="1">
      <c r="A291" s="117"/>
      <c r="B291" s="117"/>
      <c r="C291" s="117"/>
      <c r="D291" s="118"/>
      <c r="E291" s="119"/>
    </row>
    <row r="292" spans="1:5" ht="19.5" customHeight="1">
      <c r="A292" s="117"/>
      <c r="B292" s="117"/>
      <c r="C292" s="117"/>
      <c r="D292" s="118"/>
      <c r="E292" s="119"/>
    </row>
    <row r="293" spans="1:5" ht="19.5" customHeight="1">
      <c r="A293" s="117"/>
      <c r="B293" s="117"/>
      <c r="C293" s="117"/>
      <c r="D293" s="118"/>
      <c r="E293" s="119"/>
    </row>
    <row r="294" spans="1:5" ht="19.5" customHeight="1">
      <c r="A294" s="117"/>
      <c r="B294" s="117"/>
      <c r="C294" s="117"/>
      <c r="D294" s="118"/>
      <c r="E294" s="119"/>
    </row>
    <row r="295" spans="1:5" ht="19.5" customHeight="1">
      <c r="A295" s="117"/>
      <c r="B295" s="117"/>
      <c r="C295" s="117"/>
      <c r="D295" s="118"/>
      <c r="E295" s="119"/>
    </row>
    <row r="296" spans="1:5" ht="19.5" customHeight="1">
      <c r="A296" s="117"/>
      <c r="B296" s="117"/>
      <c r="C296" s="117"/>
      <c r="D296" s="118"/>
      <c r="E296" s="119"/>
    </row>
    <row r="297" spans="1:5" ht="19.5" customHeight="1">
      <c r="A297" s="117"/>
      <c r="B297" s="117"/>
      <c r="C297" s="117"/>
      <c r="D297" s="118"/>
      <c r="E297" s="119"/>
    </row>
    <row r="298" spans="1:5" ht="19.5" customHeight="1">
      <c r="A298" s="117"/>
      <c r="B298" s="117"/>
      <c r="C298" s="117"/>
      <c r="D298" s="118"/>
      <c r="E298" s="119"/>
    </row>
    <row r="299" spans="1:5" ht="19.5" customHeight="1">
      <c r="A299" s="117"/>
      <c r="B299" s="117"/>
      <c r="C299" s="117"/>
      <c r="D299" s="118"/>
      <c r="E299" s="119"/>
    </row>
    <row r="300" spans="1:5" ht="19.5" customHeight="1">
      <c r="A300" s="117"/>
      <c r="B300" s="117"/>
      <c r="C300" s="117"/>
      <c r="D300" s="118"/>
      <c r="E300" s="119"/>
    </row>
    <row r="301" spans="1:5" ht="19.5" customHeight="1">
      <c r="A301" s="117"/>
      <c r="B301" s="117"/>
      <c r="C301" s="117"/>
      <c r="D301" s="118"/>
      <c r="E301" s="119"/>
    </row>
    <row r="302" spans="1:5" ht="19.5" customHeight="1">
      <c r="A302" s="117"/>
      <c r="B302" s="117"/>
      <c r="C302" s="117"/>
      <c r="D302" s="118"/>
      <c r="E302" s="119"/>
    </row>
    <row r="303" spans="1:5" ht="19.5" customHeight="1">
      <c r="A303" s="117"/>
      <c r="B303" s="117"/>
      <c r="C303" s="117"/>
      <c r="D303" s="118"/>
      <c r="E303" s="119"/>
    </row>
    <row r="304" spans="1:5" ht="19.5" customHeight="1">
      <c r="A304" s="117"/>
      <c r="B304" s="117"/>
      <c r="C304" s="117"/>
      <c r="D304" s="118"/>
      <c r="E304" s="119"/>
    </row>
    <row r="305" spans="1:5" ht="19.5" customHeight="1">
      <c r="A305" s="117"/>
      <c r="B305" s="117"/>
      <c r="C305" s="117"/>
      <c r="D305" s="118"/>
      <c r="E305" s="119"/>
    </row>
    <row r="306" spans="1:5" ht="19.5" customHeight="1">
      <c r="A306" s="117"/>
      <c r="B306" s="117"/>
      <c r="C306" s="117"/>
      <c r="D306" s="118"/>
      <c r="E306" s="119"/>
    </row>
    <row r="307" spans="1:5" ht="19.5" customHeight="1">
      <c r="A307" s="117"/>
      <c r="B307" s="117"/>
      <c r="C307" s="117"/>
      <c r="D307" s="118"/>
      <c r="E307" s="119"/>
    </row>
    <row r="308" spans="1:5" ht="19.5" customHeight="1">
      <c r="A308" s="117"/>
      <c r="B308" s="117"/>
      <c r="C308" s="117"/>
      <c r="D308" s="118"/>
      <c r="E308" s="119"/>
    </row>
    <row r="309" spans="1:5" ht="19.5" customHeight="1">
      <c r="A309" s="117"/>
      <c r="B309" s="117"/>
      <c r="C309" s="117"/>
      <c r="D309" s="118"/>
      <c r="E309" s="119"/>
    </row>
    <row r="310" spans="1:5" ht="19.5" customHeight="1">
      <c r="A310" s="117"/>
      <c r="B310" s="117"/>
      <c r="C310" s="117"/>
      <c r="D310" s="118"/>
      <c r="E310" s="119"/>
    </row>
    <row r="311" spans="1:5" ht="19.5" customHeight="1">
      <c r="A311" s="117"/>
      <c r="B311" s="117"/>
      <c r="C311" s="117"/>
      <c r="D311" s="118"/>
      <c r="E311" s="119"/>
    </row>
    <row r="312" spans="1:5" ht="19.5" customHeight="1">
      <c r="A312" s="117"/>
      <c r="B312" s="117"/>
      <c r="C312" s="117"/>
      <c r="D312" s="118"/>
      <c r="E312" s="119"/>
    </row>
    <row r="313" spans="1:5" ht="19.5" customHeight="1">
      <c r="A313" s="117"/>
      <c r="B313" s="117"/>
      <c r="C313" s="117"/>
      <c r="D313" s="118"/>
      <c r="E313" s="119"/>
    </row>
    <row r="314" spans="1:5" ht="19.5" customHeight="1">
      <c r="A314" s="117"/>
      <c r="B314" s="117"/>
      <c r="C314" s="117"/>
      <c r="D314" s="118"/>
      <c r="E314" s="119"/>
    </row>
    <row r="315" spans="1:5" ht="19.5" customHeight="1">
      <c r="A315" s="117"/>
      <c r="B315" s="117"/>
      <c r="C315" s="117"/>
      <c r="D315" s="118"/>
      <c r="E315" s="119"/>
    </row>
    <row r="316" spans="1:5" ht="19.5" customHeight="1">
      <c r="A316" s="117"/>
      <c r="B316" s="117"/>
      <c r="C316" s="117"/>
      <c r="D316" s="118"/>
      <c r="E316" s="119"/>
    </row>
    <row r="317" spans="1:5" ht="19.5" customHeight="1">
      <c r="A317" s="117"/>
      <c r="B317" s="117"/>
      <c r="C317" s="117"/>
      <c r="D317" s="118"/>
      <c r="E317" s="119"/>
    </row>
    <row r="318" spans="1:5" ht="19.5" customHeight="1">
      <c r="A318" s="117"/>
      <c r="B318" s="117"/>
      <c r="C318" s="117"/>
      <c r="D318" s="118"/>
      <c r="E318" s="119"/>
    </row>
    <row r="319" spans="1:5" ht="19.5" customHeight="1">
      <c r="A319" s="117"/>
      <c r="B319" s="117"/>
      <c r="C319" s="117"/>
      <c r="D319" s="118"/>
      <c r="E319" s="119"/>
    </row>
    <row r="320" spans="1:5" ht="19.5" customHeight="1">
      <c r="A320" s="117"/>
      <c r="B320" s="117"/>
      <c r="C320" s="117"/>
      <c r="D320" s="118"/>
      <c r="E320" s="119"/>
    </row>
    <row r="321" spans="1:5" ht="19.5" customHeight="1">
      <c r="A321" s="117"/>
      <c r="B321" s="117"/>
      <c r="C321" s="117"/>
      <c r="D321" s="118"/>
      <c r="E321" s="119"/>
    </row>
    <row r="322" spans="1:5" ht="19.5" customHeight="1">
      <c r="A322" s="117"/>
      <c r="B322" s="117"/>
      <c r="C322" s="117"/>
      <c r="D322" s="118"/>
      <c r="E322" s="119"/>
    </row>
    <row r="323" spans="1:5" ht="19.5" customHeight="1">
      <c r="A323" s="117"/>
      <c r="B323" s="117"/>
      <c r="C323" s="117"/>
      <c r="D323" s="118"/>
      <c r="E323" s="119"/>
    </row>
    <row r="324" spans="1:5" ht="19.5" customHeight="1">
      <c r="A324" s="117"/>
      <c r="B324" s="117"/>
      <c r="C324" s="117"/>
      <c r="D324" s="118"/>
      <c r="E324" s="119"/>
    </row>
    <row r="325" spans="1:5" ht="19.5" customHeight="1">
      <c r="A325" s="117"/>
      <c r="B325" s="117"/>
      <c r="C325" s="117"/>
      <c r="D325" s="118"/>
      <c r="E325" s="119"/>
    </row>
    <row r="326" spans="1:5" ht="19.5" customHeight="1">
      <c r="A326" s="117"/>
      <c r="B326" s="117"/>
      <c r="C326" s="117"/>
      <c r="D326" s="118"/>
      <c r="E326" s="119"/>
    </row>
    <row r="327" spans="1:5" ht="19.5" customHeight="1">
      <c r="A327" s="117"/>
      <c r="B327" s="117"/>
      <c r="C327" s="117"/>
      <c r="D327" s="118"/>
      <c r="E327" s="119"/>
    </row>
    <row r="328" spans="1:5" ht="19.5" customHeight="1">
      <c r="A328" s="117"/>
      <c r="B328" s="117"/>
      <c r="C328" s="117"/>
      <c r="D328" s="118"/>
      <c r="E328" s="119"/>
    </row>
    <row r="329" spans="1:5" ht="19.5" customHeight="1">
      <c r="A329" s="117"/>
      <c r="B329" s="117"/>
      <c r="C329" s="117"/>
      <c r="D329" s="118"/>
      <c r="E329" s="119"/>
    </row>
    <row r="330" spans="1:5" ht="19.5" customHeight="1">
      <c r="A330" s="117"/>
      <c r="B330" s="117"/>
      <c r="C330" s="117"/>
      <c r="D330" s="118"/>
      <c r="E330" s="119"/>
    </row>
    <row r="331" spans="1:5" ht="19.5" customHeight="1">
      <c r="A331" s="117"/>
      <c r="B331" s="117"/>
      <c r="C331" s="117"/>
      <c r="D331" s="118"/>
      <c r="E331" s="119"/>
    </row>
    <row r="332" spans="1:5" ht="19.5" customHeight="1">
      <c r="A332" s="117"/>
      <c r="B332" s="117"/>
      <c r="C332" s="117"/>
      <c r="D332" s="118"/>
      <c r="E332" s="119"/>
    </row>
    <row r="333" spans="1:5" ht="19.5" customHeight="1">
      <c r="A333" s="117"/>
      <c r="B333" s="117"/>
      <c r="C333" s="117"/>
      <c r="D333" s="118"/>
      <c r="E333" s="119"/>
    </row>
    <row r="334" spans="1:5" ht="19.5" customHeight="1">
      <c r="A334" s="117"/>
      <c r="B334" s="117"/>
      <c r="C334" s="117"/>
      <c r="D334" s="118"/>
      <c r="E334" s="123"/>
    </row>
    <row r="335" spans="1:5" ht="19.5" customHeight="1">
      <c r="A335" s="117"/>
      <c r="B335" s="117"/>
      <c r="C335" s="117"/>
      <c r="D335" s="118"/>
      <c r="E335" s="123"/>
    </row>
    <row r="336" spans="1:5" ht="19.5" customHeight="1">
      <c r="A336" s="117"/>
      <c r="B336" s="117"/>
      <c r="C336" s="117"/>
      <c r="D336" s="118"/>
      <c r="E336" s="123"/>
    </row>
    <row r="337" spans="1:5" ht="19.5" customHeight="1">
      <c r="A337" s="117"/>
      <c r="B337" s="117"/>
      <c r="C337" s="117"/>
      <c r="D337" s="118"/>
      <c r="E337" s="123"/>
    </row>
    <row r="338" spans="1:5" ht="19.5" customHeight="1">
      <c r="A338" s="117"/>
      <c r="B338" s="117"/>
      <c r="C338" s="117"/>
      <c r="D338" s="118"/>
      <c r="E338" s="123"/>
    </row>
    <row r="339" spans="1:5" ht="19.5" customHeight="1">
      <c r="A339" s="117"/>
      <c r="B339" s="117"/>
      <c r="C339" s="117"/>
      <c r="D339" s="118"/>
      <c r="E339" s="123"/>
    </row>
    <row r="340" spans="1:5" ht="19.5" customHeight="1">
      <c r="A340" s="117"/>
      <c r="B340" s="117"/>
      <c r="C340" s="117"/>
      <c r="D340" s="118"/>
      <c r="E340" s="123"/>
    </row>
    <row r="341" spans="1:5" ht="19.5" customHeight="1">
      <c r="A341" s="117"/>
      <c r="B341" s="117"/>
      <c r="C341" s="117"/>
      <c r="D341" s="118"/>
      <c r="E341" s="123"/>
    </row>
    <row r="342" spans="1:5" ht="19.5" customHeight="1">
      <c r="A342" s="117"/>
      <c r="B342" s="117"/>
      <c r="C342" s="117"/>
      <c r="D342" s="118"/>
      <c r="E342" s="123"/>
    </row>
    <row r="343" spans="1:5" ht="19.5" customHeight="1">
      <c r="A343" s="117"/>
      <c r="B343" s="117"/>
      <c r="C343" s="117"/>
      <c r="D343" s="118"/>
      <c r="E343" s="123"/>
    </row>
    <row r="344" spans="1:5" ht="19.5" customHeight="1">
      <c r="A344" s="117"/>
      <c r="B344" s="117"/>
      <c r="C344" s="117"/>
      <c r="D344" s="118"/>
      <c r="E344" s="123"/>
    </row>
    <row r="345" spans="1:5" ht="19.5" customHeight="1">
      <c r="A345" s="117"/>
      <c r="B345" s="117"/>
      <c r="C345" s="117"/>
      <c r="D345" s="118"/>
      <c r="E345" s="123"/>
    </row>
    <row r="346" spans="1:5" ht="19.5" customHeight="1">
      <c r="A346" s="117"/>
      <c r="B346" s="117"/>
      <c r="C346" s="117"/>
      <c r="D346" s="118"/>
      <c r="E346" s="123"/>
    </row>
    <row r="347" spans="1:5" ht="19.5" customHeight="1">
      <c r="A347" s="117"/>
      <c r="B347" s="117"/>
      <c r="C347" s="117"/>
      <c r="D347" s="118"/>
      <c r="E347" s="123"/>
    </row>
    <row r="348" spans="1:5" ht="19.5" customHeight="1">
      <c r="A348" s="117"/>
      <c r="B348" s="117"/>
      <c r="C348" s="117"/>
      <c r="D348" s="118"/>
      <c r="E348" s="123"/>
    </row>
    <row r="349" spans="1:5" ht="19.5" customHeight="1">
      <c r="A349" s="117"/>
      <c r="B349" s="117"/>
      <c r="C349" s="117"/>
      <c r="D349" s="118"/>
      <c r="E349" s="123"/>
    </row>
    <row r="350" spans="1:5" ht="19.5" customHeight="1">
      <c r="A350" s="117"/>
      <c r="B350" s="117"/>
      <c r="C350" s="117"/>
      <c r="D350" s="118"/>
      <c r="E350" s="123"/>
    </row>
    <row r="351" spans="1:5" ht="19.5" customHeight="1">
      <c r="A351" s="117"/>
      <c r="B351" s="117"/>
      <c r="C351" s="117"/>
      <c r="D351" s="118"/>
      <c r="E351" s="123"/>
    </row>
    <row r="352" spans="1:5" ht="19.5" customHeight="1">
      <c r="A352" s="117"/>
      <c r="B352" s="117"/>
      <c r="C352" s="117"/>
      <c r="D352" s="118"/>
      <c r="E352" s="123"/>
    </row>
    <row r="353" spans="1:5" ht="19.5" customHeight="1">
      <c r="A353" s="117"/>
      <c r="B353" s="117"/>
      <c r="C353" s="117"/>
      <c r="D353" s="118"/>
      <c r="E353" s="123"/>
    </row>
    <row r="354" spans="1:5" ht="19.5" customHeight="1">
      <c r="A354" s="117"/>
      <c r="B354" s="117"/>
      <c r="C354" s="117"/>
      <c r="D354" s="118"/>
      <c r="E354" s="123"/>
    </row>
    <row r="355" spans="1:5" ht="19.5" customHeight="1">
      <c r="A355" s="117"/>
      <c r="B355" s="117"/>
      <c r="C355" s="117"/>
      <c r="D355" s="118"/>
      <c r="E355" s="123"/>
    </row>
    <row r="356" spans="1:5" ht="19.5" customHeight="1">
      <c r="A356" s="117"/>
      <c r="B356" s="117"/>
      <c r="C356" s="117"/>
      <c r="D356" s="118"/>
      <c r="E356" s="123"/>
    </row>
    <row r="357" spans="1:5" ht="19.5" customHeight="1">
      <c r="A357" s="117"/>
      <c r="B357" s="117"/>
      <c r="C357" s="117"/>
      <c r="D357" s="118"/>
      <c r="E357" s="123"/>
    </row>
    <row r="358" spans="1:5" ht="19.5" customHeight="1">
      <c r="A358" s="117"/>
      <c r="B358" s="117"/>
      <c r="C358" s="117"/>
      <c r="D358" s="118"/>
      <c r="E358" s="123"/>
    </row>
    <row r="359" spans="1:5" ht="19.5" customHeight="1">
      <c r="A359" s="117"/>
      <c r="B359" s="117"/>
      <c r="C359" s="117"/>
      <c r="D359" s="118"/>
      <c r="E359" s="123"/>
    </row>
    <row r="360" spans="1:5" ht="19.5" customHeight="1">
      <c r="A360" s="117"/>
      <c r="B360" s="117"/>
      <c r="C360" s="117"/>
      <c r="D360" s="118"/>
      <c r="E360" s="123"/>
    </row>
    <row r="361" spans="1:5" ht="19.5" customHeight="1">
      <c r="A361" s="117"/>
      <c r="B361" s="117"/>
      <c r="C361" s="117"/>
      <c r="D361" s="118"/>
      <c r="E361" s="123"/>
    </row>
    <row r="362" spans="1:5" ht="19.5" customHeight="1">
      <c r="A362" s="117"/>
      <c r="B362" s="117"/>
      <c r="C362" s="117"/>
      <c r="D362" s="118"/>
      <c r="E362" s="123"/>
    </row>
    <row r="363" spans="1:5" ht="19.5" customHeight="1">
      <c r="A363" s="117"/>
      <c r="B363" s="117"/>
      <c r="C363" s="117"/>
      <c r="D363" s="118"/>
      <c r="E363" s="123"/>
    </row>
    <row r="364" spans="1:5" ht="19.5" customHeight="1">
      <c r="A364" s="117"/>
      <c r="B364" s="117"/>
      <c r="C364" s="117"/>
      <c r="D364" s="118"/>
      <c r="E364" s="123"/>
    </row>
    <row r="365" spans="1:5" ht="19.5" customHeight="1">
      <c r="A365" s="117"/>
      <c r="B365" s="117"/>
      <c r="C365" s="117"/>
      <c r="D365" s="118"/>
      <c r="E365" s="123"/>
    </row>
    <row r="366" spans="1:5" ht="19.5" customHeight="1">
      <c r="A366" s="117"/>
      <c r="B366" s="117"/>
      <c r="C366" s="117"/>
      <c r="D366" s="118"/>
      <c r="E366" s="123"/>
    </row>
    <row r="367" spans="1:5" ht="19.5" customHeight="1">
      <c r="A367" s="117"/>
      <c r="B367" s="117"/>
      <c r="C367" s="117"/>
      <c r="D367" s="118"/>
      <c r="E367" s="123"/>
    </row>
    <row r="368" spans="1:5" ht="19.5" customHeight="1">
      <c r="A368" s="117"/>
      <c r="B368" s="117"/>
      <c r="C368" s="117"/>
      <c r="D368" s="118"/>
      <c r="E368" s="123"/>
    </row>
    <row r="369" spans="1:5" ht="19.5" customHeight="1">
      <c r="A369" s="117"/>
      <c r="B369" s="117"/>
      <c r="C369" s="117"/>
      <c r="D369" s="118"/>
      <c r="E369" s="123"/>
    </row>
    <row r="370" spans="1:5" ht="19.5" customHeight="1">
      <c r="A370" s="117"/>
      <c r="B370" s="117"/>
      <c r="C370" s="117"/>
      <c r="D370" s="118"/>
      <c r="E370" s="123"/>
    </row>
    <row r="371" spans="1:5" ht="19.5" customHeight="1">
      <c r="A371" s="117"/>
      <c r="B371" s="117"/>
      <c r="C371" s="117"/>
      <c r="D371" s="118"/>
      <c r="E371" s="123"/>
    </row>
    <row r="372" spans="1:5" ht="19.5" customHeight="1">
      <c r="A372" s="117"/>
      <c r="B372" s="117"/>
      <c r="C372" s="117"/>
      <c r="D372" s="118"/>
      <c r="E372" s="123"/>
    </row>
    <row r="373" spans="1:5" ht="19.5" customHeight="1">
      <c r="A373" s="117"/>
      <c r="B373" s="117"/>
      <c r="C373" s="117"/>
      <c r="D373" s="118"/>
      <c r="E373" s="123"/>
    </row>
    <row r="374" spans="1:5" ht="19.5" customHeight="1">
      <c r="A374" s="117"/>
      <c r="B374" s="117"/>
      <c r="C374" s="117"/>
      <c r="D374" s="118"/>
      <c r="E374" s="123"/>
    </row>
    <row r="375" spans="1:5" ht="19.5" customHeight="1">
      <c r="A375" s="117"/>
      <c r="B375" s="117"/>
      <c r="C375" s="117"/>
      <c r="D375" s="118"/>
      <c r="E375" s="123"/>
    </row>
    <row r="376" spans="1:5" ht="19.5" customHeight="1">
      <c r="A376" s="117"/>
      <c r="B376" s="117"/>
      <c r="C376" s="117"/>
      <c r="D376" s="118"/>
      <c r="E376" s="123"/>
    </row>
    <row r="377" spans="1:5" ht="19.5" customHeight="1">
      <c r="A377" s="117"/>
      <c r="B377" s="117"/>
      <c r="C377" s="117"/>
      <c r="D377" s="118"/>
      <c r="E377" s="123"/>
    </row>
    <row r="378" spans="1:5" ht="19.5" customHeight="1">
      <c r="A378" s="117"/>
      <c r="B378" s="117"/>
      <c r="C378" s="117"/>
      <c r="D378" s="118"/>
      <c r="E378" s="123"/>
    </row>
    <row r="379" spans="1:5" ht="19.5" customHeight="1">
      <c r="A379" s="117"/>
      <c r="B379" s="117"/>
      <c r="C379" s="117"/>
      <c r="D379" s="118"/>
      <c r="E379" s="123"/>
    </row>
    <row r="380" spans="1:5" ht="19.5" customHeight="1">
      <c r="A380" s="117"/>
      <c r="B380" s="117"/>
      <c r="C380" s="117"/>
      <c r="D380" s="118"/>
      <c r="E380" s="123"/>
    </row>
    <row r="381" spans="1:5" ht="19.5" customHeight="1">
      <c r="A381" s="117"/>
      <c r="B381" s="117"/>
      <c r="C381" s="117"/>
      <c r="D381" s="118"/>
      <c r="E381" s="123"/>
    </row>
    <row r="382" spans="1:5" ht="19.5" customHeight="1">
      <c r="A382" s="117"/>
      <c r="B382" s="117"/>
      <c r="C382" s="117"/>
      <c r="D382" s="118"/>
      <c r="E382" s="123"/>
    </row>
    <row r="383" spans="1:5" ht="19.5" customHeight="1">
      <c r="A383" s="117"/>
      <c r="B383" s="117"/>
      <c r="C383" s="117"/>
      <c r="D383" s="118"/>
      <c r="E383" s="123"/>
    </row>
    <row r="384" spans="1:5" ht="19.5" customHeight="1">
      <c r="A384" s="117"/>
      <c r="B384" s="117"/>
      <c r="C384" s="117"/>
      <c r="D384" s="118"/>
      <c r="E384" s="123"/>
    </row>
    <row r="385" spans="1:5" ht="19.5" customHeight="1">
      <c r="A385" s="117"/>
      <c r="B385" s="117"/>
      <c r="C385" s="117"/>
      <c r="D385" s="118"/>
      <c r="E385" s="123"/>
    </row>
    <row r="386" spans="1:5" ht="19.5" customHeight="1">
      <c r="A386" s="117"/>
      <c r="B386" s="117"/>
      <c r="C386" s="117"/>
      <c r="D386" s="118"/>
      <c r="E386" s="123"/>
    </row>
    <row r="387" spans="1:5" ht="19.5" customHeight="1">
      <c r="A387" s="117"/>
      <c r="B387" s="117"/>
      <c r="C387" s="117"/>
      <c r="D387" s="118"/>
      <c r="E387" s="123"/>
    </row>
    <row r="388" spans="1:5" ht="19.5" customHeight="1">
      <c r="A388" s="117"/>
      <c r="B388" s="117"/>
      <c r="C388" s="117"/>
      <c r="D388" s="118"/>
      <c r="E388" s="123"/>
    </row>
    <row r="389" spans="1:5" ht="19.5" customHeight="1">
      <c r="A389" s="117"/>
      <c r="B389" s="117"/>
      <c r="C389" s="117"/>
      <c r="D389" s="118"/>
      <c r="E389" s="123"/>
    </row>
    <row r="390" spans="1:5" ht="19.5" customHeight="1">
      <c r="A390" s="117"/>
      <c r="B390" s="117"/>
      <c r="C390" s="117"/>
      <c r="D390" s="118"/>
      <c r="E390" s="123"/>
    </row>
    <row r="391" spans="1:5" ht="19.5" customHeight="1">
      <c r="A391" s="117"/>
      <c r="B391" s="117"/>
      <c r="C391" s="117"/>
      <c r="D391" s="118"/>
      <c r="E391" s="123"/>
    </row>
    <row r="392" spans="1:5" ht="19.5" customHeight="1">
      <c r="A392" s="117"/>
      <c r="B392" s="117"/>
      <c r="C392" s="117"/>
      <c r="D392" s="118"/>
      <c r="E392" s="123"/>
    </row>
    <row r="393" spans="1:5" ht="19.5" customHeight="1">
      <c r="A393" s="117"/>
      <c r="B393" s="117"/>
      <c r="C393" s="117"/>
      <c r="D393" s="118"/>
      <c r="E393" s="123"/>
    </row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</sheetData>
  <sheetProtection password="CF53" sheet="1" objects="1" scenarios="1"/>
  <mergeCells count="3">
    <mergeCell ref="A5:E5"/>
    <mergeCell ref="M5:Q5"/>
    <mergeCell ref="A167:D16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2" manualBreakCount="2">
    <brk id="5" max="300" man="1"/>
    <brk id="8" max="30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workbookViewId="0" topLeftCell="A31">
      <selection activeCell="C42" sqref="C42"/>
    </sheetView>
  </sheetViews>
  <sheetFormatPr defaultColWidth="9.00390625" defaultRowHeight="12.75"/>
  <cols>
    <col min="1" max="1" width="4.00390625" style="7" customWidth="1"/>
    <col min="2" max="2" width="9.75390625" style="7" customWidth="1"/>
    <col min="3" max="3" width="57.625" style="7" customWidth="1"/>
    <col min="4" max="4" width="15.375" style="7" customWidth="1"/>
    <col min="5" max="16384" width="9.125" style="7" customWidth="1"/>
  </cols>
  <sheetData>
    <row r="1" spans="1:5" ht="12.75">
      <c r="A1" s="247"/>
      <c r="B1" s="247"/>
      <c r="C1" s="248" t="s">
        <v>42</v>
      </c>
      <c r="D1" s="248"/>
      <c r="E1" s="9"/>
    </row>
    <row r="2" spans="1:5" ht="12.75">
      <c r="A2" s="247"/>
      <c r="B2" s="247"/>
      <c r="C2" s="402" t="s">
        <v>768</v>
      </c>
      <c r="D2" s="249"/>
      <c r="E2" s="10"/>
    </row>
    <row r="3" spans="1:5" ht="12.75">
      <c r="A3" s="247"/>
      <c r="B3" s="247"/>
      <c r="C3" s="402" t="s">
        <v>769</v>
      </c>
      <c r="D3" s="249"/>
      <c r="E3" s="10"/>
    </row>
    <row r="4" spans="1:4" ht="45.75" customHeight="1">
      <c r="A4" s="756" t="s">
        <v>630</v>
      </c>
      <c r="B4" s="757"/>
      <c r="C4" s="757"/>
      <c r="D4" s="757"/>
    </row>
    <row r="5" spans="1:4" ht="25.5" customHeight="1" thickBot="1">
      <c r="A5" s="247"/>
      <c r="B5" s="247"/>
      <c r="C5" s="247"/>
      <c r="D5" s="250"/>
    </row>
    <row r="6" spans="1:4" ht="27" customHeight="1">
      <c r="A6" s="251" t="s">
        <v>313</v>
      </c>
      <c r="B6" s="252" t="s">
        <v>62</v>
      </c>
      <c r="C6" s="252" t="s">
        <v>544</v>
      </c>
      <c r="D6" s="253" t="s">
        <v>75</v>
      </c>
    </row>
    <row r="7" spans="1:4" ht="11.25" customHeight="1" thickBot="1">
      <c r="A7" s="254">
        <v>1</v>
      </c>
      <c r="B7" s="255">
        <v>2</v>
      </c>
      <c r="C7" s="255">
        <v>3</v>
      </c>
      <c r="D7" s="256">
        <v>4</v>
      </c>
    </row>
    <row r="8" spans="1:4" ht="27.75" customHeight="1">
      <c r="A8" s="257" t="s">
        <v>314</v>
      </c>
      <c r="B8" s="258">
        <v>60015</v>
      </c>
      <c r="C8" s="259" t="s">
        <v>550</v>
      </c>
      <c r="D8" s="260">
        <f>SUM(D9,D10,D11,D12,D13,D14)</f>
        <v>18758000</v>
      </c>
    </row>
    <row r="9" spans="1:4" ht="27.75" customHeight="1">
      <c r="A9" s="261"/>
      <c r="B9" s="262"/>
      <c r="C9" s="263" t="s">
        <v>632</v>
      </c>
      <c r="D9" s="264">
        <v>8777700</v>
      </c>
    </row>
    <row r="10" spans="1:4" ht="27.75" customHeight="1">
      <c r="A10" s="261"/>
      <c r="B10" s="262"/>
      <c r="C10" s="263" t="s">
        <v>633</v>
      </c>
      <c r="D10" s="264">
        <v>1350000</v>
      </c>
    </row>
    <row r="11" spans="1:4" ht="27.75" customHeight="1">
      <c r="A11" s="261"/>
      <c r="B11" s="262"/>
      <c r="C11" s="263" t="s">
        <v>631</v>
      </c>
      <c r="D11" s="264">
        <v>1878240</v>
      </c>
    </row>
    <row r="12" spans="1:4" ht="27.75" customHeight="1">
      <c r="A12" s="265"/>
      <c r="B12" s="266"/>
      <c r="C12" s="267" t="s">
        <v>663</v>
      </c>
      <c r="D12" s="268">
        <v>6382060</v>
      </c>
    </row>
    <row r="13" spans="1:4" ht="27.75" customHeight="1">
      <c r="A13" s="265"/>
      <c r="B13" s="266"/>
      <c r="C13" s="267" t="s">
        <v>656</v>
      </c>
      <c r="D13" s="268">
        <v>20000</v>
      </c>
    </row>
    <row r="14" spans="1:4" ht="27.75" customHeight="1" thickBot="1">
      <c r="A14" s="269"/>
      <c r="B14" s="270"/>
      <c r="C14" s="271" t="s">
        <v>634</v>
      </c>
      <c r="D14" s="272">
        <v>350000</v>
      </c>
    </row>
    <row r="15" spans="1:4" ht="27.75" customHeight="1">
      <c r="A15" s="257" t="s">
        <v>315</v>
      </c>
      <c r="B15" s="258">
        <v>60016</v>
      </c>
      <c r="C15" s="259" t="s">
        <v>551</v>
      </c>
      <c r="D15" s="260">
        <f>SUM(D16,D17,D18)</f>
        <v>1548000</v>
      </c>
    </row>
    <row r="16" spans="1:4" ht="27.75" customHeight="1">
      <c r="A16" s="261"/>
      <c r="B16" s="262"/>
      <c r="C16" s="263" t="s">
        <v>635</v>
      </c>
      <c r="D16" s="264">
        <v>618000</v>
      </c>
    </row>
    <row r="17" spans="1:4" ht="27.75" customHeight="1">
      <c r="A17" s="261"/>
      <c r="B17" s="262"/>
      <c r="C17" s="273" t="s">
        <v>657</v>
      </c>
      <c r="D17" s="264">
        <v>570000</v>
      </c>
    </row>
    <row r="18" spans="1:4" ht="27.75" customHeight="1" thickBot="1">
      <c r="A18" s="261"/>
      <c r="B18" s="262"/>
      <c r="C18" s="263" t="s">
        <v>757</v>
      </c>
      <c r="D18" s="264">
        <v>360000</v>
      </c>
    </row>
    <row r="19" spans="1:4" ht="27.75" customHeight="1" thickBot="1">
      <c r="A19" s="274" t="s">
        <v>316</v>
      </c>
      <c r="B19" s="275">
        <v>63095</v>
      </c>
      <c r="C19" s="276" t="s">
        <v>636</v>
      </c>
      <c r="D19" s="277">
        <v>595000</v>
      </c>
    </row>
    <row r="20" spans="1:4" ht="27.75" customHeight="1" thickBot="1">
      <c r="A20" s="274" t="s">
        <v>317</v>
      </c>
      <c r="B20" s="275">
        <v>70001</v>
      </c>
      <c r="C20" s="276" t="s">
        <v>637</v>
      </c>
      <c r="D20" s="277">
        <v>50000</v>
      </c>
    </row>
    <row r="21" spans="1:4" ht="27.75" customHeight="1" thickBot="1">
      <c r="A21" s="274" t="s">
        <v>318</v>
      </c>
      <c r="B21" s="275">
        <v>70005</v>
      </c>
      <c r="C21" s="276" t="s">
        <v>545</v>
      </c>
      <c r="D21" s="277">
        <v>350000</v>
      </c>
    </row>
    <row r="22" spans="1:4" ht="27.75" customHeight="1">
      <c r="A22" s="278" t="s">
        <v>319</v>
      </c>
      <c r="B22" s="279">
        <v>75023</v>
      </c>
      <c r="C22" s="280" t="s">
        <v>638</v>
      </c>
      <c r="D22" s="281">
        <f>SUM(D23,D24,D25)</f>
        <v>188000</v>
      </c>
    </row>
    <row r="23" spans="1:4" ht="27.75" customHeight="1">
      <c r="A23" s="282"/>
      <c r="B23" s="283"/>
      <c r="C23" s="263" t="s">
        <v>639</v>
      </c>
      <c r="D23" s="264">
        <v>35000</v>
      </c>
    </row>
    <row r="24" spans="1:4" ht="27.75" customHeight="1">
      <c r="A24" s="284"/>
      <c r="B24" s="285"/>
      <c r="C24" s="286" t="s">
        <v>640</v>
      </c>
      <c r="D24" s="287">
        <v>20000</v>
      </c>
    </row>
    <row r="25" spans="1:4" ht="27.75" customHeight="1" thickBot="1">
      <c r="A25" s="288"/>
      <c r="B25" s="289"/>
      <c r="C25" s="267" t="s">
        <v>658</v>
      </c>
      <c r="D25" s="268">
        <v>133000</v>
      </c>
    </row>
    <row r="26" spans="1:4" ht="27.75" customHeight="1" thickBot="1">
      <c r="A26" s="274" t="s">
        <v>320</v>
      </c>
      <c r="B26" s="275">
        <v>75405</v>
      </c>
      <c r="C26" s="276" t="s">
        <v>664</v>
      </c>
      <c r="D26" s="277">
        <v>130000</v>
      </c>
    </row>
    <row r="27" spans="1:4" ht="27.75" customHeight="1" thickBot="1">
      <c r="A27" s="274" t="s">
        <v>321</v>
      </c>
      <c r="B27" s="275">
        <v>75411</v>
      </c>
      <c r="C27" s="276" t="s">
        <v>641</v>
      </c>
      <c r="D27" s="277">
        <v>50000</v>
      </c>
    </row>
    <row r="28" spans="1:4" ht="30" customHeight="1" thickBot="1">
      <c r="A28" s="298"/>
      <c r="B28" s="298"/>
      <c r="C28" s="299"/>
      <c r="D28" s="300"/>
    </row>
    <row r="29" spans="1:4" ht="12.75" customHeight="1" thickBot="1">
      <c r="A29" s="301">
        <v>1</v>
      </c>
      <c r="B29" s="302">
        <v>2</v>
      </c>
      <c r="C29" s="302">
        <v>3</v>
      </c>
      <c r="D29" s="303">
        <v>4</v>
      </c>
    </row>
    <row r="30" spans="1:4" s="247" customFormat="1" ht="27.75" customHeight="1" thickBot="1">
      <c r="A30" s="290" t="s">
        <v>322</v>
      </c>
      <c r="B30" s="291">
        <v>85111</v>
      </c>
      <c r="C30" s="296" t="s">
        <v>642</v>
      </c>
      <c r="D30" s="297">
        <v>6900000</v>
      </c>
    </row>
    <row r="31" spans="1:4" s="247" customFormat="1" ht="27.75" customHeight="1" thickBot="1">
      <c r="A31" s="274" t="s">
        <v>323</v>
      </c>
      <c r="B31" s="275">
        <v>85117</v>
      </c>
      <c r="C31" s="276" t="s">
        <v>643</v>
      </c>
      <c r="D31" s="277">
        <v>12000</v>
      </c>
    </row>
    <row r="32" spans="1:4" s="247" customFormat="1" ht="27.75" customHeight="1" thickBot="1">
      <c r="A32" s="274" t="s">
        <v>324</v>
      </c>
      <c r="B32" s="275">
        <v>85154</v>
      </c>
      <c r="C32" s="276" t="s">
        <v>661</v>
      </c>
      <c r="D32" s="277">
        <v>250000</v>
      </c>
    </row>
    <row r="33" spans="1:4" s="247" customFormat="1" ht="27.75" customHeight="1" thickBot="1">
      <c r="A33" s="274" t="s">
        <v>325</v>
      </c>
      <c r="B33" s="275">
        <v>85219</v>
      </c>
      <c r="C33" s="276" t="s">
        <v>644</v>
      </c>
      <c r="D33" s="277">
        <v>9500</v>
      </c>
    </row>
    <row r="34" spans="1:4" ht="27.75" customHeight="1">
      <c r="A34" s="257" t="s">
        <v>326</v>
      </c>
      <c r="B34" s="258">
        <v>90015</v>
      </c>
      <c r="C34" s="259" t="s">
        <v>552</v>
      </c>
      <c r="D34" s="260">
        <f>SUM(D35,D36,D37)</f>
        <v>189000</v>
      </c>
    </row>
    <row r="35" spans="1:4" ht="27.75" customHeight="1">
      <c r="A35" s="261"/>
      <c r="B35" s="262"/>
      <c r="C35" s="273" t="s">
        <v>645</v>
      </c>
      <c r="D35" s="264">
        <v>34000</v>
      </c>
    </row>
    <row r="36" spans="1:4" ht="27.75" customHeight="1">
      <c r="A36" s="261"/>
      <c r="B36" s="262"/>
      <c r="C36" s="263" t="s">
        <v>43</v>
      </c>
      <c r="D36" s="264">
        <v>45000</v>
      </c>
    </row>
    <row r="37" spans="1:4" ht="27.75" customHeight="1" thickBot="1">
      <c r="A37" s="261"/>
      <c r="B37" s="262"/>
      <c r="C37" s="273" t="s">
        <v>31</v>
      </c>
      <c r="D37" s="264">
        <v>110000</v>
      </c>
    </row>
    <row r="38" spans="1:4" ht="27.75" customHeight="1">
      <c r="A38" s="257" t="s">
        <v>327</v>
      </c>
      <c r="B38" s="258">
        <v>90095</v>
      </c>
      <c r="C38" s="259" t="s">
        <v>32</v>
      </c>
      <c r="D38" s="260">
        <f>SUM(D39,D40,D41,D42)</f>
        <v>4638380</v>
      </c>
    </row>
    <row r="39" spans="1:4" ht="27.75" customHeight="1">
      <c r="A39" s="261"/>
      <c r="B39" s="262"/>
      <c r="C39" s="263" t="s">
        <v>33</v>
      </c>
      <c r="D39" s="264">
        <v>1196380</v>
      </c>
    </row>
    <row r="40" spans="1:4" ht="27.75" customHeight="1">
      <c r="A40" s="261"/>
      <c r="B40" s="262"/>
      <c r="C40" s="263" t="s">
        <v>34</v>
      </c>
      <c r="D40" s="264">
        <v>2280000</v>
      </c>
    </row>
    <row r="41" spans="1:4" ht="27.75" customHeight="1">
      <c r="A41" s="261"/>
      <c r="B41" s="262"/>
      <c r="C41" s="263" t="s">
        <v>35</v>
      </c>
      <c r="D41" s="264">
        <v>490000</v>
      </c>
    </row>
    <row r="42" spans="1:4" ht="37.5" customHeight="1" thickBot="1">
      <c r="A42" s="290"/>
      <c r="B42" s="291"/>
      <c r="C42" s="292" t="s">
        <v>0</v>
      </c>
      <c r="D42" s="293">
        <v>672000</v>
      </c>
    </row>
    <row r="43" spans="1:4" ht="27.75" customHeight="1" thickBot="1">
      <c r="A43" s="274" t="s">
        <v>328</v>
      </c>
      <c r="B43" s="275">
        <v>92109</v>
      </c>
      <c r="C43" s="276" t="s">
        <v>546</v>
      </c>
      <c r="D43" s="277">
        <v>185000</v>
      </c>
    </row>
    <row r="44" spans="1:4" ht="27.75" customHeight="1" thickBot="1">
      <c r="A44" s="274" t="s">
        <v>329</v>
      </c>
      <c r="B44" s="275">
        <v>92116</v>
      </c>
      <c r="C44" s="276" t="s">
        <v>547</v>
      </c>
      <c r="D44" s="277">
        <v>35000</v>
      </c>
    </row>
    <row r="45" spans="1:4" ht="27.75" customHeight="1" thickBot="1">
      <c r="A45" s="274" t="s">
        <v>330</v>
      </c>
      <c r="B45" s="275">
        <v>92118</v>
      </c>
      <c r="C45" s="276" t="s">
        <v>60</v>
      </c>
      <c r="D45" s="277">
        <v>40000</v>
      </c>
    </row>
    <row r="46" spans="1:4" ht="27.75" customHeight="1">
      <c r="A46" s="257" t="s">
        <v>331</v>
      </c>
      <c r="B46" s="258">
        <v>92601</v>
      </c>
      <c r="C46" s="259" t="s">
        <v>36</v>
      </c>
      <c r="D46" s="260">
        <f>SUM(D47,D48)</f>
        <v>1000000</v>
      </c>
    </row>
    <row r="47" spans="1:4" ht="27.75" customHeight="1">
      <c r="A47" s="282"/>
      <c r="B47" s="283"/>
      <c r="C47" s="515" t="s">
        <v>36</v>
      </c>
      <c r="D47" s="264">
        <v>900000</v>
      </c>
    </row>
    <row r="48" spans="1:4" ht="27.75" customHeight="1" thickBot="1">
      <c r="A48" s="516"/>
      <c r="B48" s="285"/>
      <c r="C48" s="517" t="s">
        <v>665</v>
      </c>
      <c r="D48" s="287">
        <v>100000</v>
      </c>
    </row>
    <row r="49" spans="1:4" ht="27.75" customHeight="1" thickBot="1">
      <c r="A49" s="257" t="s">
        <v>332</v>
      </c>
      <c r="B49" s="275">
        <v>92605</v>
      </c>
      <c r="C49" s="276" t="s">
        <v>553</v>
      </c>
      <c r="D49" s="277">
        <v>31000</v>
      </c>
    </row>
    <row r="50" spans="1:4" s="341" customFormat="1" ht="27.75" customHeight="1">
      <c r="A50" s="750" t="s">
        <v>548</v>
      </c>
      <c r="B50" s="751"/>
      <c r="C50" s="752"/>
      <c r="D50" s="342">
        <f>SUM(D8,D15,D19,D30,D32,D34,D38,D46)</f>
        <v>33878380</v>
      </c>
    </row>
    <row r="51" spans="1:4" s="341" customFormat="1" ht="27.75" customHeight="1">
      <c r="A51" s="753" t="s">
        <v>549</v>
      </c>
      <c r="B51" s="754"/>
      <c r="C51" s="755"/>
      <c r="D51" s="294">
        <f>SUM(D20,D21,D22,D26,D27,D31,D33,D43,D44,D45,D49)</f>
        <v>1080500</v>
      </c>
    </row>
    <row r="52" spans="1:4" s="341" customFormat="1" ht="27.75" customHeight="1" thickBot="1">
      <c r="A52" s="747" t="s">
        <v>193</v>
      </c>
      <c r="B52" s="748"/>
      <c r="C52" s="749"/>
      <c r="D52" s="295">
        <f>SUM(D8,D15,D19,D20,D21,D22,D26,D27,D30,D31,D32,D33,D34,D38,D43,D44,D45,D46,D49)</f>
        <v>34958880</v>
      </c>
    </row>
    <row r="53" ht="18" customHeight="1"/>
    <row r="54" spans="3:4" ht="12.75">
      <c r="C54" s="250" t="s">
        <v>583</v>
      </c>
      <c r="D54" s="305">
        <v>34958880</v>
      </c>
    </row>
    <row r="55" spans="3:4" ht="12.75">
      <c r="C55" s="304" t="s">
        <v>473</v>
      </c>
      <c r="D55" s="305"/>
    </row>
    <row r="56" spans="3:4" ht="12.75">
      <c r="C56" s="304" t="s">
        <v>38</v>
      </c>
      <c r="D56" s="306">
        <f>SUM(D8,D15,D19,D30,D32,D34,D38,D46)</f>
        <v>33878380</v>
      </c>
    </row>
    <row r="57" spans="3:4" ht="12.75">
      <c r="C57" s="304" t="s">
        <v>37</v>
      </c>
      <c r="D57" s="306">
        <f>SUM(D20,D26,D31,D43,D44,D45,D49)</f>
        <v>483000</v>
      </c>
    </row>
    <row r="58" spans="3:4" ht="12.75">
      <c r="C58" s="304" t="s">
        <v>39</v>
      </c>
      <c r="D58" s="307">
        <f>SUM(D21,D22,D27,D33)</f>
        <v>597500</v>
      </c>
    </row>
    <row r="59" ht="12.75">
      <c r="D59" s="308">
        <f>SUM(D56:D58)</f>
        <v>34958880</v>
      </c>
    </row>
    <row r="60" spans="3:4" ht="12.75">
      <c r="C60" s="309" t="s">
        <v>610</v>
      </c>
      <c r="D60" s="310">
        <f>D52-D54</f>
        <v>0</v>
      </c>
    </row>
  </sheetData>
  <sheetProtection password="CF53" sheet="1" objects="1" scenarios="1"/>
  <mergeCells count="4">
    <mergeCell ref="A52:C52"/>
    <mergeCell ref="A50:C50"/>
    <mergeCell ref="A51:C51"/>
    <mergeCell ref="A4:D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4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7.25390625" style="63" customWidth="1"/>
    <col min="2" max="2" width="7.875" style="63" customWidth="1"/>
    <col min="3" max="3" width="5.25390625" style="63" customWidth="1"/>
    <col min="4" max="4" width="46.00390625" style="68" customWidth="1"/>
    <col min="5" max="5" width="17.125" style="65" customWidth="1"/>
    <col min="6" max="8" width="9.125" style="65" customWidth="1"/>
    <col min="9" max="9" width="29.875" style="65" customWidth="1"/>
    <col min="10" max="12" width="9.125" style="65" customWidth="1"/>
    <col min="13" max="13" width="7.25390625" style="65" customWidth="1"/>
    <col min="14" max="14" width="7.875" style="65" customWidth="1"/>
    <col min="15" max="15" width="5.25390625" style="65" customWidth="1"/>
    <col min="16" max="16" width="35.125" style="65" customWidth="1"/>
    <col min="17" max="17" width="22.625" style="65" customWidth="1"/>
    <col min="18" max="16384" width="9.125" style="65" customWidth="1"/>
  </cols>
  <sheetData>
    <row r="1" spans="4:16" ht="12.75">
      <c r="D1" s="64" t="s">
        <v>337</v>
      </c>
      <c r="E1" s="66"/>
      <c r="P1" s="65" t="s">
        <v>76</v>
      </c>
    </row>
    <row r="2" spans="4:16" ht="12.75">
      <c r="D2" s="402" t="s">
        <v>762</v>
      </c>
      <c r="E2" s="66"/>
      <c r="P2" s="65" t="s">
        <v>77</v>
      </c>
    </row>
    <row r="3" spans="4:16" ht="12.75">
      <c r="D3" s="402" t="s">
        <v>763</v>
      </c>
      <c r="E3" s="66"/>
      <c r="P3" s="65" t="s">
        <v>291</v>
      </c>
    </row>
    <row r="4" ht="27.75" customHeight="1"/>
    <row r="5" spans="1:17" s="67" customFormat="1" ht="12">
      <c r="A5" s="648" t="s">
        <v>431</v>
      </c>
      <c r="B5" s="648"/>
      <c r="C5" s="648"/>
      <c r="D5" s="648"/>
      <c r="E5" s="648"/>
      <c r="M5" s="648" t="s">
        <v>78</v>
      </c>
      <c r="N5" s="648"/>
      <c r="O5" s="648"/>
      <c r="P5" s="648"/>
      <c r="Q5" s="648"/>
    </row>
    <row r="6" spans="1:5" ht="12">
      <c r="A6" s="648" t="s">
        <v>604</v>
      </c>
      <c r="B6" s="648"/>
      <c r="C6" s="648"/>
      <c r="D6" s="648"/>
      <c r="E6" s="648"/>
    </row>
    <row r="7" spans="1:5" ht="12.75" thickBot="1">
      <c r="A7" s="472"/>
      <c r="B7" s="472"/>
      <c r="C7" s="472"/>
      <c r="D7" s="472"/>
      <c r="E7" s="472"/>
    </row>
    <row r="8" spans="1:17" s="72" customFormat="1" ht="12">
      <c r="A8" s="69" t="s">
        <v>61</v>
      </c>
      <c r="B8" s="70" t="s">
        <v>62</v>
      </c>
      <c r="C8" s="70" t="s">
        <v>74</v>
      </c>
      <c r="D8" s="70" t="s">
        <v>63</v>
      </c>
      <c r="E8" s="71" t="s">
        <v>75</v>
      </c>
      <c r="M8" s="73" t="s">
        <v>61</v>
      </c>
      <c r="N8" s="73" t="s">
        <v>62</v>
      </c>
      <c r="O8" s="73" t="s">
        <v>74</v>
      </c>
      <c r="P8" s="73" t="s">
        <v>63</v>
      </c>
      <c r="Q8" s="73" t="s">
        <v>75</v>
      </c>
    </row>
    <row r="9" spans="1:17" s="77" customFormat="1" ht="12.75" customHeight="1" thickBot="1">
      <c r="A9" s="74">
        <v>1</v>
      </c>
      <c r="B9" s="75">
        <v>2</v>
      </c>
      <c r="C9" s="75">
        <v>3</v>
      </c>
      <c r="D9" s="75">
        <v>4</v>
      </c>
      <c r="E9" s="76">
        <v>5</v>
      </c>
      <c r="M9" s="78">
        <v>1</v>
      </c>
      <c r="N9" s="78">
        <v>2</v>
      </c>
      <c r="O9" s="78">
        <v>3</v>
      </c>
      <c r="P9" s="78">
        <v>4</v>
      </c>
      <c r="Q9" s="78">
        <v>5</v>
      </c>
    </row>
    <row r="10" spans="1:17" s="72" customFormat="1" ht="3" customHeight="1">
      <c r="A10" s="79"/>
      <c r="B10" s="80"/>
      <c r="C10" s="80"/>
      <c r="D10" s="80"/>
      <c r="E10" s="81"/>
      <c r="M10" s="82"/>
      <c r="N10" s="82"/>
      <c r="O10" s="82"/>
      <c r="P10" s="82"/>
      <c r="Q10" s="82"/>
    </row>
    <row r="11" spans="1:17" s="67" customFormat="1" ht="21" customHeight="1">
      <c r="A11" s="83" t="s">
        <v>96</v>
      </c>
      <c r="B11" s="84"/>
      <c r="C11" s="84"/>
      <c r="D11" s="96" t="s">
        <v>97</v>
      </c>
      <c r="E11" s="97">
        <f>SUM(E12)</f>
        <v>20000</v>
      </c>
      <c r="M11" s="98"/>
      <c r="N11" s="98"/>
      <c r="O11" s="98"/>
      <c r="P11" s="98"/>
      <c r="Q11" s="98"/>
    </row>
    <row r="12" spans="1:17" ht="21" customHeight="1">
      <c r="A12" s="79"/>
      <c r="B12" s="88" t="s">
        <v>99</v>
      </c>
      <c r="C12" s="88"/>
      <c r="D12" s="99" t="s">
        <v>100</v>
      </c>
      <c r="E12" s="100">
        <f>E14+E13</f>
        <v>20000</v>
      </c>
      <c r="M12" s="101"/>
      <c r="N12" s="101"/>
      <c r="O12" s="101"/>
      <c r="P12" s="101"/>
      <c r="Q12" s="101"/>
    </row>
    <row r="13" spans="1:17" s="95" customFormat="1" ht="21" customHeight="1">
      <c r="A13" s="102"/>
      <c r="B13" s="103"/>
      <c r="C13" s="103" t="s">
        <v>371</v>
      </c>
      <c r="D13" s="104" t="s">
        <v>262</v>
      </c>
      <c r="E13" s="105">
        <f>SUM('zał.nr2 '!E15)</f>
        <v>1000</v>
      </c>
      <c r="M13" s="106"/>
      <c r="N13" s="106"/>
      <c r="O13" s="106"/>
      <c r="P13" s="106"/>
      <c r="Q13" s="106"/>
    </row>
    <row r="14" spans="1:17" s="95" customFormat="1" ht="19.5" customHeight="1">
      <c r="A14" s="91"/>
      <c r="B14" s="92"/>
      <c r="C14" s="92" t="s">
        <v>577</v>
      </c>
      <c r="D14" s="93" t="s">
        <v>575</v>
      </c>
      <c r="E14" s="94">
        <f>SUM('zał.nr2 '!E16)</f>
        <v>19000</v>
      </c>
      <c r="M14" s="106"/>
      <c r="N14" s="106"/>
      <c r="O14" s="106"/>
      <c r="P14" s="106"/>
      <c r="Q14" s="106"/>
    </row>
    <row r="15" spans="1:17" s="67" customFormat="1" ht="19.5" customHeight="1">
      <c r="A15" s="83" t="s">
        <v>349</v>
      </c>
      <c r="B15" s="84"/>
      <c r="C15" s="84"/>
      <c r="D15" s="96" t="s">
        <v>350</v>
      </c>
      <c r="E15" s="97">
        <f>E17</f>
        <v>70345</v>
      </c>
      <c r="M15" s="107"/>
      <c r="N15" s="107"/>
      <c r="O15" s="107"/>
      <c r="P15" s="107"/>
      <c r="Q15" s="107"/>
    </row>
    <row r="16" spans="1:17" ht="21.75" customHeight="1">
      <c r="A16" s="79"/>
      <c r="B16" s="88" t="s">
        <v>407</v>
      </c>
      <c r="C16" s="88"/>
      <c r="D16" s="99" t="s">
        <v>422</v>
      </c>
      <c r="E16" s="100">
        <f>E17</f>
        <v>70345</v>
      </c>
      <c r="M16" s="101"/>
      <c r="N16" s="101"/>
      <c r="O16" s="101"/>
      <c r="P16" s="101"/>
      <c r="Q16" s="101"/>
    </row>
    <row r="17" spans="1:17" s="95" customFormat="1" ht="21" customHeight="1">
      <c r="A17" s="91"/>
      <c r="B17" s="92"/>
      <c r="C17" s="41" t="s">
        <v>593</v>
      </c>
      <c r="D17" s="93" t="s">
        <v>370</v>
      </c>
      <c r="E17" s="94">
        <f>SUM('zał.nr2 '!E19)</f>
        <v>70345</v>
      </c>
      <c r="M17" s="106"/>
      <c r="N17" s="106"/>
      <c r="O17" s="106"/>
      <c r="P17" s="106"/>
      <c r="Q17" s="106"/>
    </row>
    <row r="18" spans="1:5" s="67" customFormat="1" ht="21.75" customHeight="1">
      <c r="A18" s="83" t="s">
        <v>101</v>
      </c>
      <c r="B18" s="84"/>
      <c r="C18" s="108"/>
      <c r="D18" s="109" t="s">
        <v>102</v>
      </c>
      <c r="E18" s="97">
        <f>E19</f>
        <v>11010890</v>
      </c>
    </row>
    <row r="19" spans="1:5" ht="21.75" customHeight="1">
      <c r="A19" s="79"/>
      <c r="B19" s="88" t="s">
        <v>104</v>
      </c>
      <c r="C19" s="47"/>
      <c r="D19" s="110" t="s">
        <v>312</v>
      </c>
      <c r="E19" s="100">
        <f>E20</f>
        <v>11010890</v>
      </c>
    </row>
    <row r="20" spans="1:5" s="95" customFormat="1" ht="75" customHeight="1">
      <c r="A20" s="91"/>
      <c r="B20" s="92"/>
      <c r="C20" s="41" t="s">
        <v>594</v>
      </c>
      <c r="D20" s="93" t="s">
        <v>578</v>
      </c>
      <c r="E20" s="94">
        <f>SUM('zał.nr2 '!E22)</f>
        <v>11010890</v>
      </c>
    </row>
    <row r="21" spans="1:5" s="67" customFormat="1" ht="21.75" customHeight="1">
      <c r="A21" s="83" t="s">
        <v>107</v>
      </c>
      <c r="B21" s="84"/>
      <c r="C21" s="108"/>
      <c r="D21" s="109" t="s">
        <v>108</v>
      </c>
      <c r="E21" s="97">
        <f>E22</f>
        <v>288590</v>
      </c>
    </row>
    <row r="22" spans="1:5" ht="21.75" customHeight="1">
      <c r="A22" s="79"/>
      <c r="B22" s="88" t="s">
        <v>467</v>
      </c>
      <c r="C22" s="47"/>
      <c r="D22" s="110" t="s">
        <v>468</v>
      </c>
      <c r="E22" s="100">
        <f>SUM(E23)</f>
        <v>288590</v>
      </c>
    </row>
    <row r="23" spans="1:5" s="95" customFormat="1" ht="78" customHeight="1">
      <c r="A23" s="91"/>
      <c r="B23" s="92"/>
      <c r="C23" s="41" t="s">
        <v>595</v>
      </c>
      <c r="D23" s="93" t="s">
        <v>556</v>
      </c>
      <c r="E23" s="94">
        <f>SUM('zał.nr2 '!E25)</f>
        <v>288590</v>
      </c>
    </row>
    <row r="24" spans="1:17" s="67" customFormat="1" ht="19.5" customHeight="1">
      <c r="A24" s="83" t="s">
        <v>110</v>
      </c>
      <c r="B24" s="84"/>
      <c r="C24" s="84"/>
      <c r="D24" s="96" t="s">
        <v>111</v>
      </c>
      <c r="E24" s="97">
        <f>SUM(E25)</f>
        <v>18543000</v>
      </c>
      <c r="M24" s="107"/>
      <c r="N24" s="107"/>
      <c r="O24" s="107"/>
      <c r="P24" s="107"/>
      <c r="Q24" s="107"/>
    </row>
    <row r="25" spans="1:17" ht="21" customHeight="1">
      <c r="A25" s="79"/>
      <c r="B25" s="88" t="s">
        <v>112</v>
      </c>
      <c r="C25" s="88"/>
      <c r="D25" s="99" t="s">
        <v>113</v>
      </c>
      <c r="E25" s="100">
        <f>SUM(E26,E27,E31,E32)+E28</f>
        <v>18543000</v>
      </c>
      <c r="M25" s="101"/>
      <c r="N25" s="101"/>
      <c r="O25" s="101"/>
      <c r="P25" s="101"/>
      <c r="Q25" s="101"/>
    </row>
    <row r="26" spans="1:17" s="95" customFormat="1" ht="36.75" customHeight="1">
      <c r="A26" s="102"/>
      <c r="B26" s="103"/>
      <c r="C26" s="103" t="s">
        <v>372</v>
      </c>
      <c r="D26" s="111" t="s">
        <v>230</v>
      </c>
      <c r="E26" s="105">
        <f>SUM('zał.nr2 '!E28)</f>
        <v>900000</v>
      </c>
      <c r="M26" s="106"/>
      <c r="N26" s="106"/>
      <c r="O26" s="106"/>
      <c r="P26" s="106"/>
      <c r="Q26" s="106"/>
    </row>
    <row r="27" spans="1:17" s="95" customFormat="1" ht="60.75" customHeight="1">
      <c r="A27" s="102"/>
      <c r="B27" s="103"/>
      <c r="C27" s="43" t="s">
        <v>596</v>
      </c>
      <c r="D27" s="111" t="s">
        <v>461</v>
      </c>
      <c r="E27" s="105">
        <f>SUM('zał.nr2 '!E31)</f>
        <v>2350000</v>
      </c>
      <c r="M27" s="106"/>
      <c r="N27" s="106"/>
      <c r="O27" s="106"/>
      <c r="P27" s="106"/>
      <c r="Q27" s="106"/>
    </row>
    <row r="28" spans="1:17" s="95" customFormat="1" ht="36.75" customHeight="1" thickBot="1">
      <c r="A28" s="196"/>
      <c r="B28" s="197"/>
      <c r="C28" s="213" t="s">
        <v>597</v>
      </c>
      <c r="D28" s="198" t="s">
        <v>286</v>
      </c>
      <c r="E28" s="199">
        <f>SUM('zał.nr2 '!E32)</f>
        <v>100000</v>
      </c>
      <c r="M28" s="106"/>
      <c r="N28" s="106"/>
      <c r="O28" s="106"/>
      <c r="P28" s="106"/>
      <c r="Q28" s="106"/>
    </row>
    <row r="29" spans="1:17" s="95" customFormat="1" ht="14.25" customHeight="1" thickBot="1">
      <c r="A29" s="115"/>
      <c r="B29" s="115"/>
      <c r="C29" s="212"/>
      <c r="D29" s="182"/>
      <c r="E29" s="183"/>
      <c r="M29" s="106"/>
      <c r="N29" s="106"/>
      <c r="O29" s="106"/>
      <c r="P29" s="106"/>
      <c r="Q29" s="106"/>
    </row>
    <row r="30" spans="1:17" s="95" customFormat="1" ht="14.25" customHeight="1" thickBot="1">
      <c r="A30" s="200">
        <v>1</v>
      </c>
      <c r="B30" s="201">
        <v>2</v>
      </c>
      <c r="C30" s="201">
        <v>3</v>
      </c>
      <c r="D30" s="201">
        <v>4</v>
      </c>
      <c r="E30" s="202">
        <v>5</v>
      </c>
      <c r="M30" s="106"/>
      <c r="N30" s="106"/>
      <c r="O30" s="106"/>
      <c r="P30" s="106"/>
      <c r="Q30" s="106"/>
    </row>
    <row r="31" spans="1:17" s="95" customFormat="1" ht="33" customHeight="1">
      <c r="A31" s="102"/>
      <c r="B31" s="103"/>
      <c r="C31" s="103" t="s">
        <v>373</v>
      </c>
      <c r="D31" s="111" t="s">
        <v>576</v>
      </c>
      <c r="E31" s="105">
        <f>SUM('zał.nr2 '!E33)</f>
        <v>15123000</v>
      </c>
      <c r="M31" s="106"/>
      <c r="N31" s="106"/>
      <c r="O31" s="106"/>
      <c r="P31" s="106"/>
      <c r="Q31" s="106"/>
    </row>
    <row r="32" spans="1:17" s="95" customFormat="1" ht="19.5" customHeight="1">
      <c r="A32" s="102"/>
      <c r="B32" s="103"/>
      <c r="C32" s="103" t="s">
        <v>374</v>
      </c>
      <c r="D32" s="104" t="s">
        <v>222</v>
      </c>
      <c r="E32" s="105">
        <f>SUM('zał.nr2 '!E34)</f>
        <v>70000</v>
      </c>
      <c r="M32" s="106"/>
      <c r="N32" s="106"/>
      <c r="O32" s="106"/>
      <c r="P32" s="106"/>
      <c r="Q32" s="106"/>
    </row>
    <row r="33" spans="1:5" ht="19.5" customHeight="1">
      <c r="A33" s="83" t="s">
        <v>114</v>
      </c>
      <c r="B33" s="84"/>
      <c r="C33" s="112"/>
      <c r="D33" s="96" t="s">
        <v>115</v>
      </c>
      <c r="E33" s="97">
        <f>SUM(E34)</f>
        <v>150000</v>
      </c>
    </row>
    <row r="34" spans="1:5" ht="19.5" customHeight="1">
      <c r="A34" s="79"/>
      <c r="B34" s="88" t="s">
        <v>283</v>
      </c>
      <c r="C34" s="88"/>
      <c r="D34" s="99" t="s">
        <v>284</v>
      </c>
      <c r="E34" s="100">
        <f>E35</f>
        <v>150000</v>
      </c>
    </row>
    <row r="35" spans="1:5" s="95" customFormat="1" ht="19.5" customHeight="1">
      <c r="A35" s="102"/>
      <c r="B35" s="103"/>
      <c r="C35" s="103" t="s">
        <v>375</v>
      </c>
      <c r="D35" s="104" t="s">
        <v>229</v>
      </c>
      <c r="E35" s="105">
        <f>SUM('zał.nr2 '!E44)</f>
        <v>150000</v>
      </c>
    </row>
    <row r="36" spans="1:17" s="67" customFormat="1" ht="19.5" customHeight="1">
      <c r="A36" s="83" t="s">
        <v>118</v>
      </c>
      <c r="B36" s="84"/>
      <c r="C36" s="84"/>
      <c r="D36" s="96" t="s">
        <v>119</v>
      </c>
      <c r="E36" s="97">
        <f>SUM(E37,E40,E44)</f>
        <v>674500</v>
      </c>
      <c r="M36" s="107"/>
      <c r="N36" s="107"/>
      <c r="O36" s="107"/>
      <c r="P36" s="107"/>
      <c r="Q36" s="107"/>
    </row>
    <row r="37" spans="1:17" ht="19.5" customHeight="1">
      <c r="A37" s="79"/>
      <c r="B37" s="88" t="s">
        <v>120</v>
      </c>
      <c r="C37" s="88"/>
      <c r="D37" s="99" t="s">
        <v>121</v>
      </c>
      <c r="E37" s="100">
        <f>E38+E39</f>
        <v>562700</v>
      </c>
      <c r="M37" s="101"/>
      <c r="N37" s="101"/>
      <c r="O37" s="101"/>
      <c r="P37" s="101"/>
      <c r="Q37" s="101"/>
    </row>
    <row r="38" spans="1:17" s="95" customFormat="1" ht="60.75" customHeight="1">
      <c r="A38" s="102"/>
      <c r="B38" s="103"/>
      <c r="C38" s="43" t="s">
        <v>596</v>
      </c>
      <c r="D38" s="111" t="s">
        <v>461</v>
      </c>
      <c r="E38" s="105">
        <f>SUM('zał.nr2 '!E53)</f>
        <v>46200</v>
      </c>
      <c r="M38" s="106"/>
      <c r="N38" s="106"/>
      <c r="O38" s="106"/>
      <c r="P38" s="106"/>
      <c r="Q38" s="106"/>
    </row>
    <row r="39" spans="1:17" s="95" customFormat="1" ht="48" customHeight="1">
      <c r="A39" s="102"/>
      <c r="B39" s="103"/>
      <c r="C39" s="43" t="s">
        <v>598</v>
      </c>
      <c r="D39" s="111" t="s">
        <v>436</v>
      </c>
      <c r="E39" s="105">
        <f>SUM('zał.nr2 '!E54)</f>
        <v>516500</v>
      </c>
      <c r="M39" s="106"/>
      <c r="N39" s="106"/>
      <c r="O39" s="106"/>
      <c r="P39" s="106"/>
      <c r="Q39" s="106"/>
    </row>
    <row r="40" spans="1:17" ht="19.5" customHeight="1">
      <c r="A40" s="79"/>
      <c r="B40" s="88" t="s">
        <v>122</v>
      </c>
      <c r="C40" s="88"/>
      <c r="D40" s="99" t="s">
        <v>292</v>
      </c>
      <c r="E40" s="100">
        <f>E41+E42+E43</f>
        <v>86800</v>
      </c>
      <c r="M40" s="101"/>
      <c r="N40" s="101"/>
      <c r="O40" s="101"/>
      <c r="P40" s="101"/>
      <c r="Q40" s="101"/>
    </row>
    <row r="41" spans="1:17" s="95" customFormat="1" ht="19.5" customHeight="1">
      <c r="A41" s="102"/>
      <c r="B41" s="103"/>
      <c r="C41" s="103" t="s">
        <v>371</v>
      </c>
      <c r="D41" s="104" t="s">
        <v>262</v>
      </c>
      <c r="E41" s="105">
        <f>SUM('zał.nr2 '!E56)</f>
        <v>60000</v>
      </c>
      <c r="M41" s="106"/>
      <c r="N41" s="106"/>
      <c r="O41" s="106"/>
      <c r="P41" s="106"/>
      <c r="Q41" s="106"/>
    </row>
    <row r="42" spans="1:17" s="95" customFormat="1" ht="60.75" customHeight="1">
      <c r="A42" s="102"/>
      <c r="B42" s="103"/>
      <c r="C42" s="43" t="s">
        <v>596</v>
      </c>
      <c r="D42" s="111" t="s">
        <v>461</v>
      </c>
      <c r="E42" s="105">
        <f>SUM('zał.nr2 '!E57)</f>
        <v>20200</v>
      </c>
      <c r="M42" s="106"/>
      <c r="N42" s="106"/>
      <c r="O42" s="106"/>
      <c r="P42" s="106"/>
      <c r="Q42" s="106"/>
    </row>
    <row r="43" spans="1:17" s="95" customFormat="1" ht="49.5" customHeight="1">
      <c r="A43" s="102"/>
      <c r="B43" s="103"/>
      <c r="C43" s="43" t="s">
        <v>598</v>
      </c>
      <c r="D43" s="111" t="s">
        <v>436</v>
      </c>
      <c r="E43" s="105">
        <f>SUM('zał.nr2 '!E58)</f>
        <v>6600</v>
      </c>
      <c r="M43" s="113"/>
      <c r="N43" s="113"/>
      <c r="O43" s="113"/>
      <c r="P43" s="113"/>
      <c r="Q43" s="113"/>
    </row>
    <row r="44" spans="1:17" ht="19.5" customHeight="1">
      <c r="A44" s="79"/>
      <c r="B44" s="88" t="s">
        <v>123</v>
      </c>
      <c r="C44" s="88"/>
      <c r="D44" s="99" t="s">
        <v>100</v>
      </c>
      <c r="E44" s="100">
        <f>E45+E46</f>
        <v>25000</v>
      </c>
      <c r="M44" s="101"/>
      <c r="N44" s="101"/>
      <c r="O44" s="101"/>
      <c r="P44" s="101"/>
      <c r="Q44" s="101"/>
    </row>
    <row r="45" spans="1:17" s="95" customFormat="1" ht="21" customHeight="1">
      <c r="A45" s="102"/>
      <c r="B45" s="103"/>
      <c r="C45" s="103" t="s">
        <v>378</v>
      </c>
      <c r="D45" s="104" t="s">
        <v>224</v>
      </c>
      <c r="E45" s="105">
        <f>SUM('zał.nr2 '!E63)</f>
        <v>5000</v>
      </c>
      <c r="M45" s="106"/>
      <c r="N45" s="106"/>
      <c r="O45" s="106"/>
      <c r="P45" s="106"/>
      <c r="Q45" s="106"/>
    </row>
    <row r="46" spans="1:5" s="95" customFormat="1" ht="46.5" customHeight="1">
      <c r="A46" s="91"/>
      <c r="B46" s="92"/>
      <c r="C46" s="41" t="s">
        <v>599</v>
      </c>
      <c r="D46" s="93" t="s">
        <v>585</v>
      </c>
      <c r="E46" s="94">
        <f>SUM('zał.nr2 '!E64)</f>
        <v>20000</v>
      </c>
    </row>
    <row r="47" spans="1:5" ht="32.25" customHeight="1">
      <c r="A47" s="83" t="s">
        <v>124</v>
      </c>
      <c r="B47" s="84"/>
      <c r="C47" s="112"/>
      <c r="D47" s="109" t="s">
        <v>356</v>
      </c>
      <c r="E47" s="97">
        <f>E48</f>
        <v>35000</v>
      </c>
    </row>
    <row r="48" spans="1:5" ht="19.5" customHeight="1">
      <c r="A48" s="79"/>
      <c r="B48" s="88" t="s">
        <v>408</v>
      </c>
      <c r="C48" s="88"/>
      <c r="D48" s="99" t="s">
        <v>409</v>
      </c>
      <c r="E48" s="100">
        <f>E49</f>
        <v>35000</v>
      </c>
    </row>
    <row r="49" spans="1:5" s="95" customFormat="1" ht="19.5" customHeight="1">
      <c r="A49" s="91"/>
      <c r="B49" s="92"/>
      <c r="C49" s="92" t="s">
        <v>410</v>
      </c>
      <c r="D49" s="114" t="s">
        <v>411</v>
      </c>
      <c r="E49" s="94">
        <f>SUM('zał.nr2 '!E74)</f>
        <v>35000</v>
      </c>
    </row>
    <row r="50" spans="1:17" s="67" customFormat="1" ht="54.75" customHeight="1">
      <c r="A50" s="46" t="s">
        <v>602</v>
      </c>
      <c r="B50" s="84"/>
      <c r="C50" s="84"/>
      <c r="D50" s="109" t="s">
        <v>462</v>
      </c>
      <c r="E50" s="97">
        <f>SUM(E51,E56,E74,E82,E87)+E63</f>
        <v>48193439</v>
      </c>
      <c r="M50" s="107"/>
      <c r="N50" s="107"/>
      <c r="O50" s="107"/>
      <c r="P50" s="107"/>
      <c r="Q50" s="107"/>
    </row>
    <row r="51" spans="1:17" ht="19.5" customHeight="1">
      <c r="A51" s="79"/>
      <c r="B51" s="88" t="s">
        <v>195</v>
      </c>
      <c r="C51" s="88"/>
      <c r="D51" s="99" t="s">
        <v>196</v>
      </c>
      <c r="E51" s="100">
        <f>E52+E53</f>
        <v>387000</v>
      </c>
      <c r="M51" s="101"/>
      <c r="N51" s="101"/>
      <c r="O51" s="101"/>
      <c r="P51" s="101"/>
      <c r="Q51" s="101"/>
    </row>
    <row r="52" spans="1:17" s="95" customFormat="1" ht="32.25" customHeight="1">
      <c r="A52" s="102"/>
      <c r="B52" s="103"/>
      <c r="C52" s="103" t="s">
        <v>379</v>
      </c>
      <c r="D52" s="111" t="s">
        <v>219</v>
      </c>
      <c r="E52" s="105">
        <f>SUM('zał.nr2 '!E77)</f>
        <v>385000</v>
      </c>
      <c r="M52" s="106"/>
      <c r="N52" s="106"/>
      <c r="O52" s="106"/>
      <c r="P52" s="106"/>
      <c r="Q52" s="106"/>
    </row>
    <row r="53" spans="1:17" s="95" customFormat="1" ht="21.75" customHeight="1" thickBot="1">
      <c r="A53" s="196"/>
      <c r="B53" s="197"/>
      <c r="C53" s="197" t="s">
        <v>385</v>
      </c>
      <c r="D53" s="210" t="s">
        <v>226</v>
      </c>
      <c r="E53" s="199">
        <f>SUM('zał.nr2 '!E78)</f>
        <v>2000</v>
      </c>
      <c r="M53" s="106"/>
      <c r="N53" s="106"/>
      <c r="O53" s="106"/>
      <c r="P53" s="106"/>
      <c r="Q53" s="106"/>
    </row>
    <row r="54" spans="1:17" s="95" customFormat="1" ht="18" customHeight="1" thickBot="1">
      <c r="A54" s="115"/>
      <c r="B54" s="115"/>
      <c r="C54" s="115"/>
      <c r="D54" s="195"/>
      <c r="E54" s="183"/>
      <c r="M54" s="106"/>
      <c r="N54" s="106"/>
      <c r="O54" s="106"/>
      <c r="P54" s="106"/>
      <c r="Q54" s="106"/>
    </row>
    <row r="55" spans="1:17" s="95" customFormat="1" ht="15.75" customHeight="1" thickBot="1">
      <c r="A55" s="200">
        <v>1</v>
      </c>
      <c r="B55" s="201">
        <v>2</v>
      </c>
      <c r="C55" s="201">
        <v>3</v>
      </c>
      <c r="D55" s="201">
        <v>4</v>
      </c>
      <c r="E55" s="202">
        <v>5</v>
      </c>
      <c r="M55" s="106"/>
      <c r="N55" s="106"/>
      <c r="O55" s="106"/>
      <c r="P55" s="106"/>
      <c r="Q55" s="106"/>
    </row>
    <row r="56" spans="1:17" ht="43.5" customHeight="1">
      <c r="A56" s="79"/>
      <c r="B56" s="47" t="s">
        <v>614</v>
      </c>
      <c r="C56" s="88"/>
      <c r="D56" s="110" t="s">
        <v>557</v>
      </c>
      <c r="E56" s="100">
        <f>SUM(E57,E58,E59,E60,E62)+E61</f>
        <v>17251700</v>
      </c>
      <c r="M56" s="101"/>
      <c r="N56" s="101"/>
      <c r="O56" s="101"/>
      <c r="P56" s="101"/>
      <c r="Q56" s="101"/>
    </row>
    <row r="57" spans="1:17" s="95" customFormat="1" ht="19.5" customHeight="1">
      <c r="A57" s="102"/>
      <c r="B57" s="103"/>
      <c r="C57" s="103" t="s">
        <v>380</v>
      </c>
      <c r="D57" s="104" t="s">
        <v>197</v>
      </c>
      <c r="E57" s="105">
        <f>SUM('zał.nr2 '!E80)</f>
        <v>16000000</v>
      </c>
      <c r="M57" s="106"/>
      <c r="N57" s="106"/>
      <c r="O57" s="106"/>
      <c r="P57" s="106"/>
      <c r="Q57" s="106"/>
    </row>
    <row r="58" spans="1:17" s="95" customFormat="1" ht="19.5" customHeight="1">
      <c r="A58" s="102"/>
      <c r="B58" s="103"/>
      <c r="C58" s="103" t="s">
        <v>381</v>
      </c>
      <c r="D58" s="104" t="s">
        <v>198</v>
      </c>
      <c r="E58" s="105">
        <f>SUM('zał.nr2 '!E81)</f>
        <v>5000</v>
      </c>
      <c r="M58" s="106"/>
      <c r="N58" s="106"/>
      <c r="O58" s="106"/>
      <c r="P58" s="106"/>
      <c r="Q58" s="106"/>
    </row>
    <row r="59" spans="1:17" s="95" customFormat="1" ht="19.5" customHeight="1">
      <c r="A59" s="102"/>
      <c r="B59" s="103"/>
      <c r="C59" s="103" t="s">
        <v>382</v>
      </c>
      <c r="D59" s="104" t="s">
        <v>199</v>
      </c>
      <c r="E59" s="105">
        <f>SUM('zał.nr2 '!E82)</f>
        <v>41700</v>
      </c>
      <c r="M59" s="106"/>
      <c r="N59" s="106"/>
      <c r="O59" s="106"/>
      <c r="P59" s="106"/>
      <c r="Q59" s="106"/>
    </row>
    <row r="60" spans="1:17" s="95" customFormat="1" ht="19.5" customHeight="1">
      <c r="A60" s="102"/>
      <c r="B60" s="103"/>
      <c r="C60" s="103" t="s">
        <v>383</v>
      </c>
      <c r="D60" s="104" t="s">
        <v>200</v>
      </c>
      <c r="E60" s="105">
        <f>SUM('zał.nr2 '!E83)</f>
        <v>105000</v>
      </c>
      <c r="M60" s="106"/>
      <c r="N60" s="106"/>
      <c r="O60" s="106"/>
      <c r="P60" s="106"/>
      <c r="Q60" s="106"/>
    </row>
    <row r="61" spans="1:17" s="95" customFormat="1" ht="19.5" customHeight="1">
      <c r="A61" s="102"/>
      <c r="B61" s="103"/>
      <c r="C61" s="103" t="s">
        <v>384</v>
      </c>
      <c r="D61" s="104" t="s">
        <v>204</v>
      </c>
      <c r="E61" s="105">
        <f>SUM('zał.nr2 '!E84)</f>
        <v>1000000</v>
      </c>
      <c r="M61" s="106"/>
      <c r="N61" s="106"/>
      <c r="O61" s="106"/>
      <c r="P61" s="106"/>
      <c r="Q61" s="106"/>
    </row>
    <row r="62" spans="1:17" s="95" customFormat="1" ht="19.5" customHeight="1">
      <c r="A62" s="102"/>
      <c r="B62" s="103"/>
      <c r="C62" s="103" t="s">
        <v>385</v>
      </c>
      <c r="D62" s="104" t="s">
        <v>226</v>
      </c>
      <c r="E62" s="105">
        <f>SUM('zał.nr2 '!E85)</f>
        <v>100000</v>
      </c>
      <c r="M62" s="106"/>
      <c r="N62" s="106"/>
      <c r="O62" s="106"/>
      <c r="P62" s="106"/>
      <c r="Q62" s="106"/>
    </row>
    <row r="63" spans="1:17" s="95" customFormat="1" ht="50.25" customHeight="1">
      <c r="A63" s="102"/>
      <c r="B63" s="47" t="s">
        <v>615</v>
      </c>
      <c r="C63" s="88"/>
      <c r="D63" s="110" t="s">
        <v>518</v>
      </c>
      <c r="E63" s="100">
        <f>E64+E65+E66+E67+E68+E69+E70+E71+E72+E73</f>
        <v>6641300</v>
      </c>
      <c r="M63" s="106"/>
      <c r="N63" s="106"/>
      <c r="O63" s="106"/>
      <c r="P63" s="106"/>
      <c r="Q63" s="106"/>
    </row>
    <row r="64" spans="1:17" s="95" customFormat="1" ht="19.5" customHeight="1">
      <c r="A64" s="102"/>
      <c r="B64" s="103"/>
      <c r="C64" s="103" t="s">
        <v>380</v>
      </c>
      <c r="D64" s="104" t="s">
        <v>197</v>
      </c>
      <c r="E64" s="105">
        <f>SUM('zał.nr2 '!E87)</f>
        <v>2300000</v>
      </c>
      <c r="M64" s="106"/>
      <c r="N64" s="106"/>
      <c r="O64" s="106"/>
      <c r="P64" s="106"/>
      <c r="Q64" s="106"/>
    </row>
    <row r="65" spans="1:17" s="95" customFormat="1" ht="19.5" customHeight="1">
      <c r="A65" s="102"/>
      <c r="B65" s="103"/>
      <c r="C65" s="103" t="s">
        <v>381</v>
      </c>
      <c r="D65" s="104" t="s">
        <v>198</v>
      </c>
      <c r="E65" s="105">
        <f>SUM('zał.nr2 '!E88)</f>
        <v>40000</v>
      </c>
      <c r="M65" s="106"/>
      <c r="N65" s="106"/>
      <c r="O65" s="106"/>
      <c r="P65" s="106"/>
      <c r="Q65" s="106"/>
    </row>
    <row r="66" spans="1:17" s="95" customFormat="1" ht="19.5" customHeight="1">
      <c r="A66" s="102"/>
      <c r="B66" s="103"/>
      <c r="C66" s="103" t="s">
        <v>382</v>
      </c>
      <c r="D66" s="104" t="s">
        <v>199</v>
      </c>
      <c r="E66" s="105">
        <f>SUM('zał.nr2 '!E89)</f>
        <v>300</v>
      </c>
      <c r="M66" s="106"/>
      <c r="N66" s="106"/>
      <c r="O66" s="106"/>
      <c r="P66" s="106"/>
      <c r="Q66" s="106"/>
    </row>
    <row r="67" spans="1:17" s="95" customFormat="1" ht="19.5" customHeight="1">
      <c r="A67" s="102"/>
      <c r="B67" s="103"/>
      <c r="C67" s="103" t="s">
        <v>383</v>
      </c>
      <c r="D67" s="104" t="s">
        <v>200</v>
      </c>
      <c r="E67" s="105">
        <f>SUM('zał.nr2 '!E90)</f>
        <v>60000</v>
      </c>
      <c r="M67" s="106"/>
      <c r="N67" s="106"/>
      <c r="O67" s="106"/>
      <c r="P67" s="106"/>
      <c r="Q67" s="106"/>
    </row>
    <row r="68" spans="1:17" s="95" customFormat="1" ht="19.5" customHeight="1">
      <c r="A68" s="102"/>
      <c r="B68" s="103"/>
      <c r="C68" s="103" t="s">
        <v>386</v>
      </c>
      <c r="D68" s="104" t="s">
        <v>201</v>
      </c>
      <c r="E68" s="105">
        <f>SUM('zał.nr2 '!E91)</f>
        <v>300000</v>
      </c>
      <c r="M68" s="106"/>
      <c r="N68" s="106"/>
      <c r="O68" s="106"/>
      <c r="P68" s="106"/>
      <c r="Q68" s="106"/>
    </row>
    <row r="69" spans="1:17" s="95" customFormat="1" ht="19.5" customHeight="1">
      <c r="A69" s="102"/>
      <c r="B69" s="103"/>
      <c r="C69" s="103" t="s">
        <v>387</v>
      </c>
      <c r="D69" s="104" t="s">
        <v>202</v>
      </c>
      <c r="E69" s="105">
        <f>SUM('zał.nr2 '!E92)</f>
        <v>41000</v>
      </c>
      <c r="M69" s="106"/>
      <c r="N69" s="106"/>
      <c r="O69" s="106"/>
      <c r="P69" s="106"/>
      <c r="Q69" s="106"/>
    </row>
    <row r="70" spans="1:17" s="95" customFormat="1" ht="19.5" customHeight="1">
      <c r="A70" s="102"/>
      <c r="B70" s="103"/>
      <c r="C70" s="103" t="s">
        <v>388</v>
      </c>
      <c r="D70" s="104" t="s">
        <v>203</v>
      </c>
      <c r="E70" s="105">
        <f>SUM('zał.nr2 '!E93)</f>
        <v>750000</v>
      </c>
      <c r="M70" s="106"/>
      <c r="N70" s="106"/>
      <c r="O70" s="106"/>
      <c r="P70" s="106"/>
      <c r="Q70" s="106"/>
    </row>
    <row r="71" spans="1:17" s="95" customFormat="1" ht="33" customHeight="1">
      <c r="A71" s="102"/>
      <c r="B71" s="103"/>
      <c r="C71" s="103" t="s">
        <v>603</v>
      </c>
      <c r="D71" s="111" t="s">
        <v>476</v>
      </c>
      <c r="E71" s="105">
        <f>SUM('zał.nr2 '!E94)</f>
        <v>1500000</v>
      </c>
      <c r="M71" s="106"/>
      <c r="N71" s="106"/>
      <c r="O71" s="106"/>
      <c r="P71" s="106"/>
      <c r="Q71" s="106"/>
    </row>
    <row r="72" spans="1:17" s="95" customFormat="1" ht="19.5" customHeight="1">
      <c r="A72" s="102"/>
      <c r="B72" s="103"/>
      <c r="C72" s="103" t="s">
        <v>384</v>
      </c>
      <c r="D72" s="104" t="s">
        <v>204</v>
      </c>
      <c r="E72" s="105">
        <f>SUM('zał.nr2 '!E95)</f>
        <v>1600000</v>
      </c>
      <c r="M72" s="106"/>
      <c r="N72" s="106"/>
      <c r="O72" s="106"/>
      <c r="P72" s="106"/>
      <c r="Q72" s="106"/>
    </row>
    <row r="73" spans="1:17" s="95" customFormat="1" ht="19.5" customHeight="1">
      <c r="A73" s="102"/>
      <c r="B73" s="103"/>
      <c r="C73" s="115" t="s">
        <v>385</v>
      </c>
      <c r="D73" s="104" t="s">
        <v>226</v>
      </c>
      <c r="E73" s="105">
        <f>SUM('zał.nr2 '!E96)</f>
        <v>50000</v>
      </c>
      <c r="M73" s="106"/>
      <c r="N73" s="106"/>
      <c r="O73" s="106"/>
      <c r="P73" s="106"/>
      <c r="Q73" s="106"/>
    </row>
    <row r="74" spans="1:17" ht="32.25" customHeight="1">
      <c r="A74" s="79"/>
      <c r="B74" s="88" t="s">
        <v>205</v>
      </c>
      <c r="C74" s="88"/>
      <c r="D74" s="110" t="s">
        <v>280</v>
      </c>
      <c r="E74" s="100">
        <f>E75+E76+E77+E79+E81+E78+E80</f>
        <v>2345500</v>
      </c>
      <c r="M74" s="101"/>
      <c r="N74" s="101"/>
      <c r="O74" s="101"/>
      <c r="P74" s="101"/>
      <c r="Q74" s="101"/>
    </row>
    <row r="75" spans="1:17" s="95" customFormat="1" ht="19.5" customHeight="1">
      <c r="A75" s="102"/>
      <c r="B75" s="103"/>
      <c r="C75" s="103" t="s">
        <v>389</v>
      </c>
      <c r="D75" s="104" t="s">
        <v>206</v>
      </c>
      <c r="E75" s="105">
        <f>SUM('zał.nr2 '!E98)</f>
        <v>660000</v>
      </c>
      <c r="M75" s="106"/>
      <c r="N75" s="106"/>
      <c r="O75" s="106"/>
      <c r="P75" s="106"/>
      <c r="Q75" s="106"/>
    </row>
    <row r="76" spans="1:5" s="95" customFormat="1" ht="19.5" customHeight="1">
      <c r="A76" s="102"/>
      <c r="B76" s="103"/>
      <c r="C76" s="103" t="s">
        <v>390</v>
      </c>
      <c r="D76" s="104" t="s">
        <v>194</v>
      </c>
      <c r="E76" s="105">
        <f>SUM('zał.nr2 '!E99)</f>
        <v>800000</v>
      </c>
    </row>
    <row r="77" spans="1:5" s="95" customFormat="1" ht="19.5" customHeight="1">
      <c r="A77" s="102"/>
      <c r="B77" s="103"/>
      <c r="C77" s="103" t="s">
        <v>391</v>
      </c>
      <c r="D77" s="111" t="s">
        <v>369</v>
      </c>
      <c r="E77" s="105">
        <f>SUM('zał.nr2 '!E102)</f>
        <v>65000</v>
      </c>
    </row>
    <row r="78" spans="1:5" s="95" customFormat="1" ht="19.5" customHeight="1">
      <c r="A78" s="102"/>
      <c r="B78" s="103"/>
      <c r="C78" s="103" t="s">
        <v>412</v>
      </c>
      <c r="D78" s="111" t="s">
        <v>413</v>
      </c>
      <c r="E78" s="105">
        <f>SUM('zał.nr2 '!E103)</f>
        <v>5500</v>
      </c>
    </row>
    <row r="79" spans="1:17" s="95" customFormat="1" ht="21" customHeight="1">
      <c r="A79" s="102"/>
      <c r="B79" s="103"/>
      <c r="C79" s="103" t="s">
        <v>392</v>
      </c>
      <c r="D79" s="111" t="s">
        <v>223</v>
      </c>
      <c r="E79" s="105">
        <f>SUM('zał.nr2 '!E104)</f>
        <v>750000</v>
      </c>
      <c r="M79" s="106"/>
      <c r="N79" s="106"/>
      <c r="O79" s="106"/>
      <c r="P79" s="106"/>
      <c r="Q79" s="106"/>
    </row>
    <row r="80" spans="1:5" s="95" customFormat="1" ht="36.75" customHeight="1">
      <c r="A80" s="102"/>
      <c r="B80" s="103"/>
      <c r="C80" s="43" t="s">
        <v>603</v>
      </c>
      <c r="D80" s="111" t="s">
        <v>476</v>
      </c>
      <c r="E80" s="105">
        <f>SUM('zał.nr2 '!E105)</f>
        <v>50000</v>
      </c>
    </row>
    <row r="81" spans="1:17" s="95" customFormat="1" ht="19.5" customHeight="1">
      <c r="A81" s="102"/>
      <c r="B81" s="103"/>
      <c r="C81" s="43" t="s">
        <v>393</v>
      </c>
      <c r="D81" s="111" t="s">
        <v>345</v>
      </c>
      <c r="E81" s="105">
        <f>SUM('zał.nr2 '!E106)</f>
        <v>15000</v>
      </c>
      <c r="M81" s="106"/>
      <c r="N81" s="106"/>
      <c r="O81" s="106"/>
      <c r="P81" s="106"/>
      <c r="Q81" s="106"/>
    </row>
    <row r="82" spans="1:17" ht="32.25" customHeight="1">
      <c r="A82" s="79"/>
      <c r="B82" s="88" t="s">
        <v>207</v>
      </c>
      <c r="C82" s="88"/>
      <c r="D82" s="110" t="s">
        <v>208</v>
      </c>
      <c r="E82" s="100">
        <f>E83+E84</f>
        <v>16790431</v>
      </c>
      <c r="M82" s="101"/>
      <c r="N82" s="101"/>
      <c r="O82" s="101"/>
      <c r="P82" s="101"/>
      <c r="Q82" s="101"/>
    </row>
    <row r="83" spans="1:17" s="95" customFormat="1" ht="19.5" customHeight="1">
      <c r="A83" s="102"/>
      <c r="B83" s="103"/>
      <c r="C83" s="103" t="s">
        <v>394</v>
      </c>
      <c r="D83" s="104" t="s">
        <v>209</v>
      </c>
      <c r="E83" s="105">
        <f>SUM('zał.nr2 '!E108)</f>
        <v>16370431</v>
      </c>
      <c r="M83" s="106"/>
      <c r="N83" s="106"/>
      <c r="O83" s="106"/>
      <c r="P83" s="106"/>
      <c r="Q83" s="106"/>
    </row>
    <row r="84" spans="1:17" s="95" customFormat="1" ht="19.5" customHeight="1" thickBot="1">
      <c r="A84" s="196"/>
      <c r="B84" s="197"/>
      <c r="C84" s="197" t="s">
        <v>395</v>
      </c>
      <c r="D84" s="210" t="s">
        <v>210</v>
      </c>
      <c r="E84" s="199">
        <f>SUM('zał.nr2 '!E109)</f>
        <v>420000</v>
      </c>
      <c r="M84" s="106"/>
      <c r="N84" s="106"/>
      <c r="O84" s="106"/>
      <c r="P84" s="106"/>
      <c r="Q84" s="106"/>
    </row>
    <row r="85" spans="1:17" s="95" customFormat="1" ht="19.5" customHeight="1" thickBot="1">
      <c r="A85" s="115"/>
      <c r="B85" s="115"/>
      <c r="C85" s="115"/>
      <c r="D85" s="195"/>
      <c r="E85" s="183">
        <f>SUM(E57:E62)</f>
        <v>17251700</v>
      </c>
      <c r="M85" s="106"/>
      <c r="N85" s="106"/>
      <c r="O85" s="106"/>
      <c r="P85" s="106"/>
      <c r="Q85" s="106"/>
    </row>
    <row r="86" spans="1:17" s="95" customFormat="1" ht="16.5" customHeight="1" thickBot="1">
      <c r="A86" s="200">
        <v>1</v>
      </c>
      <c r="B86" s="201">
        <v>2</v>
      </c>
      <c r="C86" s="201">
        <v>3</v>
      </c>
      <c r="D86" s="201">
        <v>4</v>
      </c>
      <c r="E86" s="202">
        <v>5</v>
      </c>
      <c r="M86" s="106"/>
      <c r="N86" s="106"/>
      <c r="O86" s="106"/>
      <c r="P86" s="106"/>
      <c r="Q86" s="106"/>
    </row>
    <row r="87" spans="1:17" ht="32.25" customHeight="1">
      <c r="A87" s="79"/>
      <c r="B87" s="88" t="s">
        <v>211</v>
      </c>
      <c r="C87" s="88"/>
      <c r="D87" s="110" t="s">
        <v>220</v>
      </c>
      <c r="E87" s="100">
        <f>E88+E89</f>
        <v>4777508</v>
      </c>
      <c r="M87" s="101"/>
      <c r="N87" s="101"/>
      <c r="O87" s="101"/>
      <c r="P87" s="101"/>
      <c r="Q87" s="101"/>
    </row>
    <row r="88" spans="1:17" s="95" customFormat="1" ht="19.5" customHeight="1">
      <c r="A88" s="102"/>
      <c r="B88" s="103"/>
      <c r="C88" s="103" t="s">
        <v>394</v>
      </c>
      <c r="D88" s="111" t="s">
        <v>209</v>
      </c>
      <c r="E88" s="105">
        <f>SUM('zał.nr2 '!E111)</f>
        <v>4667508</v>
      </c>
      <c r="M88" s="106"/>
      <c r="N88" s="106"/>
      <c r="O88" s="106"/>
      <c r="P88" s="106"/>
      <c r="Q88" s="106"/>
    </row>
    <row r="89" spans="1:17" s="95" customFormat="1" ht="19.5" customHeight="1">
      <c r="A89" s="91"/>
      <c r="B89" s="92"/>
      <c r="C89" s="92" t="s">
        <v>395</v>
      </c>
      <c r="D89" s="114" t="s">
        <v>210</v>
      </c>
      <c r="E89" s="94">
        <f>SUM('zał.nr2 '!E112)</f>
        <v>110000</v>
      </c>
      <c r="M89" s="106"/>
      <c r="N89" s="106"/>
      <c r="O89" s="106"/>
      <c r="P89" s="106"/>
      <c r="Q89" s="106"/>
    </row>
    <row r="90" spans="1:17" s="67" customFormat="1" ht="19.5" customHeight="1">
      <c r="A90" s="83" t="s">
        <v>212</v>
      </c>
      <c r="B90" s="84"/>
      <c r="C90" s="84"/>
      <c r="D90" s="96" t="s">
        <v>213</v>
      </c>
      <c r="E90" s="97">
        <f>SUM(E91,E93,E96,E98,E100)</f>
        <v>45096759</v>
      </c>
      <c r="M90" s="107"/>
      <c r="N90" s="107"/>
      <c r="O90" s="107"/>
      <c r="P90" s="107"/>
      <c r="Q90" s="107"/>
    </row>
    <row r="91" spans="1:17" ht="32.25" customHeight="1">
      <c r="A91" s="79"/>
      <c r="B91" s="88" t="s">
        <v>214</v>
      </c>
      <c r="C91" s="88"/>
      <c r="D91" s="110" t="s">
        <v>221</v>
      </c>
      <c r="E91" s="100">
        <f>E92</f>
        <v>24492733</v>
      </c>
      <c r="M91" s="101"/>
      <c r="N91" s="101"/>
      <c r="O91" s="101"/>
      <c r="P91" s="101"/>
      <c r="Q91" s="101"/>
    </row>
    <row r="92" spans="1:17" s="67" customFormat="1" ht="19.5" customHeight="1">
      <c r="A92" s="83"/>
      <c r="B92" s="84"/>
      <c r="C92" s="103" t="s">
        <v>396</v>
      </c>
      <c r="D92" s="111" t="s">
        <v>287</v>
      </c>
      <c r="E92" s="105">
        <f>SUM('zał.nr2 '!E115)</f>
        <v>24492733</v>
      </c>
      <c r="M92" s="107"/>
      <c r="N92" s="107"/>
      <c r="O92" s="107"/>
      <c r="P92" s="107"/>
      <c r="Q92" s="107"/>
    </row>
    <row r="93" spans="1:5" ht="36.75" customHeight="1">
      <c r="A93" s="79"/>
      <c r="B93" s="88" t="s">
        <v>463</v>
      </c>
      <c r="C93" s="88"/>
      <c r="D93" s="110" t="s">
        <v>464</v>
      </c>
      <c r="E93" s="100">
        <f>SUM(E94,E95)</f>
        <v>19380223</v>
      </c>
    </row>
    <row r="94" spans="1:5" s="95" customFormat="1" ht="23.25" customHeight="1">
      <c r="A94" s="102"/>
      <c r="B94" s="103"/>
      <c r="C94" s="103" t="s">
        <v>586</v>
      </c>
      <c r="D94" s="111" t="s">
        <v>587</v>
      </c>
      <c r="E94" s="105">
        <f>SUM('zał.nr2 '!E117)</f>
        <v>66223</v>
      </c>
    </row>
    <row r="95" spans="1:17" s="95" customFormat="1" ht="57" customHeight="1">
      <c r="A95" s="102"/>
      <c r="B95" s="103"/>
      <c r="C95" s="43" t="s">
        <v>605</v>
      </c>
      <c r="D95" s="111" t="s">
        <v>424</v>
      </c>
      <c r="E95" s="105">
        <f>SUM('zał.nr2 '!E118)</f>
        <v>19314000</v>
      </c>
      <c r="M95" s="106"/>
      <c r="N95" s="106"/>
      <c r="O95" s="106"/>
      <c r="P95" s="106"/>
      <c r="Q95" s="106"/>
    </row>
    <row r="96" spans="1:17" ht="19.5" customHeight="1">
      <c r="A96" s="79"/>
      <c r="B96" s="88" t="s">
        <v>588</v>
      </c>
      <c r="C96" s="47"/>
      <c r="D96" s="110" t="s">
        <v>589</v>
      </c>
      <c r="E96" s="100">
        <f>SUM(E97)</f>
        <v>65461</v>
      </c>
      <c r="M96" s="101"/>
      <c r="N96" s="101"/>
      <c r="O96" s="101"/>
      <c r="P96" s="101"/>
      <c r="Q96" s="101"/>
    </row>
    <row r="97" spans="1:17" s="95" customFormat="1" ht="19.5" customHeight="1">
      <c r="A97" s="102"/>
      <c r="B97" s="103"/>
      <c r="C97" s="43" t="s">
        <v>396</v>
      </c>
      <c r="D97" s="111" t="s">
        <v>287</v>
      </c>
      <c r="E97" s="105">
        <f>SUM('zał.nr2 '!E120)</f>
        <v>65461</v>
      </c>
      <c r="M97" s="106"/>
      <c r="N97" s="106"/>
      <c r="O97" s="106"/>
      <c r="P97" s="106"/>
      <c r="Q97" s="106"/>
    </row>
    <row r="98" spans="1:17" ht="19.5" customHeight="1">
      <c r="A98" s="79"/>
      <c r="B98" s="88" t="s">
        <v>215</v>
      </c>
      <c r="C98" s="88"/>
      <c r="D98" s="99" t="s">
        <v>216</v>
      </c>
      <c r="E98" s="100">
        <f>E99</f>
        <v>105000</v>
      </c>
      <c r="M98" s="101"/>
      <c r="N98" s="101"/>
      <c r="O98" s="101"/>
      <c r="P98" s="101"/>
      <c r="Q98" s="101"/>
    </row>
    <row r="99" spans="1:17" s="95" customFormat="1" ht="18.75" customHeight="1">
      <c r="A99" s="102"/>
      <c r="B99" s="103"/>
      <c r="C99" s="103" t="s">
        <v>374</v>
      </c>
      <c r="D99" s="104" t="s">
        <v>275</v>
      </c>
      <c r="E99" s="105">
        <f>SUM('zał.nr2 '!E122)</f>
        <v>105000</v>
      </c>
      <c r="M99" s="106"/>
      <c r="N99" s="106"/>
      <c r="O99" s="106"/>
      <c r="P99" s="106"/>
      <c r="Q99" s="106"/>
    </row>
    <row r="100" spans="1:17" ht="19.5" customHeight="1">
      <c r="A100" s="79"/>
      <c r="B100" s="88" t="s">
        <v>425</v>
      </c>
      <c r="C100" s="88"/>
      <c r="D100" s="110" t="s">
        <v>458</v>
      </c>
      <c r="E100" s="100">
        <f>E101</f>
        <v>1053342</v>
      </c>
      <c r="M100" s="101"/>
      <c r="N100" s="101"/>
      <c r="O100" s="101"/>
      <c r="P100" s="101"/>
      <c r="Q100" s="101"/>
    </row>
    <row r="101" spans="1:17" s="95" customFormat="1" ht="18.75" customHeight="1">
      <c r="A101" s="91"/>
      <c r="B101" s="92"/>
      <c r="C101" s="92" t="s">
        <v>396</v>
      </c>
      <c r="D101" s="93" t="s">
        <v>225</v>
      </c>
      <c r="E101" s="94">
        <f>SUM('zał.nr2 '!E124)</f>
        <v>1053342</v>
      </c>
      <c r="M101" s="106"/>
      <c r="N101" s="106"/>
      <c r="O101" s="106"/>
      <c r="P101" s="106"/>
      <c r="Q101" s="106"/>
    </row>
    <row r="102" spans="1:17" s="67" customFormat="1" ht="22.5" customHeight="1">
      <c r="A102" s="83" t="s">
        <v>397</v>
      </c>
      <c r="B102" s="84"/>
      <c r="C102" s="84"/>
      <c r="D102" s="96" t="s">
        <v>398</v>
      </c>
      <c r="E102" s="97">
        <f>SUM(E103,E105,E107,E109,E111)</f>
        <v>1122423</v>
      </c>
      <c r="M102" s="107"/>
      <c r="N102" s="107"/>
      <c r="O102" s="107"/>
      <c r="P102" s="107"/>
      <c r="Q102" s="107"/>
    </row>
    <row r="103" spans="1:5" ht="18" customHeight="1">
      <c r="A103" s="79"/>
      <c r="B103" s="88" t="s">
        <v>405</v>
      </c>
      <c r="C103" s="48"/>
      <c r="D103" s="110" t="s">
        <v>180</v>
      </c>
      <c r="E103" s="100">
        <f>SUM(E104)</f>
        <v>31123</v>
      </c>
    </row>
    <row r="104" spans="1:5" s="95" customFormat="1" ht="42" customHeight="1">
      <c r="A104" s="102"/>
      <c r="B104" s="103"/>
      <c r="C104" s="44">
        <v>2320</v>
      </c>
      <c r="D104" s="111" t="s">
        <v>590</v>
      </c>
      <c r="E104" s="105">
        <f>SUM('zał.nr2 '!E134)</f>
        <v>31123</v>
      </c>
    </row>
    <row r="105" spans="1:5" s="179" customFormat="1" ht="25.5" customHeight="1">
      <c r="A105" s="174"/>
      <c r="B105" s="175" t="s">
        <v>406</v>
      </c>
      <c r="C105" s="176"/>
      <c r="D105" s="177" t="s">
        <v>611</v>
      </c>
      <c r="E105" s="178">
        <f>SUM(E106)</f>
        <v>354000</v>
      </c>
    </row>
    <row r="106" spans="1:5" s="95" customFormat="1" ht="28.5" customHeight="1">
      <c r="A106" s="102"/>
      <c r="B106" s="103"/>
      <c r="C106" s="44">
        <v>2030</v>
      </c>
      <c r="D106" s="111" t="s">
        <v>612</v>
      </c>
      <c r="E106" s="105">
        <f>SUM('zał.nr2 '!E141)</f>
        <v>354000</v>
      </c>
    </row>
    <row r="107" spans="1:5" s="179" customFormat="1" ht="20.25" customHeight="1">
      <c r="A107" s="174"/>
      <c r="B107" s="175" t="s">
        <v>401</v>
      </c>
      <c r="C107" s="176"/>
      <c r="D107" s="177" t="s">
        <v>227</v>
      </c>
      <c r="E107" s="178">
        <f>SUM(E108)</f>
        <v>531000</v>
      </c>
    </row>
    <row r="108" spans="1:5" s="95" customFormat="1" ht="28.5" customHeight="1">
      <c r="A108" s="102"/>
      <c r="B108" s="103"/>
      <c r="C108" s="44">
        <v>2030</v>
      </c>
      <c r="D108" s="111" t="s">
        <v>612</v>
      </c>
      <c r="E108" s="105">
        <f>SUM('zał.nr2 '!E143)</f>
        <v>531000</v>
      </c>
    </row>
    <row r="109" spans="1:17" ht="19.5" customHeight="1">
      <c r="A109" s="79"/>
      <c r="B109" s="88" t="s">
        <v>402</v>
      </c>
      <c r="C109" s="88"/>
      <c r="D109" s="110" t="s">
        <v>274</v>
      </c>
      <c r="E109" s="100">
        <f>SUM(E110)</f>
        <v>47300</v>
      </c>
      <c r="M109" s="101"/>
      <c r="N109" s="101"/>
      <c r="O109" s="101"/>
      <c r="P109" s="101"/>
      <c r="Q109" s="101"/>
    </row>
    <row r="110" spans="1:17" s="95" customFormat="1" ht="21.75" customHeight="1">
      <c r="A110" s="102"/>
      <c r="B110" s="103"/>
      <c r="C110" s="103" t="s">
        <v>375</v>
      </c>
      <c r="D110" s="104" t="s">
        <v>229</v>
      </c>
      <c r="E110" s="105">
        <f>SUM('zał.nr2 '!E145)</f>
        <v>47300</v>
      </c>
      <c r="M110" s="106"/>
      <c r="N110" s="106"/>
      <c r="O110" s="106"/>
      <c r="P110" s="106"/>
      <c r="Q110" s="106"/>
    </row>
    <row r="111" spans="1:17" s="179" customFormat="1" ht="21.75" customHeight="1">
      <c r="A111" s="174"/>
      <c r="B111" s="175" t="s">
        <v>613</v>
      </c>
      <c r="C111" s="175"/>
      <c r="D111" s="180" t="s">
        <v>100</v>
      </c>
      <c r="E111" s="178">
        <f>SUM(E112)</f>
        <v>159000</v>
      </c>
      <c r="M111" s="181"/>
      <c r="N111" s="181"/>
      <c r="O111" s="181"/>
      <c r="P111" s="181"/>
      <c r="Q111" s="181"/>
    </row>
    <row r="112" spans="1:17" s="95" customFormat="1" ht="27.75" customHeight="1" thickBot="1">
      <c r="A112" s="196"/>
      <c r="B112" s="197"/>
      <c r="C112" s="131">
        <v>2030</v>
      </c>
      <c r="D112" s="198" t="s">
        <v>612</v>
      </c>
      <c r="E112" s="199">
        <f>SUM('zał.nr2 '!E148)</f>
        <v>159000</v>
      </c>
      <c r="M112" s="113"/>
      <c r="N112" s="113"/>
      <c r="O112" s="113"/>
      <c r="P112" s="113"/>
      <c r="Q112" s="113"/>
    </row>
    <row r="113" spans="1:17" s="95" customFormat="1" ht="12" customHeight="1" thickBot="1">
      <c r="A113" s="115"/>
      <c r="B113" s="115"/>
      <c r="C113" s="130"/>
      <c r="D113" s="182"/>
      <c r="E113" s="183"/>
      <c r="M113" s="113"/>
      <c r="N113" s="113"/>
      <c r="O113" s="113"/>
      <c r="P113" s="113"/>
      <c r="Q113" s="113"/>
    </row>
    <row r="114" spans="1:17" s="95" customFormat="1" ht="15.75" customHeight="1" thickBot="1">
      <c r="A114" s="200">
        <v>1</v>
      </c>
      <c r="B114" s="201">
        <v>2</v>
      </c>
      <c r="C114" s="201">
        <v>3</v>
      </c>
      <c r="D114" s="201">
        <v>4</v>
      </c>
      <c r="E114" s="202">
        <v>5</v>
      </c>
      <c r="M114" s="113"/>
      <c r="N114" s="113"/>
      <c r="O114" s="113"/>
      <c r="P114" s="113"/>
      <c r="Q114" s="113"/>
    </row>
    <row r="115" spans="1:5" s="67" customFormat="1" ht="29.25" customHeight="1">
      <c r="A115" s="83" t="s">
        <v>165</v>
      </c>
      <c r="B115" s="84"/>
      <c r="C115" s="84"/>
      <c r="D115" s="109" t="s">
        <v>217</v>
      </c>
      <c r="E115" s="97">
        <f>E120+E118+E116</f>
        <v>7489813</v>
      </c>
    </row>
    <row r="116" spans="1:5" ht="19.5" customHeight="1">
      <c r="A116" s="52"/>
      <c r="B116" s="88" t="s">
        <v>469</v>
      </c>
      <c r="C116" s="88"/>
      <c r="D116" s="110" t="s">
        <v>360</v>
      </c>
      <c r="E116" s="100">
        <f>E117</f>
        <v>200000</v>
      </c>
    </row>
    <row r="117" spans="1:5" s="95" customFormat="1" ht="18.75" customHeight="1">
      <c r="A117" s="46"/>
      <c r="B117" s="84"/>
      <c r="C117" s="43" t="s">
        <v>593</v>
      </c>
      <c r="D117" s="111" t="s">
        <v>370</v>
      </c>
      <c r="E117" s="105">
        <f>SUM('zał.nr2 '!E156)</f>
        <v>200000</v>
      </c>
    </row>
    <row r="118" spans="1:17" s="67" customFormat="1" ht="33.75" customHeight="1">
      <c r="A118" s="79"/>
      <c r="B118" s="88" t="s">
        <v>414</v>
      </c>
      <c r="C118" s="88"/>
      <c r="D118" s="110" t="s">
        <v>435</v>
      </c>
      <c r="E118" s="100">
        <f>E119</f>
        <v>10000</v>
      </c>
      <c r="M118" s="107"/>
      <c r="N118" s="107"/>
      <c r="O118" s="107"/>
      <c r="P118" s="107"/>
      <c r="Q118" s="107"/>
    </row>
    <row r="119" spans="1:5" ht="22.5" customHeight="1">
      <c r="A119" s="102"/>
      <c r="B119" s="103"/>
      <c r="C119" s="103" t="s">
        <v>415</v>
      </c>
      <c r="D119" s="111" t="s">
        <v>416</v>
      </c>
      <c r="E119" s="105">
        <f>SUM('zał.nr2 '!E158)</f>
        <v>10000</v>
      </c>
    </row>
    <row r="120" spans="1:5" s="67" customFormat="1" ht="21.75" customHeight="1">
      <c r="A120" s="79"/>
      <c r="B120" s="88" t="s">
        <v>170</v>
      </c>
      <c r="C120" s="88"/>
      <c r="D120" s="99" t="s">
        <v>100</v>
      </c>
      <c r="E120" s="100">
        <f>E121+E122+E123</f>
        <v>7279813</v>
      </c>
    </row>
    <row r="121" spans="1:5" ht="36" customHeight="1">
      <c r="A121" s="102"/>
      <c r="B121" s="103"/>
      <c r="C121" s="43" t="s">
        <v>596</v>
      </c>
      <c r="D121" s="111" t="s">
        <v>461</v>
      </c>
      <c r="E121" s="105">
        <f>SUM('zał.nr2 '!E160)</f>
        <v>2200</v>
      </c>
    </row>
    <row r="122" spans="1:5" s="95" customFormat="1" ht="20.25" customHeight="1">
      <c r="A122" s="102"/>
      <c r="B122" s="103"/>
      <c r="C122" s="103" t="s">
        <v>378</v>
      </c>
      <c r="D122" s="104" t="s">
        <v>224</v>
      </c>
      <c r="E122" s="105">
        <f>SUM('zał.nr2 '!E161)</f>
        <v>4821233</v>
      </c>
    </row>
    <row r="123" spans="1:17" ht="40.5" customHeight="1">
      <c r="A123" s="91"/>
      <c r="B123" s="92"/>
      <c r="C123" s="41" t="s">
        <v>594</v>
      </c>
      <c r="D123" s="93" t="s">
        <v>578</v>
      </c>
      <c r="E123" s="94">
        <f>SUM('zał.nr2 '!E162)</f>
        <v>2456380</v>
      </c>
      <c r="M123" s="101"/>
      <c r="N123" s="101"/>
      <c r="O123" s="101"/>
      <c r="P123" s="101"/>
      <c r="Q123" s="101"/>
    </row>
    <row r="124" spans="1:17" s="95" customFormat="1" ht="20.25" customHeight="1">
      <c r="A124" s="83" t="s">
        <v>176</v>
      </c>
      <c r="B124" s="84"/>
      <c r="C124" s="84"/>
      <c r="D124" s="109" t="s">
        <v>177</v>
      </c>
      <c r="E124" s="97">
        <f>SUM(E125)</f>
        <v>900000</v>
      </c>
      <c r="M124" s="106"/>
      <c r="N124" s="106"/>
      <c r="O124" s="106"/>
      <c r="P124" s="106"/>
      <c r="Q124" s="106"/>
    </row>
    <row r="125" spans="1:17" s="95" customFormat="1" ht="19.5" customHeight="1">
      <c r="A125" s="52"/>
      <c r="B125" s="88" t="s">
        <v>250</v>
      </c>
      <c r="C125" s="88"/>
      <c r="D125" s="110" t="s">
        <v>251</v>
      </c>
      <c r="E125" s="100">
        <f>E126</f>
        <v>900000</v>
      </c>
      <c r="M125" s="106"/>
      <c r="N125" s="106"/>
      <c r="O125" s="106"/>
      <c r="P125" s="106"/>
      <c r="Q125" s="106"/>
    </row>
    <row r="126" spans="1:5" s="95" customFormat="1" ht="39" customHeight="1">
      <c r="A126" s="46"/>
      <c r="B126" s="84"/>
      <c r="C126" s="43" t="s">
        <v>591</v>
      </c>
      <c r="D126" s="111" t="s">
        <v>592</v>
      </c>
      <c r="E126" s="105">
        <f>SUM('zał.nr2 '!E165)</f>
        <v>900000</v>
      </c>
    </row>
    <row r="127" spans="1:5" s="95" customFormat="1" ht="8.25" customHeight="1" thickBot="1">
      <c r="A127" s="79"/>
      <c r="B127" s="88"/>
      <c r="C127" s="88"/>
      <c r="D127" s="99"/>
      <c r="E127" s="100"/>
    </row>
    <row r="128" spans="1:5" s="503" customFormat="1" ht="19.5" customHeight="1" thickBot="1">
      <c r="A128" s="649" t="s">
        <v>193</v>
      </c>
      <c r="B128" s="650"/>
      <c r="C128" s="650"/>
      <c r="D128" s="651"/>
      <c r="E128" s="57">
        <f>SUM(E124,E115,E102,E90,E47,E36,E33,E24,E15,E11)+E50+E21+E18</f>
        <v>133594759</v>
      </c>
    </row>
    <row r="129" spans="1:5" s="95" customFormat="1" ht="13.5" customHeight="1">
      <c r="A129" s="117"/>
      <c r="B129" s="117"/>
      <c r="C129" s="117"/>
      <c r="D129" s="124" t="s">
        <v>616</v>
      </c>
      <c r="E129" s="119">
        <v>134194759</v>
      </c>
    </row>
    <row r="130" spans="1:17" ht="14.25" customHeight="1">
      <c r="A130" s="117"/>
      <c r="B130" s="117"/>
      <c r="C130" s="117"/>
      <c r="D130" s="186" t="s">
        <v>610</v>
      </c>
      <c r="E130" s="187">
        <f>E128-E129</f>
        <v>-600000</v>
      </c>
      <c r="M130" s="101"/>
      <c r="N130" s="101"/>
      <c r="O130" s="101"/>
      <c r="P130" s="101"/>
      <c r="Q130" s="101"/>
    </row>
    <row r="131" spans="1:17" s="67" customFormat="1" ht="24" customHeight="1">
      <c r="A131" s="117"/>
      <c r="B131" s="117"/>
      <c r="C131" s="117"/>
      <c r="D131" s="124"/>
      <c r="E131" s="119"/>
      <c r="M131" s="107"/>
      <c r="N131" s="107"/>
      <c r="O131" s="107"/>
      <c r="P131" s="107"/>
      <c r="Q131" s="107"/>
    </row>
    <row r="132" spans="1:17" ht="19.5" customHeight="1">
      <c r="A132" s="117"/>
      <c r="B132" s="117"/>
      <c r="C132" s="117"/>
      <c r="D132" s="118"/>
      <c r="E132" s="119"/>
      <c r="M132" s="101"/>
      <c r="N132" s="101"/>
      <c r="O132" s="101"/>
      <c r="P132" s="101"/>
      <c r="Q132" s="101"/>
    </row>
    <row r="133" spans="1:17" ht="19.5" customHeight="1">
      <c r="A133" s="117"/>
      <c r="B133" s="117"/>
      <c r="C133" s="117"/>
      <c r="D133" s="118"/>
      <c r="E133" s="119"/>
      <c r="M133" s="101"/>
      <c r="N133" s="101"/>
      <c r="O133" s="101"/>
      <c r="P133" s="101"/>
      <c r="Q133" s="101"/>
    </row>
    <row r="134" spans="1:17" ht="19.5" customHeight="1">
      <c r="A134" s="117"/>
      <c r="B134" s="117"/>
      <c r="C134" s="117"/>
      <c r="D134" s="118"/>
      <c r="E134" s="119"/>
      <c r="M134" s="101"/>
      <c r="N134" s="101"/>
      <c r="O134" s="101"/>
      <c r="P134" s="101"/>
      <c r="Q134" s="101"/>
    </row>
    <row r="135" spans="1:17" ht="19.5" customHeight="1">
      <c r="A135" s="117"/>
      <c r="B135" s="117"/>
      <c r="C135" s="117"/>
      <c r="D135" s="118"/>
      <c r="E135" s="119"/>
      <c r="M135" s="101"/>
      <c r="N135" s="101"/>
      <c r="O135" s="101"/>
      <c r="P135" s="101"/>
      <c r="Q135" s="101"/>
    </row>
    <row r="136" spans="1:17" ht="19.5" customHeight="1">
      <c r="A136" s="117"/>
      <c r="B136" s="117"/>
      <c r="C136" s="117"/>
      <c r="D136" s="118"/>
      <c r="E136" s="119"/>
      <c r="M136" s="101"/>
      <c r="N136" s="101"/>
      <c r="O136" s="101"/>
      <c r="P136" s="101"/>
      <c r="Q136" s="101"/>
    </row>
    <row r="137" spans="1:17" ht="19.5" customHeight="1">
      <c r="A137" s="117"/>
      <c r="B137" s="117"/>
      <c r="C137" s="117"/>
      <c r="D137" s="118"/>
      <c r="E137" s="119"/>
      <c r="M137" s="101"/>
      <c r="N137" s="101"/>
      <c r="O137" s="101"/>
      <c r="P137" s="101"/>
      <c r="Q137" s="101"/>
    </row>
    <row r="138" spans="1:17" ht="19.5" customHeight="1">
      <c r="A138" s="117"/>
      <c r="B138" s="117"/>
      <c r="C138" s="117"/>
      <c r="D138" s="118"/>
      <c r="E138" s="119"/>
      <c r="M138" s="101"/>
      <c r="N138" s="101"/>
      <c r="O138" s="101"/>
      <c r="P138" s="101"/>
      <c r="Q138" s="101"/>
    </row>
    <row r="139" spans="1:17" ht="19.5" customHeight="1">
      <c r="A139" s="117"/>
      <c r="B139" s="117"/>
      <c r="C139" s="117"/>
      <c r="D139" s="118"/>
      <c r="E139" s="119"/>
      <c r="M139" s="101"/>
      <c r="N139" s="101"/>
      <c r="O139" s="101"/>
      <c r="P139" s="101"/>
      <c r="Q139" s="101"/>
    </row>
    <row r="140" spans="1:17" ht="19.5" customHeight="1">
      <c r="A140" s="117"/>
      <c r="B140" s="117"/>
      <c r="C140" s="117"/>
      <c r="D140" s="118"/>
      <c r="E140" s="119"/>
      <c r="M140" s="101"/>
      <c r="N140" s="101"/>
      <c r="O140" s="101"/>
      <c r="P140" s="101"/>
      <c r="Q140" s="101"/>
    </row>
    <row r="141" spans="1:17" ht="19.5" customHeight="1">
      <c r="A141" s="117"/>
      <c r="B141" s="117"/>
      <c r="C141" s="117"/>
      <c r="D141" s="117"/>
      <c r="E141" s="121"/>
      <c r="M141" s="101"/>
      <c r="N141" s="101"/>
      <c r="O141" s="101"/>
      <c r="P141" s="101"/>
      <c r="Q141" s="101"/>
    </row>
    <row r="142" spans="1:17" ht="19.5" customHeight="1">
      <c r="A142" s="117"/>
      <c r="B142" s="117"/>
      <c r="C142" s="117"/>
      <c r="D142" s="117"/>
      <c r="E142" s="121"/>
      <c r="M142" s="120"/>
      <c r="N142" s="120"/>
      <c r="O142" s="120"/>
      <c r="P142" s="120"/>
      <c r="Q142" s="120"/>
    </row>
    <row r="143" spans="1:5" ht="19.5" customHeight="1">
      <c r="A143" s="117"/>
      <c r="B143" s="117"/>
      <c r="C143" s="117"/>
      <c r="D143" s="118"/>
      <c r="E143" s="119"/>
    </row>
    <row r="144" spans="1:17" s="72" customFormat="1" ht="19.5" customHeight="1">
      <c r="A144" s="117"/>
      <c r="B144" s="117"/>
      <c r="C144" s="117"/>
      <c r="D144" s="118"/>
      <c r="E144" s="119"/>
      <c r="M144" s="73" t="s">
        <v>61</v>
      </c>
      <c r="N144" s="73" t="s">
        <v>62</v>
      </c>
      <c r="O144" s="73" t="s">
        <v>74</v>
      </c>
      <c r="P144" s="73" t="s">
        <v>63</v>
      </c>
      <c r="Q144" s="73" t="s">
        <v>75</v>
      </c>
    </row>
    <row r="145" spans="1:17" s="72" customFormat="1" ht="19.5" customHeight="1">
      <c r="A145" s="117"/>
      <c r="B145" s="117"/>
      <c r="C145" s="117"/>
      <c r="D145" s="118"/>
      <c r="E145" s="119"/>
      <c r="M145" s="73">
        <v>1</v>
      </c>
      <c r="N145" s="73">
        <v>2</v>
      </c>
      <c r="O145" s="73">
        <v>3</v>
      </c>
      <c r="P145" s="73">
        <v>4</v>
      </c>
      <c r="Q145" s="73">
        <v>5</v>
      </c>
    </row>
    <row r="146" spans="1:17" ht="19.5" customHeight="1">
      <c r="A146" s="117"/>
      <c r="B146" s="117"/>
      <c r="C146" s="117"/>
      <c r="D146" s="118"/>
      <c r="E146" s="119"/>
      <c r="M146" s="122"/>
      <c r="N146" s="122"/>
      <c r="O146" s="122"/>
      <c r="P146" s="122"/>
      <c r="Q146" s="122"/>
    </row>
    <row r="147" spans="1:17" ht="19.5" customHeight="1">
      <c r="A147" s="117"/>
      <c r="B147" s="117"/>
      <c r="C147" s="117"/>
      <c r="D147" s="118"/>
      <c r="E147" s="119"/>
      <c r="M147" s="101"/>
      <c r="N147" s="101"/>
      <c r="O147" s="101"/>
      <c r="P147" s="101"/>
      <c r="Q147" s="101"/>
    </row>
    <row r="148" spans="1:17" ht="19.5" customHeight="1">
      <c r="A148" s="117"/>
      <c r="B148" s="117"/>
      <c r="C148" s="117"/>
      <c r="D148" s="118"/>
      <c r="E148" s="119"/>
      <c r="M148" s="101"/>
      <c r="N148" s="101"/>
      <c r="O148" s="101"/>
      <c r="P148" s="101"/>
      <c r="Q148" s="101"/>
    </row>
    <row r="149" spans="1:17" ht="19.5" customHeight="1">
      <c r="A149" s="117"/>
      <c r="B149" s="117"/>
      <c r="C149" s="117"/>
      <c r="D149" s="118"/>
      <c r="E149" s="119"/>
      <c r="M149" s="101"/>
      <c r="N149" s="101"/>
      <c r="O149" s="101"/>
      <c r="P149" s="101"/>
      <c r="Q149" s="101"/>
    </row>
    <row r="150" spans="1:17" ht="19.5" customHeight="1">
      <c r="A150" s="117"/>
      <c r="B150" s="117"/>
      <c r="C150" s="117"/>
      <c r="D150" s="118"/>
      <c r="E150" s="119"/>
      <c r="M150" s="101"/>
      <c r="N150" s="101"/>
      <c r="O150" s="101"/>
      <c r="P150" s="101"/>
      <c r="Q150" s="101"/>
    </row>
    <row r="151" spans="1:17" ht="19.5" customHeight="1">
      <c r="A151" s="117"/>
      <c r="B151" s="117"/>
      <c r="C151" s="117"/>
      <c r="D151" s="118"/>
      <c r="E151" s="119"/>
      <c r="M151" s="101"/>
      <c r="N151" s="101"/>
      <c r="O151" s="101"/>
      <c r="P151" s="101"/>
      <c r="Q151" s="101"/>
    </row>
    <row r="152" spans="1:17" ht="19.5" customHeight="1">
      <c r="A152" s="117"/>
      <c r="B152" s="117"/>
      <c r="C152" s="117"/>
      <c r="D152" s="118"/>
      <c r="E152" s="119"/>
      <c r="M152" s="101"/>
      <c r="N152" s="101"/>
      <c r="O152" s="101"/>
      <c r="P152" s="101"/>
      <c r="Q152" s="101"/>
    </row>
    <row r="153" spans="1:17" ht="19.5" customHeight="1">
      <c r="A153" s="117"/>
      <c r="B153" s="117"/>
      <c r="C153" s="117"/>
      <c r="D153" s="118"/>
      <c r="E153" s="119"/>
      <c r="M153" s="101"/>
      <c r="N153" s="101"/>
      <c r="O153" s="101"/>
      <c r="P153" s="101"/>
      <c r="Q153" s="101"/>
    </row>
    <row r="154" spans="1:17" ht="19.5" customHeight="1">
      <c r="A154" s="117"/>
      <c r="B154" s="117"/>
      <c r="C154" s="117"/>
      <c r="D154" s="118"/>
      <c r="E154" s="119"/>
      <c r="M154" s="101"/>
      <c r="N154" s="101"/>
      <c r="O154" s="101"/>
      <c r="P154" s="101"/>
      <c r="Q154" s="101"/>
    </row>
    <row r="155" spans="1:17" ht="19.5" customHeight="1">
      <c r="A155" s="117"/>
      <c r="B155" s="117"/>
      <c r="C155" s="117"/>
      <c r="D155" s="118"/>
      <c r="E155" s="119"/>
      <c r="M155" s="101"/>
      <c r="N155" s="101"/>
      <c r="O155" s="101"/>
      <c r="P155" s="101"/>
      <c r="Q155" s="101"/>
    </row>
    <row r="156" spans="1:17" ht="19.5" customHeight="1">
      <c r="A156" s="117"/>
      <c r="B156" s="117"/>
      <c r="C156" s="117"/>
      <c r="D156" s="118"/>
      <c r="E156" s="119"/>
      <c r="M156" s="101"/>
      <c r="N156" s="101"/>
      <c r="O156" s="101"/>
      <c r="P156" s="101"/>
      <c r="Q156" s="101"/>
    </row>
    <row r="157" spans="1:17" ht="19.5" customHeight="1">
      <c r="A157" s="117"/>
      <c r="B157" s="117"/>
      <c r="C157" s="117"/>
      <c r="D157" s="118"/>
      <c r="E157" s="119"/>
      <c r="M157" s="101"/>
      <c r="N157" s="101"/>
      <c r="O157" s="101"/>
      <c r="P157" s="101"/>
      <c r="Q157" s="101"/>
    </row>
    <row r="158" spans="1:17" ht="19.5" customHeight="1">
      <c r="A158" s="117"/>
      <c r="B158" s="117"/>
      <c r="C158" s="117"/>
      <c r="D158" s="118"/>
      <c r="E158" s="119"/>
      <c r="M158" s="101"/>
      <c r="N158" s="101"/>
      <c r="O158" s="101"/>
      <c r="P158" s="101"/>
      <c r="Q158" s="101"/>
    </row>
    <row r="159" spans="1:17" ht="19.5" customHeight="1">
      <c r="A159" s="117"/>
      <c r="B159" s="117"/>
      <c r="C159" s="117"/>
      <c r="D159" s="118"/>
      <c r="E159" s="119"/>
      <c r="M159" s="101"/>
      <c r="N159" s="101"/>
      <c r="O159" s="101"/>
      <c r="P159" s="101"/>
      <c r="Q159" s="101"/>
    </row>
    <row r="160" spans="1:17" ht="19.5" customHeight="1">
      <c r="A160" s="117"/>
      <c r="B160" s="117"/>
      <c r="C160" s="117"/>
      <c r="D160" s="118"/>
      <c r="E160" s="119"/>
      <c r="M160" s="101"/>
      <c r="N160" s="101"/>
      <c r="O160" s="101"/>
      <c r="P160" s="101"/>
      <c r="Q160" s="101"/>
    </row>
    <row r="161" spans="1:17" ht="19.5" customHeight="1">
      <c r="A161" s="117"/>
      <c r="B161" s="117"/>
      <c r="C161" s="117"/>
      <c r="D161" s="118"/>
      <c r="E161" s="119"/>
      <c r="M161" s="101"/>
      <c r="N161" s="101"/>
      <c r="O161" s="101"/>
      <c r="P161" s="101"/>
      <c r="Q161" s="101"/>
    </row>
    <row r="162" spans="1:17" ht="19.5" customHeight="1">
      <c r="A162" s="117"/>
      <c r="B162" s="117"/>
      <c r="C162" s="117"/>
      <c r="D162" s="118"/>
      <c r="E162" s="119"/>
      <c r="M162" s="101"/>
      <c r="N162" s="101"/>
      <c r="O162" s="101"/>
      <c r="P162" s="101"/>
      <c r="Q162" s="101"/>
    </row>
    <row r="163" spans="1:17" ht="19.5" customHeight="1">
      <c r="A163" s="117"/>
      <c r="B163" s="117"/>
      <c r="C163" s="117"/>
      <c r="D163" s="118"/>
      <c r="E163" s="119"/>
      <c r="M163" s="101"/>
      <c r="N163" s="101"/>
      <c r="O163" s="101"/>
      <c r="P163" s="101"/>
      <c r="Q163" s="101"/>
    </row>
    <row r="164" spans="1:17" ht="19.5" customHeight="1">
      <c r="A164" s="117"/>
      <c r="B164" s="117"/>
      <c r="C164" s="117"/>
      <c r="D164" s="118"/>
      <c r="E164" s="119"/>
      <c r="M164" s="101"/>
      <c r="N164" s="101"/>
      <c r="O164" s="101"/>
      <c r="P164" s="101"/>
      <c r="Q164" s="101"/>
    </row>
    <row r="165" spans="1:17" ht="19.5" customHeight="1">
      <c r="A165" s="117"/>
      <c r="B165" s="117"/>
      <c r="C165" s="117"/>
      <c r="D165" s="118"/>
      <c r="E165" s="119"/>
      <c r="M165" s="101"/>
      <c r="N165" s="101"/>
      <c r="O165" s="101"/>
      <c r="P165" s="101"/>
      <c r="Q165" s="101"/>
    </row>
    <row r="166" spans="1:17" ht="19.5" customHeight="1">
      <c r="A166" s="117"/>
      <c r="B166" s="117"/>
      <c r="C166" s="117"/>
      <c r="D166" s="118"/>
      <c r="E166" s="119"/>
      <c r="M166" s="101"/>
      <c r="N166" s="101"/>
      <c r="O166" s="101"/>
      <c r="P166" s="101"/>
      <c r="Q166" s="101"/>
    </row>
    <row r="167" spans="1:17" ht="19.5" customHeight="1">
      <c r="A167" s="117"/>
      <c r="B167" s="117"/>
      <c r="C167" s="117"/>
      <c r="D167" s="118"/>
      <c r="E167" s="119"/>
      <c r="M167" s="101"/>
      <c r="N167" s="101"/>
      <c r="O167" s="101"/>
      <c r="P167" s="101"/>
      <c r="Q167" s="101"/>
    </row>
    <row r="168" spans="1:17" ht="19.5" customHeight="1">
      <c r="A168" s="117"/>
      <c r="B168" s="117"/>
      <c r="C168" s="117"/>
      <c r="D168" s="118"/>
      <c r="E168" s="119"/>
      <c r="M168" s="101"/>
      <c r="N168" s="101"/>
      <c r="O168" s="101"/>
      <c r="P168" s="101"/>
      <c r="Q168" s="101"/>
    </row>
    <row r="169" spans="1:17" ht="19.5" customHeight="1">
      <c r="A169" s="117"/>
      <c r="B169" s="117"/>
      <c r="C169" s="117"/>
      <c r="D169" s="118"/>
      <c r="E169" s="119"/>
      <c r="M169" s="101"/>
      <c r="N169" s="101"/>
      <c r="O169" s="101"/>
      <c r="P169" s="101"/>
      <c r="Q169" s="101"/>
    </row>
    <row r="170" spans="1:17" ht="19.5" customHeight="1">
      <c r="A170" s="117"/>
      <c r="B170" s="117"/>
      <c r="C170" s="117"/>
      <c r="D170" s="118"/>
      <c r="E170" s="119"/>
      <c r="M170" s="101"/>
      <c r="N170" s="101"/>
      <c r="O170" s="101"/>
      <c r="P170" s="101"/>
      <c r="Q170" s="101"/>
    </row>
    <row r="171" spans="1:17" ht="19.5" customHeight="1">
      <c r="A171" s="117"/>
      <c r="B171" s="117"/>
      <c r="C171" s="117"/>
      <c r="D171" s="118"/>
      <c r="E171" s="119"/>
      <c r="M171" s="101"/>
      <c r="N171" s="101"/>
      <c r="O171" s="101"/>
      <c r="P171" s="101"/>
      <c r="Q171" s="101"/>
    </row>
    <row r="172" spans="1:17" ht="19.5" customHeight="1">
      <c r="A172" s="117"/>
      <c r="B172" s="117"/>
      <c r="C172" s="117"/>
      <c r="D172" s="118"/>
      <c r="E172" s="119"/>
      <c r="M172" s="101"/>
      <c r="N172" s="101"/>
      <c r="O172" s="101"/>
      <c r="P172" s="101"/>
      <c r="Q172" s="101"/>
    </row>
    <row r="173" spans="1:17" ht="19.5" customHeight="1">
      <c r="A173" s="117"/>
      <c r="B173" s="117"/>
      <c r="C173" s="117"/>
      <c r="D173" s="118"/>
      <c r="E173" s="119"/>
      <c r="M173" s="101"/>
      <c r="N173" s="101"/>
      <c r="O173" s="101"/>
      <c r="P173" s="101"/>
      <c r="Q173" s="101"/>
    </row>
    <row r="174" spans="1:17" ht="19.5" customHeight="1">
      <c r="A174" s="117"/>
      <c r="B174" s="117"/>
      <c r="C174" s="117"/>
      <c r="D174" s="118"/>
      <c r="E174" s="119"/>
      <c r="M174" s="101"/>
      <c r="N174" s="101"/>
      <c r="O174" s="101"/>
      <c r="P174" s="101"/>
      <c r="Q174" s="101"/>
    </row>
    <row r="175" spans="1:17" ht="19.5" customHeight="1">
      <c r="A175" s="117"/>
      <c r="B175" s="117"/>
      <c r="C175" s="117"/>
      <c r="D175" s="118"/>
      <c r="E175" s="119"/>
      <c r="M175" s="101"/>
      <c r="N175" s="101"/>
      <c r="O175" s="101"/>
      <c r="P175" s="101"/>
      <c r="Q175" s="101"/>
    </row>
    <row r="176" spans="1:17" ht="19.5" customHeight="1">
      <c r="A176" s="117"/>
      <c r="B176" s="117"/>
      <c r="C176" s="117"/>
      <c r="D176" s="118"/>
      <c r="E176" s="119"/>
      <c r="M176" s="101"/>
      <c r="N176" s="101"/>
      <c r="O176" s="101"/>
      <c r="P176" s="101"/>
      <c r="Q176" s="101"/>
    </row>
    <row r="177" spans="1:17" ht="19.5" customHeight="1">
      <c r="A177" s="117"/>
      <c r="B177" s="117"/>
      <c r="C177" s="117"/>
      <c r="D177" s="118"/>
      <c r="E177" s="119"/>
      <c r="M177" s="101"/>
      <c r="N177" s="101"/>
      <c r="O177" s="101"/>
      <c r="P177" s="101"/>
      <c r="Q177" s="101"/>
    </row>
    <row r="178" spans="1:17" ht="19.5" customHeight="1">
      <c r="A178" s="117"/>
      <c r="B178" s="117"/>
      <c r="C178" s="117"/>
      <c r="D178" s="118"/>
      <c r="E178" s="119"/>
      <c r="M178" s="101"/>
      <c r="N178" s="101"/>
      <c r="O178" s="101"/>
      <c r="P178" s="101"/>
      <c r="Q178" s="101"/>
    </row>
    <row r="179" spans="1:17" ht="19.5" customHeight="1">
      <c r="A179" s="117"/>
      <c r="B179" s="117"/>
      <c r="C179" s="117"/>
      <c r="D179" s="118"/>
      <c r="E179" s="119"/>
      <c r="M179" s="101"/>
      <c r="N179" s="101"/>
      <c r="O179" s="101"/>
      <c r="P179" s="101"/>
      <c r="Q179" s="101"/>
    </row>
    <row r="180" spans="1:17" ht="19.5" customHeight="1">
      <c r="A180" s="117"/>
      <c r="B180" s="117"/>
      <c r="C180" s="117"/>
      <c r="D180" s="118"/>
      <c r="E180" s="119"/>
      <c r="M180" s="101"/>
      <c r="N180" s="101"/>
      <c r="O180" s="101"/>
      <c r="P180" s="101"/>
      <c r="Q180" s="101"/>
    </row>
    <row r="181" spans="1:17" ht="19.5" customHeight="1">
      <c r="A181" s="117"/>
      <c r="B181" s="117"/>
      <c r="C181" s="117"/>
      <c r="D181" s="118"/>
      <c r="E181" s="119"/>
      <c r="M181" s="101"/>
      <c r="N181" s="101"/>
      <c r="O181" s="101"/>
      <c r="P181" s="101"/>
      <c r="Q181" s="101"/>
    </row>
    <row r="182" spans="1:17" ht="19.5" customHeight="1">
      <c r="A182" s="117"/>
      <c r="B182" s="117"/>
      <c r="C182" s="117"/>
      <c r="D182" s="118"/>
      <c r="E182" s="119"/>
      <c r="M182" s="101"/>
      <c r="N182" s="101"/>
      <c r="O182" s="101"/>
      <c r="P182" s="101"/>
      <c r="Q182" s="101"/>
    </row>
    <row r="183" spans="1:17" ht="19.5" customHeight="1">
      <c r="A183" s="117"/>
      <c r="B183" s="117"/>
      <c r="C183" s="117"/>
      <c r="D183" s="118"/>
      <c r="E183" s="119"/>
      <c r="M183" s="101"/>
      <c r="N183" s="101"/>
      <c r="O183" s="101"/>
      <c r="P183" s="101"/>
      <c r="Q183" s="101"/>
    </row>
    <row r="184" spans="1:17" ht="19.5" customHeight="1">
      <c r="A184" s="117"/>
      <c r="B184" s="117"/>
      <c r="C184" s="117"/>
      <c r="D184" s="118"/>
      <c r="E184" s="119"/>
      <c r="M184" s="101"/>
      <c r="N184" s="101"/>
      <c r="O184" s="101"/>
      <c r="P184" s="101"/>
      <c r="Q184" s="101"/>
    </row>
    <row r="185" spans="1:17" ht="19.5" customHeight="1">
      <c r="A185" s="117"/>
      <c r="B185" s="117"/>
      <c r="C185" s="117"/>
      <c r="D185" s="118"/>
      <c r="E185" s="119"/>
      <c r="M185" s="101"/>
      <c r="N185" s="101"/>
      <c r="O185" s="101"/>
      <c r="P185" s="101"/>
      <c r="Q185" s="101"/>
    </row>
    <row r="186" spans="1:17" ht="19.5" customHeight="1">
      <c r="A186" s="117"/>
      <c r="B186" s="117"/>
      <c r="C186" s="117"/>
      <c r="D186" s="118"/>
      <c r="E186" s="119"/>
      <c r="M186" s="101"/>
      <c r="N186" s="101"/>
      <c r="O186" s="101"/>
      <c r="P186" s="101"/>
      <c r="Q186" s="101"/>
    </row>
    <row r="187" spans="1:17" ht="19.5" customHeight="1">
      <c r="A187" s="117"/>
      <c r="B187" s="117"/>
      <c r="C187" s="117"/>
      <c r="D187" s="118"/>
      <c r="E187" s="119"/>
      <c r="M187" s="101"/>
      <c r="N187" s="101"/>
      <c r="O187" s="101"/>
      <c r="P187" s="101"/>
      <c r="Q187" s="101"/>
    </row>
    <row r="188" spans="1:17" ht="19.5" customHeight="1">
      <c r="A188" s="117"/>
      <c r="B188" s="117"/>
      <c r="C188" s="117"/>
      <c r="D188" s="118"/>
      <c r="E188" s="119"/>
      <c r="M188" s="101"/>
      <c r="N188" s="101"/>
      <c r="O188" s="101"/>
      <c r="P188" s="101"/>
      <c r="Q188" s="101"/>
    </row>
    <row r="189" spans="1:17" ht="19.5" customHeight="1">
      <c r="A189" s="117"/>
      <c r="B189" s="117"/>
      <c r="C189" s="117"/>
      <c r="D189" s="118"/>
      <c r="E189" s="119"/>
      <c r="M189" s="101"/>
      <c r="N189" s="101"/>
      <c r="O189" s="101"/>
      <c r="P189" s="101"/>
      <c r="Q189" s="101"/>
    </row>
    <row r="190" spans="1:17" ht="19.5" customHeight="1">
      <c r="A190" s="117"/>
      <c r="B190" s="117"/>
      <c r="C190" s="117"/>
      <c r="D190" s="118"/>
      <c r="E190" s="119"/>
      <c r="M190" s="101"/>
      <c r="N190" s="101"/>
      <c r="O190" s="101"/>
      <c r="P190" s="101"/>
      <c r="Q190" s="101"/>
    </row>
    <row r="191" spans="1:17" ht="19.5" customHeight="1">
      <c r="A191" s="117"/>
      <c r="B191" s="117"/>
      <c r="C191" s="117"/>
      <c r="D191" s="118"/>
      <c r="E191" s="119"/>
      <c r="M191" s="101"/>
      <c r="N191" s="101"/>
      <c r="O191" s="101"/>
      <c r="P191" s="101"/>
      <c r="Q191" s="101"/>
    </row>
    <row r="192" spans="1:17" ht="19.5" customHeight="1">
      <c r="A192" s="117"/>
      <c r="B192" s="117"/>
      <c r="C192" s="117"/>
      <c r="D192" s="118"/>
      <c r="E192" s="119"/>
      <c r="M192" s="101"/>
      <c r="N192" s="101"/>
      <c r="O192" s="101"/>
      <c r="P192" s="101"/>
      <c r="Q192" s="101"/>
    </row>
    <row r="193" spans="1:17" ht="19.5" customHeight="1">
      <c r="A193" s="117"/>
      <c r="B193" s="117"/>
      <c r="C193" s="117"/>
      <c r="D193" s="118"/>
      <c r="E193" s="119"/>
      <c r="M193" s="101"/>
      <c r="N193" s="101"/>
      <c r="O193" s="101"/>
      <c r="P193" s="101"/>
      <c r="Q193" s="101"/>
    </row>
    <row r="194" spans="1:17" ht="19.5" customHeight="1">
      <c r="A194" s="117"/>
      <c r="B194" s="117"/>
      <c r="C194" s="117"/>
      <c r="D194" s="118"/>
      <c r="E194" s="119"/>
      <c r="M194" s="101"/>
      <c r="N194" s="101"/>
      <c r="O194" s="101"/>
      <c r="P194" s="101"/>
      <c r="Q194" s="101"/>
    </row>
    <row r="195" spans="1:17" ht="19.5" customHeight="1">
      <c r="A195" s="117"/>
      <c r="B195" s="117"/>
      <c r="C195" s="117"/>
      <c r="D195" s="118"/>
      <c r="E195" s="119"/>
      <c r="M195" s="101"/>
      <c r="N195" s="101"/>
      <c r="O195" s="101"/>
      <c r="P195" s="101"/>
      <c r="Q195" s="101"/>
    </row>
    <row r="196" spans="1:17" ht="19.5" customHeight="1">
      <c r="A196" s="117"/>
      <c r="B196" s="117"/>
      <c r="C196" s="117"/>
      <c r="D196" s="118"/>
      <c r="E196" s="119"/>
      <c r="M196" s="101"/>
      <c r="N196" s="101"/>
      <c r="O196" s="101"/>
      <c r="P196" s="101"/>
      <c r="Q196" s="101"/>
    </row>
    <row r="197" spans="1:17" ht="19.5" customHeight="1">
      <c r="A197" s="117"/>
      <c r="B197" s="117"/>
      <c r="C197" s="117"/>
      <c r="D197" s="117"/>
      <c r="E197" s="121"/>
      <c r="M197" s="101"/>
      <c r="N197" s="101"/>
      <c r="O197" s="101"/>
      <c r="P197" s="101"/>
      <c r="Q197" s="101"/>
    </row>
    <row r="198" spans="1:17" ht="19.5" customHeight="1">
      <c r="A198" s="117"/>
      <c r="B198" s="117"/>
      <c r="C198" s="117"/>
      <c r="D198" s="117"/>
      <c r="E198" s="121"/>
      <c r="M198" s="120"/>
      <c r="N198" s="120"/>
      <c r="O198" s="120"/>
      <c r="P198" s="120"/>
      <c r="Q198" s="120"/>
    </row>
    <row r="199" spans="1:5" ht="19.5" customHeight="1">
      <c r="A199" s="117"/>
      <c r="B199" s="117"/>
      <c r="C199" s="117"/>
      <c r="D199" s="118"/>
      <c r="E199" s="119"/>
    </row>
    <row r="200" spans="1:17" s="72" customFormat="1" ht="19.5" customHeight="1">
      <c r="A200" s="117"/>
      <c r="B200" s="117"/>
      <c r="C200" s="117"/>
      <c r="D200" s="118"/>
      <c r="E200" s="119"/>
      <c r="M200" s="73" t="s">
        <v>61</v>
      </c>
      <c r="N200" s="73" t="s">
        <v>62</v>
      </c>
      <c r="O200" s="73" t="s">
        <v>74</v>
      </c>
      <c r="P200" s="73" t="s">
        <v>63</v>
      </c>
      <c r="Q200" s="73" t="s">
        <v>75</v>
      </c>
    </row>
    <row r="201" spans="1:17" s="72" customFormat="1" ht="19.5" customHeight="1">
      <c r="A201" s="117"/>
      <c r="B201" s="117"/>
      <c r="C201" s="117"/>
      <c r="D201" s="118"/>
      <c r="E201" s="119"/>
      <c r="M201" s="73">
        <v>1</v>
      </c>
      <c r="N201" s="73">
        <v>2</v>
      </c>
      <c r="O201" s="73">
        <v>3</v>
      </c>
      <c r="P201" s="73">
        <v>4</v>
      </c>
      <c r="Q201" s="73">
        <v>5</v>
      </c>
    </row>
    <row r="202" spans="1:17" ht="19.5" customHeight="1">
      <c r="A202" s="117"/>
      <c r="B202" s="117"/>
      <c r="C202" s="117"/>
      <c r="D202" s="118"/>
      <c r="E202" s="119"/>
      <c r="M202" s="122"/>
      <c r="N202" s="122"/>
      <c r="O202" s="122"/>
      <c r="P202" s="122"/>
      <c r="Q202" s="122"/>
    </row>
    <row r="203" spans="1:17" ht="19.5" customHeight="1">
      <c r="A203" s="117"/>
      <c r="B203" s="117"/>
      <c r="C203" s="117"/>
      <c r="D203" s="118"/>
      <c r="E203" s="119"/>
      <c r="M203" s="101"/>
      <c r="N203" s="101"/>
      <c r="O203" s="101"/>
      <c r="P203" s="101"/>
      <c r="Q203" s="101"/>
    </row>
    <row r="204" spans="1:17" ht="19.5" customHeight="1">
      <c r="A204" s="117"/>
      <c r="B204" s="117"/>
      <c r="C204" s="117"/>
      <c r="D204" s="118"/>
      <c r="E204" s="119"/>
      <c r="M204" s="101"/>
      <c r="N204" s="101"/>
      <c r="O204" s="101"/>
      <c r="P204" s="101"/>
      <c r="Q204" s="101"/>
    </row>
    <row r="205" spans="1:17" ht="19.5" customHeight="1">
      <c r="A205" s="117"/>
      <c r="B205" s="117"/>
      <c r="C205" s="117"/>
      <c r="D205" s="118"/>
      <c r="E205" s="119"/>
      <c r="M205" s="101"/>
      <c r="N205" s="101"/>
      <c r="O205" s="101"/>
      <c r="P205" s="101"/>
      <c r="Q205" s="101"/>
    </row>
    <row r="206" spans="1:17" ht="19.5" customHeight="1">
      <c r="A206" s="117"/>
      <c r="B206" s="117"/>
      <c r="C206" s="117"/>
      <c r="D206" s="118"/>
      <c r="E206" s="119"/>
      <c r="M206" s="101"/>
      <c r="N206" s="101"/>
      <c r="O206" s="101"/>
      <c r="P206" s="101"/>
      <c r="Q206" s="101"/>
    </row>
    <row r="207" spans="1:17" ht="19.5" customHeight="1">
      <c r="A207" s="117"/>
      <c r="B207" s="117"/>
      <c r="C207" s="117"/>
      <c r="D207" s="118"/>
      <c r="E207" s="119"/>
      <c r="M207" s="101"/>
      <c r="N207" s="101"/>
      <c r="O207" s="101"/>
      <c r="P207" s="101"/>
      <c r="Q207" s="101"/>
    </row>
    <row r="208" spans="1:17" ht="19.5" customHeight="1">
      <c r="A208" s="117"/>
      <c r="B208" s="117"/>
      <c r="C208" s="117"/>
      <c r="D208" s="118"/>
      <c r="E208" s="119"/>
      <c r="M208" s="101"/>
      <c r="N208" s="101"/>
      <c r="O208" s="101"/>
      <c r="P208" s="101"/>
      <c r="Q208" s="101"/>
    </row>
    <row r="209" spans="1:17" ht="19.5" customHeight="1">
      <c r="A209" s="117"/>
      <c r="B209" s="117"/>
      <c r="C209" s="117"/>
      <c r="D209" s="118"/>
      <c r="E209" s="119"/>
      <c r="M209" s="101"/>
      <c r="N209" s="101"/>
      <c r="O209" s="101"/>
      <c r="P209" s="101"/>
      <c r="Q209" s="101"/>
    </row>
    <row r="210" spans="1:17" ht="19.5" customHeight="1">
      <c r="A210" s="117"/>
      <c r="B210" s="117"/>
      <c r="C210" s="117"/>
      <c r="D210" s="118"/>
      <c r="E210" s="119"/>
      <c r="M210" s="101"/>
      <c r="N210" s="101"/>
      <c r="O210" s="101"/>
      <c r="P210" s="101"/>
      <c r="Q210" s="101"/>
    </row>
    <row r="211" spans="1:17" ht="19.5" customHeight="1">
      <c r="A211" s="117"/>
      <c r="B211" s="117"/>
      <c r="C211" s="117"/>
      <c r="D211" s="118"/>
      <c r="E211" s="119"/>
      <c r="M211" s="101"/>
      <c r="N211" s="101"/>
      <c r="O211" s="101"/>
      <c r="P211" s="101"/>
      <c r="Q211" s="101"/>
    </row>
    <row r="212" spans="1:17" ht="19.5" customHeight="1">
      <c r="A212" s="117"/>
      <c r="B212" s="117"/>
      <c r="C212" s="117"/>
      <c r="D212" s="118"/>
      <c r="E212" s="119"/>
      <c r="M212" s="101"/>
      <c r="N212" s="101"/>
      <c r="O212" s="101"/>
      <c r="P212" s="101"/>
      <c r="Q212" s="101"/>
    </row>
    <row r="213" spans="1:17" ht="19.5" customHeight="1">
      <c r="A213" s="117"/>
      <c r="B213" s="117"/>
      <c r="C213" s="117"/>
      <c r="D213" s="118"/>
      <c r="E213" s="119"/>
      <c r="M213" s="101"/>
      <c r="N213" s="101"/>
      <c r="O213" s="101"/>
      <c r="P213" s="101"/>
      <c r="Q213" s="101"/>
    </row>
    <row r="214" spans="1:17" ht="19.5" customHeight="1">
      <c r="A214" s="117"/>
      <c r="B214" s="117"/>
      <c r="C214" s="117"/>
      <c r="D214" s="118"/>
      <c r="E214" s="119"/>
      <c r="M214" s="101"/>
      <c r="N214" s="101"/>
      <c r="O214" s="101"/>
      <c r="P214" s="101"/>
      <c r="Q214" s="101"/>
    </row>
    <row r="215" spans="1:17" ht="19.5" customHeight="1">
      <c r="A215" s="117"/>
      <c r="B215" s="117"/>
      <c r="C215" s="117"/>
      <c r="D215" s="118"/>
      <c r="E215" s="119"/>
      <c r="M215" s="101"/>
      <c r="N215" s="101"/>
      <c r="O215" s="101"/>
      <c r="P215" s="101"/>
      <c r="Q215" s="101"/>
    </row>
    <row r="216" spans="1:17" ht="19.5" customHeight="1">
      <c r="A216" s="117"/>
      <c r="B216" s="117"/>
      <c r="C216" s="117"/>
      <c r="D216" s="118"/>
      <c r="E216" s="119"/>
      <c r="M216" s="101"/>
      <c r="N216" s="101"/>
      <c r="O216" s="101"/>
      <c r="P216" s="101"/>
      <c r="Q216" s="101"/>
    </row>
    <row r="217" spans="1:17" ht="19.5" customHeight="1">
      <c r="A217" s="117"/>
      <c r="B217" s="117"/>
      <c r="C217" s="117"/>
      <c r="D217" s="118"/>
      <c r="E217" s="119"/>
      <c r="M217" s="101"/>
      <c r="N217" s="101"/>
      <c r="O217" s="101"/>
      <c r="P217" s="101"/>
      <c r="Q217" s="101"/>
    </row>
    <row r="218" spans="1:17" ht="19.5" customHeight="1">
      <c r="A218" s="117"/>
      <c r="B218" s="117"/>
      <c r="C218" s="117"/>
      <c r="D218" s="118"/>
      <c r="E218" s="119"/>
      <c r="M218" s="101"/>
      <c r="N218" s="101"/>
      <c r="O218" s="101"/>
      <c r="P218" s="101"/>
      <c r="Q218" s="101"/>
    </row>
    <row r="219" spans="1:17" ht="19.5" customHeight="1">
      <c r="A219" s="117"/>
      <c r="B219" s="117"/>
      <c r="C219" s="117"/>
      <c r="D219" s="118"/>
      <c r="E219" s="119"/>
      <c r="M219" s="101"/>
      <c r="N219" s="101"/>
      <c r="O219" s="101"/>
      <c r="P219" s="101"/>
      <c r="Q219" s="101"/>
    </row>
    <row r="220" spans="1:17" ht="19.5" customHeight="1">
      <c r="A220" s="117"/>
      <c r="B220" s="117"/>
      <c r="C220" s="117"/>
      <c r="D220" s="118"/>
      <c r="E220" s="119"/>
      <c r="M220" s="101"/>
      <c r="N220" s="101"/>
      <c r="O220" s="101"/>
      <c r="P220" s="101"/>
      <c r="Q220" s="101"/>
    </row>
    <row r="221" spans="1:17" ht="19.5" customHeight="1">
      <c r="A221" s="117"/>
      <c r="B221" s="117"/>
      <c r="C221" s="117"/>
      <c r="D221" s="118"/>
      <c r="E221" s="119"/>
      <c r="M221" s="101"/>
      <c r="N221" s="101"/>
      <c r="O221" s="101"/>
      <c r="P221" s="101"/>
      <c r="Q221" s="101"/>
    </row>
    <row r="222" spans="1:17" ht="19.5" customHeight="1">
      <c r="A222" s="117"/>
      <c r="B222" s="117"/>
      <c r="C222" s="117"/>
      <c r="D222" s="118"/>
      <c r="E222" s="119"/>
      <c r="M222" s="101"/>
      <c r="N222" s="101"/>
      <c r="O222" s="101"/>
      <c r="P222" s="101"/>
      <c r="Q222" s="101"/>
    </row>
    <row r="223" spans="1:17" ht="19.5" customHeight="1">
      <c r="A223" s="117"/>
      <c r="B223" s="117"/>
      <c r="C223" s="117"/>
      <c r="D223" s="118"/>
      <c r="E223" s="119"/>
      <c r="M223" s="101"/>
      <c r="N223" s="101"/>
      <c r="O223" s="101"/>
      <c r="P223" s="101"/>
      <c r="Q223" s="101"/>
    </row>
    <row r="224" spans="1:17" ht="19.5" customHeight="1">
      <c r="A224" s="117"/>
      <c r="B224" s="117"/>
      <c r="C224" s="117"/>
      <c r="D224" s="118"/>
      <c r="E224" s="119"/>
      <c r="M224" s="101"/>
      <c r="N224" s="101"/>
      <c r="O224" s="101"/>
      <c r="P224" s="101"/>
      <c r="Q224" s="101"/>
    </row>
    <row r="225" spans="1:17" ht="19.5" customHeight="1">
      <c r="A225" s="117"/>
      <c r="B225" s="117"/>
      <c r="C225" s="117"/>
      <c r="D225" s="118"/>
      <c r="E225" s="119"/>
      <c r="M225" s="101"/>
      <c r="N225" s="101"/>
      <c r="O225" s="101"/>
      <c r="P225" s="101"/>
      <c r="Q225" s="101"/>
    </row>
    <row r="226" spans="1:17" ht="19.5" customHeight="1">
      <c r="A226" s="117"/>
      <c r="B226" s="117"/>
      <c r="C226" s="117"/>
      <c r="D226" s="118"/>
      <c r="E226" s="119"/>
      <c r="M226" s="101"/>
      <c r="N226" s="101"/>
      <c r="O226" s="101"/>
      <c r="P226" s="101"/>
      <c r="Q226" s="101"/>
    </row>
    <row r="227" spans="1:17" ht="19.5" customHeight="1">
      <c r="A227" s="117"/>
      <c r="B227" s="117"/>
      <c r="C227" s="117"/>
      <c r="D227" s="118"/>
      <c r="E227" s="119"/>
      <c r="M227" s="101"/>
      <c r="N227" s="101"/>
      <c r="O227" s="101"/>
      <c r="P227" s="101"/>
      <c r="Q227" s="101"/>
    </row>
    <row r="228" spans="1:17" ht="19.5" customHeight="1">
      <c r="A228" s="117"/>
      <c r="B228" s="117"/>
      <c r="C228" s="117"/>
      <c r="D228" s="118"/>
      <c r="E228" s="119"/>
      <c r="M228" s="101"/>
      <c r="N228" s="101"/>
      <c r="O228" s="101"/>
      <c r="P228" s="101"/>
      <c r="Q228" s="101"/>
    </row>
    <row r="229" spans="1:17" ht="19.5" customHeight="1">
      <c r="A229" s="117"/>
      <c r="B229" s="117"/>
      <c r="C229" s="117"/>
      <c r="D229" s="118"/>
      <c r="E229" s="119"/>
      <c r="M229" s="101"/>
      <c r="N229" s="101"/>
      <c r="O229" s="101"/>
      <c r="P229" s="101"/>
      <c r="Q229" s="101"/>
    </row>
    <row r="230" spans="1:17" ht="19.5" customHeight="1">
      <c r="A230" s="117"/>
      <c r="B230" s="117"/>
      <c r="C230" s="117"/>
      <c r="D230" s="118"/>
      <c r="E230" s="119"/>
      <c r="M230" s="101"/>
      <c r="N230" s="101"/>
      <c r="O230" s="101"/>
      <c r="P230" s="101"/>
      <c r="Q230" s="101"/>
    </row>
    <row r="231" spans="1:17" ht="19.5" customHeight="1">
      <c r="A231" s="117"/>
      <c r="B231" s="117"/>
      <c r="C231" s="117"/>
      <c r="D231" s="118"/>
      <c r="E231" s="119"/>
      <c r="M231" s="101"/>
      <c r="N231" s="101"/>
      <c r="O231" s="101"/>
      <c r="P231" s="101"/>
      <c r="Q231" s="101"/>
    </row>
    <row r="232" spans="1:17" ht="19.5" customHeight="1">
      <c r="A232" s="117"/>
      <c r="B232" s="117"/>
      <c r="C232" s="117"/>
      <c r="D232" s="118"/>
      <c r="E232" s="119"/>
      <c r="M232" s="101"/>
      <c r="N232" s="101"/>
      <c r="O232" s="101"/>
      <c r="P232" s="101"/>
      <c r="Q232" s="101"/>
    </row>
    <row r="233" spans="1:17" ht="19.5" customHeight="1">
      <c r="A233" s="117"/>
      <c r="B233" s="117"/>
      <c r="C233" s="117"/>
      <c r="D233" s="118"/>
      <c r="E233" s="119"/>
      <c r="M233" s="101"/>
      <c r="N233" s="101"/>
      <c r="O233" s="101"/>
      <c r="P233" s="101"/>
      <c r="Q233" s="101"/>
    </row>
    <row r="234" spans="1:17" ht="19.5" customHeight="1">
      <c r="A234" s="117"/>
      <c r="B234" s="117"/>
      <c r="C234" s="117"/>
      <c r="D234" s="118"/>
      <c r="E234" s="119"/>
      <c r="M234" s="101"/>
      <c r="N234" s="101"/>
      <c r="O234" s="101"/>
      <c r="P234" s="101"/>
      <c r="Q234" s="101"/>
    </row>
    <row r="235" spans="1:17" ht="19.5" customHeight="1">
      <c r="A235" s="117"/>
      <c r="B235" s="117"/>
      <c r="C235" s="117"/>
      <c r="D235" s="118"/>
      <c r="E235" s="119"/>
      <c r="M235" s="101"/>
      <c r="N235" s="101"/>
      <c r="O235" s="101"/>
      <c r="P235" s="101"/>
      <c r="Q235" s="101"/>
    </row>
    <row r="236" spans="1:17" ht="19.5" customHeight="1">
      <c r="A236" s="117"/>
      <c r="B236" s="117"/>
      <c r="C236" s="117"/>
      <c r="D236" s="118"/>
      <c r="E236" s="119"/>
      <c r="M236" s="101"/>
      <c r="N236" s="101"/>
      <c r="O236" s="101"/>
      <c r="P236" s="101"/>
      <c r="Q236" s="101"/>
    </row>
    <row r="237" spans="1:17" ht="19.5" customHeight="1">
      <c r="A237" s="117"/>
      <c r="B237" s="117"/>
      <c r="C237" s="117"/>
      <c r="D237" s="118"/>
      <c r="E237" s="119"/>
      <c r="M237" s="101"/>
      <c r="N237" s="101"/>
      <c r="O237" s="101"/>
      <c r="P237" s="101"/>
      <c r="Q237" s="101"/>
    </row>
    <row r="238" spans="1:17" ht="19.5" customHeight="1">
      <c r="A238" s="117"/>
      <c r="B238" s="117"/>
      <c r="C238" s="117"/>
      <c r="D238" s="118"/>
      <c r="E238" s="119"/>
      <c r="M238" s="101"/>
      <c r="N238" s="101"/>
      <c r="O238" s="101"/>
      <c r="P238" s="101"/>
      <c r="Q238" s="101"/>
    </row>
    <row r="239" spans="1:17" ht="19.5" customHeight="1">
      <c r="A239" s="117"/>
      <c r="B239" s="117"/>
      <c r="C239" s="117"/>
      <c r="D239" s="118"/>
      <c r="E239" s="119"/>
      <c r="M239" s="101"/>
      <c r="N239" s="101"/>
      <c r="O239" s="101"/>
      <c r="P239" s="101"/>
      <c r="Q239" s="101"/>
    </row>
    <row r="240" spans="1:17" ht="19.5" customHeight="1">
      <c r="A240" s="117"/>
      <c r="B240" s="117"/>
      <c r="C240" s="117"/>
      <c r="D240" s="118"/>
      <c r="E240" s="119"/>
      <c r="M240" s="101"/>
      <c r="N240" s="101"/>
      <c r="O240" s="101"/>
      <c r="P240" s="101"/>
      <c r="Q240" s="101"/>
    </row>
    <row r="241" spans="1:17" ht="19.5" customHeight="1">
      <c r="A241" s="117"/>
      <c r="B241" s="117"/>
      <c r="C241" s="117"/>
      <c r="D241" s="118"/>
      <c r="E241" s="119"/>
      <c r="M241" s="101"/>
      <c r="N241" s="101"/>
      <c r="O241" s="101"/>
      <c r="P241" s="101"/>
      <c r="Q241" s="101"/>
    </row>
    <row r="242" spans="1:17" ht="19.5" customHeight="1">
      <c r="A242" s="117"/>
      <c r="B242" s="117"/>
      <c r="C242" s="117"/>
      <c r="D242" s="118"/>
      <c r="E242" s="119"/>
      <c r="M242" s="101"/>
      <c r="N242" s="101"/>
      <c r="O242" s="101"/>
      <c r="P242" s="101"/>
      <c r="Q242" s="101"/>
    </row>
    <row r="243" spans="1:17" ht="19.5" customHeight="1">
      <c r="A243" s="117"/>
      <c r="B243" s="117"/>
      <c r="C243" s="117"/>
      <c r="D243" s="118"/>
      <c r="E243" s="119"/>
      <c r="M243" s="101"/>
      <c r="N243" s="101"/>
      <c r="O243" s="101"/>
      <c r="P243" s="101"/>
      <c r="Q243" s="101"/>
    </row>
    <row r="244" spans="1:17" ht="19.5" customHeight="1">
      <c r="A244" s="117"/>
      <c r="B244" s="117"/>
      <c r="C244" s="117"/>
      <c r="D244" s="118"/>
      <c r="E244" s="119"/>
      <c r="M244" s="101"/>
      <c r="N244" s="101"/>
      <c r="O244" s="101"/>
      <c r="P244" s="101"/>
      <c r="Q244" s="101"/>
    </row>
    <row r="245" spans="1:17" ht="19.5" customHeight="1">
      <c r="A245" s="117"/>
      <c r="B245" s="117"/>
      <c r="C245" s="117"/>
      <c r="D245" s="118"/>
      <c r="E245" s="119"/>
      <c r="M245" s="101"/>
      <c r="N245" s="101"/>
      <c r="O245" s="101"/>
      <c r="P245" s="101"/>
      <c r="Q245" s="101"/>
    </row>
    <row r="246" spans="1:17" ht="19.5" customHeight="1">
      <c r="A246" s="117"/>
      <c r="B246" s="117"/>
      <c r="C246" s="117"/>
      <c r="D246" s="118"/>
      <c r="E246" s="119"/>
      <c r="M246" s="101"/>
      <c r="N246" s="101"/>
      <c r="O246" s="101"/>
      <c r="P246" s="101"/>
      <c r="Q246" s="101"/>
    </row>
    <row r="247" spans="1:17" ht="19.5" customHeight="1">
      <c r="A247" s="117"/>
      <c r="B247" s="117"/>
      <c r="C247" s="117"/>
      <c r="D247" s="118"/>
      <c r="E247" s="119"/>
      <c r="M247" s="101"/>
      <c r="N247" s="101"/>
      <c r="O247" s="101"/>
      <c r="P247" s="101"/>
      <c r="Q247" s="101"/>
    </row>
    <row r="248" spans="1:17" ht="19.5" customHeight="1">
      <c r="A248" s="117"/>
      <c r="B248" s="117"/>
      <c r="C248" s="117"/>
      <c r="D248" s="118"/>
      <c r="E248" s="119"/>
      <c r="M248" s="101"/>
      <c r="N248" s="101"/>
      <c r="O248" s="101"/>
      <c r="P248" s="101"/>
      <c r="Q248" s="101"/>
    </row>
    <row r="249" spans="1:17" ht="19.5" customHeight="1">
      <c r="A249" s="117"/>
      <c r="B249" s="117"/>
      <c r="C249" s="117"/>
      <c r="D249" s="118"/>
      <c r="E249" s="119"/>
      <c r="M249" s="101"/>
      <c r="N249" s="101"/>
      <c r="O249" s="101"/>
      <c r="P249" s="101"/>
      <c r="Q249" s="101"/>
    </row>
    <row r="250" spans="1:17" ht="19.5" customHeight="1">
      <c r="A250" s="117"/>
      <c r="B250" s="117"/>
      <c r="C250" s="117"/>
      <c r="D250" s="118"/>
      <c r="E250" s="119"/>
      <c r="M250" s="101"/>
      <c r="N250" s="101"/>
      <c r="O250" s="101"/>
      <c r="P250" s="101"/>
      <c r="Q250" s="101"/>
    </row>
    <row r="251" spans="1:17" ht="19.5" customHeight="1">
      <c r="A251" s="117"/>
      <c r="B251" s="117"/>
      <c r="C251" s="117"/>
      <c r="D251" s="118"/>
      <c r="E251" s="119"/>
      <c r="M251" s="101"/>
      <c r="N251" s="101"/>
      <c r="O251" s="101"/>
      <c r="P251" s="101"/>
      <c r="Q251" s="101"/>
    </row>
    <row r="252" spans="1:17" ht="19.5" customHeight="1">
      <c r="A252" s="117"/>
      <c r="B252" s="117"/>
      <c r="C252" s="117"/>
      <c r="D252" s="118"/>
      <c r="E252" s="119"/>
      <c r="M252" s="101"/>
      <c r="N252" s="101"/>
      <c r="O252" s="101"/>
      <c r="P252" s="101"/>
      <c r="Q252" s="101"/>
    </row>
    <row r="253" spans="1:17" ht="19.5" customHeight="1">
      <c r="A253" s="117"/>
      <c r="B253" s="117"/>
      <c r="C253" s="117"/>
      <c r="D253" s="118"/>
      <c r="E253" s="119"/>
      <c r="M253" s="101"/>
      <c r="N253" s="101"/>
      <c r="O253" s="101"/>
      <c r="P253" s="101"/>
      <c r="Q253" s="101"/>
    </row>
    <row r="254" spans="1:17" ht="19.5" customHeight="1">
      <c r="A254" s="117"/>
      <c r="B254" s="117"/>
      <c r="C254" s="117"/>
      <c r="D254" s="118"/>
      <c r="E254" s="119"/>
      <c r="M254" s="120"/>
      <c r="N254" s="120"/>
      <c r="O254" s="120"/>
      <c r="P254" s="120"/>
      <c r="Q254" s="120"/>
    </row>
    <row r="255" spans="1:5" ht="19.5" customHeight="1">
      <c r="A255" s="117"/>
      <c r="B255" s="117"/>
      <c r="C255" s="117"/>
      <c r="D255" s="118"/>
      <c r="E255" s="119"/>
    </row>
    <row r="256" spans="1:5" ht="19.5" customHeight="1">
      <c r="A256" s="117"/>
      <c r="B256" s="117"/>
      <c r="C256" s="117"/>
      <c r="D256" s="118"/>
      <c r="E256" s="119"/>
    </row>
    <row r="257" spans="1:5" ht="19.5" customHeight="1">
      <c r="A257" s="117"/>
      <c r="B257" s="117"/>
      <c r="C257" s="117"/>
      <c r="D257" s="118"/>
      <c r="E257" s="119"/>
    </row>
    <row r="258" spans="1:5" ht="19.5" customHeight="1">
      <c r="A258" s="117"/>
      <c r="B258" s="117"/>
      <c r="C258" s="117"/>
      <c r="D258" s="118"/>
      <c r="E258" s="119"/>
    </row>
    <row r="259" spans="1:5" ht="19.5" customHeight="1">
      <c r="A259" s="117"/>
      <c r="B259" s="117"/>
      <c r="C259" s="117"/>
      <c r="D259" s="118"/>
      <c r="E259" s="119"/>
    </row>
    <row r="260" spans="1:5" ht="19.5" customHeight="1">
      <c r="A260" s="117"/>
      <c r="B260" s="117"/>
      <c r="C260" s="117"/>
      <c r="D260" s="118"/>
      <c r="E260" s="119"/>
    </row>
    <row r="261" spans="1:5" ht="19.5" customHeight="1">
      <c r="A261" s="117"/>
      <c r="B261" s="117"/>
      <c r="C261" s="117"/>
      <c r="D261" s="118"/>
      <c r="E261" s="119"/>
    </row>
    <row r="262" spans="1:5" ht="19.5" customHeight="1">
      <c r="A262" s="117"/>
      <c r="B262" s="117"/>
      <c r="C262" s="117"/>
      <c r="D262" s="118"/>
      <c r="E262" s="119"/>
    </row>
    <row r="263" spans="1:5" ht="19.5" customHeight="1">
      <c r="A263" s="117"/>
      <c r="B263" s="117"/>
      <c r="C263" s="117"/>
      <c r="D263" s="118"/>
      <c r="E263" s="119"/>
    </row>
    <row r="264" spans="1:5" ht="19.5" customHeight="1">
      <c r="A264" s="117"/>
      <c r="B264" s="117"/>
      <c r="C264" s="117"/>
      <c r="D264" s="118"/>
      <c r="E264" s="119"/>
    </row>
    <row r="265" spans="1:5" ht="19.5" customHeight="1">
      <c r="A265" s="117"/>
      <c r="B265" s="117"/>
      <c r="C265" s="117"/>
      <c r="D265" s="118"/>
      <c r="E265" s="119"/>
    </row>
    <row r="266" spans="1:5" ht="19.5" customHeight="1">
      <c r="A266" s="117"/>
      <c r="B266" s="117"/>
      <c r="C266" s="117"/>
      <c r="D266" s="118"/>
      <c r="E266" s="119"/>
    </row>
    <row r="267" spans="1:5" ht="19.5" customHeight="1">
      <c r="A267" s="117"/>
      <c r="B267" s="117"/>
      <c r="C267" s="117"/>
      <c r="D267" s="118"/>
      <c r="E267" s="119"/>
    </row>
    <row r="268" spans="1:5" ht="19.5" customHeight="1">
      <c r="A268" s="117"/>
      <c r="B268" s="117"/>
      <c r="C268" s="117"/>
      <c r="D268" s="118"/>
      <c r="E268" s="119"/>
    </row>
    <row r="269" spans="1:5" ht="19.5" customHeight="1">
      <c r="A269" s="117"/>
      <c r="B269" s="117"/>
      <c r="C269" s="117"/>
      <c r="D269" s="118"/>
      <c r="E269" s="119"/>
    </row>
    <row r="270" spans="1:5" ht="19.5" customHeight="1">
      <c r="A270" s="117"/>
      <c r="B270" s="117"/>
      <c r="C270" s="117"/>
      <c r="D270" s="118"/>
      <c r="E270" s="119"/>
    </row>
    <row r="271" spans="1:5" ht="19.5" customHeight="1">
      <c r="A271" s="117"/>
      <c r="B271" s="117"/>
      <c r="C271" s="117"/>
      <c r="D271" s="118"/>
      <c r="E271" s="119"/>
    </row>
    <row r="272" spans="1:5" ht="19.5" customHeight="1">
      <c r="A272" s="117"/>
      <c r="B272" s="117"/>
      <c r="C272" s="117"/>
      <c r="D272" s="118"/>
      <c r="E272" s="119"/>
    </row>
    <row r="273" spans="1:5" ht="19.5" customHeight="1">
      <c r="A273" s="117"/>
      <c r="B273" s="117"/>
      <c r="C273" s="117"/>
      <c r="D273" s="118"/>
      <c r="E273" s="119"/>
    </row>
    <row r="274" spans="1:5" ht="19.5" customHeight="1">
      <c r="A274" s="117"/>
      <c r="B274" s="117"/>
      <c r="C274" s="117"/>
      <c r="D274" s="118"/>
      <c r="E274" s="119"/>
    </row>
    <row r="275" spans="1:5" ht="19.5" customHeight="1">
      <c r="A275" s="117"/>
      <c r="B275" s="117"/>
      <c r="C275" s="117"/>
      <c r="D275" s="118"/>
      <c r="E275" s="119"/>
    </row>
    <row r="276" spans="1:5" ht="19.5" customHeight="1">
      <c r="A276" s="117"/>
      <c r="B276" s="117"/>
      <c r="C276" s="117"/>
      <c r="D276" s="118"/>
      <c r="E276" s="119"/>
    </row>
    <row r="277" spans="1:5" ht="19.5" customHeight="1">
      <c r="A277" s="117"/>
      <c r="B277" s="117"/>
      <c r="C277" s="117"/>
      <c r="D277" s="118"/>
      <c r="E277" s="119"/>
    </row>
    <row r="278" spans="1:5" ht="19.5" customHeight="1">
      <c r="A278" s="117"/>
      <c r="B278" s="117"/>
      <c r="C278" s="117"/>
      <c r="D278" s="118"/>
      <c r="E278" s="119"/>
    </row>
    <row r="279" spans="1:5" ht="19.5" customHeight="1">
      <c r="A279" s="117"/>
      <c r="B279" s="117"/>
      <c r="C279" s="117"/>
      <c r="D279" s="118"/>
      <c r="E279" s="119"/>
    </row>
    <row r="280" spans="1:5" ht="19.5" customHeight="1">
      <c r="A280" s="117"/>
      <c r="B280" s="117"/>
      <c r="C280" s="117"/>
      <c r="D280" s="118"/>
      <c r="E280" s="119"/>
    </row>
    <row r="281" spans="1:5" ht="19.5" customHeight="1">
      <c r="A281" s="117"/>
      <c r="B281" s="117"/>
      <c r="C281" s="117"/>
      <c r="D281" s="118"/>
      <c r="E281" s="119"/>
    </row>
    <row r="282" spans="1:5" ht="19.5" customHeight="1">
      <c r="A282" s="117"/>
      <c r="B282" s="117"/>
      <c r="C282" s="117"/>
      <c r="D282" s="118"/>
      <c r="E282" s="119"/>
    </row>
    <row r="283" spans="1:5" ht="19.5" customHeight="1">
      <c r="A283" s="117"/>
      <c r="B283" s="117"/>
      <c r="C283" s="117"/>
      <c r="D283" s="118"/>
      <c r="E283" s="119"/>
    </row>
    <row r="284" spans="1:5" ht="19.5" customHeight="1">
      <c r="A284" s="117"/>
      <c r="B284" s="117"/>
      <c r="C284" s="117"/>
      <c r="D284" s="118"/>
      <c r="E284" s="119"/>
    </row>
    <row r="285" spans="1:5" ht="19.5" customHeight="1">
      <c r="A285" s="117"/>
      <c r="B285" s="117"/>
      <c r="C285" s="117"/>
      <c r="D285" s="118"/>
      <c r="E285" s="119"/>
    </row>
    <row r="286" spans="1:5" ht="19.5" customHeight="1">
      <c r="A286" s="117"/>
      <c r="B286" s="117"/>
      <c r="C286" s="117"/>
      <c r="D286" s="118"/>
      <c r="E286" s="119"/>
    </row>
    <row r="287" spans="1:5" ht="19.5" customHeight="1">
      <c r="A287" s="117"/>
      <c r="B287" s="117"/>
      <c r="C287" s="117"/>
      <c r="D287" s="118"/>
      <c r="E287" s="119"/>
    </row>
    <row r="288" spans="1:5" ht="19.5" customHeight="1">
      <c r="A288" s="117"/>
      <c r="B288" s="117"/>
      <c r="C288" s="117"/>
      <c r="D288" s="118"/>
      <c r="E288" s="119"/>
    </row>
    <row r="289" spans="1:5" ht="19.5" customHeight="1">
      <c r="A289" s="117"/>
      <c r="B289" s="117"/>
      <c r="C289" s="117"/>
      <c r="D289" s="118"/>
      <c r="E289" s="119"/>
    </row>
    <row r="290" spans="1:5" ht="19.5" customHeight="1">
      <c r="A290" s="117"/>
      <c r="B290" s="117"/>
      <c r="C290" s="117"/>
      <c r="D290" s="118"/>
      <c r="E290" s="119"/>
    </row>
    <row r="291" spans="1:5" ht="19.5" customHeight="1">
      <c r="A291" s="117"/>
      <c r="B291" s="117"/>
      <c r="C291" s="117"/>
      <c r="D291" s="118"/>
      <c r="E291" s="119"/>
    </row>
    <row r="292" spans="1:5" ht="19.5" customHeight="1">
      <c r="A292" s="117"/>
      <c r="B292" s="117"/>
      <c r="C292" s="117"/>
      <c r="D292" s="118"/>
      <c r="E292" s="119"/>
    </row>
    <row r="293" spans="1:5" ht="19.5" customHeight="1">
      <c r="A293" s="117"/>
      <c r="B293" s="117"/>
      <c r="C293" s="117"/>
      <c r="D293" s="118"/>
      <c r="E293" s="119"/>
    </row>
    <row r="294" spans="1:5" ht="19.5" customHeight="1">
      <c r="A294" s="117"/>
      <c r="B294" s="117"/>
      <c r="C294" s="117"/>
      <c r="D294" s="118"/>
      <c r="E294" s="119"/>
    </row>
    <row r="295" spans="1:5" ht="19.5" customHeight="1">
      <c r="A295" s="117"/>
      <c r="B295" s="117"/>
      <c r="C295" s="117"/>
      <c r="D295" s="118"/>
      <c r="E295" s="123"/>
    </row>
    <row r="296" spans="1:5" ht="19.5" customHeight="1">
      <c r="A296" s="117"/>
      <c r="B296" s="117"/>
      <c r="C296" s="117"/>
      <c r="D296" s="118"/>
      <c r="E296" s="123"/>
    </row>
    <row r="297" spans="1:5" ht="19.5" customHeight="1">
      <c r="A297" s="117"/>
      <c r="B297" s="117"/>
      <c r="C297" s="117"/>
      <c r="D297" s="118"/>
      <c r="E297" s="123"/>
    </row>
    <row r="298" spans="1:5" ht="19.5" customHeight="1">
      <c r="A298" s="117"/>
      <c r="B298" s="117"/>
      <c r="C298" s="117"/>
      <c r="D298" s="118"/>
      <c r="E298" s="123"/>
    </row>
    <row r="299" spans="1:5" ht="19.5" customHeight="1">
      <c r="A299" s="117"/>
      <c r="B299" s="117"/>
      <c r="C299" s="117"/>
      <c r="D299" s="118"/>
      <c r="E299" s="123"/>
    </row>
    <row r="300" spans="1:5" ht="19.5" customHeight="1">
      <c r="A300" s="117"/>
      <c r="B300" s="117"/>
      <c r="C300" s="117"/>
      <c r="D300" s="118"/>
      <c r="E300" s="123"/>
    </row>
    <row r="301" spans="1:5" ht="19.5" customHeight="1">
      <c r="A301" s="117"/>
      <c r="B301" s="117"/>
      <c r="C301" s="117"/>
      <c r="D301" s="118"/>
      <c r="E301" s="123"/>
    </row>
    <row r="302" spans="1:5" ht="19.5" customHeight="1">
      <c r="A302" s="117"/>
      <c r="B302" s="117"/>
      <c r="C302" s="117"/>
      <c r="D302" s="118"/>
      <c r="E302" s="123"/>
    </row>
    <row r="303" spans="1:5" ht="19.5" customHeight="1">
      <c r="A303" s="117"/>
      <c r="B303" s="117"/>
      <c r="C303" s="117"/>
      <c r="D303" s="118"/>
      <c r="E303" s="123"/>
    </row>
    <row r="304" spans="1:5" ht="19.5" customHeight="1">
      <c r="A304" s="117"/>
      <c r="B304" s="117"/>
      <c r="C304" s="117"/>
      <c r="D304" s="118"/>
      <c r="E304" s="123"/>
    </row>
    <row r="305" spans="1:5" ht="19.5" customHeight="1">
      <c r="A305" s="117"/>
      <c r="B305" s="117"/>
      <c r="C305" s="117"/>
      <c r="D305" s="118"/>
      <c r="E305" s="123"/>
    </row>
    <row r="306" spans="1:5" ht="19.5" customHeight="1">
      <c r="A306" s="117"/>
      <c r="B306" s="117"/>
      <c r="C306" s="117"/>
      <c r="D306" s="118"/>
      <c r="E306" s="123"/>
    </row>
    <row r="307" spans="1:5" ht="19.5" customHeight="1">
      <c r="A307" s="117"/>
      <c r="B307" s="117"/>
      <c r="C307" s="117"/>
      <c r="D307" s="118"/>
      <c r="E307" s="123"/>
    </row>
    <row r="308" spans="1:5" ht="19.5" customHeight="1">
      <c r="A308" s="117"/>
      <c r="B308" s="117"/>
      <c r="C308" s="117"/>
      <c r="D308" s="118"/>
      <c r="E308" s="123"/>
    </row>
    <row r="309" spans="1:5" ht="19.5" customHeight="1">
      <c r="A309" s="117"/>
      <c r="B309" s="117"/>
      <c r="C309" s="117"/>
      <c r="D309" s="118"/>
      <c r="E309" s="123"/>
    </row>
    <row r="310" spans="1:5" ht="19.5" customHeight="1">
      <c r="A310" s="117"/>
      <c r="B310" s="117"/>
      <c r="C310" s="117"/>
      <c r="D310" s="118"/>
      <c r="E310" s="123"/>
    </row>
    <row r="311" spans="1:5" ht="19.5" customHeight="1">
      <c r="A311" s="117"/>
      <c r="B311" s="117"/>
      <c r="C311" s="117"/>
      <c r="D311" s="118"/>
      <c r="E311" s="123"/>
    </row>
    <row r="312" spans="1:5" ht="19.5" customHeight="1">
      <c r="A312" s="117"/>
      <c r="B312" s="117"/>
      <c r="C312" s="117"/>
      <c r="D312" s="118"/>
      <c r="E312" s="123"/>
    </row>
    <row r="313" spans="1:5" ht="19.5" customHeight="1">
      <c r="A313" s="117"/>
      <c r="B313" s="117"/>
      <c r="C313" s="117"/>
      <c r="D313" s="118"/>
      <c r="E313" s="123"/>
    </row>
    <row r="314" spans="1:5" ht="19.5" customHeight="1">
      <c r="A314" s="117"/>
      <c r="B314" s="117"/>
      <c r="C314" s="117"/>
      <c r="D314" s="118"/>
      <c r="E314" s="123"/>
    </row>
    <row r="315" spans="1:5" ht="19.5" customHeight="1">
      <c r="A315" s="117"/>
      <c r="B315" s="117"/>
      <c r="C315" s="117"/>
      <c r="D315" s="118"/>
      <c r="E315" s="123"/>
    </row>
    <row r="316" spans="1:5" ht="19.5" customHeight="1">
      <c r="A316" s="117"/>
      <c r="B316" s="117"/>
      <c r="C316" s="117"/>
      <c r="D316" s="118"/>
      <c r="E316" s="123"/>
    </row>
    <row r="317" spans="1:5" ht="19.5" customHeight="1">
      <c r="A317" s="117"/>
      <c r="B317" s="117"/>
      <c r="C317" s="117"/>
      <c r="D317" s="118"/>
      <c r="E317" s="123"/>
    </row>
    <row r="318" spans="1:5" ht="19.5" customHeight="1">
      <c r="A318" s="117"/>
      <c r="B318" s="117"/>
      <c r="C318" s="117"/>
      <c r="D318" s="118"/>
      <c r="E318" s="123"/>
    </row>
    <row r="319" spans="1:5" ht="19.5" customHeight="1">
      <c r="A319" s="117"/>
      <c r="B319" s="117"/>
      <c r="C319" s="117"/>
      <c r="D319" s="118"/>
      <c r="E319" s="123"/>
    </row>
    <row r="320" spans="1:5" ht="19.5" customHeight="1">
      <c r="A320" s="117"/>
      <c r="B320" s="117"/>
      <c r="C320" s="117"/>
      <c r="D320" s="118"/>
      <c r="E320" s="123"/>
    </row>
    <row r="321" spans="1:5" ht="19.5" customHeight="1">
      <c r="A321" s="117"/>
      <c r="B321" s="117"/>
      <c r="C321" s="117"/>
      <c r="D321" s="118"/>
      <c r="E321" s="123"/>
    </row>
    <row r="322" spans="1:5" ht="19.5" customHeight="1">
      <c r="A322" s="117"/>
      <c r="B322" s="117"/>
      <c r="C322" s="117"/>
      <c r="D322" s="118"/>
      <c r="E322" s="123"/>
    </row>
    <row r="323" spans="1:5" ht="19.5" customHeight="1">
      <c r="A323" s="117"/>
      <c r="B323" s="117"/>
      <c r="C323" s="117"/>
      <c r="D323" s="118"/>
      <c r="E323" s="123"/>
    </row>
    <row r="324" spans="1:5" ht="19.5" customHeight="1">
      <c r="A324" s="117"/>
      <c r="B324" s="117"/>
      <c r="C324" s="117"/>
      <c r="D324" s="118"/>
      <c r="E324" s="123"/>
    </row>
    <row r="325" spans="1:5" ht="19.5" customHeight="1">
      <c r="A325" s="117"/>
      <c r="B325" s="117"/>
      <c r="C325" s="117"/>
      <c r="D325" s="118"/>
      <c r="E325" s="123"/>
    </row>
    <row r="326" spans="1:5" ht="19.5" customHeight="1">
      <c r="A326" s="117"/>
      <c r="B326" s="117"/>
      <c r="C326" s="117"/>
      <c r="D326" s="118"/>
      <c r="E326" s="123"/>
    </row>
    <row r="327" spans="1:5" ht="19.5" customHeight="1">
      <c r="A327" s="117"/>
      <c r="B327" s="117"/>
      <c r="C327" s="117"/>
      <c r="D327" s="118"/>
      <c r="E327" s="123"/>
    </row>
    <row r="328" spans="1:5" ht="19.5" customHeight="1">
      <c r="A328" s="117"/>
      <c r="B328" s="117"/>
      <c r="C328" s="117"/>
      <c r="D328" s="118"/>
      <c r="E328" s="123"/>
    </row>
    <row r="329" spans="1:5" ht="19.5" customHeight="1">
      <c r="A329" s="117"/>
      <c r="B329" s="117"/>
      <c r="C329" s="117"/>
      <c r="D329" s="118"/>
      <c r="E329" s="123"/>
    </row>
    <row r="330" spans="1:5" ht="19.5" customHeight="1">
      <c r="A330" s="117"/>
      <c r="B330" s="117"/>
      <c r="C330" s="117"/>
      <c r="D330" s="118"/>
      <c r="E330" s="123"/>
    </row>
    <row r="331" spans="1:5" ht="19.5" customHeight="1">
      <c r="A331" s="117"/>
      <c r="B331" s="117"/>
      <c r="C331" s="117"/>
      <c r="D331" s="118"/>
      <c r="E331" s="123"/>
    </row>
    <row r="332" spans="1:5" ht="19.5" customHeight="1">
      <c r="A332" s="117"/>
      <c r="B332" s="117"/>
      <c r="C332" s="117"/>
      <c r="D332" s="118"/>
      <c r="E332" s="123"/>
    </row>
    <row r="333" spans="1:5" ht="19.5" customHeight="1">
      <c r="A333" s="117"/>
      <c r="B333" s="117"/>
      <c r="C333" s="117"/>
      <c r="D333" s="118"/>
      <c r="E333" s="123"/>
    </row>
    <row r="334" spans="1:5" ht="19.5" customHeight="1">
      <c r="A334" s="117"/>
      <c r="B334" s="117"/>
      <c r="C334" s="117"/>
      <c r="D334" s="118"/>
      <c r="E334" s="123"/>
    </row>
    <row r="335" spans="1:5" ht="19.5" customHeight="1">
      <c r="A335" s="117"/>
      <c r="B335" s="117"/>
      <c r="C335" s="117"/>
      <c r="D335" s="118"/>
      <c r="E335" s="123"/>
    </row>
    <row r="336" spans="1:5" ht="19.5" customHeight="1">
      <c r="A336" s="117"/>
      <c r="B336" s="117"/>
      <c r="C336" s="117"/>
      <c r="D336" s="118"/>
      <c r="E336" s="123"/>
    </row>
    <row r="337" spans="1:5" ht="19.5" customHeight="1">
      <c r="A337" s="117"/>
      <c r="B337" s="117"/>
      <c r="C337" s="117"/>
      <c r="D337" s="118"/>
      <c r="E337" s="123"/>
    </row>
    <row r="338" spans="1:5" ht="19.5" customHeight="1">
      <c r="A338" s="117"/>
      <c r="B338" s="117"/>
      <c r="C338" s="117"/>
      <c r="D338" s="118"/>
      <c r="E338" s="123"/>
    </row>
    <row r="339" spans="1:5" ht="19.5" customHeight="1">
      <c r="A339" s="117"/>
      <c r="B339" s="117"/>
      <c r="C339" s="117"/>
      <c r="D339" s="118"/>
      <c r="E339" s="123"/>
    </row>
    <row r="340" spans="1:5" ht="19.5" customHeight="1">
      <c r="A340" s="117"/>
      <c r="B340" s="117"/>
      <c r="C340" s="117"/>
      <c r="D340" s="118"/>
      <c r="E340" s="123"/>
    </row>
    <row r="341" spans="1:5" ht="19.5" customHeight="1">
      <c r="A341" s="117"/>
      <c r="B341" s="117"/>
      <c r="C341" s="117"/>
      <c r="D341" s="118"/>
      <c r="E341" s="123"/>
    </row>
    <row r="342" spans="1:5" ht="19.5" customHeight="1">
      <c r="A342" s="117"/>
      <c r="B342" s="117"/>
      <c r="C342" s="117"/>
      <c r="D342" s="118"/>
      <c r="E342" s="123"/>
    </row>
    <row r="343" spans="1:5" ht="19.5" customHeight="1">
      <c r="A343" s="117"/>
      <c r="B343" s="117"/>
      <c r="C343" s="117"/>
      <c r="D343" s="118"/>
      <c r="E343" s="123"/>
    </row>
    <row r="344" spans="1:5" ht="19.5" customHeight="1">
      <c r="A344" s="117"/>
      <c r="B344" s="117"/>
      <c r="C344" s="117"/>
      <c r="D344" s="118"/>
      <c r="E344" s="123"/>
    </row>
    <row r="345" spans="1:5" ht="19.5" customHeight="1">
      <c r="A345" s="117"/>
      <c r="B345" s="117"/>
      <c r="C345" s="117"/>
      <c r="D345" s="118"/>
      <c r="E345" s="123"/>
    </row>
    <row r="346" spans="1:5" ht="19.5" customHeight="1">
      <c r="A346" s="117"/>
      <c r="B346" s="117"/>
      <c r="C346" s="117"/>
      <c r="D346" s="118"/>
      <c r="E346" s="123"/>
    </row>
    <row r="347" spans="1:5" ht="19.5" customHeight="1">
      <c r="A347" s="117"/>
      <c r="B347" s="117"/>
      <c r="C347" s="117"/>
      <c r="D347" s="118"/>
      <c r="E347" s="123"/>
    </row>
    <row r="348" spans="1:5" ht="19.5" customHeight="1">
      <c r="A348" s="117"/>
      <c r="B348" s="117"/>
      <c r="C348" s="117"/>
      <c r="D348" s="118"/>
      <c r="E348" s="123"/>
    </row>
    <row r="349" spans="1:5" ht="19.5" customHeight="1">
      <c r="A349" s="117"/>
      <c r="B349" s="117"/>
      <c r="C349" s="117"/>
      <c r="D349" s="118"/>
      <c r="E349" s="123"/>
    </row>
    <row r="350" spans="1:5" ht="19.5" customHeight="1">
      <c r="A350" s="117"/>
      <c r="B350" s="117"/>
      <c r="C350" s="117"/>
      <c r="D350" s="118"/>
      <c r="E350" s="123"/>
    </row>
    <row r="351" spans="1:5" ht="19.5" customHeight="1">
      <c r="A351" s="117"/>
      <c r="B351" s="117"/>
      <c r="C351" s="117"/>
      <c r="D351" s="118"/>
      <c r="E351" s="123"/>
    </row>
    <row r="352" spans="1:5" ht="19.5" customHeight="1">
      <c r="A352" s="117"/>
      <c r="B352" s="117"/>
      <c r="C352" s="117"/>
      <c r="D352" s="118"/>
      <c r="E352" s="123"/>
    </row>
    <row r="353" spans="1:5" ht="19.5" customHeight="1">
      <c r="A353" s="117"/>
      <c r="B353" s="117"/>
      <c r="C353" s="117"/>
      <c r="D353" s="118"/>
      <c r="E353" s="123"/>
    </row>
    <row r="354" spans="1:5" ht="19.5" customHeight="1">
      <c r="A354" s="117"/>
      <c r="B354" s="117"/>
      <c r="C354" s="117"/>
      <c r="D354" s="118"/>
      <c r="E354" s="123"/>
    </row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</sheetData>
  <sheetProtection password="CF53" sheet="1" objects="1" scenarios="1"/>
  <mergeCells count="4">
    <mergeCell ref="A5:E5"/>
    <mergeCell ref="M5:Q5"/>
    <mergeCell ref="A128:D128"/>
    <mergeCell ref="A6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2" manualBreakCount="2">
    <brk id="5" max="300" man="1"/>
    <brk id="8" max="3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7.25390625" style="23" customWidth="1"/>
    <col min="2" max="2" width="7.875" style="23" customWidth="1"/>
    <col min="3" max="3" width="5.25390625" style="23" customWidth="1"/>
    <col min="4" max="4" width="44.375" style="24" customWidth="1"/>
    <col min="5" max="5" width="20.00390625" style="25" customWidth="1"/>
    <col min="6" max="16384" width="9.125" style="25" customWidth="1"/>
  </cols>
  <sheetData>
    <row r="1" spans="4:5" ht="12.75">
      <c r="D1" s="14" t="s">
        <v>444</v>
      </c>
      <c r="E1" s="12"/>
    </row>
    <row r="2" spans="4:5" ht="12.75">
      <c r="D2" s="402" t="s">
        <v>762</v>
      </c>
      <c r="E2" s="12"/>
    </row>
    <row r="3" spans="4:5" ht="12.75">
      <c r="D3" s="402" t="s">
        <v>763</v>
      </c>
      <c r="E3" s="12"/>
    </row>
    <row r="4" ht="48" customHeight="1"/>
    <row r="5" spans="1:5" s="53" customFormat="1" ht="12">
      <c r="A5" s="652" t="s">
        <v>431</v>
      </c>
      <c r="B5" s="652"/>
      <c r="C5" s="652"/>
      <c r="D5" s="652"/>
      <c r="E5" s="652"/>
    </row>
    <row r="6" spans="1:5" s="53" customFormat="1" ht="12">
      <c r="A6" s="652" t="s">
        <v>606</v>
      </c>
      <c r="B6" s="652"/>
      <c r="C6" s="652"/>
      <c r="D6" s="652"/>
      <c r="E6" s="652"/>
    </row>
    <row r="7" spans="1:5" s="53" customFormat="1" ht="12">
      <c r="A7" s="26"/>
      <c r="B7" s="26"/>
      <c r="C7" s="26"/>
      <c r="D7" s="26"/>
      <c r="E7" s="26"/>
    </row>
    <row r="8" spans="1:5" s="53" customFormat="1" ht="12">
      <c r="A8" s="26"/>
      <c r="B8" s="26"/>
      <c r="C8" s="26"/>
      <c r="D8" s="26"/>
      <c r="E8" s="26"/>
    </row>
    <row r="9" ht="12.75" customHeight="1" thickBot="1"/>
    <row r="10" spans="1:5" s="54" customFormat="1" ht="12">
      <c r="A10" s="27" t="s">
        <v>61</v>
      </c>
      <c r="B10" s="28" t="s">
        <v>62</v>
      </c>
      <c r="C10" s="28" t="s">
        <v>74</v>
      </c>
      <c r="D10" s="28" t="s">
        <v>63</v>
      </c>
      <c r="E10" s="29" t="s">
        <v>75</v>
      </c>
    </row>
    <row r="11" spans="1:5" s="55" customFormat="1" ht="12.75" customHeight="1" thickBot="1">
      <c r="A11" s="30">
        <v>1</v>
      </c>
      <c r="B11" s="31">
        <v>2</v>
      </c>
      <c r="C11" s="31">
        <v>3</v>
      </c>
      <c r="D11" s="31">
        <v>4</v>
      </c>
      <c r="E11" s="32">
        <v>5</v>
      </c>
    </row>
    <row r="12" spans="1:5" s="53" customFormat="1" ht="57.75" customHeight="1">
      <c r="A12" s="46" t="s">
        <v>218</v>
      </c>
      <c r="B12" s="34"/>
      <c r="C12" s="34"/>
      <c r="D12" s="39" t="s">
        <v>462</v>
      </c>
      <c r="E12" s="37">
        <f>E13</f>
        <v>750000</v>
      </c>
    </row>
    <row r="13" spans="1:5" ht="33.75" customHeight="1">
      <c r="A13" s="33"/>
      <c r="B13" s="51" t="s">
        <v>205</v>
      </c>
      <c r="C13" s="35"/>
      <c r="D13" s="40" t="s">
        <v>280</v>
      </c>
      <c r="E13" s="38">
        <f>E14</f>
        <v>750000</v>
      </c>
    </row>
    <row r="14" spans="1:5" s="56" customFormat="1" ht="31.5" customHeight="1" thickBot="1">
      <c r="A14" s="125"/>
      <c r="B14" s="42"/>
      <c r="C14" s="42" t="s">
        <v>392</v>
      </c>
      <c r="D14" s="126" t="s">
        <v>223</v>
      </c>
      <c r="E14" s="127">
        <f>'zał.nr2 '!E104</f>
        <v>750000</v>
      </c>
    </row>
    <row r="15" spans="1:5" s="58" customFormat="1" ht="31.5" customHeight="1" thickBot="1">
      <c r="A15" s="649" t="s">
        <v>193</v>
      </c>
      <c r="B15" s="650"/>
      <c r="C15" s="650"/>
      <c r="D15" s="651"/>
      <c r="E15" s="57">
        <f>E12</f>
        <v>750000</v>
      </c>
    </row>
    <row r="16" spans="1:5" ht="19.5" customHeight="1">
      <c r="A16" s="59"/>
      <c r="B16" s="59"/>
      <c r="C16" s="59"/>
      <c r="D16" s="189" t="s">
        <v>623</v>
      </c>
      <c r="E16" s="61">
        <v>750000</v>
      </c>
    </row>
    <row r="17" spans="1:5" ht="19.5" customHeight="1">
      <c r="A17" s="59"/>
      <c r="B17" s="59"/>
      <c r="C17" s="59"/>
      <c r="D17" s="190" t="s">
        <v>610</v>
      </c>
      <c r="E17" s="191">
        <f>E15-E16</f>
        <v>0</v>
      </c>
    </row>
    <row r="18" spans="1:5" ht="19.5" customHeight="1">
      <c r="A18" s="59"/>
      <c r="B18" s="59"/>
      <c r="C18" s="59"/>
      <c r="D18" s="60"/>
      <c r="E18" s="61"/>
    </row>
    <row r="19" spans="1:5" ht="19.5" customHeight="1">
      <c r="A19" s="59"/>
      <c r="B19" s="59"/>
      <c r="C19" s="59"/>
      <c r="D19" s="60"/>
      <c r="E19" s="61"/>
    </row>
    <row r="20" spans="1:5" ht="19.5" customHeight="1">
      <c r="A20" s="59"/>
      <c r="B20" s="59"/>
      <c r="C20" s="59"/>
      <c r="D20" s="60"/>
      <c r="E20" s="61"/>
    </row>
    <row r="21" spans="1:5" ht="19.5" customHeight="1">
      <c r="A21" s="59"/>
      <c r="B21" s="59"/>
      <c r="C21" s="59"/>
      <c r="D21" s="60"/>
      <c r="E21" s="61"/>
    </row>
    <row r="22" spans="1:5" ht="19.5" customHeight="1">
      <c r="A22" s="59"/>
      <c r="B22" s="59"/>
      <c r="C22" s="59"/>
      <c r="D22" s="60"/>
      <c r="E22" s="61"/>
    </row>
    <row r="23" spans="1:5" ht="19.5" customHeight="1">
      <c r="A23" s="59"/>
      <c r="B23" s="59"/>
      <c r="C23" s="59"/>
      <c r="D23" s="60"/>
      <c r="E23" s="61"/>
    </row>
    <row r="24" spans="1:5" ht="19.5" customHeight="1">
      <c r="A24" s="59"/>
      <c r="B24" s="59"/>
      <c r="C24" s="59"/>
      <c r="D24" s="60"/>
      <c r="E24" s="61"/>
    </row>
    <row r="25" spans="1:5" ht="19.5" customHeight="1">
      <c r="A25" s="59"/>
      <c r="B25" s="59"/>
      <c r="C25" s="59"/>
      <c r="D25" s="60"/>
      <c r="E25" s="61"/>
    </row>
    <row r="26" spans="1:5" ht="19.5" customHeight="1">
      <c r="A26" s="59"/>
      <c r="B26" s="59"/>
      <c r="C26" s="59"/>
      <c r="D26" s="60"/>
      <c r="E26" s="61"/>
    </row>
    <row r="27" spans="1:5" ht="19.5" customHeight="1">
      <c r="A27" s="59"/>
      <c r="B27" s="59"/>
      <c r="C27" s="59"/>
      <c r="D27" s="60"/>
      <c r="E27" s="61"/>
    </row>
    <row r="28" spans="1:5" s="54" customFormat="1" ht="19.5" customHeight="1">
      <c r="A28" s="59"/>
      <c r="B28" s="59"/>
      <c r="C28" s="59"/>
      <c r="D28" s="59"/>
      <c r="E28" s="62"/>
    </row>
    <row r="29" spans="1:5" s="54" customFormat="1" ht="19.5" customHeight="1">
      <c r="A29" s="59"/>
      <c r="B29" s="59"/>
      <c r="C29" s="59"/>
      <c r="D29" s="59"/>
      <c r="E29" s="62"/>
    </row>
    <row r="30" spans="1:5" ht="19.5" customHeight="1">
      <c r="A30" s="59"/>
      <c r="B30" s="59"/>
      <c r="C30" s="59"/>
      <c r="D30" s="60"/>
      <c r="E30" s="61"/>
    </row>
    <row r="31" spans="1:5" ht="19.5" customHeight="1">
      <c r="A31" s="59"/>
      <c r="B31" s="59"/>
      <c r="C31" s="59"/>
      <c r="D31" s="60"/>
      <c r="E31" s="61"/>
    </row>
    <row r="32" spans="1:5" ht="19.5" customHeight="1">
      <c r="A32" s="59"/>
      <c r="B32" s="59"/>
      <c r="C32" s="59"/>
      <c r="D32" s="60"/>
      <c r="E32" s="61"/>
    </row>
    <row r="33" spans="1:5" ht="19.5" customHeight="1">
      <c r="A33" s="59"/>
      <c r="B33" s="59"/>
      <c r="C33" s="59"/>
      <c r="D33" s="60"/>
      <c r="E33" s="61"/>
    </row>
    <row r="34" spans="1:5" ht="19.5" customHeight="1">
      <c r="A34" s="59"/>
      <c r="B34" s="59"/>
      <c r="C34" s="59"/>
      <c r="D34" s="60"/>
      <c r="E34" s="6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</sheetData>
  <sheetProtection password="CF53" sheet="1" objects="1" scenarios="1"/>
  <mergeCells count="3">
    <mergeCell ref="A5:E5"/>
    <mergeCell ref="A6:E6"/>
    <mergeCell ref="A15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4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7.25390625" style="72" customWidth="1"/>
    <col min="2" max="2" width="7.875" style="65" customWidth="1"/>
    <col min="3" max="3" width="5.25390625" style="72" customWidth="1"/>
    <col min="4" max="4" width="42.75390625" style="68" customWidth="1"/>
    <col min="5" max="5" width="20.25390625" style="65" customWidth="1"/>
    <col min="6" max="16384" width="9.125" style="65" customWidth="1"/>
  </cols>
  <sheetData>
    <row r="1" spans="4:5" ht="12.75">
      <c r="D1" s="64" t="s">
        <v>445</v>
      </c>
      <c r="E1" s="66"/>
    </row>
    <row r="2" spans="4:5" ht="12.75">
      <c r="D2" s="402" t="s">
        <v>764</v>
      </c>
      <c r="E2" s="66"/>
    </row>
    <row r="3" spans="4:5" ht="12.75">
      <c r="D3" s="402" t="s">
        <v>765</v>
      </c>
      <c r="E3" s="66"/>
    </row>
    <row r="4" ht="28.5" customHeight="1"/>
    <row r="5" spans="1:5" s="67" customFormat="1" ht="12">
      <c r="A5" s="648" t="s">
        <v>432</v>
      </c>
      <c r="B5" s="648"/>
      <c r="C5" s="648"/>
      <c r="D5" s="648"/>
      <c r="E5" s="648"/>
    </row>
    <row r="6" spans="1:5" s="67" customFormat="1" ht="12">
      <c r="A6" s="648" t="s">
        <v>362</v>
      </c>
      <c r="B6" s="648"/>
      <c r="C6" s="648"/>
      <c r="D6" s="648"/>
      <c r="E6" s="648"/>
    </row>
    <row r="7" spans="1:5" s="67" customFormat="1" ht="12">
      <c r="A7" s="648" t="s">
        <v>607</v>
      </c>
      <c r="B7" s="648"/>
      <c r="C7" s="648"/>
      <c r="D7" s="648"/>
      <c r="E7" s="648"/>
    </row>
    <row r="9" ht="12.75" thickBot="1"/>
    <row r="10" spans="1:5" s="72" customFormat="1" ht="12">
      <c r="A10" s="504" t="s">
        <v>61</v>
      </c>
      <c r="B10" s="505" t="s">
        <v>62</v>
      </c>
      <c r="C10" s="505" t="s">
        <v>74</v>
      </c>
      <c r="D10" s="70" t="s">
        <v>63</v>
      </c>
      <c r="E10" s="71" t="s">
        <v>75</v>
      </c>
    </row>
    <row r="11" spans="1:5" s="77" customFormat="1" ht="12.75" customHeight="1" thickBot="1">
      <c r="A11" s="506">
        <v>1</v>
      </c>
      <c r="B11" s="507">
        <v>2</v>
      </c>
      <c r="C11" s="507">
        <v>3</v>
      </c>
      <c r="D11" s="75">
        <v>4</v>
      </c>
      <c r="E11" s="76">
        <v>5</v>
      </c>
    </row>
    <row r="12" spans="1:5" s="87" customFormat="1" ht="20.25" customHeight="1">
      <c r="A12" s="83" t="s">
        <v>71</v>
      </c>
      <c r="B12" s="84"/>
      <c r="C12" s="84"/>
      <c r="D12" s="85" t="s">
        <v>72</v>
      </c>
      <c r="E12" s="86">
        <f>E13</f>
        <v>40000</v>
      </c>
    </row>
    <row r="13" spans="1:5" s="77" customFormat="1" ht="20.25" customHeight="1">
      <c r="A13" s="79"/>
      <c r="B13" s="88" t="s">
        <v>470</v>
      </c>
      <c r="C13" s="88"/>
      <c r="D13" s="89" t="s">
        <v>471</v>
      </c>
      <c r="E13" s="90">
        <f>E14</f>
        <v>40000</v>
      </c>
    </row>
    <row r="14" spans="1:5" s="95" customFormat="1" ht="48.75" customHeight="1">
      <c r="A14" s="91"/>
      <c r="B14" s="92"/>
      <c r="C14" s="36">
        <v>2110</v>
      </c>
      <c r="D14" s="93" t="s">
        <v>272</v>
      </c>
      <c r="E14" s="94">
        <f>'zał.nr2 '!E12</f>
        <v>40000</v>
      </c>
    </row>
    <row r="15" spans="1:5" ht="19.5" customHeight="1">
      <c r="A15" s="83" t="s">
        <v>110</v>
      </c>
      <c r="B15" s="84"/>
      <c r="C15" s="112"/>
      <c r="D15" s="96" t="s">
        <v>111</v>
      </c>
      <c r="E15" s="97">
        <f>SUM(E16)</f>
        <v>45000</v>
      </c>
    </row>
    <row r="16" spans="1:5" ht="19.5" customHeight="1">
      <c r="A16" s="79"/>
      <c r="B16" s="88" t="s">
        <v>112</v>
      </c>
      <c r="C16" s="112"/>
      <c r="D16" s="110" t="s">
        <v>113</v>
      </c>
      <c r="E16" s="100">
        <f>E17</f>
        <v>45000</v>
      </c>
    </row>
    <row r="17" spans="1:5" s="95" customFormat="1" ht="48.75" customHeight="1">
      <c r="A17" s="91"/>
      <c r="B17" s="92"/>
      <c r="C17" s="36">
        <v>2110</v>
      </c>
      <c r="D17" s="93" t="s">
        <v>272</v>
      </c>
      <c r="E17" s="94">
        <f>'zał.nr2 '!E35</f>
        <v>45000</v>
      </c>
    </row>
    <row r="18" spans="1:5" ht="19.5" customHeight="1">
      <c r="A18" s="83" t="s">
        <v>114</v>
      </c>
      <c r="B18" s="84"/>
      <c r="C18" s="112"/>
      <c r="D18" s="96" t="s">
        <v>115</v>
      </c>
      <c r="E18" s="97">
        <f>SUM(E19,E21,E23)</f>
        <v>249400</v>
      </c>
    </row>
    <row r="19" spans="1:5" ht="19.5" customHeight="1">
      <c r="A19" s="79"/>
      <c r="B19" s="88" t="s">
        <v>182</v>
      </c>
      <c r="C19" s="112"/>
      <c r="D19" s="99" t="s">
        <v>295</v>
      </c>
      <c r="E19" s="100">
        <f>E20</f>
        <v>37000</v>
      </c>
    </row>
    <row r="20" spans="1:5" s="95" customFormat="1" ht="48.75" customHeight="1">
      <c r="A20" s="102"/>
      <c r="B20" s="103"/>
      <c r="C20" s="44">
        <v>2110</v>
      </c>
      <c r="D20" s="111" t="s">
        <v>272</v>
      </c>
      <c r="E20" s="105">
        <f>'zał.nr2 '!E38</f>
        <v>37000</v>
      </c>
    </row>
    <row r="21" spans="1:5" ht="19.5" customHeight="1">
      <c r="A21" s="79"/>
      <c r="B21" s="88" t="s">
        <v>117</v>
      </c>
      <c r="C21" s="112"/>
      <c r="D21" s="110" t="s">
        <v>273</v>
      </c>
      <c r="E21" s="100">
        <f>E22</f>
        <v>13000</v>
      </c>
    </row>
    <row r="22" spans="1:5" s="95" customFormat="1" ht="48.75" customHeight="1">
      <c r="A22" s="102"/>
      <c r="B22" s="103"/>
      <c r="C22" s="44">
        <v>2110</v>
      </c>
      <c r="D22" s="111" t="s">
        <v>272</v>
      </c>
      <c r="E22" s="105">
        <f>'zał.nr2 '!E40</f>
        <v>13000</v>
      </c>
    </row>
    <row r="23" spans="1:5" ht="19.5" customHeight="1">
      <c r="A23" s="79"/>
      <c r="B23" s="88" t="s">
        <v>183</v>
      </c>
      <c r="C23" s="112"/>
      <c r="D23" s="99" t="s">
        <v>184</v>
      </c>
      <c r="E23" s="100">
        <f>E24</f>
        <v>199400</v>
      </c>
    </row>
    <row r="24" spans="1:5" s="95" customFormat="1" ht="48.75" customHeight="1">
      <c r="A24" s="91"/>
      <c r="B24" s="92"/>
      <c r="C24" s="36">
        <v>2110</v>
      </c>
      <c r="D24" s="93" t="s">
        <v>272</v>
      </c>
      <c r="E24" s="94">
        <f>'zał.nr2 '!E42</f>
        <v>199400</v>
      </c>
    </row>
    <row r="25" spans="1:5" ht="19.5" customHeight="1">
      <c r="A25" s="83" t="s">
        <v>118</v>
      </c>
      <c r="B25" s="84"/>
      <c r="C25" s="112"/>
      <c r="D25" s="96" t="s">
        <v>119</v>
      </c>
      <c r="E25" s="97">
        <f>SUM(E26,E33)</f>
        <v>450000</v>
      </c>
    </row>
    <row r="26" spans="1:5" ht="19.5" customHeight="1">
      <c r="A26" s="79"/>
      <c r="B26" s="88" t="s">
        <v>185</v>
      </c>
      <c r="C26" s="112"/>
      <c r="D26" s="99" t="s">
        <v>231</v>
      </c>
      <c r="E26" s="100">
        <f>E27+E28</f>
        <v>433000</v>
      </c>
    </row>
    <row r="27" spans="1:5" s="95" customFormat="1" ht="51" customHeight="1">
      <c r="A27" s="102"/>
      <c r="B27" s="103"/>
      <c r="C27" s="44">
        <v>2010</v>
      </c>
      <c r="D27" s="111" t="s">
        <v>296</v>
      </c>
      <c r="E27" s="105">
        <f>'zał.nr2 '!E47</f>
        <v>355000</v>
      </c>
    </row>
    <row r="28" spans="1:5" s="95" customFormat="1" ht="48.75" customHeight="1">
      <c r="A28" s="102"/>
      <c r="B28" s="103"/>
      <c r="C28" s="128">
        <v>2110</v>
      </c>
      <c r="D28" s="111" t="s">
        <v>272</v>
      </c>
      <c r="E28" s="105">
        <f>'zał.nr2 '!E48</f>
        <v>78000</v>
      </c>
    </row>
    <row r="29" spans="1:5" s="95" customFormat="1" ht="15" customHeight="1" thickBot="1">
      <c r="A29" s="196"/>
      <c r="B29" s="197"/>
      <c r="C29" s="129"/>
      <c r="D29" s="198"/>
      <c r="E29" s="199"/>
    </row>
    <row r="30" spans="1:5" s="113" customFormat="1" ht="12.75" customHeight="1">
      <c r="A30" s="115"/>
      <c r="B30" s="115"/>
      <c r="C30" s="130"/>
      <c r="D30" s="182"/>
      <c r="E30" s="183"/>
    </row>
    <row r="31" spans="1:5" s="113" customFormat="1" ht="16.5" customHeight="1" thickBot="1">
      <c r="A31" s="115"/>
      <c r="B31" s="115"/>
      <c r="C31" s="130"/>
      <c r="D31" s="182"/>
      <c r="E31" s="183"/>
    </row>
    <row r="32" spans="1:5" s="77" customFormat="1" ht="12.75" customHeight="1" thickBot="1">
      <c r="A32" s="508">
        <v>1</v>
      </c>
      <c r="B32" s="509">
        <v>2</v>
      </c>
      <c r="C32" s="509">
        <v>3</v>
      </c>
      <c r="D32" s="201">
        <v>4</v>
      </c>
      <c r="E32" s="202">
        <v>5</v>
      </c>
    </row>
    <row r="33" spans="1:5" ht="19.5" customHeight="1">
      <c r="A33" s="79"/>
      <c r="B33" s="88" t="s">
        <v>186</v>
      </c>
      <c r="C33" s="112"/>
      <c r="D33" s="99" t="s">
        <v>187</v>
      </c>
      <c r="E33" s="100">
        <f>E34</f>
        <v>17000</v>
      </c>
    </row>
    <row r="34" spans="1:5" s="95" customFormat="1" ht="48.75" customHeight="1">
      <c r="A34" s="91"/>
      <c r="B34" s="92"/>
      <c r="C34" s="36">
        <v>2110</v>
      </c>
      <c r="D34" s="93" t="s">
        <v>272</v>
      </c>
      <c r="E34" s="94">
        <f>'zał.nr2 '!E60</f>
        <v>17000</v>
      </c>
    </row>
    <row r="35" spans="1:5" s="95" customFormat="1" ht="48.75" customHeight="1">
      <c r="A35" s="46" t="s">
        <v>354</v>
      </c>
      <c r="B35" s="103"/>
      <c r="C35" s="44"/>
      <c r="D35" s="109" t="s">
        <v>353</v>
      </c>
      <c r="E35" s="97">
        <f>E36</f>
        <v>7104</v>
      </c>
    </row>
    <row r="36" spans="1:5" ht="33" customHeight="1">
      <c r="A36" s="79"/>
      <c r="B36" s="47" t="s">
        <v>355</v>
      </c>
      <c r="C36" s="48"/>
      <c r="D36" s="110" t="s">
        <v>365</v>
      </c>
      <c r="E36" s="100">
        <f>E37</f>
        <v>7104</v>
      </c>
    </row>
    <row r="37" spans="1:5" s="95" customFormat="1" ht="48.75" customHeight="1">
      <c r="A37" s="91"/>
      <c r="B37" s="92"/>
      <c r="C37" s="36">
        <v>2010</v>
      </c>
      <c r="D37" s="93" t="s">
        <v>296</v>
      </c>
      <c r="E37" s="94">
        <f>'zał.nr2 '!E67</f>
        <v>7104</v>
      </c>
    </row>
    <row r="38" spans="1:5" ht="32.25" customHeight="1">
      <c r="A38" s="83" t="s">
        <v>124</v>
      </c>
      <c r="B38" s="84"/>
      <c r="C38" s="112"/>
      <c r="D38" s="109" t="s">
        <v>356</v>
      </c>
      <c r="E38" s="97">
        <f>SUM(E39)</f>
        <v>3875500</v>
      </c>
    </row>
    <row r="39" spans="1:5" ht="19.5" customHeight="1">
      <c r="A39" s="79"/>
      <c r="B39" s="88" t="s">
        <v>127</v>
      </c>
      <c r="C39" s="112"/>
      <c r="D39" s="110" t="s">
        <v>277</v>
      </c>
      <c r="E39" s="100">
        <f>E40</f>
        <v>3875500</v>
      </c>
    </row>
    <row r="40" spans="1:5" s="95" customFormat="1" ht="48.75" customHeight="1">
      <c r="A40" s="102"/>
      <c r="B40" s="103"/>
      <c r="C40" s="44">
        <v>2110</v>
      </c>
      <c r="D40" s="111" t="s">
        <v>272</v>
      </c>
      <c r="E40" s="105">
        <f>'zał.nr2 '!E72</f>
        <v>3875500</v>
      </c>
    </row>
    <row r="41" spans="1:5" ht="19.5" customHeight="1">
      <c r="A41" s="83" t="s">
        <v>146</v>
      </c>
      <c r="B41" s="84"/>
      <c r="C41" s="112"/>
      <c r="D41" s="96" t="s">
        <v>147</v>
      </c>
      <c r="E41" s="97">
        <f>E42</f>
        <v>530000</v>
      </c>
    </row>
    <row r="42" spans="1:5" ht="32.25" customHeight="1">
      <c r="A42" s="79"/>
      <c r="B42" s="88" t="s">
        <v>188</v>
      </c>
      <c r="C42" s="112"/>
      <c r="D42" s="110" t="s">
        <v>423</v>
      </c>
      <c r="E42" s="100">
        <f>E43</f>
        <v>530000</v>
      </c>
    </row>
    <row r="43" spans="1:5" s="95" customFormat="1" ht="48.75" customHeight="1">
      <c r="A43" s="91"/>
      <c r="B43" s="92"/>
      <c r="C43" s="36">
        <v>2110</v>
      </c>
      <c r="D43" s="93" t="s">
        <v>272</v>
      </c>
      <c r="E43" s="94">
        <f>'zał.nr2 '!E127</f>
        <v>530000</v>
      </c>
    </row>
    <row r="44" spans="1:5" ht="19.5" customHeight="1">
      <c r="A44" s="83" t="s">
        <v>397</v>
      </c>
      <c r="B44" s="84"/>
      <c r="C44" s="112"/>
      <c r="D44" s="96" t="s">
        <v>398</v>
      </c>
      <c r="E44" s="97">
        <f>SUM(E45,E49,E53,E55)+E47</f>
        <v>8840000</v>
      </c>
    </row>
    <row r="45" spans="1:5" ht="19.5" customHeight="1">
      <c r="A45" s="79"/>
      <c r="B45" s="88" t="s">
        <v>399</v>
      </c>
      <c r="C45" s="112"/>
      <c r="D45" s="99" t="s">
        <v>344</v>
      </c>
      <c r="E45" s="100">
        <f>E46</f>
        <v>103000</v>
      </c>
    </row>
    <row r="46" spans="1:5" s="95" customFormat="1" ht="48.75" customHeight="1">
      <c r="A46" s="102"/>
      <c r="B46" s="103"/>
      <c r="C46" s="44">
        <v>2010</v>
      </c>
      <c r="D46" s="111" t="s">
        <v>296</v>
      </c>
      <c r="E46" s="105">
        <f>'zał.nr2 '!E132</f>
        <v>103000</v>
      </c>
    </row>
    <row r="47" spans="1:5" ht="33.75" customHeight="1">
      <c r="A47" s="79"/>
      <c r="B47" s="47" t="s">
        <v>652</v>
      </c>
      <c r="C47" s="48"/>
      <c r="D47" s="110" t="s">
        <v>472</v>
      </c>
      <c r="E47" s="100">
        <f>SUM(E48)</f>
        <v>7946000</v>
      </c>
    </row>
    <row r="48" spans="1:5" s="95" customFormat="1" ht="48.75" customHeight="1">
      <c r="A48" s="102"/>
      <c r="B48" s="103"/>
      <c r="C48" s="44" t="s">
        <v>376</v>
      </c>
      <c r="D48" s="111" t="s">
        <v>296</v>
      </c>
      <c r="E48" s="105">
        <f>'zał.nr2 '!E136</f>
        <v>7946000</v>
      </c>
    </row>
    <row r="49" spans="1:5" ht="48.75" customHeight="1">
      <c r="A49" s="79"/>
      <c r="B49" s="88" t="s">
        <v>400</v>
      </c>
      <c r="C49" s="112"/>
      <c r="D49" s="110" t="s">
        <v>466</v>
      </c>
      <c r="E49" s="100">
        <f>E50</f>
        <v>81000</v>
      </c>
    </row>
    <row r="50" spans="1:5" s="95" customFormat="1" ht="48.75" customHeight="1" thickBot="1">
      <c r="A50" s="196"/>
      <c r="B50" s="197"/>
      <c r="C50" s="131">
        <v>2010</v>
      </c>
      <c r="D50" s="198" t="s">
        <v>296</v>
      </c>
      <c r="E50" s="199">
        <f>'zał.nr2 '!E138</f>
        <v>81000</v>
      </c>
    </row>
    <row r="51" spans="1:5" s="95" customFormat="1" ht="15.75" customHeight="1" thickBot="1">
      <c r="A51" s="115"/>
      <c r="B51" s="115"/>
      <c r="C51" s="130"/>
      <c r="D51" s="182"/>
      <c r="E51" s="183"/>
    </row>
    <row r="52" spans="1:5" s="95" customFormat="1" ht="12.75" customHeight="1" thickBot="1">
      <c r="A52" s="508">
        <v>1</v>
      </c>
      <c r="B52" s="509">
        <v>2</v>
      </c>
      <c r="C52" s="509">
        <v>3</v>
      </c>
      <c r="D52" s="201">
        <v>4</v>
      </c>
      <c r="E52" s="202">
        <v>5</v>
      </c>
    </row>
    <row r="53" spans="1:5" ht="32.25" customHeight="1">
      <c r="A53" s="79"/>
      <c r="B53" s="47" t="s">
        <v>406</v>
      </c>
      <c r="C53" s="112"/>
      <c r="D53" s="110" t="s">
        <v>611</v>
      </c>
      <c r="E53" s="100">
        <f>E54</f>
        <v>647000</v>
      </c>
    </row>
    <row r="54" spans="1:5" s="95" customFormat="1" ht="48.75" customHeight="1">
      <c r="A54" s="102"/>
      <c r="B54" s="103"/>
      <c r="C54" s="44">
        <v>2010</v>
      </c>
      <c r="D54" s="111" t="s">
        <v>296</v>
      </c>
      <c r="E54" s="105">
        <f>'zał.nr2 '!E140</f>
        <v>647000</v>
      </c>
    </row>
    <row r="55" spans="1:5" ht="19.5" customHeight="1">
      <c r="A55" s="79"/>
      <c r="B55" s="88" t="s">
        <v>402</v>
      </c>
      <c r="C55" s="112"/>
      <c r="D55" s="110" t="s">
        <v>274</v>
      </c>
      <c r="E55" s="100">
        <f>E56</f>
        <v>63000</v>
      </c>
    </row>
    <row r="56" spans="1:5" s="95" customFormat="1" ht="48.75" customHeight="1">
      <c r="A56" s="91"/>
      <c r="B56" s="92"/>
      <c r="C56" s="36">
        <v>2010</v>
      </c>
      <c r="D56" s="93" t="s">
        <v>296</v>
      </c>
      <c r="E56" s="94">
        <f>'zał.nr2 '!E146</f>
        <v>63000</v>
      </c>
    </row>
    <row r="57" spans="1:5" s="67" customFormat="1" ht="39" customHeight="1">
      <c r="A57" s="83" t="s">
        <v>152</v>
      </c>
      <c r="B57" s="84"/>
      <c r="C57" s="49"/>
      <c r="D57" s="109" t="s">
        <v>403</v>
      </c>
      <c r="E57" s="97">
        <f>E58</f>
        <v>32000</v>
      </c>
    </row>
    <row r="58" spans="1:5" ht="19.5" customHeight="1">
      <c r="A58" s="79"/>
      <c r="B58" s="510" t="s">
        <v>191</v>
      </c>
      <c r="C58" s="112"/>
      <c r="D58" s="110" t="s">
        <v>450</v>
      </c>
      <c r="E58" s="100">
        <f>E59</f>
        <v>32000</v>
      </c>
    </row>
    <row r="59" spans="1:5" s="95" customFormat="1" ht="48.75" customHeight="1">
      <c r="A59" s="102"/>
      <c r="B59" s="511"/>
      <c r="C59" s="44">
        <v>2110</v>
      </c>
      <c r="D59" s="111" t="s">
        <v>272</v>
      </c>
      <c r="E59" s="105">
        <f>'zał.nr2 '!E153</f>
        <v>32000</v>
      </c>
    </row>
    <row r="60" spans="1:5" s="95" customFormat="1" ht="11.25" customHeight="1" thickBot="1">
      <c r="A60" s="102"/>
      <c r="B60" s="103"/>
      <c r="C60" s="44"/>
      <c r="D60" s="111"/>
      <c r="E60" s="105"/>
    </row>
    <row r="61" spans="1:5" s="58" customFormat="1" ht="29.25" customHeight="1" thickBot="1">
      <c r="A61" s="649" t="s">
        <v>193</v>
      </c>
      <c r="B61" s="650"/>
      <c r="C61" s="650"/>
      <c r="D61" s="651"/>
      <c r="E61" s="57">
        <f>SUM(E12,E15,E18,E25,E35,E38,E41,E44,E57)</f>
        <v>14069004</v>
      </c>
    </row>
    <row r="62" spans="1:5" ht="12">
      <c r="A62" s="82"/>
      <c r="B62" s="123"/>
      <c r="C62" s="82"/>
      <c r="D62" s="118"/>
      <c r="E62" s="123"/>
    </row>
    <row r="63" spans="1:5" ht="12">
      <c r="A63" s="82"/>
      <c r="B63" s="123"/>
      <c r="C63" s="82"/>
      <c r="D63" s="124" t="s">
        <v>583</v>
      </c>
      <c r="E63" s="119">
        <v>14069004</v>
      </c>
    </row>
    <row r="64" spans="1:5" ht="12">
      <c r="A64" s="82"/>
      <c r="B64" s="123"/>
      <c r="C64" s="82"/>
      <c r="D64" s="118"/>
      <c r="E64" s="119"/>
    </row>
    <row r="65" spans="1:5" ht="12">
      <c r="A65" s="82"/>
      <c r="B65" s="123"/>
      <c r="C65" s="82"/>
      <c r="D65" s="186" t="s">
        <v>610</v>
      </c>
      <c r="E65" s="187">
        <f>E61-E63</f>
        <v>0</v>
      </c>
    </row>
    <row r="66" spans="1:5" ht="12">
      <c r="A66" s="82"/>
      <c r="B66" s="123"/>
      <c r="C66" s="82"/>
      <c r="D66" s="118"/>
      <c r="E66" s="123"/>
    </row>
    <row r="67" spans="1:5" ht="12">
      <c r="A67" s="82"/>
      <c r="B67" s="123"/>
      <c r="C67" s="82"/>
      <c r="D67" s="118"/>
      <c r="E67" s="123"/>
    </row>
    <row r="68" spans="1:5" ht="12">
      <c r="A68" s="82"/>
      <c r="B68" s="123"/>
      <c r="C68" s="82"/>
      <c r="D68" s="118"/>
      <c r="E68" s="123"/>
    </row>
    <row r="69" spans="1:5" ht="12">
      <c r="A69" s="82"/>
      <c r="B69" s="123"/>
      <c r="C69" s="82"/>
      <c r="D69" s="118"/>
      <c r="E69" s="123"/>
    </row>
    <row r="70" spans="1:5" ht="12">
      <c r="A70" s="82"/>
      <c r="B70" s="123"/>
      <c r="C70" s="82"/>
      <c r="D70" s="118"/>
      <c r="E70" s="123"/>
    </row>
    <row r="71" spans="1:5" ht="12">
      <c r="A71" s="82"/>
      <c r="B71" s="123"/>
      <c r="C71" s="82"/>
      <c r="D71" s="118"/>
      <c r="E71" s="123"/>
    </row>
    <row r="72" spans="1:5" ht="12">
      <c r="A72" s="82"/>
      <c r="B72" s="123"/>
      <c r="C72" s="82"/>
      <c r="D72" s="118"/>
      <c r="E72" s="123"/>
    </row>
    <row r="73" spans="1:5" ht="12">
      <c r="A73" s="82"/>
      <c r="B73" s="123"/>
      <c r="C73" s="82"/>
      <c r="D73" s="118"/>
      <c r="E73" s="123"/>
    </row>
    <row r="74" spans="1:5" s="72" customFormat="1" ht="12">
      <c r="A74" s="82"/>
      <c r="B74" s="82"/>
      <c r="C74" s="82"/>
      <c r="D74" s="117"/>
      <c r="E74" s="82"/>
    </row>
    <row r="75" spans="1:5" s="72" customFormat="1" ht="12.75" customHeight="1">
      <c r="A75" s="82"/>
      <c r="B75" s="82"/>
      <c r="C75" s="82"/>
      <c r="D75" s="117"/>
      <c r="E75" s="82"/>
    </row>
    <row r="76" spans="1:5" ht="12">
      <c r="A76" s="82"/>
      <c r="B76" s="123"/>
      <c r="C76" s="82"/>
      <c r="D76" s="118"/>
      <c r="E76" s="123"/>
    </row>
    <row r="77" spans="1:5" ht="12">
      <c r="A77" s="82"/>
      <c r="B77" s="123"/>
      <c r="C77" s="82"/>
      <c r="D77" s="118"/>
      <c r="E77" s="123"/>
    </row>
    <row r="78" spans="1:5" ht="12">
      <c r="A78" s="82"/>
      <c r="B78" s="123"/>
      <c r="C78" s="82"/>
      <c r="D78" s="118"/>
      <c r="E78" s="123"/>
    </row>
    <row r="79" spans="1:5" ht="12">
      <c r="A79" s="82"/>
      <c r="B79" s="123"/>
      <c r="C79" s="82"/>
      <c r="D79" s="118"/>
      <c r="E79" s="123"/>
    </row>
    <row r="80" spans="1:5" ht="12">
      <c r="A80" s="82"/>
      <c r="B80" s="123"/>
      <c r="C80" s="82"/>
      <c r="D80" s="118"/>
      <c r="E80" s="123"/>
    </row>
    <row r="81" spans="1:5" ht="12">
      <c r="A81" s="82"/>
      <c r="B81" s="123"/>
      <c r="C81" s="82"/>
      <c r="D81" s="118"/>
      <c r="E81" s="123"/>
    </row>
    <row r="82" spans="1:5" ht="12">
      <c r="A82" s="82"/>
      <c r="B82" s="123"/>
      <c r="C82" s="82"/>
      <c r="D82" s="118"/>
      <c r="E82" s="123"/>
    </row>
    <row r="83" spans="1:5" ht="12">
      <c r="A83" s="82"/>
      <c r="B83" s="123"/>
      <c r="C83" s="82"/>
      <c r="D83" s="118"/>
      <c r="E83" s="123"/>
    </row>
    <row r="84" spans="1:5" ht="12">
      <c r="A84" s="82"/>
      <c r="B84" s="123"/>
      <c r="C84" s="82"/>
      <c r="D84" s="118"/>
      <c r="E84" s="123"/>
    </row>
    <row r="85" spans="1:5" ht="12">
      <c r="A85" s="82"/>
      <c r="B85" s="123"/>
      <c r="C85" s="82"/>
      <c r="D85" s="118"/>
      <c r="E85" s="123"/>
    </row>
    <row r="86" spans="1:5" ht="12">
      <c r="A86" s="82"/>
      <c r="B86" s="123"/>
      <c r="C86" s="82"/>
      <c r="D86" s="118"/>
      <c r="E86" s="123"/>
    </row>
    <row r="87" spans="1:5" ht="12">
      <c r="A87" s="82"/>
      <c r="B87" s="123"/>
      <c r="C87" s="82"/>
      <c r="D87" s="118"/>
      <c r="E87" s="123"/>
    </row>
    <row r="88" spans="1:5" ht="12">
      <c r="A88" s="82"/>
      <c r="B88" s="123"/>
      <c r="C88" s="82"/>
      <c r="D88" s="118"/>
      <c r="E88" s="123"/>
    </row>
    <row r="89" spans="1:5" ht="12">
      <c r="A89" s="82"/>
      <c r="B89" s="123"/>
      <c r="C89" s="82"/>
      <c r="D89" s="118"/>
      <c r="E89" s="123"/>
    </row>
    <row r="90" spans="1:5" ht="12">
      <c r="A90" s="82"/>
      <c r="B90" s="123"/>
      <c r="C90" s="82"/>
      <c r="D90" s="118"/>
      <c r="E90" s="123"/>
    </row>
    <row r="91" spans="1:5" ht="12">
      <c r="A91" s="82"/>
      <c r="B91" s="123"/>
      <c r="C91" s="82"/>
      <c r="D91" s="118"/>
      <c r="E91" s="123"/>
    </row>
    <row r="92" spans="1:5" ht="12">
      <c r="A92" s="82"/>
      <c r="B92" s="123"/>
      <c r="C92" s="82"/>
      <c r="D92" s="118"/>
      <c r="E92" s="123"/>
    </row>
    <row r="93" spans="1:5" ht="12">
      <c r="A93" s="82"/>
      <c r="B93" s="123"/>
      <c r="C93" s="82"/>
      <c r="D93" s="118"/>
      <c r="E93" s="123"/>
    </row>
    <row r="94" spans="1:5" ht="12">
      <c r="A94" s="82"/>
      <c r="B94" s="123"/>
      <c r="C94" s="82"/>
      <c r="D94" s="118"/>
      <c r="E94" s="123"/>
    </row>
    <row r="95" spans="1:5" ht="12">
      <c r="A95" s="82"/>
      <c r="B95" s="123"/>
      <c r="C95" s="82"/>
      <c r="D95" s="118"/>
      <c r="E95" s="123"/>
    </row>
    <row r="96" spans="1:5" ht="12">
      <c r="A96" s="82"/>
      <c r="B96" s="123"/>
      <c r="C96" s="82"/>
      <c r="D96" s="118"/>
      <c r="E96" s="123"/>
    </row>
    <row r="97" spans="1:5" ht="12">
      <c r="A97" s="82"/>
      <c r="B97" s="123"/>
      <c r="C97" s="82"/>
      <c r="D97" s="118"/>
      <c r="E97" s="123"/>
    </row>
    <row r="98" spans="1:5" ht="12">
      <c r="A98" s="82"/>
      <c r="B98" s="123"/>
      <c r="C98" s="82"/>
      <c r="D98" s="118"/>
      <c r="E98" s="123"/>
    </row>
    <row r="99" spans="1:5" ht="12">
      <c r="A99" s="82"/>
      <c r="B99" s="123"/>
      <c r="C99" s="82"/>
      <c r="D99" s="118"/>
      <c r="E99" s="123"/>
    </row>
    <row r="100" spans="1:5" ht="12">
      <c r="A100" s="82"/>
      <c r="B100" s="123"/>
      <c r="C100" s="82"/>
      <c r="D100" s="118"/>
      <c r="E100" s="123"/>
    </row>
    <row r="101" spans="1:5" ht="12">
      <c r="A101" s="82"/>
      <c r="B101" s="123"/>
      <c r="C101" s="82"/>
      <c r="D101" s="118"/>
      <c r="E101" s="123"/>
    </row>
    <row r="102" spans="1:5" ht="12">
      <c r="A102" s="82"/>
      <c r="B102" s="123"/>
      <c r="C102" s="82"/>
      <c r="D102" s="118"/>
      <c r="E102" s="123"/>
    </row>
    <row r="103" spans="1:5" ht="12">
      <c r="A103" s="82"/>
      <c r="B103" s="123"/>
      <c r="C103" s="82"/>
      <c r="D103" s="118"/>
      <c r="E103" s="123"/>
    </row>
    <row r="104" spans="1:5" ht="12">
      <c r="A104" s="82"/>
      <c r="B104" s="123"/>
      <c r="C104" s="82"/>
      <c r="D104" s="118"/>
      <c r="E104" s="123"/>
    </row>
    <row r="105" spans="1:5" ht="12">
      <c r="A105" s="82"/>
      <c r="B105" s="123"/>
      <c r="C105" s="82"/>
      <c r="D105" s="118"/>
      <c r="E105" s="123"/>
    </row>
    <row r="106" spans="1:5" ht="12">
      <c r="A106" s="82"/>
      <c r="B106" s="123"/>
      <c r="C106" s="82"/>
      <c r="D106" s="118"/>
      <c r="E106" s="123"/>
    </row>
    <row r="107" spans="1:5" ht="12">
      <c r="A107" s="82"/>
      <c r="B107" s="123"/>
      <c r="C107" s="82"/>
      <c r="D107" s="118"/>
      <c r="E107" s="123"/>
    </row>
    <row r="108" spans="1:5" ht="12">
      <c r="A108" s="82"/>
      <c r="B108" s="123"/>
      <c r="C108" s="82"/>
      <c r="D108" s="118"/>
      <c r="E108" s="123"/>
    </row>
    <row r="109" spans="1:5" ht="12">
      <c r="A109" s="82"/>
      <c r="B109" s="123"/>
      <c r="C109" s="82"/>
      <c r="D109" s="118"/>
      <c r="E109" s="123"/>
    </row>
    <row r="110" spans="1:5" ht="12">
      <c r="A110" s="82"/>
      <c r="B110" s="123"/>
      <c r="C110" s="82"/>
      <c r="D110" s="118"/>
      <c r="E110" s="123"/>
    </row>
    <row r="111" spans="1:5" ht="12">
      <c r="A111" s="82"/>
      <c r="B111" s="123"/>
      <c r="C111" s="82"/>
      <c r="D111" s="118"/>
      <c r="E111" s="123"/>
    </row>
    <row r="112" spans="1:5" ht="12">
      <c r="A112" s="82"/>
      <c r="B112" s="123"/>
      <c r="C112" s="82"/>
      <c r="D112" s="118"/>
      <c r="E112" s="123"/>
    </row>
    <row r="113" spans="1:5" ht="12">
      <c r="A113" s="82"/>
      <c r="B113" s="123"/>
      <c r="C113" s="82"/>
      <c r="D113" s="118"/>
      <c r="E113" s="123"/>
    </row>
    <row r="114" spans="1:5" ht="12">
      <c r="A114" s="82"/>
      <c r="B114" s="123"/>
      <c r="C114" s="82"/>
      <c r="D114" s="118"/>
      <c r="E114" s="123"/>
    </row>
    <row r="115" spans="1:5" ht="12">
      <c r="A115" s="82"/>
      <c r="B115" s="123"/>
      <c r="C115" s="82"/>
      <c r="D115" s="118"/>
      <c r="E115" s="123"/>
    </row>
    <row r="116" spans="1:5" ht="12">
      <c r="A116" s="82"/>
      <c r="B116" s="123"/>
      <c r="C116" s="82"/>
      <c r="D116" s="118"/>
      <c r="E116" s="123"/>
    </row>
    <row r="117" spans="1:5" ht="12">
      <c r="A117" s="82"/>
      <c r="B117" s="123"/>
      <c r="C117" s="82"/>
      <c r="D117" s="118"/>
      <c r="E117" s="123"/>
    </row>
    <row r="118" spans="1:5" ht="12">
      <c r="A118" s="82"/>
      <c r="B118" s="123"/>
      <c r="C118" s="82"/>
      <c r="D118" s="118"/>
      <c r="E118" s="123"/>
    </row>
    <row r="119" spans="1:5" ht="12">
      <c r="A119" s="82"/>
      <c r="B119" s="123"/>
      <c r="C119" s="82"/>
      <c r="D119" s="118"/>
      <c r="E119" s="123"/>
    </row>
    <row r="120" spans="1:5" ht="12">
      <c r="A120" s="82"/>
      <c r="B120" s="123"/>
      <c r="C120" s="82"/>
      <c r="D120" s="118"/>
      <c r="E120" s="123"/>
    </row>
    <row r="121" spans="1:5" ht="12">
      <c r="A121" s="82"/>
      <c r="B121" s="123"/>
      <c r="C121" s="82"/>
      <c r="D121" s="118"/>
      <c r="E121" s="123"/>
    </row>
    <row r="122" spans="1:5" ht="12">
      <c r="A122" s="82"/>
      <c r="B122" s="123"/>
      <c r="C122" s="82"/>
      <c r="D122" s="118"/>
      <c r="E122" s="123"/>
    </row>
    <row r="123" spans="1:5" ht="12">
      <c r="A123" s="82"/>
      <c r="B123" s="123"/>
      <c r="C123" s="82"/>
      <c r="D123" s="118"/>
      <c r="E123" s="123"/>
    </row>
    <row r="124" spans="1:5" ht="12">
      <c r="A124" s="82"/>
      <c r="B124" s="123"/>
      <c r="C124" s="82"/>
      <c r="D124" s="118"/>
      <c r="E124" s="123"/>
    </row>
    <row r="125" spans="1:5" ht="12">
      <c r="A125" s="82"/>
      <c r="B125" s="123"/>
      <c r="C125" s="82"/>
      <c r="D125" s="118"/>
      <c r="E125" s="123"/>
    </row>
    <row r="126" spans="1:5" ht="12">
      <c r="A126" s="82"/>
      <c r="B126" s="123"/>
      <c r="C126" s="82"/>
      <c r="D126" s="118"/>
      <c r="E126" s="123"/>
    </row>
    <row r="127" spans="1:5" ht="12">
      <c r="A127" s="82"/>
      <c r="B127" s="123"/>
      <c r="C127" s="82"/>
      <c r="D127" s="118"/>
      <c r="E127" s="123"/>
    </row>
    <row r="128" spans="1:5" ht="12">
      <c r="A128" s="82"/>
      <c r="B128" s="123"/>
      <c r="C128" s="82"/>
      <c r="D128" s="118"/>
      <c r="E128" s="123"/>
    </row>
    <row r="129" spans="1:5" ht="12">
      <c r="A129" s="82"/>
      <c r="B129" s="123"/>
      <c r="C129" s="82"/>
      <c r="D129" s="118"/>
      <c r="E129" s="123"/>
    </row>
    <row r="130" spans="1:5" s="72" customFormat="1" ht="12">
      <c r="A130" s="82"/>
      <c r="B130" s="82"/>
      <c r="C130" s="82"/>
      <c r="D130" s="117"/>
      <c r="E130" s="82"/>
    </row>
    <row r="131" spans="1:5" s="72" customFormat="1" ht="12.75" customHeight="1">
      <c r="A131" s="82"/>
      <c r="B131" s="82"/>
      <c r="C131" s="82"/>
      <c r="D131" s="117"/>
      <c r="E131" s="82"/>
    </row>
    <row r="132" spans="1:5" ht="12">
      <c r="A132" s="82"/>
      <c r="B132" s="123"/>
      <c r="C132" s="82"/>
      <c r="D132" s="118"/>
      <c r="E132" s="123"/>
    </row>
    <row r="133" spans="1:5" ht="12">
      <c r="A133" s="82"/>
      <c r="B133" s="123"/>
      <c r="C133" s="82"/>
      <c r="D133" s="118"/>
      <c r="E133" s="123"/>
    </row>
    <row r="134" spans="1:5" ht="12">
      <c r="A134" s="82"/>
      <c r="B134" s="123"/>
      <c r="C134" s="82"/>
      <c r="D134" s="118"/>
      <c r="E134" s="123"/>
    </row>
    <row r="135" spans="1:5" ht="12">
      <c r="A135" s="82"/>
      <c r="B135" s="123"/>
      <c r="C135" s="82"/>
      <c r="D135" s="118"/>
      <c r="E135" s="123"/>
    </row>
    <row r="136" spans="1:5" ht="12">
      <c r="A136" s="82"/>
      <c r="B136" s="123"/>
      <c r="C136" s="82"/>
      <c r="D136" s="118"/>
      <c r="E136" s="123"/>
    </row>
    <row r="137" spans="1:5" ht="12">
      <c r="A137" s="82"/>
      <c r="B137" s="123"/>
      <c r="C137" s="82"/>
      <c r="D137" s="118"/>
      <c r="E137" s="123"/>
    </row>
    <row r="138" spans="1:5" ht="12">
      <c r="A138" s="82"/>
      <c r="B138" s="123"/>
      <c r="C138" s="82"/>
      <c r="D138" s="118"/>
      <c r="E138" s="123"/>
    </row>
    <row r="139" spans="1:5" ht="12">
      <c r="A139" s="82"/>
      <c r="B139" s="123"/>
      <c r="C139" s="82"/>
      <c r="D139" s="118"/>
      <c r="E139" s="123"/>
    </row>
    <row r="140" spans="1:5" ht="12">
      <c r="A140" s="82"/>
      <c r="B140" s="123"/>
      <c r="C140" s="82"/>
      <c r="D140" s="118"/>
      <c r="E140" s="123"/>
    </row>
    <row r="141" spans="1:5" ht="12">
      <c r="A141" s="82"/>
      <c r="B141" s="123"/>
      <c r="C141" s="82"/>
      <c r="D141" s="118"/>
      <c r="E141" s="123"/>
    </row>
    <row r="142" spans="1:5" ht="12">
      <c r="A142" s="82"/>
      <c r="B142" s="123"/>
      <c r="C142" s="82"/>
      <c r="D142" s="118"/>
      <c r="E142" s="123"/>
    </row>
    <row r="143" spans="1:5" ht="12">
      <c r="A143" s="82"/>
      <c r="B143" s="123"/>
      <c r="C143" s="82"/>
      <c r="D143" s="118"/>
      <c r="E143" s="123"/>
    </row>
    <row r="144" spans="1:5" ht="12">
      <c r="A144" s="82"/>
      <c r="B144" s="123"/>
      <c r="C144" s="82"/>
      <c r="D144" s="118"/>
      <c r="E144" s="123"/>
    </row>
    <row r="145" spans="1:5" ht="12">
      <c r="A145" s="82"/>
      <c r="B145" s="123"/>
      <c r="C145" s="82"/>
      <c r="D145" s="118"/>
      <c r="E145" s="123"/>
    </row>
    <row r="146" spans="1:5" ht="12">
      <c r="A146" s="82"/>
      <c r="B146" s="123"/>
      <c r="C146" s="82"/>
      <c r="D146" s="118"/>
      <c r="E146" s="123"/>
    </row>
    <row r="147" spans="1:5" ht="12">
      <c r="A147" s="82"/>
      <c r="B147" s="123"/>
      <c r="C147" s="82"/>
      <c r="D147" s="118"/>
      <c r="E147" s="123"/>
    </row>
    <row r="148" spans="1:5" ht="12">
      <c r="A148" s="82"/>
      <c r="B148" s="123"/>
      <c r="C148" s="82"/>
      <c r="D148" s="118"/>
      <c r="E148" s="123"/>
    </row>
    <row r="149" spans="1:5" ht="12">
      <c r="A149" s="82"/>
      <c r="B149" s="123"/>
      <c r="C149" s="82"/>
      <c r="D149" s="118"/>
      <c r="E149" s="123"/>
    </row>
    <row r="150" spans="1:5" ht="12">
      <c r="A150" s="82"/>
      <c r="B150" s="123"/>
      <c r="C150" s="82"/>
      <c r="D150" s="118"/>
      <c r="E150" s="123"/>
    </row>
    <row r="151" spans="1:5" ht="12">
      <c r="A151" s="82"/>
      <c r="B151" s="123"/>
      <c r="C151" s="82"/>
      <c r="D151" s="118"/>
      <c r="E151" s="123"/>
    </row>
    <row r="152" spans="1:5" ht="12">
      <c r="A152" s="82"/>
      <c r="B152" s="123"/>
      <c r="C152" s="82"/>
      <c r="D152" s="118"/>
      <c r="E152" s="123"/>
    </row>
    <row r="153" spans="1:5" ht="12">
      <c r="A153" s="82"/>
      <c r="B153" s="123"/>
      <c r="C153" s="82"/>
      <c r="D153" s="118"/>
      <c r="E153" s="123"/>
    </row>
    <row r="154" spans="1:5" ht="12">
      <c r="A154" s="82"/>
      <c r="B154" s="123"/>
      <c r="C154" s="82"/>
      <c r="D154" s="118"/>
      <c r="E154" s="123"/>
    </row>
    <row r="155" spans="1:5" ht="12">
      <c r="A155" s="82"/>
      <c r="B155" s="123"/>
      <c r="C155" s="82"/>
      <c r="D155" s="118"/>
      <c r="E155" s="123"/>
    </row>
    <row r="156" spans="1:5" ht="12">
      <c r="A156" s="82"/>
      <c r="B156" s="123"/>
      <c r="C156" s="82"/>
      <c r="D156" s="118"/>
      <c r="E156" s="123"/>
    </row>
    <row r="157" spans="1:5" ht="12">
      <c r="A157" s="82"/>
      <c r="B157" s="123"/>
      <c r="C157" s="82"/>
      <c r="D157" s="118"/>
      <c r="E157" s="123"/>
    </row>
    <row r="158" spans="1:5" ht="12">
      <c r="A158" s="82"/>
      <c r="B158" s="123"/>
      <c r="C158" s="82"/>
      <c r="D158" s="118"/>
      <c r="E158" s="123"/>
    </row>
    <row r="159" spans="1:5" ht="12">
      <c r="A159" s="82"/>
      <c r="B159" s="123"/>
      <c r="C159" s="82"/>
      <c r="D159" s="118"/>
      <c r="E159" s="123"/>
    </row>
    <row r="160" spans="1:5" ht="12">
      <c r="A160" s="82"/>
      <c r="B160" s="123"/>
      <c r="C160" s="82"/>
      <c r="D160" s="118"/>
      <c r="E160" s="123"/>
    </row>
    <row r="161" spans="1:5" ht="12">
      <c r="A161" s="82"/>
      <c r="B161" s="123"/>
      <c r="C161" s="82"/>
      <c r="D161" s="118"/>
      <c r="E161" s="123"/>
    </row>
    <row r="162" spans="1:5" ht="12">
      <c r="A162" s="82"/>
      <c r="B162" s="123"/>
      <c r="C162" s="82"/>
      <c r="D162" s="118"/>
      <c r="E162" s="123"/>
    </row>
    <row r="163" spans="1:5" ht="12">
      <c r="A163" s="82"/>
      <c r="B163" s="123"/>
      <c r="C163" s="82"/>
      <c r="D163" s="118"/>
      <c r="E163" s="123"/>
    </row>
    <row r="164" spans="1:5" ht="12">
      <c r="A164" s="82"/>
      <c r="B164" s="123"/>
      <c r="C164" s="82"/>
      <c r="D164" s="118"/>
      <c r="E164" s="123"/>
    </row>
    <row r="165" spans="1:5" ht="12">
      <c r="A165" s="82"/>
      <c r="B165" s="123"/>
      <c r="C165" s="82"/>
      <c r="D165" s="118"/>
      <c r="E165" s="123"/>
    </row>
    <row r="166" spans="1:5" ht="12">
      <c r="A166" s="82"/>
      <c r="B166" s="123"/>
      <c r="C166" s="82"/>
      <c r="D166" s="118"/>
      <c r="E166" s="123"/>
    </row>
    <row r="167" spans="1:5" ht="12">
      <c r="A167" s="82"/>
      <c r="B167" s="123"/>
      <c r="C167" s="82"/>
      <c r="D167" s="118"/>
      <c r="E167" s="123"/>
    </row>
    <row r="168" spans="1:5" ht="12">
      <c r="A168" s="82"/>
      <c r="B168" s="123"/>
      <c r="C168" s="82"/>
      <c r="D168" s="118"/>
      <c r="E168" s="123"/>
    </row>
    <row r="169" spans="1:5" ht="12">
      <c r="A169" s="82"/>
      <c r="B169" s="123"/>
      <c r="C169" s="82"/>
      <c r="D169" s="118"/>
      <c r="E169" s="123"/>
    </row>
    <row r="170" spans="1:5" ht="12">
      <c r="A170" s="82"/>
      <c r="B170" s="123"/>
      <c r="C170" s="82"/>
      <c r="D170" s="118"/>
      <c r="E170" s="123"/>
    </row>
    <row r="171" spans="1:5" ht="12">
      <c r="A171" s="82"/>
      <c r="B171" s="123"/>
      <c r="C171" s="82"/>
      <c r="D171" s="118"/>
      <c r="E171" s="123"/>
    </row>
    <row r="172" spans="1:5" ht="12">
      <c r="A172" s="82"/>
      <c r="B172" s="123"/>
      <c r="C172" s="82"/>
      <c r="D172" s="118"/>
      <c r="E172" s="123"/>
    </row>
    <row r="173" spans="1:5" ht="12">
      <c r="A173" s="82"/>
      <c r="B173" s="123"/>
      <c r="C173" s="82"/>
      <c r="D173" s="118"/>
      <c r="E173" s="123"/>
    </row>
    <row r="174" spans="1:5" ht="12">
      <c r="A174" s="82"/>
      <c r="B174" s="123"/>
      <c r="C174" s="82"/>
      <c r="D174" s="118"/>
      <c r="E174" s="123"/>
    </row>
    <row r="175" spans="1:5" ht="12">
      <c r="A175" s="82"/>
      <c r="B175" s="123"/>
      <c r="C175" s="82"/>
      <c r="D175" s="118"/>
      <c r="E175" s="123"/>
    </row>
    <row r="176" spans="1:5" ht="12">
      <c r="A176" s="82"/>
      <c r="B176" s="123"/>
      <c r="C176" s="82"/>
      <c r="D176" s="118"/>
      <c r="E176" s="123"/>
    </row>
    <row r="177" spans="1:5" ht="12">
      <c r="A177" s="82"/>
      <c r="B177" s="123"/>
      <c r="C177" s="82"/>
      <c r="D177" s="118"/>
      <c r="E177" s="123"/>
    </row>
    <row r="178" spans="1:5" ht="12">
      <c r="A178" s="82"/>
      <c r="B178" s="123"/>
      <c r="C178" s="82"/>
      <c r="D178" s="118"/>
      <c r="E178" s="123"/>
    </row>
    <row r="179" spans="1:5" ht="12">
      <c r="A179" s="82"/>
      <c r="B179" s="123"/>
      <c r="C179" s="82"/>
      <c r="D179" s="118"/>
      <c r="E179" s="123"/>
    </row>
    <row r="180" spans="1:5" ht="12">
      <c r="A180" s="82"/>
      <c r="B180" s="123"/>
      <c r="C180" s="82"/>
      <c r="D180" s="118"/>
      <c r="E180" s="123"/>
    </row>
    <row r="181" spans="1:5" ht="12">
      <c r="A181" s="82"/>
      <c r="B181" s="123"/>
      <c r="C181" s="82"/>
      <c r="D181" s="118"/>
      <c r="E181" s="123"/>
    </row>
    <row r="182" spans="1:5" ht="12">
      <c r="A182" s="82"/>
      <c r="B182" s="123"/>
      <c r="C182" s="82"/>
      <c r="D182" s="118"/>
      <c r="E182" s="123"/>
    </row>
    <row r="183" spans="1:5" ht="12">
      <c r="A183" s="82"/>
      <c r="B183" s="123"/>
      <c r="C183" s="82"/>
      <c r="D183" s="118"/>
      <c r="E183" s="123"/>
    </row>
    <row r="184" spans="1:5" ht="12">
      <c r="A184" s="82"/>
      <c r="B184" s="123"/>
      <c r="C184" s="82"/>
      <c r="D184" s="118"/>
      <c r="E184" s="123"/>
    </row>
    <row r="185" spans="1:5" ht="12">
      <c r="A185" s="82"/>
      <c r="B185" s="123"/>
      <c r="C185" s="82"/>
      <c r="D185" s="118"/>
      <c r="E185" s="123"/>
    </row>
    <row r="186" spans="1:5" s="72" customFormat="1" ht="12">
      <c r="A186" s="82"/>
      <c r="B186" s="82"/>
      <c r="C186" s="82"/>
      <c r="D186" s="117"/>
      <c r="E186" s="82"/>
    </row>
    <row r="187" spans="1:5" s="72" customFormat="1" ht="12.75" customHeight="1">
      <c r="A187" s="82"/>
      <c r="B187" s="82"/>
      <c r="C187" s="82"/>
      <c r="D187" s="117"/>
      <c r="E187" s="82"/>
    </row>
    <row r="188" spans="1:5" ht="12">
      <c r="A188" s="82"/>
      <c r="B188" s="123"/>
      <c r="C188" s="82"/>
      <c r="D188" s="118"/>
      <c r="E188" s="123"/>
    </row>
    <row r="189" spans="1:5" ht="12">
      <c r="A189" s="82"/>
      <c r="B189" s="123"/>
      <c r="C189" s="82"/>
      <c r="D189" s="118"/>
      <c r="E189" s="123"/>
    </row>
    <row r="190" spans="1:5" ht="12">
      <c r="A190" s="82"/>
      <c r="B190" s="123"/>
      <c r="C190" s="82"/>
      <c r="D190" s="118"/>
      <c r="E190" s="123"/>
    </row>
    <row r="191" spans="1:5" ht="12">
      <c r="A191" s="82"/>
      <c r="B191" s="123"/>
      <c r="C191" s="82"/>
      <c r="D191" s="118"/>
      <c r="E191" s="123"/>
    </row>
    <row r="192" spans="1:5" ht="12">
      <c r="A192" s="82"/>
      <c r="B192" s="123"/>
      <c r="C192" s="82"/>
      <c r="D192" s="118"/>
      <c r="E192" s="123"/>
    </row>
    <row r="193" spans="1:5" ht="12">
      <c r="A193" s="82"/>
      <c r="B193" s="123"/>
      <c r="C193" s="82"/>
      <c r="D193" s="118"/>
      <c r="E193" s="123"/>
    </row>
    <row r="194" spans="1:5" ht="12">
      <c r="A194" s="82"/>
      <c r="B194" s="123"/>
      <c r="C194" s="82"/>
      <c r="D194" s="118"/>
      <c r="E194" s="123"/>
    </row>
    <row r="195" spans="1:5" ht="12">
      <c r="A195" s="82"/>
      <c r="B195" s="123"/>
      <c r="C195" s="82"/>
      <c r="D195" s="118"/>
      <c r="E195" s="123"/>
    </row>
    <row r="196" spans="1:5" ht="12">
      <c r="A196" s="82"/>
      <c r="B196" s="123"/>
      <c r="C196" s="82"/>
      <c r="D196" s="118"/>
      <c r="E196" s="123"/>
    </row>
    <row r="197" spans="1:5" ht="12">
      <c r="A197" s="82"/>
      <c r="B197" s="123"/>
      <c r="C197" s="82"/>
      <c r="D197" s="118"/>
      <c r="E197" s="123"/>
    </row>
    <row r="198" spans="1:5" ht="12">
      <c r="A198" s="82"/>
      <c r="B198" s="123"/>
      <c r="C198" s="82"/>
      <c r="D198" s="118"/>
      <c r="E198" s="123"/>
    </row>
    <row r="199" spans="1:5" ht="12">
      <c r="A199" s="82"/>
      <c r="B199" s="123"/>
      <c r="C199" s="82"/>
      <c r="D199" s="118"/>
      <c r="E199" s="123"/>
    </row>
    <row r="200" spans="1:5" ht="12">
      <c r="A200" s="82"/>
      <c r="B200" s="123"/>
      <c r="C200" s="82"/>
      <c r="D200" s="118"/>
      <c r="E200" s="123"/>
    </row>
    <row r="201" spans="1:5" ht="12">
      <c r="A201" s="82"/>
      <c r="B201" s="123"/>
      <c r="C201" s="82"/>
      <c r="D201" s="118"/>
      <c r="E201" s="123"/>
    </row>
    <row r="202" spans="1:5" ht="12">
      <c r="A202" s="82"/>
      <c r="B202" s="123"/>
      <c r="C202" s="82"/>
      <c r="D202" s="118"/>
      <c r="E202" s="123"/>
    </row>
    <row r="203" spans="1:5" ht="12">
      <c r="A203" s="82"/>
      <c r="B203" s="123"/>
      <c r="C203" s="82"/>
      <c r="D203" s="118"/>
      <c r="E203" s="123"/>
    </row>
    <row r="204" spans="1:5" ht="12">
      <c r="A204" s="82"/>
      <c r="B204" s="123"/>
      <c r="C204" s="82"/>
      <c r="D204" s="118"/>
      <c r="E204" s="123"/>
    </row>
    <row r="205" spans="1:5" ht="12">
      <c r="A205" s="82"/>
      <c r="B205" s="123"/>
      <c r="C205" s="82"/>
      <c r="D205" s="118"/>
      <c r="E205" s="123"/>
    </row>
    <row r="206" spans="1:5" ht="12">
      <c r="A206" s="82"/>
      <c r="B206" s="123"/>
      <c r="C206" s="82"/>
      <c r="D206" s="118"/>
      <c r="E206" s="123"/>
    </row>
    <row r="207" spans="1:5" ht="12">
      <c r="A207" s="82"/>
      <c r="B207" s="123"/>
      <c r="C207" s="82"/>
      <c r="D207" s="118"/>
      <c r="E207" s="123"/>
    </row>
    <row r="208" spans="1:5" ht="12">
      <c r="A208" s="82"/>
      <c r="B208" s="123"/>
      <c r="C208" s="82"/>
      <c r="D208" s="118"/>
      <c r="E208" s="123"/>
    </row>
    <row r="209" spans="1:5" ht="12">
      <c r="A209" s="82"/>
      <c r="B209" s="123"/>
      <c r="C209" s="82"/>
      <c r="D209" s="118"/>
      <c r="E209" s="123"/>
    </row>
    <row r="210" spans="1:5" ht="12">
      <c r="A210" s="82"/>
      <c r="B210" s="123"/>
      <c r="C210" s="82"/>
      <c r="D210" s="118"/>
      <c r="E210" s="123"/>
    </row>
    <row r="211" spans="1:5" ht="12">
      <c r="A211" s="82"/>
      <c r="B211" s="123"/>
      <c r="C211" s="82"/>
      <c r="D211" s="118"/>
      <c r="E211" s="123"/>
    </row>
    <row r="212" spans="1:5" ht="12">
      <c r="A212" s="82"/>
      <c r="B212" s="123"/>
      <c r="C212" s="82"/>
      <c r="D212" s="118"/>
      <c r="E212" s="123"/>
    </row>
    <row r="213" spans="1:5" ht="12">
      <c r="A213" s="82"/>
      <c r="B213" s="123"/>
      <c r="C213" s="82"/>
      <c r="D213" s="118"/>
      <c r="E213" s="123"/>
    </row>
    <row r="214" spans="1:5" ht="12">
      <c r="A214" s="82"/>
      <c r="B214" s="123"/>
      <c r="C214" s="82"/>
      <c r="D214" s="118"/>
      <c r="E214" s="123"/>
    </row>
    <row r="215" spans="1:5" ht="12">
      <c r="A215" s="82"/>
      <c r="B215" s="123"/>
      <c r="C215" s="82"/>
      <c r="D215" s="118"/>
      <c r="E215" s="123"/>
    </row>
    <row r="216" spans="1:5" ht="12">
      <c r="A216" s="82"/>
      <c r="B216" s="123"/>
      <c r="C216" s="82"/>
      <c r="D216" s="118"/>
      <c r="E216" s="123"/>
    </row>
    <row r="217" spans="1:5" ht="12">
      <c r="A217" s="82"/>
      <c r="B217" s="123"/>
      <c r="C217" s="82"/>
      <c r="D217" s="118"/>
      <c r="E217" s="123"/>
    </row>
    <row r="218" spans="1:5" ht="12">
      <c r="A218" s="82"/>
      <c r="B218" s="123"/>
      <c r="C218" s="82"/>
      <c r="D218" s="118"/>
      <c r="E218" s="123"/>
    </row>
    <row r="219" spans="1:5" ht="12">
      <c r="A219" s="82"/>
      <c r="B219" s="123"/>
      <c r="C219" s="82"/>
      <c r="D219" s="118"/>
      <c r="E219" s="123"/>
    </row>
    <row r="220" spans="1:5" ht="12">
      <c r="A220" s="82"/>
      <c r="B220" s="123"/>
      <c r="C220" s="82"/>
      <c r="D220" s="118"/>
      <c r="E220" s="123"/>
    </row>
    <row r="221" spans="1:5" ht="12">
      <c r="A221" s="82"/>
      <c r="B221" s="123"/>
      <c r="C221" s="82"/>
      <c r="D221" s="118"/>
      <c r="E221" s="123"/>
    </row>
    <row r="222" spans="1:5" ht="12">
      <c r="A222" s="82"/>
      <c r="B222" s="123"/>
      <c r="C222" s="82"/>
      <c r="D222" s="118"/>
      <c r="E222" s="123"/>
    </row>
    <row r="223" spans="1:5" ht="12">
      <c r="A223" s="82"/>
      <c r="B223" s="123"/>
      <c r="C223" s="82"/>
      <c r="D223" s="118"/>
      <c r="E223" s="123"/>
    </row>
    <row r="224" spans="1:5" ht="12">
      <c r="A224" s="82"/>
      <c r="B224" s="123"/>
      <c r="C224" s="82"/>
      <c r="D224" s="118"/>
      <c r="E224" s="123"/>
    </row>
    <row r="225" spans="1:5" ht="12">
      <c r="A225" s="82"/>
      <c r="B225" s="123"/>
      <c r="C225" s="82"/>
      <c r="D225" s="118"/>
      <c r="E225" s="123"/>
    </row>
    <row r="226" spans="1:5" ht="12">
      <c r="A226" s="82"/>
      <c r="B226" s="123"/>
      <c r="C226" s="82"/>
      <c r="D226" s="118"/>
      <c r="E226" s="123"/>
    </row>
    <row r="227" spans="1:5" ht="12">
      <c r="A227" s="82"/>
      <c r="B227" s="123"/>
      <c r="C227" s="82"/>
      <c r="D227" s="118"/>
      <c r="E227" s="123"/>
    </row>
    <row r="228" spans="1:5" ht="12">
      <c r="A228" s="82"/>
      <c r="B228" s="123"/>
      <c r="C228" s="82"/>
      <c r="D228" s="118"/>
      <c r="E228" s="123"/>
    </row>
    <row r="229" spans="1:5" ht="12">
      <c r="A229" s="82"/>
      <c r="B229" s="123"/>
      <c r="C229" s="82"/>
      <c r="D229" s="118"/>
      <c r="E229" s="123"/>
    </row>
    <row r="230" spans="1:5" ht="12">
      <c r="A230" s="82"/>
      <c r="B230" s="123"/>
      <c r="C230" s="82"/>
      <c r="D230" s="118"/>
      <c r="E230" s="123"/>
    </row>
    <row r="231" spans="1:5" ht="12">
      <c r="A231" s="82"/>
      <c r="B231" s="123"/>
      <c r="C231" s="82"/>
      <c r="D231" s="118"/>
      <c r="E231" s="123"/>
    </row>
    <row r="232" spans="1:5" ht="12">
      <c r="A232" s="82"/>
      <c r="B232" s="123"/>
      <c r="C232" s="82"/>
      <c r="D232" s="118"/>
      <c r="E232" s="123"/>
    </row>
    <row r="233" spans="1:5" ht="12">
      <c r="A233" s="82"/>
      <c r="B233" s="123"/>
      <c r="C233" s="82"/>
      <c r="D233" s="118"/>
      <c r="E233" s="123"/>
    </row>
    <row r="234" spans="1:5" ht="12">
      <c r="A234" s="82"/>
      <c r="B234" s="123"/>
      <c r="C234" s="82"/>
      <c r="D234" s="118"/>
      <c r="E234" s="123"/>
    </row>
    <row r="235" spans="1:5" ht="12">
      <c r="A235" s="82"/>
      <c r="B235" s="123"/>
      <c r="C235" s="82"/>
      <c r="D235" s="118"/>
      <c r="E235" s="123"/>
    </row>
    <row r="236" spans="1:5" ht="12">
      <c r="A236" s="82"/>
      <c r="B236" s="123"/>
      <c r="C236" s="82"/>
      <c r="D236" s="118"/>
      <c r="E236" s="123"/>
    </row>
    <row r="237" spans="1:5" ht="12">
      <c r="A237" s="82"/>
      <c r="B237" s="123"/>
      <c r="C237" s="82"/>
      <c r="D237" s="118"/>
      <c r="E237" s="123"/>
    </row>
    <row r="238" spans="1:5" ht="12">
      <c r="A238" s="82"/>
      <c r="B238" s="123"/>
      <c r="C238" s="82"/>
      <c r="D238" s="118"/>
      <c r="E238" s="123"/>
    </row>
    <row r="239" spans="1:5" ht="12">
      <c r="A239" s="82"/>
      <c r="B239" s="123"/>
      <c r="C239" s="82"/>
      <c r="D239" s="118"/>
      <c r="E239" s="123"/>
    </row>
    <row r="240" spans="1:5" ht="12">
      <c r="A240" s="82"/>
      <c r="B240" s="123"/>
      <c r="C240" s="82"/>
      <c r="D240" s="118"/>
      <c r="E240" s="123"/>
    </row>
    <row r="241" spans="1:5" ht="12">
      <c r="A241" s="82"/>
      <c r="B241" s="123"/>
      <c r="C241" s="82"/>
      <c r="D241" s="118"/>
      <c r="E241" s="123"/>
    </row>
    <row r="242" spans="1:5" ht="12">
      <c r="A242" s="82"/>
      <c r="B242" s="123"/>
      <c r="C242" s="82"/>
      <c r="D242" s="118"/>
      <c r="E242" s="123"/>
    </row>
    <row r="243" spans="1:5" ht="12">
      <c r="A243" s="82"/>
      <c r="B243" s="123"/>
      <c r="C243" s="82"/>
      <c r="D243" s="118"/>
      <c r="E243" s="123"/>
    </row>
    <row r="244" spans="1:5" ht="12">
      <c r="A244" s="82"/>
      <c r="B244" s="123"/>
      <c r="C244" s="82"/>
      <c r="D244" s="118"/>
      <c r="E244" s="123"/>
    </row>
    <row r="245" spans="1:5" ht="12">
      <c r="A245" s="82"/>
      <c r="B245" s="123"/>
      <c r="C245" s="82"/>
      <c r="D245" s="118"/>
      <c r="E245" s="123"/>
    </row>
    <row r="246" spans="1:5" ht="12">
      <c r="A246" s="82"/>
      <c r="B246" s="123"/>
      <c r="C246" s="82"/>
      <c r="D246" s="118"/>
      <c r="E246" s="123"/>
    </row>
    <row r="247" spans="1:5" ht="12">
      <c r="A247" s="82"/>
      <c r="B247" s="123"/>
      <c r="C247" s="82"/>
      <c r="D247" s="118"/>
      <c r="E247" s="123"/>
    </row>
    <row r="248" spans="1:5" ht="12">
      <c r="A248" s="82"/>
      <c r="B248" s="123"/>
      <c r="C248" s="82"/>
      <c r="D248" s="118"/>
      <c r="E248" s="123"/>
    </row>
    <row r="249" spans="1:5" ht="12">
      <c r="A249" s="82"/>
      <c r="B249" s="123"/>
      <c r="C249" s="82"/>
      <c r="D249" s="118"/>
      <c r="E249" s="123"/>
    </row>
    <row r="250" spans="1:5" ht="12">
      <c r="A250" s="82"/>
      <c r="B250" s="123"/>
      <c r="C250" s="82"/>
      <c r="D250" s="118"/>
      <c r="E250" s="123"/>
    </row>
    <row r="251" spans="1:5" ht="12">
      <c r="A251" s="82"/>
      <c r="B251" s="123"/>
      <c r="C251" s="82"/>
      <c r="D251" s="118"/>
      <c r="E251" s="123"/>
    </row>
    <row r="252" spans="1:5" ht="12">
      <c r="A252" s="82"/>
      <c r="B252" s="123"/>
      <c r="C252" s="82"/>
      <c r="D252" s="118"/>
      <c r="E252" s="123"/>
    </row>
    <row r="253" spans="1:5" ht="12">
      <c r="A253" s="82"/>
      <c r="B253" s="123"/>
      <c r="C253" s="82"/>
      <c r="D253" s="118"/>
      <c r="E253" s="123"/>
    </row>
    <row r="254" spans="1:5" ht="12">
      <c r="A254" s="82"/>
      <c r="B254" s="123"/>
      <c r="C254" s="82"/>
      <c r="D254" s="118"/>
      <c r="E254" s="123"/>
    </row>
    <row r="255" spans="1:5" ht="12">
      <c r="A255" s="82"/>
      <c r="B255" s="123"/>
      <c r="C255" s="82"/>
      <c r="D255" s="118"/>
      <c r="E255" s="123"/>
    </row>
    <row r="256" spans="1:5" ht="12">
      <c r="A256" s="82"/>
      <c r="B256" s="123"/>
      <c r="C256" s="82"/>
      <c r="D256" s="118"/>
      <c r="E256" s="123"/>
    </row>
    <row r="257" spans="1:5" ht="12">
      <c r="A257" s="82"/>
      <c r="B257" s="123"/>
      <c r="C257" s="82"/>
      <c r="D257" s="118"/>
      <c r="E257" s="123"/>
    </row>
    <row r="258" spans="1:5" ht="12">
      <c r="A258" s="82"/>
      <c r="B258" s="123"/>
      <c r="C258" s="82"/>
      <c r="D258" s="118"/>
      <c r="E258" s="123"/>
    </row>
    <row r="259" spans="1:5" ht="12">
      <c r="A259" s="82"/>
      <c r="B259" s="123"/>
      <c r="C259" s="82"/>
      <c r="D259" s="118"/>
      <c r="E259" s="123"/>
    </row>
    <row r="260" spans="1:5" ht="12">
      <c r="A260" s="82"/>
      <c r="B260" s="123"/>
      <c r="C260" s="82"/>
      <c r="D260" s="118"/>
      <c r="E260" s="123"/>
    </row>
    <row r="261" spans="1:5" ht="12">
      <c r="A261" s="82"/>
      <c r="B261" s="123"/>
      <c r="C261" s="82"/>
      <c r="D261" s="118"/>
      <c r="E261" s="123"/>
    </row>
    <row r="262" spans="1:5" ht="12">
      <c r="A262" s="82"/>
      <c r="B262" s="123"/>
      <c r="C262" s="82"/>
      <c r="D262" s="118"/>
      <c r="E262" s="123"/>
    </row>
    <row r="263" spans="1:5" ht="12">
      <c r="A263" s="82"/>
      <c r="B263" s="123"/>
      <c r="C263" s="82"/>
      <c r="D263" s="118"/>
      <c r="E263" s="123"/>
    </row>
    <row r="264" spans="1:5" ht="12">
      <c r="A264" s="82"/>
      <c r="B264" s="123"/>
      <c r="C264" s="82"/>
      <c r="D264" s="118"/>
      <c r="E264" s="123"/>
    </row>
    <row r="265" spans="1:5" ht="12">
      <c r="A265" s="82"/>
      <c r="B265" s="123"/>
      <c r="C265" s="82"/>
      <c r="D265" s="118"/>
      <c r="E265" s="123"/>
    </row>
    <row r="266" spans="1:5" ht="12">
      <c r="A266" s="82"/>
      <c r="B266" s="123"/>
      <c r="C266" s="82"/>
      <c r="D266" s="118"/>
      <c r="E266" s="123"/>
    </row>
    <row r="267" spans="1:5" ht="12">
      <c r="A267" s="82"/>
      <c r="B267" s="123"/>
      <c r="C267" s="82"/>
      <c r="D267" s="118"/>
      <c r="E267" s="123"/>
    </row>
    <row r="268" spans="1:5" ht="12">
      <c r="A268" s="82"/>
      <c r="B268" s="123"/>
      <c r="C268" s="82"/>
      <c r="D268" s="118"/>
      <c r="E268" s="123"/>
    </row>
    <row r="269" spans="1:5" ht="12">
      <c r="A269" s="82"/>
      <c r="B269" s="123"/>
      <c r="C269" s="82"/>
      <c r="D269" s="118"/>
      <c r="E269" s="123"/>
    </row>
    <row r="270" spans="1:5" ht="12">
      <c r="A270" s="82"/>
      <c r="B270" s="123"/>
      <c r="C270" s="82"/>
      <c r="D270" s="118"/>
      <c r="E270" s="123"/>
    </row>
    <row r="271" spans="1:5" ht="12">
      <c r="A271" s="82"/>
      <c r="B271" s="123"/>
      <c r="C271" s="82"/>
      <c r="D271" s="118"/>
      <c r="E271" s="123"/>
    </row>
    <row r="272" spans="1:5" ht="12">
      <c r="A272" s="82"/>
      <c r="B272" s="123"/>
      <c r="C272" s="82"/>
      <c r="D272" s="118"/>
      <c r="E272" s="123"/>
    </row>
    <row r="273" spans="1:5" ht="12">
      <c r="A273" s="82"/>
      <c r="B273" s="123"/>
      <c r="C273" s="82"/>
      <c r="D273" s="118"/>
      <c r="E273" s="123"/>
    </row>
    <row r="274" spans="1:5" ht="12">
      <c r="A274" s="82"/>
      <c r="B274" s="123"/>
      <c r="C274" s="82"/>
      <c r="D274" s="118"/>
      <c r="E274" s="123"/>
    </row>
    <row r="275" spans="1:5" ht="12">
      <c r="A275" s="82"/>
      <c r="B275" s="123"/>
      <c r="C275" s="82"/>
      <c r="D275" s="118"/>
      <c r="E275" s="123"/>
    </row>
    <row r="276" spans="1:5" ht="12">
      <c r="A276" s="82"/>
      <c r="B276" s="123"/>
      <c r="C276" s="82"/>
      <c r="D276" s="118"/>
      <c r="E276" s="123"/>
    </row>
    <row r="277" spans="1:5" ht="12">
      <c r="A277" s="82"/>
      <c r="B277" s="123"/>
      <c r="C277" s="82"/>
      <c r="D277" s="118"/>
      <c r="E277" s="123"/>
    </row>
    <row r="278" spans="1:5" ht="12">
      <c r="A278" s="82"/>
      <c r="B278" s="123"/>
      <c r="C278" s="82"/>
      <c r="D278" s="118"/>
      <c r="E278" s="123"/>
    </row>
    <row r="279" spans="1:5" ht="12">
      <c r="A279" s="82"/>
      <c r="B279" s="123"/>
      <c r="C279" s="82"/>
      <c r="D279" s="118"/>
      <c r="E279" s="123"/>
    </row>
    <row r="280" spans="1:5" ht="12">
      <c r="A280" s="82"/>
      <c r="B280" s="123"/>
      <c r="C280" s="82"/>
      <c r="D280" s="118"/>
      <c r="E280" s="123"/>
    </row>
    <row r="281" spans="1:5" ht="12">
      <c r="A281" s="82"/>
      <c r="B281" s="123"/>
      <c r="C281" s="82"/>
      <c r="D281" s="118"/>
      <c r="E281" s="123"/>
    </row>
    <row r="282" spans="1:5" ht="12">
      <c r="A282" s="82"/>
      <c r="B282" s="123"/>
      <c r="C282" s="82"/>
      <c r="D282" s="118"/>
      <c r="E282" s="123"/>
    </row>
    <row r="283" spans="1:5" ht="12">
      <c r="A283" s="82"/>
      <c r="B283" s="123"/>
      <c r="C283" s="82"/>
      <c r="D283" s="118"/>
      <c r="E283" s="123"/>
    </row>
    <row r="284" spans="1:5" ht="12">
      <c r="A284" s="82"/>
      <c r="B284" s="123"/>
      <c r="C284" s="82"/>
      <c r="D284" s="118"/>
      <c r="E284" s="123"/>
    </row>
    <row r="285" spans="1:5" ht="12">
      <c r="A285" s="82"/>
      <c r="B285" s="123"/>
      <c r="C285" s="82"/>
      <c r="D285" s="118"/>
      <c r="E285" s="123"/>
    </row>
    <row r="286" spans="1:5" ht="12">
      <c r="A286" s="82"/>
      <c r="B286" s="123"/>
      <c r="C286" s="82"/>
      <c r="D286" s="118"/>
      <c r="E286" s="123"/>
    </row>
    <row r="287" spans="1:5" ht="12">
      <c r="A287" s="82"/>
      <c r="B287" s="123"/>
      <c r="C287" s="82"/>
      <c r="D287" s="118"/>
      <c r="E287" s="123"/>
    </row>
    <row r="288" spans="1:5" ht="12">
      <c r="A288" s="82"/>
      <c r="B288" s="123"/>
      <c r="C288" s="82"/>
      <c r="D288" s="118"/>
      <c r="E288" s="123"/>
    </row>
    <row r="289" spans="1:5" ht="12">
      <c r="A289" s="82"/>
      <c r="B289" s="123"/>
      <c r="C289" s="82"/>
      <c r="D289" s="118"/>
      <c r="E289" s="123"/>
    </row>
    <row r="290" spans="1:5" ht="12">
      <c r="A290" s="82"/>
      <c r="B290" s="123"/>
      <c r="C290" s="82"/>
      <c r="D290" s="118"/>
      <c r="E290" s="123"/>
    </row>
    <row r="291" spans="1:5" ht="12">
      <c r="A291" s="82"/>
      <c r="B291" s="123"/>
      <c r="C291" s="82"/>
      <c r="D291" s="118"/>
      <c r="E291" s="123"/>
    </row>
    <row r="292" spans="1:5" ht="12">
      <c r="A292" s="82"/>
      <c r="B292" s="123"/>
      <c r="C292" s="82"/>
      <c r="D292" s="118"/>
      <c r="E292" s="123"/>
    </row>
    <row r="293" spans="1:5" ht="12">
      <c r="A293" s="82"/>
      <c r="B293" s="123"/>
      <c r="C293" s="82"/>
      <c r="D293" s="118"/>
      <c r="E293" s="123"/>
    </row>
    <row r="294" spans="1:5" ht="12">
      <c r="A294" s="82"/>
      <c r="B294" s="123"/>
      <c r="C294" s="82"/>
      <c r="D294" s="118"/>
      <c r="E294" s="123"/>
    </row>
    <row r="295" spans="1:5" ht="12">
      <c r="A295" s="82"/>
      <c r="B295" s="123"/>
      <c r="C295" s="82"/>
      <c r="D295" s="118"/>
      <c r="E295" s="123"/>
    </row>
    <row r="296" spans="1:5" ht="12">
      <c r="A296" s="82"/>
      <c r="B296" s="123"/>
      <c r="C296" s="82"/>
      <c r="D296" s="118"/>
      <c r="E296" s="123"/>
    </row>
    <row r="297" spans="1:5" ht="12">
      <c r="A297" s="82"/>
      <c r="B297" s="123"/>
      <c r="C297" s="82"/>
      <c r="D297" s="118"/>
      <c r="E297" s="123"/>
    </row>
    <row r="298" spans="1:5" ht="12">
      <c r="A298" s="82"/>
      <c r="B298" s="123"/>
      <c r="C298" s="82"/>
      <c r="D298" s="118"/>
      <c r="E298" s="123"/>
    </row>
    <row r="299" spans="1:5" ht="12">
      <c r="A299" s="82"/>
      <c r="B299" s="123"/>
      <c r="C299" s="82"/>
      <c r="D299" s="118"/>
      <c r="E299" s="123"/>
    </row>
    <row r="300" spans="1:5" ht="12">
      <c r="A300" s="82"/>
      <c r="B300" s="123"/>
      <c r="C300" s="82"/>
      <c r="D300" s="118"/>
      <c r="E300" s="123"/>
    </row>
    <row r="301" spans="1:5" ht="12">
      <c r="A301" s="82"/>
      <c r="B301" s="123"/>
      <c r="C301" s="82"/>
      <c r="D301" s="118"/>
      <c r="E301" s="123"/>
    </row>
    <row r="302" spans="1:5" ht="12">
      <c r="A302" s="82"/>
      <c r="B302" s="123"/>
      <c r="C302" s="82"/>
      <c r="D302" s="118"/>
      <c r="E302" s="123"/>
    </row>
    <row r="303" spans="1:5" ht="12">
      <c r="A303" s="82"/>
      <c r="B303" s="123"/>
      <c r="C303" s="82"/>
      <c r="D303" s="118"/>
      <c r="E303" s="123"/>
    </row>
    <row r="304" spans="1:5" ht="12">
      <c r="A304" s="82"/>
      <c r="B304" s="123"/>
      <c r="C304" s="82"/>
      <c r="D304" s="118"/>
      <c r="E304" s="123"/>
    </row>
    <row r="305" spans="1:5" ht="12">
      <c r="A305" s="82"/>
      <c r="B305" s="123"/>
      <c r="C305" s="82"/>
      <c r="D305" s="118"/>
      <c r="E305" s="123"/>
    </row>
    <row r="306" spans="1:5" ht="12">
      <c r="A306" s="82"/>
      <c r="B306" s="123"/>
      <c r="C306" s="82"/>
      <c r="D306" s="118"/>
      <c r="E306" s="123"/>
    </row>
    <row r="307" spans="1:5" ht="12">
      <c r="A307" s="82"/>
      <c r="B307" s="123"/>
      <c r="C307" s="82"/>
      <c r="D307" s="118"/>
      <c r="E307" s="123"/>
    </row>
    <row r="308" spans="1:5" ht="12">
      <c r="A308" s="82"/>
      <c r="B308" s="123"/>
      <c r="C308" s="82"/>
      <c r="D308" s="118"/>
      <c r="E308" s="123"/>
    </row>
    <row r="309" spans="1:5" ht="12">
      <c r="A309" s="82"/>
      <c r="B309" s="123"/>
      <c r="C309" s="82"/>
      <c r="D309" s="118"/>
      <c r="E309" s="123"/>
    </row>
    <row r="310" spans="1:5" ht="12">
      <c r="A310" s="82"/>
      <c r="B310" s="123"/>
      <c r="C310" s="82"/>
      <c r="D310" s="118"/>
      <c r="E310" s="123"/>
    </row>
    <row r="311" spans="1:5" ht="12">
      <c r="A311" s="82"/>
      <c r="B311" s="123"/>
      <c r="C311" s="82"/>
      <c r="D311" s="118"/>
      <c r="E311" s="123"/>
    </row>
    <row r="312" spans="1:5" ht="12">
      <c r="A312" s="82"/>
      <c r="B312" s="123"/>
      <c r="C312" s="82"/>
      <c r="D312" s="118"/>
      <c r="E312" s="123"/>
    </row>
    <row r="313" spans="1:5" ht="12">
      <c r="A313" s="82"/>
      <c r="B313" s="123"/>
      <c r="C313" s="82"/>
      <c r="D313" s="118"/>
      <c r="E313" s="123"/>
    </row>
    <row r="314" spans="1:5" ht="12">
      <c r="A314" s="82"/>
      <c r="B314" s="123"/>
      <c r="C314" s="82"/>
      <c r="D314" s="118"/>
      <c r="E314" s="123"/>
    </row>
    <row r="315" spans="1:5" ht="12">
      <c r="A315" s="82"/>
      <c r="B315" s="123"/>
      <c r="C315" s="82"/>
      <c r="D315" s="118"/>
      <c r="E315" s="123"/>
    </row>
    <row r="316" spans="1:5" ht="12">
      <c r="A316" s="82"/>
      <c r="B316" s="123"/>
      <c r="C316" s="82"/>
      <c r="D316" s="118"/>
      <c r="E316" s="123"/>
    </row>
    <row r="317" spans="1:5" ht="12">
      <c r="A317" s="82"/>
      <c r="B317" s="123"/>
      <c r="C317" s="82"/>
      <c r="D317" s="118"/>
      <c r="E317" s="123"/>
    </row>
    <row r="318" spans="1:5" ht="12">
      <c r="A318" s="82"/>
      <c r="B318" s="123"/>
      <c r="C318" s="82"/>
      <c r="D318" s="118"/>
      <c r="E318" s="123"/>
    </row>
    <row r="319" spans="1:5" ht="12">
      <c r="A319" s="82"/>
      <c r="B319" s="123"/>
      <c r="C319" s="82"/>
      <c r="D319" s="118"/>
      <c r="E319" s="123"/>
    </row>
    <row r="320" spans="1:5" ht="12">
      <c r="A320" s="82"/>
      <c r="B320" s="123"/>
      <c r="C320" s="82"/>
      <c r="D320" s="118"/>
      <c r="E320" s="123"/>
    </row>
    <row r="321" spans="1:5" ht="12">
      <c r="A321" s="82"/>
      <c r="B321" s="123"/>
      <c r="C321" s="82"/>
      <c r="D321" s="118"/>
      <c r="E321" s="123"/>
    </row>
    <row r="322" spans="1:5" ht="12">
      <c r="A322" s="82"/>
      <c r="B322" s="123"/>
      <c r="C322" s="82"/>
      <c r="D322" s="118"/>
      <c r="E322" s="123"/>
    </row>
    <row r="323" spans="1:5" ht="12">
      <c r="A323" s="82"/>
      <c r="B323" s="123"/>
      <c r="C323" s="82"/>
      <c r="D323" s="118"/>
      <c r="E323" s="123"/>
    </row>
    <row r="324" spans="1:5" ht="12">
      <c r="A324" s="82"/>
      <c r="B324" s="123"/>
      <c r="C324" s="82"/>
      <c r="D324" s="118"/>
      <c r="E324" s="123"/>
    </row>
    <row r="325" spans="1:5" ht="12">
      <c r="A325" s="82"/>
      <c r="B325" s="123"/>
      <c r="C325" s="82"/>
      <c r="D325" s="118"/>
      <c r="E325" s="123"/>
    </row>
    <row r="326" spans="1:5" ht="12">
      <c r="A326" s="82"/>
      <c r="B326" s="123"/>
      <c r="C326" s="82"/>
      <c r="D326" s="118"/>
      <c r="E326" s="123"/>
    </row>
    <row r="327" spans="1:5" ht="12">
      <c r="A327" s="82"/>
      <c r="B327" s="123"/>
      <c r="C327" s="82"/>
      <c r="D327" s="118"/>
      <c r="E327" s="123"/>
    </row>
    <row r="328" spans="1:5" ht="12">
      <c r="A328" s="82"/>
      <c r="B328" s="123"/>
      <c r="C328" s="82"/>
      <c r="D328" s="118"/>
      <c r="E328" s="123"/>
    </row>
    <row r="329" spans="1:5" ht="12">
      <c r="A329" s="82"/>
      <c r="B329" s="123"/>
      <c r="C329" s="82"/>
      <c r="D329" s="118"/>
      <c r="E329" s="123"/>
    </row>
    <row r="330" spans="1:5" ht="12">
      <c r="A330" s="82"/>
      <c r="B330" s="123"/>
      <c r="C330" s="82"/>
      <c r="D330" s="118"/>
      <c r="E330" s="123"/>
    </row>
    <row r="331" spans="1:5" ht="12">
      <c r="A331" s="82"/>
      <c r="B331" s="123"/>
      <c r="C331" s="82"/>
      <c r="D331" s="118"/>
      <c r="E331" s="123"/>
    </row>
    <row r="332" spans="1:5" ht="12">
      <c r="A332" s="82"/>
      <c r="B332" s="123"/>
      <c r="C332" s="82"/>
      <c r="D332" s="118"/>
      <c r="E332" s="123"/>
    </row>
    <row r="333" spans="1:5" ht="12">
      <c r="A333" s="82"/>
      <c r="B333" s="123"/>
      <c r="C333" s="82"/>
      <c r="D333" s="118"/>
      <c r="E333" s="123"/>
    </row>
    <row r="334" spans="1:5" ht="12">
      <c r="A334" s="82"/>
      <c r="B334" s="123"/>
      <c r="C334" s="82"/>
      <c r="D334" s="118"/>
      <c r="E334" s="123"/>
    </row>
    <row r="335" spans="1:5" ht="12">
      <c r="A335" s="82"/>
      <c r="B335" s="123"/>
      <c r="C335" s="82"/>
      <c r="D335" s="118"/>
      <c r="E335" s="123"/>
    </row>
    <row r="336" spans="1:5" ht="12">
      <c r="A336" s="82"/>
      <c r="B336" s="123"/>
      <c r="C336" s="82"/>
      <c r="D336" s="118"/>
      <c r="E336" s="123"/>
    </row>
    <row r="337" spans="1:5" ht="12">
      <c r="A337" s="82"/>
      <c r="B337" s="123"/>
      <c r="C337" s="82"/>
      <c r="D337" s="118"/>
      <c r="E337" s="123"/>
    </row>
    <row r="338" spans="1:5" ht="12">
      <c r="A338" s="82"/>
      <c r="B338" s="123"/>
      <c r="C338" s="82"/>
      <c r="D338" s="118"/>
      <c r="E338" s="123"/>
    </row>
    <row r="339" spans="1:5" ht="12">
      <c r="A339" s="82"/>
      <c r="B339" s="123"/>
      <c r="C339" s="82"/>
      <c r="D339" s="118"/>
      <c r="E339" s="123"/>
    </row>
    <row r="340" spans="1:5" ht="12">
      <c r="A340" s="82"/>
      <c r="B340" s="123"/>
      <c r="C340" s="82"/>
      <c r="D340" s="118"/>
      <c r="E340" s="123"/>
    </row>
    <row r="341" spans="1:5" ht="12">
      <c r="A341" s="82"/>
      <c r="B341" s="123"/>
      <c r="C341" s="82"/>
      <c r="D341" s="118"/>
      <c r="E341" s="123"/>
    </row>
    <row r="342" spans="1:5" ht="12">
      <c r="A342" s="82"/>
      <c r="B342" s="123"/>
      <c r="C342" s="82"/>
      <c r="D342" s="118"/>
      <c r="E342" s="123"/>
    </row>
    <row r="343" spans="1:5" ht="12">
      <c r="A343" s="82"/>
      <c r="B343" s="123"/>
      <c r="C343" s="82"/>
      <c r="D343" s="118"/>
      <c r="E343" s="123"/>
    </row>
    <row r="344" spans="1:5" ht="12">
      <c r="A344" s="82"/>
      <c r="B344" s="123"/>
      <c r="C344" s="82"/>
      <c r="D344" s="118"/>
      <c r="E344" s="123"/>
    </row>
    <row r="345" spans="1:5" ht="12">
      <c r="A345" s="82"/>
      <c r="B345" s="123"/>
      <c r="C345" s="82"/>
      <c r="D345" s="118"/>
      <c r="E345" s="123"/>
    </row>
    <row r="346" spans="1:5" ht="12">
      <c r="A346" s="82"/>
      <c r="B346" s="123"/>
      <c r="C346" s="82"/>
      <c r="D346" s="118"/>
      <c r="E346" s="123"/>
    </row>
    <row r="347" spans="1:5" ht="12">
      <c r="A347" s="82"/>
      <c r="B347" s="123"/>
      <c r="C347" s="82"/>
      <c r="D347" s="118"/>
      <c r="E347" s="123"/>
    </row>
    <row r="348" spans="1:5" ht="12">
      <c r="A348" s="82"/>
      <c r="B348" s="123"/>
      <c r="C348" s="82"/>
      <c r="D348" s="118"/>
      <c r="E348" s="123"/>
    </row>
    <row r="349" spans="1:5" ht="12">
      <c r="A349" s="82"/>
      <c r="B349" s="123"/>
      <c r="C349" s="82"/>
      <c r="D349" s="118"/>
      <c r="E349" s="123"/>
    </row>
    <row r="350" spans="1:5" ht="12">
      <c r="A350" s="82"/>
      <c r="B350" s="123"/>
      <c r="C350" s="82"/>
      <c r="D350" s="118"/>
      <c r="E350" s="123"/>
    </row>
    <row r="351" spans="1:5" ht="12">
      <c r="A351" s="82"/>
      <c r="B351" s="123"/>
      <c r="C351" s="82"/>
      <c r="D351" s="118"/>
      <c r="E351" s="123"/>
    </row>
    <row r="352" spans="1:5" ht="12">
      <c r="A352" s="82"/>
      <c r="B352" s="123"/>
      <c r="C352" s="82"/>
      <c r="D352" s="118"/>
      <c r="E352" s="123"/>
    </row>
    <row r="353" spans="1:5" ht="12">
      <c r="A353" s="82"/>
      <c r="B353" s="123"/>
      <c r="C353" s="82"/>
      <c r="D353" s="118"/>
      <c r="E353" s="123"/>
    </row>
    <row r="354" spans="1:5" ht="12">
      <c r="A354" s="82"/>
      <c r="B354" s="123"/>
      <c r="C354" s="82"/>
      <c r="D354" s="118"/>
      <c r="E354" s="123"/>
    </row>
    <row r="355" spans="1:5" ht="12">
      <c r="A355" s="82"/>
      <c r="B355" s="123"/>
      <c r="C355" s="82"/>
      <c r="D355" s="118"/>
      <c r="E355" s="123"/>
    </row>
    <row r="356" spans="1:5" ht="12">
      <c r="A356" s="82"/>
      <c r="B356" s="123"/>
      <c r="C356" s="82"/>
      <c r="D356" s="118"/>
      <c r="E356" s="123"/>
    </row>
    <row r="357" spans="1:5" ht="12">
      <c r="A357" s="82"/>
      <c r="B357" s="123"/>
      <c r="C357" s="82"/>
      <c r="D357" s="118"/>
      <c r="E357" s="123"/>
    </row>
    <row r="358" spans="1:5" ht="12">
      <c r="A358" s="82"/>
      <c r="B358" s="123"/>
      <c r="C358" s="82"/>
      <c r="D358" s="118"/>
      <c r="E358" s="123"/>
    </row>
    <row r="359" spans="1:5" ht="12">
      <c r="A359" s="82"/>
      <c r="B359" s="123"/>
      <c r="C359" s="82"/>
      <c r="D359" s="118"/>
      <c r="E359" s="123"/>
    </row>
    <row r="360" spans="1:5" ht="12">
      <c r="A360" s="82"/>
      <c r="B360" s="123"/>
      <c r="C360" s="82"/>
      <c r="D360" s="118"/>
      <c r="E360" s="123"/>
    </row>
    <row r="361" spans="1:5" ht="12">
      <c r="A361" s="82"/>
      <c r="B361" s="123"/>
      <c r="C361" s="82"/>
      <c r="D361" s="118"/>
      <c r="E361" s="123"/>
    </row>
    <row r="362" spans="1:5" ht="12">
      <c r="A362" s="82"/>
      <c r="B362" s="123"/>
      <c r="C362" s="82"/>
      <c r="D362" s="118"/>
      <c r="E362" s="123"/>
    </row>
    <row r="363" spans="1:5" ht="12">
      <c r="A363" s="82"/>
      <c r="B363" s="123"/>
      <c r="C363" s="82"/>
      <c r="D363" s="118"/>
      <c r="E363" s="123"/>
    </row>
    <row r="364" spans="1:5" ht="12">
      <c r="A364" s="82"/>
      <c r="B364" s="123"/>
      <c r="C364" s="82"/>
      <c r="D364" s="118"/>
      <c r="E364" s="123"/>
    </row>
    <row r="365" spans="1:5" ht="12">
      <c r="A365" s="82"/>
      <c r="B365" s="123"/>
      <c r="C365" s="82"/>
      <c r="D365" s="118"/>
      <c r="E365" s="123"/>
    </row>
    <row r="366" spans="1:5" ht="12">
      <c r="A366" s="82"/>
      <c r="B366" s="123"/>
      <c r="C366" s="82"/>
      <c r="D366" s="118"/>
      <c r="E366" s="123"/>
    </row>
    <row r="367" spans="1:5" ht="12">
      <c r="A367" s="82"/>
      <c r="B367" s="123"/>
      <c r="C367" s="82"/>
      <c r="D367" s="118"/>
      <c r="E367" s="123"/>
    </row>
    <row r="368" spans="1:5" ht="12">
      <c r="A368" s="82"/>
      <c r="B368" s="123"/>
      <c r="C368" s="82"/>
      <c r="D368" s="118"/>
      <c r="E368" s="123"/>
    </row>
    <row r="369" spans="1:5" ht="12">
      <c r="A369" s="82"/>
      <c r="B369" s="123"/>
      <c r="C369" s="82"/>
      <c r="D369" s="118"/>
      <c r="E369" s="123"/>
    </row>
    <row r="370" spans="1:5" ht="12">
      <c r="A370" s="82"/>
      <c r="B370" s="123"/>
      <c r="C370" s="82"/>
      <c r="D370" s="118"/>
      <c r="E370" s="123"/>
    </row>
    <row r="371" spans="1:5" ht="12">
      <c r="A371" s="82"/>
      <c r="B371" s="123"/>
      <c r="C371" s="82"/>
      <c r="D371" s="118"/>
      <c r="E371" s="123"/>
    </row>
    <row r="372" spans="1:5" ht="12">
      <c r="A372" s="82"/>
      <c r="B372" s="123"/>
      <c r="C372" s="82"/>
      <c r="D372" s="118"/>
      <c r="E372" s="123"/>
    </row>
    <row r="373" spans="1:5" ht="12">
      <c r="A373" s="82"/>
      <c r="B373" s="123"/>
      <c r="C373" s="82"/>
      <c r="D373" s="118"/>
      <c r="E373" s="123"/>
    </row>
    <row r="374" spans="1:5" ht="12">
      <c r="A374" s="82"/>
      <c r="B374" s="123"/>
      <c r="C374" s="82"/>
      <c r="D374" s="118"/>
      <c r="E374" s="123"/>
    </row>
    <row r="375" spans="1:5" ht="12">
      <c r="A375" s="82"/>
      <c r="B375" s="123"/>
      <c r="C375" s="82"/>
      <c r="D375" s="118"/>
      <c r="E375" s="123"/>
    </row>
    <row r="376" spans="1:5" ht="12">
      <c r="A376" s="82"/>
      <c r="B376" s="123"/>
      <c r="C376" s="82"/>
      <c r="D376" s="118"/>
      <c r="E376" s="123"/>
    </row>
    <row r="377" spans="1:5" ht="12">
      <c r="A377" s="82"/>
      <c r="B377" s="123"/>
      <c r="C377" s="82"/>
      <c r="D377" s="118"/>
      <c r="E377" s="123"/>
    </row>
    <row r="378" spans="1:5" ht="12">
      <c r="A378" s="82"/>
      <c r="B378" s="123"/>
      <c r="C378" s="82"/>
      <c r="D378" s="118"/>
      <c r="E378" s="123"/>
    </row>
    <row r="379" spans="1:5" ht="12">
      <c r="A379" s="82"/>
      <c r="B379" s="123"/>
      <c r="C379" s="82"/>
      <c r="D379" s="118"/>
      <c r="E379" s="123"/>
    </row>
    <row r="380" spans="1:5" ht="12">
      <c r="A380" s="82"/>
      <c r="B380" s="123"/>
      <c r="C380" s="82"/>
      <c r="D380" s="118"/>
      <c r="E380" s="123"/>
    </row>
    <row r="381" spans="1:5" ht="12">
      <c r="A381" s="82"/>
      <c r="B381" s="123"/>
      <c r="C381" s="82"/>
      <c r="D381" s="118"/>
      <c r="E381" s="123"/>
    </row>
    <row r="382" spans="1:5" ht="12">
      <c r="A382" s="82"/>
      <c r="B382" s="123"/>
      <c r="C382" s="82"/>
      <c r="D382" s="118"/>
      <c r="E382" s="123"/>
    </row>
    <row r="383" spans="1:5" ht="12">
      <c r="A383" s="82"/>
      <c r="B383" s="123"/>
      <c r="C383" s="82"/>
      <c r="D383" s="118"/>
      <c r="E383" s="123"/>
    </row>
    <row r="384" spans="1:5" ht="12">
      <c r="A384" s="82"/>
      <c r="B384" s="123"/>
      <c r="C384" s="82"/>
      <c r="D384" s="118"/>
      <c r="E384" s="123"/>
    </row>
    <row r="385" spans="1:5" ht="12">
      <c r="A385" s="82"/>
      <c r="B385" s="123"/>
      <c r="C385" s="82"/>
      <c r="D385" s="118"/>
      <c r="E385" s="123"/>
    </row>
    <row r="386" spans="1:5" ht="12">
      <c r="A386" s="82"/>
      <c r="B386" s="123"/>
      <c r="C386" s="82"/>
      <c r="D386" s="118"/>
      <c r="E386" s="123"/>
    </row>
    <row r="387" spans="1:5" ht="12">
      <c r="A387" s="82"/>
      <c r="B387" s="123"/>
      <c r="C387" s="82"/>
      <c r="D387" s="118"/>
      <c r="E387" s="123"/>
    </row>
    <row r="388" spans="1:5" ht="12">
      <c r="A388" s="82"/>
      <c r="B388" s="123"/>
      <c r="C388" s="82"/>
      <c r="D388" s="118"/>
      <c r="E388" s="123"/>
    </row>
    <row r="389" spans="1:5" ht="12">
      <c r="A389" s="82"/>
      <c r="B389" s="123"/>
      <c r="C389" s="82"/>
      <c r="D389" s="118"/>
      <c r="E389" s="123"/>
    </row>
    <row r="390" spans="1:5" ht="12">
      <c r="A390" s="82"/>
      <c r="B390" s="123"/>
      <c r="C390" s="82"/>
      <c r="D390" s="118"/>
      <c r="E390" s="123"/>
    </row>
    <row r="391" spans="1:5" ht="12">
      <c r="A391" s="82"/>
      <c r="B391" s="123"/>
      <c r="C391" s="82"/>
      <c r="D391" s="118"/>
      <c r="E391" s="123"/>
    </row>
    <row r="392" spans="1:5" ht="12">
      <c r="A392" s="82"/>
      <c r="B392" s="123"/>
      <c r="C392" s="82"/>
      <c r="D392" s="118"/>
      <c r="E392" s="123"/>
    </row>
    <row r="393" spans="1:5" ht="12">
      <c r="A393" s="82"/>
      <c r="B393" s="123"/>
      <c r="C393" s="82"/>
      <c r="D393" s="118"/>
      <c r="E393" s="123"/>
    </row>
    <row r="394" spans="1:5" ht="12">
      <c r="A394" s="82"/>
      <c r="B394" s="123"/>
      <c r="C394" s="82"/>
      <c r="D394" s="118"/>
      <c r="E394" s="123"/>
    </row>
    <row r="395" spans="1:5" ht="12">
      <c r="A395" s="82"/>
      <c r="B395" s="123"/>
      <c r="C395" s="82"/>
      <c r="D395" s="118"/>
      <c r="E395" s="123"/>
    </row>
    <row r="396" spans="1:5" ht="12">
      <c r="A396" s="82"/>
      <c r="B396" s="123"/>
      <c r="C396" s="82"/>
      <c r="D396" s="118"/>
      <c r="E396" s="123"/>
    </row>
    <row r="397" spans="1:5" ht="12">
      <c r="A397" s="82"/>
      <c r="B397" s="123"/>
      <c r="C397" s="82"/>
      <c r="D397" s="118"/>
      <c r="E397" s="123"/>
    </row>
    <row r="398" spans="1:5" ht="12">
      <c r="A398" s="82"/>
      <c r="B398" s="123"/>
      <c r="C398" s="82"/>
      <c r="D398" s="118"/>
      <c r="E398" s="123"/>
    </row>
    <row r="399" spans="1:5" ht="12">
      <c r="A399" s="82"/>
      <c r="B399" s="123"/>
      <c r="C399" s="82"/>
      <c r="D399" s="118"/>
      <c r="E399" s="123"/>
    </row>
    <row r="400" spans="1:5" ht="12">
      <c r="A400" s="82"/>
      <c r="B400" s="123"/>
      <c r="C400" s="82"/>
      <c r="D400" s="118"/>
      <c r="E400" s="123"/>
    </row>
    <row r="401" spans="1:5" ht="12">
      <c r="A401" s="82"/>
      <c r="B401" s="123"/>
      <c r="C401" s="82"/>
      <c r="D401" s="118"/>
      <c r="E401" s="123"/>
    </row>
    <row r="402" spans="1:5" ht="12">
      <c r="A402" s="82"/>
      <c r="B402" s="123"/>
      <c r="C402" s="82"/>
      <c r="D402" s="118"/>
      <c r="E402" s="123"/>
    </row>
    <row r="403" spans="1:5" ht="12">
      <c r="A403" s="82"/>
      <c r="B403" s="123"/>
      <c r="C403" s="82"/>
      <c r="D403" s="118"/>
      <c r="E403" s="123"/>
    </row>
    <row r="404" spans="1:5" ht="12">
      <c r="A404" s="82"/>
      <c r="B404" s="123"/>
      <c r="C404" s="82"/>
      <c r="D404" s="118"/>
      <c r="E404" s="123"/>
    </row>
    <row r="405" spans="1:5" ht="12">
      <c r="A405" s="82"/>
      <c r="B405" s="123"/>
      <c r="C405" s="82"/>
      <c r="D405" s="118"/>
      <c r="E405" s="123"/>
    </row>
    <row r="406" spans="1:5" ht="12">
      <c r="A406" s="82"/>
      <c r="B406" s="123"/>
      <c r="C406" s="82"/>
      <c r="D406" s="118"/>
      <c r="E406" s="123"/>
    </row>
    <row r="407" spans="1:5" ht="12">
      <c r="A407" s="82"/>
      <c r="B407" s="123"/>
      <c r="C407" s="82"/>
      <c r="D407" s="118"/>
      <c r="E407" s="123"/>
    </row>
    <row r="408" spans="1:5" ht="12">
      <c r="A408" s="82"/>
      <c r="B408" s="123"/>
      <c r="C408" s="82"/>
      <c r="D408" s="118"/>
      <c r="E408" s="123"/>
    </row>
    <row r="409" spans="1:5" ht="12">
      <c r="A409" s="82"/>
      <c r="B409" s="123"/>
      <c r="C409" s="82"/>
      <c r="D409" s="118"/>
      <c r="E409" s="123"/>
    </row>
    <row r="410" spans="1:5" ht="12">
      <c r="A410" s="82"/>
      <c r="B410" s="123"/>
      <c r="C410" s="82"/>
      <c r="D410" s="118"/>
      <c r="E410" s="123"/>
    </row>
    <row r="411" spans="1:5" ht="12">
      <c r="A411" s="82"/>
      <c r="B411" s="123"/>
      <c r="C411" s="82"/>
      <c r="D411" s="118"/>
      <c r="E411" s="123"/>
    </row>
    <row r="412" spans="1:5" ht="12">
      <c r="A412" s="82"/>
      <c r="B412" s="123"/>
      <c r="C412" s="82"/>
      <c r="D412" s="118"/>
      <c r="E412" s="123"/>
    </row>
    <row r="413" spans="1:5" ht="12">
      <c r="A413" s="82"/>
      <c r="B413" s="123"/>
      <c r="C413" s="82"/>
      <c r="D413" s="118"/>
      <c r="E413" s="123"/>
    </row>
    <row r="414" spans="1:5" ht="12">
      <c r="A414" s="82"/>
      <c r="B414" s="123"/>
      <c r="C414" s="82"/>
      <c r="D414" s="118"/>
      <c r="E414" s="123"/>
    </row>
  </sheetData>
  <sheetProtection password="CF53" sheet="1" objects="1" scenarios="1"/>
  <mergeCells count="4">
    <mergeCell ref="A7:E7"/>
    <mergeCell ref="A5:E5"/>
    <mergeCell ref="A6:E6"/>
    <mergeCell ref="A61:D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4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7.25390625" style="132" customWidth="1"/>
    <col min="2" max="2" width="7.875" style="132" customWidth="1"/>
    <col min="3" max="3" width="5.25390625" style="132" customWidth="1"/>
    <col min="4" max="4" width="46.00390625" style="134" customWidth="1"/>
    <col min="5" max="5" width="17.125" style="135" customWidth="1"/>
    <col min="6" max="16384" width="9.125" style="135" customWidth="1"/>
  </cols>
  <sheetData>
    <row r="1" spans="4:5" ht="12.75">
      <c r="D1" s="133" t="s">
        <v>59</v>
      </c>
      <c r="E1" s="133"/>
    </row>
    <row r="2" spans="4:5" ht="12.75">
      <c r="D2" s="402" t="s">
        <v>764</v>
      </c>
      <c r="E2" s="133"/>
    </row>
    <row r="3" spans="4:5" ht="12.75">
      <c r="D3" s="402" t="s">
        <v>765</v>
      </c>
      <c r="E3" s="133"/>
    </row>
    <row r="4" ht="62.25" customHeight="1"/>
    <row r="5" spans="1:5" s="158" customFormat="1" ht="12.75">
      <c r="A5" s="657" t="s">
        <v>608</v>
      </c>
      <c r="B5" s="657"/>
      <c r="C5" s="657"/>
      <c r="D5" s="657"/>
      <c r="E5" s="657"/>
    </row>
    <row r="6" spans="1:5" s="158" customFormat="1" ht="12.75">
      <c r="A6" s="658" t="s">
        <v>269</v>
      </c>
      <c r="B6" s="658"/>
      <c r="C6" s="658"/>
      <c r="D6" s="658"/>
      <c r="E6" s="658"/>
    </row>
    <row r="7" spans="1:5" s="158" customFormat="1" ht="12.75">
      <c r="A7" s="656" t="s">
        <v>270</v>
      </c>
      <c r="B7" s="656"/>
      <c r="C7" s="656"/>
      <c r="D7" s="656"/>
      <c r="E7" s="656"/>
    </row>
    <row r="8" ht="13.5" thickBot="1">
      <c r="E8" s="136" t="s">
        <v>244</v>
      </c>
    </row>
    <row r="9" spans="1:5" s="159" customFormat="1" ht="12">
      <c r="A9" s="137" t="s">
        <v>61</v>
      </c>
      <c r="B9" s="138" t="s">
        <v>62</v>
      </c>
      <c r="C9" s="138" t="s">
        <v>74</v>
      </c>
      <c r="D9" s="138" t="s">
        <v>63</v>
      </c>
      <c r="E9" s="139" t="s">
        <v>75</v>
      </c>
    </row>
    <row r="10" spans="1:5" s="159" customFormat="1" ht="12.75" customHeight="1" thickBot="1">
      <c r="A10" s="140">
        <v>1</v>
      </c>
      <c r="B10" s="141">
        <v>2</v>
      </c>
      <c r="C10" s="141">
        <v>3</v>
      </c>
      <c r="D10" s="141">
        <v>4</v>
      </c>
      <c r="E10" s="142">
        <v>5</v>
      </c>
    </row>
    <row r="11" spans="1:5" s="159" customFormat="1" ht="12.75" customHeight="1">
      <c r="A11" s="143"/>
      <c r="B11" s="144"/>
      <c r="C11" s="144"/>
      <c r="D11" s="144"/>
      <c r="E11" s="145"/>
    </row>
    <row r="12" spans="1:5" s="160" customFormat="1" ht="19.5" customHeight="1">
      <c r="A12" s="146" t="s">
        <v>118</v>
      </c>
      <c r="B12" s="147"/>
      <c r="C12" s="147"/>
      <c r="D12" s="148" t="s">
        <v>119</v>
      </c>
      <c r="E12" s="149">
        <f>E15+E13</f>
        <v>30500</v>
      </c>
    </row>
    <row r="13" spans="1:5" ht="19.5" customHeight="1">
      <c r="A13" s="143"/>
      <c r="B13" s="150" t="s">
        <v>185</v>
      </c>
      <c r="C13" s="150"/>
      <c r="D13" s="151" t="s">
        <v>231</v>
      </c>
      <c r="E13" s="152">
        <f>E14</f>
        <v>27500</v>
      </c>
    </row>
    <row r="14" spans="1:5" s="161" customFormat="1" ht="49.5" customHeight="1">
      <c r="A14" s="153"/>
      <c r="B14" s="154"/>
      <c r="C14" s="45" t="s">
        <v>377</v>
      </c>
      <c r="D14" s="155" t="s">
        <v>268</v>
      </c>
      <c r="E14" s="156">
        <f>SUM('zał.nr2 '!E49)</f>
        <v>27500</v>
      </c>
    </row>
    <row r="15" spans="1:5" ht="19.5" customHeight="1">
      <c r="A15" s="143"/>
      <c r="B15" s="150" t="s">
        <v>186</v>
      </c>
      <c r="C15" s="157"/>
      <c r="D15" s="151" t="s">
        <v>187</v>
      </c>
      <c r="E15" s="152">
        <f>E16</f>
        <v>3000</v>
      </c>
    </row>
    <row r="16" spans="1:5" s="161" customFormat="1" ht="49.5" customHeight="1">
      <c r="A16" s="153"/>
      <c r="B16" s="154"/>
      <c r="C16" s="45" t="s">
        <v>377</v>
      </c>
      <c r="D16" s="155" t="s">
        <v>268</v>
      </c>
      <c r="E16" s="156">
        <f>SUM('zał.nr2 '!E61)</f>
        <v>3000</v>
      </c>
    </row>
    <row r="17" spans="1:5" ht="19.5" customHeight="1" thickBot="1">
      <c r="A17" s="143"/>
      <c r="B17" s="150"/>
      <c r="C17" s="150"/>
      <c r="D17" s="151"/>
      <c r="E17" s="152"/>
    </row>
    <row r="18" spans="1:5" s="163" customFormat="1" ht="28.5" customHeight="1" thickBot="1">
      <c r="A18" s="653" t="s">
        <v>193</v>
      </c>
      <c r="B18" s="654"/>
      <c r="C18" s="654"/>
      <c r="D18" s="655"/>
      <c r="E18" s="162">
        <f>E12</f>
        <v>30500</v>
      </c>
    </row>
    <row r="19" spans="1:5" ht="19.5" customHeight="1">
      <c r="A19" s="164"/>
      <c r="B19" s="164"/>
      <c r="C19" s="164"/>
      <c r="D19" s="227" t="s">
        <v>624</v>
      </c>
      <c r="E19" s="166">
        <v>30500</v>
      </c>
    </row>
    <row r="20" spans="1:5" ht="19.5" customHeight="1">
      <c r="A20" s="164"/>
      <c r="B20" s="164"/>
      <c r="C20" s="164"/>
      <c r="D20" s="228" t="s">
        <v>610</v>
      </c>
      <c r="E20" s="229">
        <f>E18-E19</f>
        <v>0</v>
      </c>
    </row>
    <row r="21" spans="1:5" ht="19.5" customHeight="1">
      <c r="A21" s="164"/>
      <c r="B21" s="164"/>
      <c r="C21" s="164"/>
      <c r="D21" s="165"/>
      <c r="E21" s="166"/>
    </row>
    <row r="22" spans="1:5" ht="19.5" customHeight="1">
      <c r="A22" s="164"/>
      <c r="B22" s="164"/>
      <c r="C22" s="164"/>
      <c r="D22" s="165"/>
      <c r="E22" s="166"/>
    </row>
    <row r="23" spans="1:5" ht="19.5" customHeight="1">
      <c r="A23" s="164"/>
      <c r="B23" s="164"/>
      <c r="C23" s="164"/>
      <c r="D23" s="165"/>
      <c r="E23" s="166"/>
    </row>
    <row r="24" spans="1:5" ht="19.5" customHeight="1">
      <c r="A24" s="164"/>
      <c r="B24" s="164"/>
      <c r="C24" s="164"/>
      <c r="D24" s="165"/>
      <c r="E24" s="166"/>
    </row>
    <row r="25" spans="1:5" ht="19.5" customHeight="1">
      <c r="A25" s="164"/>
      <c r="B25" s="164"/>
      <c r="C25" s="164"/>
      <c r="D25" s="165"/>
      <c r="E25" s="166"/>
    </row>
    <row r="26" spans="1:5" ht="19.5" customHeight="1">
      <c r="A26" s="164"/>
      <c r="B26" s="164"/>
      <c r="C26" s="164"/>
      <c r="D26" s="165"/>
      <c r="E26" s="166"/>
    </row>
    <row r="27" spans="1:5" ht="19.5" customHeight="1">
      <c r="A27" s="164"/>
      <c r="B27" s="164"/>
      <c r="C27" s="164"/>
      <c r="D27" s="165"/>
      <c r="E27" s="166"/>
    </row>
    <row r="28" spans="1:5" ht="19.5" customHeight="1">
      <c r="A28" s="164"/>
      <c r="B28" s="164"/>
      <c r="C28" s="164"/>
      <c r="D28" s="165"/>
      <c r="E28" s="166"/>
    </row>
    <row r="29" spans="1:5" ht="19.5" customHeight="1">
      <c r="A29" s="164"/>
      <c r="B29" s="164"/>
      <c r="C29" s="164"/>
      <c r="D29" s="165"/>
      <c r="E29" s="166"/>
    </row>
    <row r="30" spans="1:5" ht="19.5" customHeight="1">
      <c r="A30" s="164"/>
      <c r="B30" s="164"/>
      <c r="C30" s="164"/>
      <c r="D30" s="165"/>
      <c r="E30" s="166"/>
    </row>
    <row r="31" spans="1:5" s="159" customFormat="1" ht="19.5" customHeight="1">
      <c r="A31" s="164"/>
      <c r="B31" s="164"/>
      <c r="C31" s="164"/>
      <c r="D31" s="164"/>
      <c r="E31" s="167"/>
    </row>
    <row r="32" spans="1:5" s="159" customFormat="1" ht="19.5" customHeight="1">
      <c r="A32" s="164"/>
      <c r="B32" s="164"/>
      <c r="C32" s="164"/>
      <c r="D32" s="164"/>
      <c r="E32" s="167"/>
    </row>
    <row r="33" spans="1:5" ht="19.5" customHeight="1">
      <c r="A33" s="164"/>
      <c r="B33" s="164"/>
      <c r="C33" s="164"/>
      <c r="D33" s="165"/>
      <c r="E33" s="166"/>
    </row>
    <row r="34" spans="1:5" ht="19.5" customHeight="1">
      <c r="A34" s="164"/>
      <c r="B34" s="164"/>
      <c r="C34" s="164"/>
      <c r="D34" s="165"/>
      <c r="E34" s="166"/>
    </row>
    <row r="35" spans="1:5" ht="19.5" customHeight="1">
      <c r="A35" s="164"/>
      <c r="B35" s="164"/>
      <c r="C35" s="164"/>
      <c r="D35" s="165"/>
      <c r="E35" s="166"/>
    </row>
    <row r="36" spans="1:5" ht="19.5" customHeight="1">
      <c r="A36" s="164"/>
      <c r="B36" s="164"/>
      <c r="C36" s="164"/>
      <c r="D36" s="165"/>
      <c r="E36" s="166"/>
    </row>
    <row r="37" spans="1:5" ht="19.5" customHeight="1">
      <c r="A37" s="164"/>
      <c r="B37" s="164"/>
      <c r="C37" s="164"/>
      <c r="D37" s="165"/>
      <c r="E37" s="166"/>
    </row>
    <row r="38" spans="1:5" ht="19.5" customHeight="1">
      <c r="A38" s="164"/>
      <c r="B38" s="164"/>
      <c r="C38" s="164"/>
      <c r="D38" s="165"/>
      <c r="E38" s="166"/>
    </row>
    <row r="39" spans="1:5" ht="19.5" customHeight="1">
      <c r="A39" s="164"/>
      <c r="B39" s="164"/>
      <c r="C39" s="164"/>
      <c r="D39" s="165"/>
      <c r="E39" s="166"/>
    </row>
    <row r="40" spans="1:5" ht="19.5" customHeight="1">
      <c r="A40" s="164"/>
      <c r="B40" s="164"/>
      <c r="C40" s="164"/>
      <c r="D40" s="165"/>
      <c r="E40" s="166"/>
    </row>
    <row r="41" spans="1:5" ht="19.5" customHeight="1">
      <c r="A41" s="164"/>
      <c r="B41" s="164"/>
      <c r="C41" s="164"/>
      <c r="D41" s="165"/>
      <c r="E41" s="166"/>
    </row>
    <row r="42" spans="1:5" ht="19.5" customHeight="1">
      <c r="A42" s="164"/>
      <c r="B42" s="164"/>
      <c r="C42" s="164"/>
      <c r="D42" s="165"/>
      <c r="E42" s="166"/>
    </row>
    <row r="43" spans="1:5" ht="19.5" customHeight="1">
      <c r="A43" s="164"/>
      <c r="B43" s="164"/>
      <c r="C43" s="164"/>
      <c r="D43" s="165"/>
      <c r="E43" s="166"/>
    </row>
    <row r="44" spans="1:5" ht="19.5" customHeight="1">
      <c r="A44" s="164"/>
      <c r="B44" s="164"/>
      <c r="C44" s="164"/>
      <c r="D44" s="165"/>
      <c r="E44" s="166"/>
    </row>
    <row r="45" spans="1:5" ht="19.5" customHeight="1">
      <c r="A45" s="164"/>
      <c r="B45" s="164"/>
      <c r="C45" s="164"/>
      <c r="D45" s="165"/>
      <c r="E45" s="166"/>
    </row>
    <row r="46" spans="1:5" ht="19.5" customHeight="1">
      <c r="A46" s="164"/>
      <c r="B46" s="164"/>
      <c r="C46" s="164"/>
      <c r="D46" s="165"/>
      <c r="E46" s="166"/>
    </row>
    <row r="47" spans="1:5" ht="19.5" customHeight="1">
      <c r="A47" s="164"/>
      <c r="B47" s="164"/>
      <c r="C47" s="164"/>
      <c r="D47" s="165"/>
      <c r="E47" s="166"/>
    </row>
    <row r="48" spans="1:5" ht="19.5" customHeight="1">
      <c r="A48" s="164"/>
      <c r="B48" s="164"/>
      <c r="C48" s="164"/>
      <c r="D48" s="165"/>
      <c r="E48" s="166"/>
    </row>
    <row r="49" spans="1:5" ht="19.5" customHeight="1">
      <c r="A49" s="164"/>
      <c r="B49" s="164"/>
      <c r="C49" s="164"/>
      <c r="D49" s="165"/>
      <c r="E49" s="166"/>
    </row>
    <row r="50" spans="1:5" ht="19.5" customHeight="1">
      <c r="A50" s="164"/>
      <c r="B50" s="164"/>
      <c r="C50" s="164"/>
      <c r="D50" s="165"/>
      <c r="E50" s="166"/>
    </row>
    <row r="51" spans="1:5" ht="19.5" customHeight="1">
      <c r="A51" s="164"/>
      <c r="B51" s="164"/>
      <c r="C51" s="164"/>
      <c r="D51" s="165"/>
      <c r="E51" s="166"/>
    </row>
    <row r="52" spans="1:5" ht="19.5" customHeight="1">
      <c r="A52" s="164"/>
      <c r="B52" s="164"/>
      <c r="C52" s="164"/>
      <c r="D52" s="165"/>
      <c r="E52" s="166"/>
    </row>
    <row r="53" spans="1:5" ht="19.5" customHeight="1">
      <c r="A53" s="164"/>
      <c r="B53" s="164"/>
      <c r="C53" s="164"/>
      <c r="D53" s="165"/>
      <c r="E53" s="166"/>
    </row>
    <row r="54" spans="1:5" ht="19.5" customHeight="1">
      <c r="A54" s="164"/>
      <c r="B54" s="164"/>
      <c r="C54" s="164"/>
      <c r="D54" s="165"/>
      <c r="E54" s="166"/>
    </row>
    <row r="55" spans="1:5" ht="19.5" customHeight="1">
      <c r="A55" s="164"/>
      <c r="B55" s="164"/>
      <c r="C55" s="164"/>
      <c r="D55" s="165"/>
      <c r="E55" s="166"/>
    </row>
    <row r="56" spans="1:5" ht="19.5" customHeight="1">
      <c r="A56" s="164"/>
      <c r="B56" s="164"/>
      <c r="C56" s="164"/>
      <c r="D56" s="165"/>
      <c r="E56" s="166"/>
    </row>
    <row r="57" spans="1:5" ht="19.5" customHeight="1">
      <c r="A57" s="164"/>
      <c r="B57" s="164"/>
      <c r="C57" s="164"/>
      <c r="D57" s="165"/>
      <c r="E57" s="166"/>
    </row>
    <row r="58" spans="1:5" ht="19.5" customHeight="1">
      <c r="A58" s="164"/>
      <c r="B58" s="164"/>
      <c r="C58" s="164"/>
      <c r="D58" s="165"/>
      <c r="E58" s="166"/>
    </row>
    <row r="59" spans="1:5" ht="19.5" customHeight="1">
      <c r="A59" s="164"/>
      <c r="B59" s="164"/>
      <c r="C59" s="164"/>
      <c r="D59" s="165"/>
      <c r="E59" s="166"/>
    </row>
    <row r="60" spans="1:5" ht="19.5" customHeight="1">
      <c r="A60" s="164"/>
      <c r="B60" s="164"/>
      <c r="C60" s="164"/>
      <c r="D60" s="165"/>
      <c r="E60" s="166"/>
    </row>
    <row r="61" spans="1:5" ht="19.5" customHeight="1">
      <c r="A61" s="164"/>
      <c r="B61" s="164"/>
      <c r="C61" s="164"/>
      <c r="D61" s="165"/>
      <c r="E61" s="166"/>
    </row>
    <row r="62" spans="1:5" ht="19.5" customHeight="1">
      <c r="A62" s="164"/>
      <c r="B62" s="164"/>
      <c r="C62" s="164"/>
      <c r="D62" s="165"/>
      <c r="E62" s="166"/>
    </row>
    <row r="63" spans="1:5" ht="19.5" customHeight="1">
      <c r="A63" s="164"/>
      <c r="B63" s="164"/>
      <c r="C63" s="164"/>
      <c r="D63" s="165"/>
      <c r="E63" s="166"/>
    </row>
    <row r="64" spans="1:5" ht="19.5" customHeight="1">
      <c r="A64" s="164"/>
      <c r="B64" s="164"/>
      <c r="C64" s="164"/>
      <c r="D64" s="165"/>
      <c r="E64" s="166"/>
    </row>
    <row r="65" spans="1:5" ht="19.5" customHeight="1">
      <c r="A65" s="164"/>
      <c r="B65" s="164"/>
      <c r="C65" s="164"/>
      <c r="D65" s="165"/>
      <c r="E65" s="166"/>
    </row>
    <row r="66" spans="1:5" ht="19.5" customHeight="1">
      <c r="A66" s="164"/>
      <c r="B66" s="164"/>
      <c r="C66" s="164"/>
      <c r="D66" s="165"/>
      <c r="E66" s="166"/>
    </row>
    <row r="67" spans="1:5" ht="19.5" customHeight="1">
      <c r="A67" s="164"/>
      <c r="B67" s="164"/>
      <c r="C67" s="164"/>
      <c r="D67" s="165"/>
      <c r="E67" s="166"/>
    </row>
    <row r="68" spans="1:5" ht="19.5" customHeight="1">
      <c r="A68" s="164"/>
      <c r="B68" s="164"/>
      <c r="C68" s="164"/>
      <c r="D68" s="165"/>
      <c r="E68" s="166"/>
    </row>
    <row r="69" spans="1:5" ht="19.5" customHeight="1">
      <c r="A69" s="164"/>
      <c r="B69" s="164"/>
      <c r="C69" s="164"/>
      <c r="D69" s="165"/>
      <c r="E69" s="166"/>
    </row>
    <row r="70" spans="1:5" ht="19.5" customHeight="1">
      <c r="A70" s="164"/>
      <c r="B70" s="164"/>
      <c r="C70" s="164"/>
      <c r="D70" s="165"/>
      <c r="E70" s="166"/>
    </row>
    <row r="71" spans="1:5" ht="19.5" customHeight="1">
      <c r="A71" s="164"/>
      <c r="B71" s="164"/>
      <c r="C71" s="164"/>
      <c r="D71" s="165"/>
      <c r="E71" s="166"/>
    </row>
    <row r="72" spans="1:5" ht="19.5" customHeight="1">
      <c r="A72" s="164"/>
      <c r="B72" s="164"/>
      <c r="C72" s="164"/>
      <c r="D72" s="165"/>
      <c r="E72" s="166"/>
    </row>
    <row r="73" spans="1:5" ht="19.5" customHeight="1">
      <c r="A73" s="164"/>
      <c r="B73" s="164"/>
      <c r="C73" s="164"/>
      <c r="D73" s="165"/>
      <c r="E73" s="166"/>
    </row>
    <row r="74" spans="1:5" ht="19.5" customHeight="1">
      <c r="A74" s="164"/>
      <c r="B74" s="164"/>
      <c r="C74" s="164"/>
      <c r="D74" s="165"/>
      <c r="E74" s="166"/>
    </row>
    <row r="75" spans="1:5" ht="19.5" customHeight="1">
      <c r="A75" s="164"/>
      <c r="B75" s="164"/>
      <c r="C75" s="164"/>
      <c r="D75" s="165"/>
      <c r="E75" s="166"/>
    </row>
    <row r="76" spans="1:5" ht="19.5" customHeight="1">
      <c r="A76" s="164"/>
      <c r="B76" s="164"/>
      <c r="C76" s="164"/>
      <c r="D76" s="165"/>
      <c r="E76" s="166"/>
    </row>
    <row r="77" spans="1:5" ht="19.5" customHeight="1">
      <c r="A77" s="164"/>
      <c r="B77" s="164"/>
      <c r="C77" s="164"/>
      <c r="D77" s="165"/>
      <c r="E77" s="166"/>
    </row>
    <row r="78" spans="1:5" ht="19.5" customHeight="1">
      <c r="A78" s="164"/>
      <c r="B78" s="164"/>
      <c r="C78" s="164"/>
      <c r="D78" s="165"/>
      <c r="E78" s="166"/>
    </row>
    <row r="79" spans="1:5" ht="19.5" customHeight="1">
      <c r="A79" s="164"/>
      <c r="B79" s="164"/>
      <c r="C79" s="164"/>
      <c r="D79" s="165"/>
      <c r="E79" s="166"/>
    </row>
    <row r="80" spans="1:5" ht="19.5" customHeight="1">
      <c r="A80" s="164"/>
      <c r="B80" s="164"/>
      <c r="C80" s="164"/>
      <c r="D80" s="165"/>
      <c r="E80" s="166"/>
    </row>
    <row r="81" spans="1:5" ht="19.5" customHeight="1">
      <c r="A81" s="164"/>
      <c r="B81" s="164"/>
      <c r="C81" s="164"/>
      <c r="D81" s="165"/>
      <c r="E81" s="166"/>
    </row>
    <row r="82" spans="1:5" ht="19.5" customHeight="1">
      <c r="A82" s="164"/>
      <c r="B82" s="164"/>
      <c r="C82" s="164"/>
      <c r="D82" s="165"/>
      <c r="E82" s="166"/>
    </row>
    <row r="83" spans="1:5" ht="19.5" customHeight="1">
      <c r="A83" s="164"/>
      <c r="B83" s="164"/>
      <c r="C83" s="164"/>
      <c r="D83" s="165"/>
      <c r="E83" s="166"/>
    </row>
    <row r="84" spans="1:5" ht="19.5" customHeight="1">
      <c r="A84" s="164"/>
      <c r="B84" s="164"/>
      <c r="C84" s="164"/>
      <c r="D84" s="165"/>
      <c r="E84" s="166"/>
    </row>
    <row r="85" spans="1:5" ht="19.5" customHeight="1">
      <c r="A85" s="164"/>
      <c r="B85" s="164"/>
      <c r="C85" s="164"/>
      <c r="D85" s="165"/>
      <c r="E85" s="166"/>
    </row>
    <row r="86" spans="1:5" ht="19.5" customHeight="1">
      <c r="A86" s="164"/>
      <c r="B86" s="164"/>
      <c r="C86" s="164"/>
      <c r="D86" s="165"/>
      <c r="E86" s="166"/>
    </row>
    <row r="87" spans="1:5" s="159" customFormat="1" ht="19.5" customHeight="1">
      <c r="A87" s="164"/>
      <c r="B87" s="164"/>
      <c r="C87" s="164"/>
      <c r="D87" s="164"/>
      <c r="E87" s="167"/>
    </row>
    <row r="88" spans="1:5" s="159" customFormat="1" ht="19.5" customHeight="1">
      <c r="A88" s="164"/>
      <c r="B88" s="164"/>
      <c r="C88" s="164"/>
      <c r="D88" s="164"/>
      <c r="E88" s="167"/>
    </row>
    <row r="89" spans="1:5" ht="19.5" customHeight="1">
      <c r="A89" s="164"/>
      <c r="B89" s="164"/>
      <c r="C89" s="164"/>
      <c r="D89" s="165"/>
      <c r="E89" s="166"/>
    </row>
    <row r="90" spans="1:5" ht="19.5" customHeight="1">
      <c r="A90" s="164"/>
      <c r="B90" s="164"/>
      <c r="C90" s="164"/>
      <c r="D90" s="165"/>
      <c r="E90" s="166"/>
    </row>
    <row r="91" spans="1:5" ht="19.5" customHeight="1">
      <c r="A91" s="164"/>
      <c r="B91" s="164"/>
      <c r="C91" s="164"/>
      <c r="D91" s="165"/>
      <c r="E91" s="166"/>
    </row>
    <row r="92" spans="1:5" ht="19.5" customHeight="1">
      <c r="A92" s="164"/>
      <c r="B92" s="164"/>
      <c r="C92" s="164"/>
      <c r="D92" s="165"/>
      <c r="E92" s="166"/>
    </row>
    <row r="93" spans="1:5" ht="19.5" customHeight="1">
      <c r="A93" s="164"/>
      <c r="B93" s="164"/>
      <c r="C93" s="164"/>
      <c r="D93" s="165"/>
      <c r="E93" s="166"/>
    </row>
    <row r="94" spans="1:5" ht="19.5" customHeight="1">
      <c r="A94" s="164"/>
      <c r="B94" s="164"/>
      <c r="C94" s="164"/>
      <c r="D94" s="165"/>
      <c r="E94" s="166"/>
    </row>
    <row r="95" spans="1:5" ht="19.5" customHeight="1">
      <c r="A95" s="164"/>
      <c r="B95" s="164"/>
      <c r="C95" s="164"/>
      <c r="D95" s="165"/>
      <c r="E95" s="166"/>
    </row>
    <row r="96" spans="1:5" ht="19.5" customHeight="1">
      <c r="A96" s="164"/>
      <c r="B96" s="164"/>
      <c r="C96" s="164"/>
      <c r="D96" s="165"/>
      <c r="E96" s="166"/>
    </row>
    <row r="97" spans="1:5" ht="19.5" customHeight="1">
      <c r="A97" s="164"/>
      <c r="B97" s="164"/>
      <c r="C97" s="164"/>
      <c r="D97" s="165"/>
      <c r="E97" s="166"/>
    </row>
    <row r="98" spans="1:5" ht="19.5" customHeight="1">
      <c r="A98" s="164"/>
      <c r="B98" s="164"/>
      <c r="C98" s="164"/>
      <c r="D98" s="165"/>
      <c r="E98" s="166"/>
    </row>
    <row r="99" spans="1:5" ht="19.5" customHeight="1">
      <c r="A99" s="164"/>
      <c r="B99" s="164"/>
      <c r="C99" s="164"/>
      <c r="D99" s="165"/>
      <c r="E99" s="166"/>
    </row>
    <row r="100" spans="1:5" ht="19.5" customHeight="1">
      <c r="A100" s="164"/>
      <c r="B100" s="164"/>
      <c r="C100" s="164"/>
      <c r="D100" s="165"/>
      <c r="E100" s="166"/>
    </row>
    <row r="101" spans="1:5" ht="19.5" customHeight="1">
      <c r="A101" s="164"/>
      <c r="B101" s="164"/>
      <c r="C101" s="164"/>
      <c r="D101" s="165"/>
      <c r="E101" s="166"/>
    </row>
    <row r="102" spans="1:5" ht="19.5" customHeight="1">
      <c r="A102" s="164"/>
      <c r="B102" s="164"/>
      <c r="C102" s="164"/>
      <c r="D102" s="165"/>
      <c r="E102" s="166"/>
    </row>
    <row r="103" spans="1:5" ht="19.5" customHeight="1">
      <c r="A103" s="164"/>
      <c r="B103" s="164"/>
      <c r="C103" s="164"/>
      <c r="D103" s="165"/>
      <c r="E103" s="166"/>
    </row>
    <row r="104" spans="1:5" ht="19.5" customHeight="1">
      <c r="A104" s="164"/>
      <c r="B104" s="164"/>
      <c r="C104" s="164"/>
      <c r="D104" s="165"/>
      <c r="E104" s="166"/>
    </row>
    <row r="105" spans="1:5" ht="19.5" customHeight="1">
      <c r="A105" s="164"/>
      <c r="B105" s="164"/>
      <c r="C105" s="164"/>
      <c r="D105" s="165"/>
      <c r="E105" s="166"/>
    </row>
    <row r="106" spans="1:5" ht="19.5" customHeight="1">
      <c r="A106" s="164"/>
      <c r="B106" s="164"/>
      <c r="C106" s="164"/>
      <c r="D106" s="165"/>
      <c r="E106" s="166"/>
    </row>
    <row r="107" spans="1:5" ht="19.5" customHeight="1">
      <c r="A107" s="164"/>
      <c r="B107" s="164"/>
      <c r="C107" s="164"/>
      <c r="D107" s="165"/>
      <c r="E107" s="166"/>
    </row>
    <row r="108" spans="1:5" ht="19.5" customHeight="1">
      <c r="A108" s="164"/>
      <c r="B108" s="164"/>
      <c r="C108" s="164"/>
      <c r="D108" s="165"/>
      <c r="E108" s="166"/>
    </row>
    <row r="109" spans="1:5" ht="19.5" customHeight="1">
      <c r="A109" s="164"/>
      <c r="B109" s="164"/>
      <c r="C109" s="164"/>
      <c r="D109" s="165"/>
      <c r="E109" s="166"/>
    </row>
    <row r="110" spans="1:5" ht="19.5" customHeight="1">
      <c r="A110" s="164"/>
      <c r="B110" s="164"/>
      <c r="C110" s="164"/>
      <c r="D110" s="165"/>
      <c r="E110" s="166"/>
    </row>
    <row r="111" spans="1:5" ht="19.5" customHeight="1">
      <c r="A111" s="164"/>
      <c r="B111" s="164"/>
      <c r="C111" s="164"/>
      <c r="D111" s="165"/>
      <c r="E111" s="166"/>
    </row>
    <row r="112" spans="1:5" ht="19.5" customHeight="1">
      <c r="A112" s="164"/>
      <c r="B112" s="164"/>
      <c r="C112" s="164"/>
      <c r="D112" s="165"/>
      <c r="E112" s="166"/>
    </row>
    <row r="113" spans="1:5" ht="19.5" customHeight="1">
      <c r="A113" s="164"/>
      <c r="B113" s="164"/>
      <c r="C113" s="164"/>
      <c r="D113" s="165"/>
      <c r="E113" s="166"/>
    </row>
    <row r="114" spans="1:5" ht="19.5" customHeight="1">
      <c r="A114" s="164"/>
      <c r="B114" s="164"/>
      <c r="C114" s="164"/>
      <c r="D114" s="165"/>
      <c r="E114" s="166"/>
    </row>
    <row r="115" spans="1:5" ht="19.5" customHeight="1">
      <c r="A115" s="164"/>
      <c r="B115" s="164"/>
      <c r="C115" s="164"/>
      <c r="D115" s="165"/>
      <c r="E115" s="166"/>
    </row>
    <row r="116" spans="1:5" ht="19.5" customHeight="1">
      <c r="A116" s="164"/>
      <c r="B116" s="164"/>
      <c r="C116" s="164"/>
      <c r="D116" s="165"/>
      <c r="E116" s="166"/>
    </row>
    <row r="117" spans="1:5" ht="19.5" customHeight="1">
      <c r="A117" s="164"/>
      <c r="B117" s="164"/>
      <c r="C117" s="164"/>
      <c r="D117" s="165"/>
      <c r="E117" s="166"/>
    </row>
    <row r="118" spans="1:5" ht="19.5" customHeight="1">
      <c r="A118" s="164"/>
      <c r="B118" s="164"/>
      <c r="C118" s="164"/>
      <c r="D118" s="165"/>
      <c r="E118" s="166"/>
    </row>
    <row r="119" spans="1:5" ht="19.5" customHeight="1">
      <c r="A119" s="164"/>
      <c r="B119" s="164"/>
      <c r="C119" s="164"/>
      <c r="D119" s="165"/>
      <c r="E119" s="166"/>
    </row>
    <row r="120" spans="1:5" ht="19.5" customHeight="1">
      <c r="A120" s="164"/>
      <c r="B120" s="164"/>
      <c r="C120" s="164"/>
      <c r="D120" s="165"/>
      <c r="E120" s="166"/>
    </row>
    <row r="121" spans="1:5" ht="19.5" customHeight="1">
      <c r="A121" s="164"/>
      <c r="B121" s="164"/>
      <c r="C121" s="164"/>
      <c r="D121" s="165"/>
      <c r="E121" s="166"/>
    </row>
    <row r="122" spans="1:5" ht="19.5" customHeight="1">
      <c r="A122" s="164"/>
      <c r="B122" s="164"/>
      <c r="C122" s="164"/>
      <c r="D122" s="165"/>
      <c r="E122" s="166"/>
    </row>
    <row r="123" spans="1:5" ht="19.5" customHeight="1">
      <c r="A123" s="164"/>
      <c r="B123" s="164"/>
      <c r="C123" s="164"/>
      <c r="D123" s="165"/>
      <c r="E123" s="166"/>
    </row>
    <row r="124" spans="1:5" ht="19.5" customHeight="1">
      <c r="A124" s="164"/>
      <c r="B124" s="164"/>
      <c r="C124" s="164"/>
      <c r="D124" s="165"/>
      <c r="E124" s="166"/>
    </row>
    <row r="125" spans="1:5" ht="19.5" customHeight="1">
      <c r="A125" s="164"/>
      <c r="B125" s="164"/>
      <c r="C125" s="164"/>
      <c r="D125" s="165"/>
      <c r="E125" s="166"/>
    </row>
    <row r="126" spans="1:5" ht="19.5" customHeight="1">
      <c r="A126" s="164"/>
      <c r="B126" s="164"/>
      <c r="C126" s="164"/>
      <c r="D126" s="165"/>
      <c r="E126" s="166"/>
    </row>
    <row r="127" spans="1:5" ht="19.5" customHeight="1">
      <c r="A127" s="164"/>
      <c r="B127" s="164"/>
      <c r="C127" s="164"/>
      <c r="D127" s="165"/>
      <c r="E127" s="166"/>
    </row>
    <row r="128" spans="1:5" ht="19.5" customHeight="1">
      <c r="A128" s="164"/>
      <c r="B128" s="164"/>
      <c r="C128" s="164"/>
      <c r="D128" s="165"/>
      <c r="E128" s="166"/>
    </row>
    <row r="129" spans="1:5" ht="19.5" customHeight="1">
      <c r="A129" s="164"/>
      <c r="B129" s="164"/>
      <c r="C129" s="164"/>
      <c r="D129" s="165"/>
      <c r="E129" s="166"/>
    </row>
    <row r="130" spans="1:5" ht="19.5" customHeight="1">
      <c r="A130" s="164"/>
      <c r="B130" s="164"/>
      <c r="C130" s="164"/>
      <c r="D130" s="165"/>
      <c r="E130" s="166"/>
    </row>
    <row r="131" spans="1:5" ht="19.5" customHeight="1">
      <c r="A131" s="164"/>
      <c r="B131" s="164"/>
      <c r="C131" s="164"/>
      <c r="D131" s="165"/>
      <c r="E131" s="166"/>
    </row>
    <row r="132" spans="1:5" ht="19.5" customHeight="1">
      <c r="A132" s="164"/>
      <c r="B132" s="164"/>
      <c r="C132" s="164"/>
      <c r="D132" s="165"/>
      <c r="E132" s="166"/>
    </row>
    <row r="133" spans="1:5" ht="19.5" customHeight="1">
      <c r="A133" s="164"/>
      <c r="B133" s="164"/>
      <c r="C133" s="164"/>
      <c r="D133" s="165"/>
      <c r="E133" s="166"/>
    </row>
    <row r="134" spans="1:5" ht="19.5" customHeight="1">
      <c r="A134" s="164"/>
      <c r="B134" s="164"/>
      <c r="C134" s="164"/>
      <c r="D134" s="165"/>
      <c r="E134" s="166"/>
    </row>
    <row r="135" spans="1:5" ht="19.5" customHeight="1">
      <c r="A135" s="164"/>
      <c r="B135" s="164"/>
      <c r="C135" s="164"/>
      <c r="D135" s="165"/>
      <c r="E135" s="166"/>
    </row>
    <row r="136" spans="1:5" ht="19.5" customHeight="1">
      <c r="A136" s="164"/>
      <c r="B136" s="164"/>
      <c r="C136" s="164"/>
      <c r="D136" s="165"/>
      <c r="E136" s="166"/>
    </row>
    <row r="137" spans="1:5" ht="19.5" customHeight="1">
      <c r="A137" s="164"/>
      <c r="B137" s="164"/>
      <c r="C137" s="164"/>
      <c r="D137" s="165"/>
      <c r="E137" s="166"/>
    </row>
    <row r="138" spans="1:5" ht="19.5" customHeight="1">
      <c r="A138" s="164"/>
      <c r="B138" s="164"/>
      <c r="C138" s="164"/>
      <c r="D138" s="165"/>
      <c r="E138" s="166"/>
    </row>
    <row r="139" spans="1:5" ht="19.5" customHeight="1">
      <c r="A139" s="164"/>
      <c r="B139" s="164"/>
      <c r="C139" s="164"/>
      <c r="D139" s="165"/>
      <c r="E139" s="166"/>
    </row>
    <row r="140" spans="1:5" ht="19.5" customHeight="1">
      <c r="A140" s="164"/>
      <c r="B140" s="164"/>
      <c r="C140" s="164"/>
      <c r="D140" s="165"/>
      <c r="E140" s="166"/>
    </row>
    <row r="141" spans="1:5" ht="19.5" customHeight="1">
      <c r="A141" s="164"/>
      <c r="B141" s="164"/>
      <c r="C141" s="164"/>
      <c r="D141" s="165"/>
      <c r="E141" s="166"/>
    </row>
    <row r="142" spans="1:5" ht="19.5" customHeight="1">
      <c r="A142" s="164"/>
      <c r="B142" s="164"/>
      <c r="C142" s="164"/>
      <c r="D142" s="165"/>
      <c r="E142" s="166"/>
    </row>
    <row r="143" spans="1:5" ht="19.5" customHeight="1">
      <c r="A143" s="164"/>
      <c r="B143" s="164"/>
      <c r="C143" s="164"/>
      <c r="D143" s="165"/>
      <c r="E143" s="166"/>
    </row>
    <row r="144" spans="1:5" ht="19.5" customHeight="1">
      <c r="A144" s="164"/>
      <c r="B144" s="164"/>
      <c r="C144" s="164"/>
      <c r="D144" s="165"/>
      <c r="E144" s="166"/>
    </row>
    <row r="145" spans="1:5" ht="19.5" customHeight="1">
      <c r="A145" s="164"/>
      <c r="B145" s="164"/>
      <c r="C145" s="164"/>
      <c r="D145" s="165"/>
      <c r="E145" s="166"/>
    </row>
    <row r="146" spans="1:5" ht="19.5" customHeight="1">
      <c r="A146" s="164"/>
      <c r="B146" s="164"/>
      <c r="C146" s="164"/>
      <c r="D146" s="165"/>
      <c r="E146" s="166"/>
    </row>
    <row r="147" spans="1:5" ht="19.5" customHeight="1">
      <c r="A147" s="164"/>
      <c r="B147" s="164"/>
      <c r="C147" s="164"/>
      <c r="D147" s="165"/>
      <c r="E147" s="166"/>
    </row>
    <row r="148" spans="1:5" ht="19.5" customHeight="1">
      <c r="A148" s="164"/>
      <c r="B148" s="164"/>
      <c r="C148" s="164"/>
      <c r="D148" s="165"/>
      <c r="E148" s="166"/>
    </row>
    <row r="149" spans="1:5" ht="19.5" customHeight="1">
      <c r="A149" s="164"/>
      <c r="B149" s="164"/>
      <c r="C149" s="164"/>
      <c r="D149" s="165"/>
      <c r="E149" s="166"/>
    </row>
    <row r="150" spans="1:5" ht="19.5" customHeight="1">
      <c r="A150" s="164"/>
      <c r="B150" s="164"/>
      <c r="C150" s="164"/>
      <c r="D150" s="165"/>
      <c r="E150" s="166"/>
    </row>
    <row r="151" spans="1:5" ht="19.5" customHeight="1">
      <c r="A151" s="164"/>
      <c r="B151" s="164"/>
      <c r="C151" s="164"/>
      <c r="D151" s="165"/>
      <c r="E151" s="166"/>
    </row>
    <row r="152" spans="1:5" ht="19.5" customHeight="1">
      <c r="A152" s="164"/>
      <c r="B152" s="164"/>
      <c r="C152" s="164"/>
      <c r="D152" s="165"/>
      <c r="E152" s="166"/>
    </row>
    <row r="153" spans="1:5" ht="19.5" customHeight="1">
      <c r="A153" s="164"/>
      <c r="B153" s="164"/>
      <c r="C153" s="164"/>
      <c r="D153" s="165"/>
      <c r="E153" s="166"/>
    </row>
    <row r="154" spans="1:5" ht="19.5" customHeight="1">
      <c r="A154" s="164"/>
      <c r="B154" s="164"/>
      <c r="C154" s="164"/>
      <c r="D154" s="165"/>
      <c r="E154" s="166"/>
    </row>
    <row r="155" spans="1:5" ht="19.5" customHeight="1">
      <c r="A155" s="164"/>
      <c r="B155" s="164"/>
      <c r="C155" s="164"/>
      <c r="D155" s="165"/>
      <c r="E155" s="166"/>
    </row>
    <row r="156" spans="1:5" ht="19.5" customHeight="1">
      <c r="A156" s="164"/>
      <c r="B156" s="164"/>
      <c r="C156" s="164"/>
      <c r="D156" s="165"/>
      <c r="E156" s="166"/>
    </row>
    <row r="157" spans="1:5" ht="19.5" customHeight="1">
      <c r="A157" s="164"/>
      <c r="B157" s="164"/>
      <c r="C157" s="164"/>
      <c r="D157" s="165"/>
      <c r="E157" s="166"/>
    </row>
    <row r="158" spans="1:5" ht="19.5" customHeight="1">
      <c r="A158" s="164"/>
      <c r="B158" s="164"/>
      <c r="C158" s="164"/>
      <c r="D158" s="165"/>
      <c r="E158" s="166"/>
    </row>
    <row r="159" spans="1:5" ht="19.5" customHeight="1">
      <c r="A159" s="164"/>
      <c r="B159" s="164"/>
      <c r="C159" s="164"/>
      <c r="D159" s="165"/>
      <c r="E159" s="166"/>
    </row>
    <row r="160" spans="1:5" ht="19.5" customHeight="1">
      <c r="A160" s="164"/>
      <c r="B160" s="164"/>
      <c r="C160" s="164"/>
      <c r="D160" s="165"/>
      <c r="E160" s="166"/>
    </row>
    <row r="161" spans="1:5" ht="19.5" customHeight="1">
      <c r="A161" s="164"/>
      <c r="B161" s="164"/>
      <c r="C161" s="164"/>
      <c r="D161" s="165"/>
      <c r="E161" s="166"/>
    </row>
    <row r="162" spans="1:5" ht="19.5" customHeight="1">
      <c r="A162" s="164"/>
      <c r="B162" s="164"/>
      <c r="C162" s="164"/>
      <c r="D162" s="165"/>
      <c r="E162" s="166"/>
    </row>
    <row r="163" spans="1:5" ht="19.5" customHeight="1">
      <c r="A163" s="164"/>
      <c r="B163" s="164"/>
      <c r="C163" s="164"/>
      <c r="D163" s="165"/>
      <c r="E163" s="166"/>
    </row>
    <row r="164" spans="1:5" ht="19.5" customHeight="1">
      <c r="A164" s="164"/>
      <c r="B164" s="164"/>
      <c r="C164" s="164"/>
      <c r="D164" s="165"/>
      <c r="E164" s="166"/>
    </row>
    <row r="165" spans="1:5" ht="19.5" customHeight="1">
      <c r="A165" s="164"/>
      <c r="B165" s="164"/>
      <c r="C165" s="164"/>
      <c r="D165" s="165"/>
      <c r="E165" s="166"/>
    </row>
    <row r="166" spans="1:5" ht="19.5" customHeight="1">
      <c r="A166" s="164"/>
      <c r="B166" s="164"/>
      <c r="C166" s="164"/>
      <c r="D166" s="165"/>
      <c r="E166" s="166"/>
    </row>
    <row r="167" spans="1:5" ht="19.5" customHeight="1">
      <c r="A167" s="164"/>
      <c r="B167" s="164"/>
      <c r="C167" s="164"/>
      <c r="D167" s="165"/>
      <c r="E167" s="166"/>
    </row>
    <row r="168" spans="1:5" ht="19.5" customHeight="1">
      <c r="A168" s="164"/>
      <c r="B168" s="164"/>
      <c r="C168" s="164"/>
      <c r="D168" s="165"/>
      <c r="E168" s="166"/>
    </row>
    <row r="169" spans="1:5" ht="19.5" customHeight="1">
      <c r="A169" s="164"/>
      <c r="B169" s="164"/>
      <c r="C169" s="164"/>
      <c r="D169" s="165"/>
      <c r="E169" s="166"/>
    </row>
    <row r="170" spans="1:5" ht="19.5" customHeight="1">
      <c r="A170" s="164"/>
      <c r="B170" s="164"/>
      <c r="C170" s="164"/>
      <c r="D170" s="165"/>
      <c r="E170" s="166"/>
    </row>
    <row r="171" spans="1:5" ht="19.5" customHeight="1">
      <c r="A171" s="164"/>
      <c r="B171" s="164"/>
      <c r="C171" s="164"/>
      <c r="D171" s="165"/>
      <c r="E171" s="166"/>
    </row>
    <row r="172" spans="1:5" ht="19.5" customHeight="1">
      <c r="A172" s="164"/>
      <c r="B172" s="164"/>
      <c r="C172" s="164"/>
      <c r="D172" s="165"/>
      <c r="E172" s="166"/>
    </row>
    <row r="173" spans="1:5" ht="19.5" customHeight="1">
      <c r="A173" s="164"/>
      <c r="B173" s="164"/>
      <c r="C173" s="164"/>
      <c r="D173" s="165"/>
      <c r="E173" s="166"/>
    </row>
    <row r="174" spans="1:5" ht="19.5" customHeight="1">
      <c r="A174" s="164"/>
      <c r="B174" s="164"/>
      <c r="C174" s="164"/>
      <c r="D174" s="165"/>
      <c r="E174" s="166"/>
    </row>
    <row r="175" spans="1:5" ht="19.5" customHeight="1">
      <c r="A175" s="164"/>
      <c r="B175" s="164"/>
      <c r="C175" s="164"/>
      <c r="D175" s="165"/>
      <c r="E175" s="166"/>
    </row>
    <row r="176" spans="1:5" ht="19.5" customHeight="1">
      <c r="A176" s="164"/>
      <c r="B176" s="164"/>
      <c r="C176" s="164"/>
      <c r="D176" s="165"/>
      <c r="E176" s="166"/>
    </row>
    <row r="177" spans="1:5" ht="19.5" customHeight="1">
      <c r="A177" s="164"/>
      <c r="B177" s="164"/>
      <c r="C177" s="164"/>
      <c r="D177" s="165"/>
      <c r="E177" s="166"/>
    </row>
    <row r="178" spans="1:5" ht="19.5" customHeight="1">
      <c r="A178" s="164"/>
      <c r="B178" s="164"/>
      <c r="C178" s="164"/>
      <c r="D178" s="165"/>
      <c r="E178" s="166"/>
    </row>
    <row r="179" spans="1:5" ht="19.5" customHeight="1">
      <c r="A179" s="164"/>
      <c r="B179" s="164"/>
      <c r="C179" s="164"/>
      <c r="D179" s="165"/>
      <c r="E179" s="166"/>
    </row>
    <row r="180" spans="1:5" ht="19.5" customHeight="1">
      <c r="A180" s="164"/>
      <c r="B180" s="164"/>
      <c r="C180" s="164"/>
      <c r="D180" s="165"/>
      <c r="E180" s="166"/>
    </row>
    <row r="181" spans="1:5" ht="19.5" customHeight="1">
      <c r="A181" s="164"/>
      <c r="B181" s="164"/>
      <c r="C181" s="164"/>
      <c r="D181" s="165"/>
      <c r="E181" s="166"/>
    </row>
    <row r="182" spans="1:5" ht="19.5" customHeight="1">
      <c r="A182" s="164"/>
      <c r="B182" s="164"/>
      <c r="C182" s="164"/>
      <c r="D182" s="165"/>
      <c r="E182" s="166"/>
    </row>
    <row r="183" spans="1:5" ht="19.5" customHeight="1">
      <c r="A183" s="164"/>
      <c r="B183" s="164"/>
      <c r="C183" s="164"/>
      <c r="D183" s="165"/>
      <c r="E183" s="166"/>
    </row>
    <row r="184" spans="1:5" ht="19.5" customHeight="1">
      <c r="A184" s="164"/>
      <c r="B184" s="164"/>
      <c r="C184" s="164"/>
      <c r="D184" s="165"/>
      <c r="E184" s="166"/>
    </row>
    <row r="185" spans="1:5" ht="19.5" customHeight="1">
      <c r="A185" s="164"/>
      <c r="B185" s="164"/>
      <c r="C185" s="164"/>
      <c r="D185" s="165"/>
      <c r="E185" s="168"/>
    </row>
    <row r="186" spans="1:5" ht="19.5" customHeight="1">
      <c r="A186" s="164"/>
      <c r="B186" s="164"/>
      <c r="C186" s="164"/>
      <c r="D186" s="165"/>
      <c r="E186" s="168"/>
    </row>
    <row r="187" spans="1:5" ht="19.5" customHeight="1">
      <c r="A187" s="164"/>
      <c r="B187" s="164"/>
      <c r="C187" s="164"/>
      <c r="D187" s="165"/>
      <c r="E187" s="168"/>
    </row>
    <row r="188" spans="1:5" ht="19.5" customHeight="1">
      <c r="A188" s="164"/>
      <c r="B188" s="164"/>
      <c r="C188" s="164"/>
      <c r="D188" s="165"/>
      <c r="E188" s="168"/>
    </row>
    <row r="189" spans="1:5" ht="19.5" customHeight="1">
      <c r="A189" s="164"/>
      <c r="B189" s="164"/>
      <c r="C189" s="164"/>
      <c r="D189" s="165"/>
      <c r="E189" s="168"/>
    </row>
    <row r="190" spans="1:5" ht="19.5" customHeight="1">
      <c r="A190" s="164"/>
      <c r="B190" s="164"/>
      <c r="C190" s="164"/>
      <c r="D190" s="165"/>
      <c r="E190" s="168"/>
    </row>
    <row r="191" spans="1:5" ht="19.5" customHeight="1">
      <c r="A191" s="164"/>
      <c r="B191" s="164"/>
      <c r="C191" s="164"/>
      <c r="D191" s="165"/>
      <c r="E191" s="168"/>
    </row>
    <row r="192" spans="1:5" ht="19.5" customHeight="1">
      <c r="A192" s="164"/>
      <c r="B192" s="164"/>
      <c r="C192" s="164"/>
      <c r="D192" s="165"/>
      <c r="E192" s="168"/>
    </row>
    <row r="193" spans="1:5" ht="19.5" customHeight="1">
      <c r="A193" s="164"/>
      <c r="B193" s="164"/>
      <c r="C193" s="164"/>
      <c r="D193" s="165"/>
      <c r="E193" s="168"/>
    </row>
    <row r="194" spans="1:5" ht="19.5" customHeight="1">
      <c r="A194" s="164"/>
      <c r="B194" s="164"/>
      <c r="C194" s="164"/>
      <c r="D194" s="165"/>
      <c r="E194" s="168"/>
    </row>
    <row r="195" spans="1:5" ht="19.5" customHeight="1">
      <c r="A195" s="164"/>
      <c r="B195" s="164"/>
      <c r="C195" s="164"/>
      <c r="D195" s="165"/>
      <c r="E195" s="168"/>
    </row>
    <row r="196" spans="1:5" ht="19.5" customHeight="1">
      <c r="A196" s="164"/>
      <c r="B196" s="164"/>
      <c r="C196" s="164"/>
      <c r="D196" s="165"/>
      <c r="E196" s="168"/>
    </row>
    <row r="197" spans="1:5" ht="19.5" customHeight="1">
      <c r="A197" s="164"/>
      <c r="B197" s="164"/>
      <c r="C197" s="164"/>
      <c r="D197" s="165"/>
      <c r="E197" s="168"/>
    </row>
    <row r="198" spans="1:5" ht="19.5" customHeight="1">
      <c r="A198" s="164"/>
      <c r="B198" s="164"/>
      <c r="C198" s="164"/>
      <c r="D198" s="165"/>
      <c r="E198" s="168"/>
    </row>
    <row r="199" spans="1:5" ht="19.5" customHeight="1">
      <c r="A199" s="164"/>
      <c r="B199" s="164"/>
      <c r="C199" s="164"/>
      <c r="D199" s="165"/>
      <c r="E199" s="168"/>
    </row>
    <row r="200" spans="1:5" ht="19.5" customHeight="1">
      <c r="A200" s="164"/>
      <c r="B200" s="164"/>
      <c r="C200" s="164"/>
      <c r="D200" s="165"/>
      <c r="E200" s="168"/>
    </row>
    <row r="201" spans="1:5" ht="19.5" customHeight="1">
      <c r="A201" s="164"/>
      <c r="B201" s="164"/>
      <c r="C201" s="164"/>
      <c r="D201" s="165"/>
      <c r="E201" s="168"/>
    </row>
    <row r="202" spans="1:5" ht="19.5" customHeight="1">
      <c r="A202" s="164"/>
      <c r="B202" s="164"/>
      <c r="C202" s="164"/>
      <c r="D202" s="165"/>
      <c r="E202" s="168"/>
    </row>
    <row r="203" spans="1:5" ht="19.5" customHeight="1">
      <c r="A203" s="164"/>
      <c r="B203" s="164"/>
      <c r="C203" s="164"/>
      <c r="D203" s="165"/>
      <c r="E203" s="168"/>
    </row>
    <row r="204" spans="1:5" ht="19.5" customHeight="1">
      <c r="A204" s="164"/>
      <c r="B204" s="164"/>
      <c r="C204" s="164"/>
      <c r="D204" s="165"/>
      <c r="E204" s="168"/>
    </row>
    <row r="205" spans="1:5" ht="19.5" customHeight="1">
      <c r="A205" s="164"/>
      <c r="B205" s="164"/>
      <c r="C205" s="164"/>
      <c r="D205" s="165"/>
      <c r="E205" s="168"/>
    </row>
    <row r="206" spans="1:5" ht="19.5" customHeight="1">
      <c r="A206" s="164"/>
      <c r="B206" s="164"/>
      <c r="C206" s="164"/>
      <c r="D206" s="165"/>
      <c r="E206" s="168"/>
    </row>
    <row r="207" spans="1:5" ht="19.5" customHeight="1">
      <c r="A207" s="164"/>
      <c r="B207" s="164"/>
      <c r="C207" s="164"/>
      <c r="D207" s="165"/>
      <c r="E207" s="168"/>
    </row>
    <row r="208" spans="1:5" ht="19.5" customHeight="1">
      <c r="A208" s="164"/>
      <c r="B208" s="164"/>
      <c r="C208" s="164"/>
      <c r="D208" s="165"/>
      <c r="E208" s="168"/>
    </row>
    <row r="209" spans="1:5" ht="19.5" customHeight="1">
      <c r="A209" s="164"/>
      <c r="B209" s="164"/>
      <c r="C209" s="164"/>
      <c r="D209" s="165"/>
      <c r="E209" s="168"/>
    </row>
    <row r="210" spans="1:5" ht="19.5" customHeight="1">
      <c r="A210" s="164"/>
      <c r="B210" s="164"/>
      <c r="C210" s="164"/>
      <c r="D210" s="165"/>
      <c r="E210" s="168"/>
    </row>
    <row r="211" spans="1:5" ht="19.5" customHeight="1">
      <c r="A211" s="164"/>
      <c r="B211" s="164"/>
      <c r="C211" s="164"/>
      <c r="D211" s="165"/>
      <c r="E211" s="168"/>
    </row>
    <row r="212" spans="1:5" ht="19.5" customHeight="1">
      <c r="A212" s="164"/>
      <c r="B212" s="164"/>
      <c r="C212" s="164"/>
      <c r="D212" s="165"/>
      <c r="E212" s="168"/>
    </row>
    <row r="213" spans="1:5" ht="19.5" customHeight="1">
      <c r="A213" s="164"/>
      <c r="B213" s="164"/>
      <c r="C213" s="164"/>
      <c r="D213" s="165"/>
      <c r="E213" s="168"/>
    </row>
    <row r="214" spans="1:5" ht="19.5" customHeight="1">
      <c r="A214" s="164"/>
      <c r="B214" s="164"/>
      <c r="C214" s="164"/>
      <c r="D214" s="165"/>
      <c r="E214" s="168"/>
    </row>
    <row r="215" spans="1:5" ht="19.5" customHeight="1">
      <c r="A215" s="164"/>
      <c r="B215" s="164"/>
      <c r="C215" s="164"/>
      <c r="D215" s="165"/>
      <c r="E215" s="168"/>
    </row>
    <row r="216" spans="1:5" ht="19.5" customHeight="1">
      <c r="A216" s="164"/>
      <c r="B216" s="164"/>
      <c r="C216" s="164"/>
      <c r="D216" s="165"/>
      <c r="E216" s="168"/>
    </row>
    <row r="217" spans="1:5" ht="19.5" customHeight="1">
      <c r="A217" s="164"/>
      <c r="B217" s="164"/>
      <c r="C217" s="164"/>
      <c r="D217" s="165"/>
      <c r="E217" s="168"/>
    </row>
    <row r="218" spans="1:5" ht="19.5" customHeight="1">
      <c r="A218" s="164"/>
      <c r="B218" s="164"/>
      <c r="C218" s="164"/>
      <c r="D218" s="165"/>
      <c r="E218" s="168"/>
    </row>
    <row r="219" spans="1:5" ht="19.5" customHeight="1">
      <c r="A219" s="164"/>
      <c r="B219" s="164"/>
      <c r="C219" s="164"/>
      <c r="D219" s="165"/>
      <c r="E219" s="168"/>
    </row>
    <row r="220" spans="1:5" ht="19.5" customHeight="1">
      <c r="A220" s="164"/>
      <c r="B220" s="164"/>
      <c r="C220" s="164"/>
      <c r="D220" s="165"/>
      <c r="E220" s="168"/>
    </row>
    <row r="221" spans="1:5" ht="19.5" customHeight="1">
      <c r="A221" s="164"/>
      <c r="B221" s="164"/>
      <c r="C221" s="164"/>
      <c r="D221" s="165"/>
      <c r="E221" s="168"/>
    </row>
    <row r="222" spans="1:5" ht="19.5" customHeight="1">
      <c r="A222" s="164"/>
      <c r="B222" s="164"/>
      <c r="C222" s="164"/>
      <c r="D222" s="165"/>
      <c r="E222" s="168"/>
    </row>
    <row r="223" spans="1:5" ht="19.5" customHeight="1">
      <c r="A223" s="164"/>
      <c r="B223" s="164"/>
      <c r="C223" s="164"/>
      <c r="D223" s="165"/>
      <c r="E223" s="168"/>
    </row>
    <row r="224" spans="1:5" ht="19.5" customHeight="1">
      <c r="A224" s="164"/>
      <c r="B224" s="164"/>
      <c r="C224" s="164"/>
      <c r="D224" s="165"/>
      <c r="E224" s="168"/>
    </row>
    <row r="225" spans="1:5" ht="19.5" customHeight="1">
      <c r="A225" s="164"/>
      <c r="B225" s="164"/>
      <c r="C225" s="164"/>
      <c r="D225" s="165"/>
      <c r="E225" s="168"/>
    </row>
    <row r="226" spans="1:5" ht="19.5" customHeight="1">
      <c r="A226" s="164"/>
      <c r="B226" s="164"/>
      <c r="C226" s="164"/>
      <c r="D226" s="165"/>
      <c r="E226" s="168"/>
    </row>
    <row r="227" spans="1:5" ht="19.5" customHeight="1">
      <c r="A227" s="164"/>
      <c r="B227" s="164"/>
      <c r="C227" s="164"/>
      <c r="D227" s="165"/>
      <c r="E227" s="168"/>
    </row>
    <row r="228" spans="1:5" ht="19.5" customHeight="1">
      <c r="A228" s="164"/>
      <c r="B228" s="164"/>
      <c r="C228" s="164"/>
      <c r="D228" s="165"/>
      <c r="E228" s="168"/>
    </row>
    <row r="229" spans="1:5" ht="19.5" customHeight="1">
      <c r="A229" s="164"/>
      <c r="B229" s="164"/>
      <c r="C229" s="164"/>
      <c r="D229" s="165"/>
      <c r="E229" s="168"/>
    </row>
    <row r="230" spans="1:5" ht="19.5" customHeight="1">
      <c r="A230" s="164"/>
      <c r="B230" s="164"/>
      <c r="C230" s="164"/>
      <c r="D230" s="165"/>
      <c r="E230" s="168"/>
    </row>
    <row r="231" spans="1:5" ht="19.5" customHeight="1">
      <c r="A231" s="164"/>
      <c r="B231" s="164"/>
      <c r="C231" s="164"/>
      <c r="D231" s="165"/>
      <c r="E231" s="168"/>
    </row>
    <row r="232" spans="1:5" ht="19.5" customHeight="1">
      <c r="A232" s="164"/>
      <c r="B232" s="164"/>
      <c r="C232" s="164"/>
      <c r="D232" s="165"/>
      <c r="E232" s="168"/>
    </row>
    <row r="233" spans="1:5" ht="19.5" customHeight="1">
      <c r="A233" s="164"/>
      <c r="B233" s="164"/>
      <c r="C233" s="164"/>
      <c r="D233" s="165"/>
      <c r="E233" s="168"/>
    </row>
    <row r="234" spans="1:5" ht="19.5" customHeight="1">
      <c r="A234" s="164"/>
      <c r="B234" s="164"/>
      <c r="C234" s="164"/>
      <c r="D234" s="165"/>
      <c r="E234" s="168"/>
    </row>
    <row r="235" spans="1:5" ht="19.5" customHeight="1">
      <c r="A235" s="164"/>
      <c r="B235" s="164"/>
      <c r="C235" s="164"/>
      <c r="D235" s="165"/>
      <c r="E235" s="168"/>
    </row>
    <row r="236" spans="1:5" ht="19.5" customHeight="1">
      <c r="A236" s="164"/>
      <c r="B236" s="164"/>
      <c r="C236" s="164"/>
      <c r="D236" s="165"/>
      <c r="E236" s="168"/>
    </row>
    <row r="237" spans="1:5" ht="19.5" customHeight="1">
      <c r="A237" s="164"/>
      <c r="B237" s="164"/>
      <c r="C237" s="164"/>
      <c r="D237" s="165"/>
      <c r="E237" s="168"/>
    </row>
    <row r="238" spans="1:5" ht="19.5" customHeight="1">
      <c r="A238" s="164"/>
      <c r="B238" s="164"/>
      <c r="C238" s="164"/>
      <c r="D238" s="165"/>
      <c r="E238" s="168"/>
    </row>
    <row r="239" spans="1:5" ht="19.5" customHeight="1">
      <c r="A239" s="164"/>
      <c r="B239" s="164"/>
      <c r="C239" s="164"/>
      <c r="D239" s="165"/>
      <c r="E239" s="168"/>
    </row>
    <row r="240" spans="1:5" ht="19.5" customHeight="1">
      <c r="A240" s="164"/>
      <c r="B240" s="164"/>
      <c r="C240" s="164"/>
      <c r="D240" s="165"/>
      <c r="E240" s="168"/>
    </row>
    <row r="241" spans="1:5" ht="19.5" customHeight="1">
      <c r="A241" s="164"/>
      <c r="B241" s="164"/>
      <c r="C241" s="164"/>
      <c r="D241" s="165"/>
      <c r="E241" s="168"/>
    </row>
    <row r="242" spans="1:5" ht="19.5" customHeight="1">
      <c r="A242" s="164"/>
      <c r="B242" s="164"/>
      <c r="C242" s="164"/>
      <c r="D242" s="165"/>
      <c r="E242" s="168"/>
    </row>
    <row r="243" spans="1:5" ht="19.5" customHeight="1">
      <c r="A243" s="164"/>
      <c r="B243" s="164"/>
      <c r="C243" s="164"/>
      <c r="D243" s="165"/>
      <c r="E243" s="168"/>
    </row>
    <row r="244" spans="1:5" ht="19.5" customHeight="1">
      <c r="A244" s="164"/>
      <c r="B244" s="164"/>
      <c r="C244" s="164"/>
      <c r="D244" s="165"/>
      <c r="E244" s="168"/>
    </row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</sheetData>
  <sheetProtection password="CF53" sheet="1" objects="1" scenarios="1"/>
  <mergeCells count="4">
    <mergeCell ref="A18:D18"/>
    <mergeCell ref="A7:E7"/>
    <mergeCell ref="A5:E5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AN160"/>
  <sheetViews>
    <sheetView view="pageBreakPreview" zoomScale="85" zoomScaleSheetLayoutView="85" workbookViewId="0" topLeftCell="A1">
      <selection activeCell="G18" sqref="G18"/>
    </sheetView>
  </sheetViews>
  <sheetFormatPr defaultColWidth="9.00390625" defaultRowHeight="12.75"/>
  <cols>
    <col min="1" max="1" width="6.00390625" style="63" customWidth="1"/>
    <col min="2" max="2" width="7.75390625" style="63" customWidth="1"/>
    <col min="3" max="3" width="36.25390625" style="68" customWidth="1"/>
    <col min="4" max="8" width="11.00390625" style="65" customWidth="1"/>
    <col min="9" max="10" width="10.75390625" style="65" customWidth="1"/>
    <col min="11" max="16384" width="9.125" style="65" customWidth="1"/>
  </cols>
  <sheetData>
    <row r="1" ht="12.75">
      <c r="H1" s="66" t="s">
        <v>338</v>
      </c>
    </row>
    <row r="2" ht="12.75">
      <c r="H2" s="402" t="s">
        <v>758</v>
      </c>
    </row>
    <row r="3" ht="12.75">
      <c r="H3" s="402" t="s">
        <v>759</v>
      </c>
    </row>
    <row r="6" spans="1:10" s="67" customFormat="1" ht="12">
      <c r="A6" s="648" t="s">
        <v>609</v>
      </c>
      <c r="B6" s="648"/>
      <c r="C6" s="648"/>
      <c r="D6" s="648"/>
      <c r="E6" s="648"/>
      <c r="F6" s="648"/>
      <c r="G6" s="648"/>
      <c r="H6" s="648"/>
      <c r="I6" s="648"/>
      <c r="J6" s="648"/>
    </row>
    <row r="7" spans="1:10" s="67" customFormat="1" ht="20.25" customHeight="1" thickBot="1">
      <c r="A7" s="343"/>
      <c r="B7" s="343"/>
      <c r="C7" s="344"/>
      <c r="D7" s="343"/>
      <c r="E7" s="343"/>
      <c r="F7" s="343"/>
      <c r="G7" s="343"/>
      <c r="H7" s="343"/>
      <c r="I7" s="343"/>
      <c r="J7" s="82" t="s">
        <v>257</v>
      </c>
    </row>
    <row r="8" spans="1:10" s="67" customFormat="1" ht="9.75" customHeight="1">
      <c r="A8" s="659" t="s">
        <v>61</v>
      </c>
      <c r="B8" s="667" t="s">
        <v>62</v>
      </c>
      <c r="C8" s="642" t="s">
        <v>438</v>
      </c>
      <c r="D8" s="671" t="s">
        <v>475</v>
      </c>
      <c r="E8" s="644" t="s">
        <v>352</v>
      </c>
      <c r="F8" s="636"/>
      <c r="G8" s="636"/>
      <c r="H8" s="636"/>
      <c r="I8" s="636"/>
      <c r="J8" s="637"/>
    </row>
    <row r="9" spans="1:10" ht="11.25" customHeight="1">
      <c r="A9" s="660"/>
      <c r="B9" s="635"/>
      <c r="C9" s="635"/>
      <c r="D9" s="672"/>
      <c r="E9" s="664" t="s">
        <v>64</v>
      </c>
      <c r="F9" s="665"/>
      <c r="G9" s="665"/>
      <c r="H9" s="665"/>
      <c r="I9" s="666"/>
      <c r="J9" s="645" t="s">
        <v>65</v>
      </c>
    </row>
    <row r="10" spans="1:10" ht="11.25" customHeight="1">
      <c r="A10" s="660"/>
      <c r="B10" s="635"/>
      <c r="C10" s="635"/>
      <c r="D10" s="672"/>
      <c r="E10" s="661" t="s">
        <v>474</v>
      </c>
      <c r="F10" s="668" t="s">
        <v>473</v>
      </c>
      <c r="G10" s="669"/>
      <c r="H10" s="669"/>
      <c r="I10" s="670"/>
      <c r="J10" s="645"/>
    </row>
    <row r="11" spans="1:10" ht="11.25" customHeight="1">
      <c r="A11" s="660"/>
      <c r="B11" s="635"/>
      <c r="C11" s="635"/>
      <c r="D11" s="672"/>
      <c r="E11" s="662"/>
      <c r="F11" s="638" t="s">
        <v>70</v>
      </c>
      <c r="G11" s="641" t="s">
        <v>67</v>
      </c>
      <c r="H11" s="638" t="s">
        <v>69</v>
      </c>
      <c r="I11" s="638" t="s">
        <v>68</v>
      </c>
      <c r="J11" s="646"/>
    </row>
    <row r="12" spans="1:10" ht="12">
      <c r="A12" s="660"/>
      <c r="B12" s="635"/>
      <c r="C12" s="635"/>
      <c r="D12" s="672"/>
      <c r="E12" s="662"/>
      <c r="F12" s="639"/>
      <c r="G12" s="639"/>
      <c r="H12" s="639"/>
      <c r="I12" s="639"/>
      <c r="J12" s="646"/>
    </row>
    <row r="13" spans="1:10" ht="12">
      <c r="A13" s="660"/>
      <c r="B13" s="635"/>
      <c r="C13" s="635"/>
      <c r="D13" s="672"/>
      <c r="E13" s="662"/>
      <c r="F13" s="639"/>
      <c r="G13" s="639"/>
      <c r="H13" s="639"/>
      <c r="I13" s="639"/>
      <c r="J13" s="646"/>
    </row>
    <row r="14" spans="1:10" ht="12">
      <c r="A14" s="660"/>
      <c r="B14" s="635"/>
      <c r="C14" s="635"/>
      <c r="D14" s="672"/>
      <c r="E14" s="662"/>
      <c r="F14" s="639"/>
      <c r="G14" s="639"/>
      <c r="H14" s="639"/>
      <c r="I14" s="639"/>
      <c r="J14" s="646"/>
    </row>
    <row r="15" spans="1:10" ht="5.25" customHeight="1">
      <c r="A15" s="660"/>
      <c r="B15" s="635"/>
      <c r="C15" s="635"/>
      <c r="D15" s="672"/>
      <c r="E15" s="662"/>
      <c r="F15" s="639"/>
      <c r="G15" s="639"/>
      <c r="H15" s="639"/>
      <c r="I15" s="639"/>
      <c r="J15" s="646"/>
    </row>
    <row r="16" spans="1:10" ht="5.25" customHeight="1" hidden="1">
      <c r="A16" s="660"/>
      <c r="B16" s="635"/>
      <c r="C16" s="635"/>
      <c r="D16" s="672"/>
      <c r="E16" s="663"/>
      <c r="F16" s="640"/>
      <c r="G16" s="640"/>
      <c r="H16" s="640"/>
      <c r="I16" s="640"/>
      <c r="J16" s="643"/>
    </row>
    <row r="17" spans="1:10" s="349" customFormat="1" ht="9" thickBot="1">
      <c r="A17" s="345">
        <v>1</v>
      </c>
      <c r="B17" s="346">
        <v>2</v>
      </c>
      <c r="C17" s="346">
        <v>3</v>
      </c>
      <c r="D17" s="347">
        <v>4</v>
      </c>
      <c r="E17" s="347">
        <v>5</v>
      </c>
      <c r="F17" s="347">
        <v>6</v>
      </c>
      <c r="G17" s="347">
        <v>7</v>
      </c>
      <c r="H17" s="347">
        <v>8</v>
      </c>
      <c r="I17" s="347">
        <v>9</v>
      </c>
      <c r="J17" s="348">
        <v>10</v>
      </c>
    </row>
    <row r="18" spans="1:10" s="67" customFormat="1" ht="19.5" customHeight="1">
      <c r="A18" s="350" t="s">
        <v>71</v>
      </c>
      <c r="B18" s="84"/>
      <c r="C18" s="109" t="s">
        <v>72</v>
      </c>
      <c r="D18" s="351">
        <f>SUM(D19,D20,D21,D22)</f>
        <v>58155</v>
      </c>
      <c r="E18" s="351">
        <f>SUM(E19,E20,E21,E22)</f>
        <v>58155</v>
      </c>
      <c r="F18" s="351">
        <f>SUM(F19,F20,F21,F22)</f>
        <v>7300</v>
      </c>
      <c r="G18" s="351"/>
      <c r="H18" s="351"/>
      <c r="I18" s="351"/>
      <c r="J18" s="97"/>
    </row>
    <row r="19" spans="1:10" s="72" customFormat="1" ht="18.75" customHeight="1">
      <c r="A19" s="350"/>
      <c r="B19" s="47" t="s">
        <v>470</v>
      </c>
      <c r="C19" s="352" t="s">
        <v>471</v>
      </c>
      <c r="D19" s="353">
        <f>E19+J19</f>
        <v>40000</v>
      </c>
      <c r="E19" s="353">
        <v>40000</v>
      </c>
      <c r="F19" s="353"/>
      <c r="G19" s="353"/>
      <c r="H19" s="353"/>
      <c r="I19" s="353"/>
      <c r="J19" s="90"/>
    </row>
    <row r="20" spans="1:10" ht="18.75" customHeight="1">
      <c r="A20" s="354"/>
      <c r="B20" s="47" t="s">
        <v>646</v>
      </c>
      <c r="C20" s="110" t="s">
        <v>426</v>
      </c>
      <c r="D20" s="353">
        <f>E20+J20</f>
        <v>14210</v>
      </c>
      <c r="E20" s="355">
        <v>14210</v>
      </c>
      <c r="F20" s="355">
        <v>7000</v>
      </c>
      <c r="G20" s="355"/>
      <c r="H20" s="355"/>
      <c r="I20" s="355"/>
      <c r="J20" s="100"/>
    </row>
    <row r="21" spans="1:10" ht="18.75" customHeight="1">
      <c r="A21" s="354"/>
      <c r="B21" s="88" t="s">
        <v>340</v>
      </c>
      <c r="C21" s="356" t="s">
        <v>341</v>
      </c>
      <c r="D21" s="353">
        <f>E21+J21</f>
        <v>900</v>
      </c>
      <c r="E21" s="355">
        <v>900</v>
      </c>
      <c r="F21" s="355"/>
      <c r="G21" s="355"/>
      <c r="H21" s="355"/>
      <c r="I21" s="355"/>
      <c r="J21" s="100"/>
    </row>
    <row r="22" spans="1:10" ht="18.75" customHeight="1">
      <c r="A22" s="357"/>
      <c r="B22" s="358" t="s">
        <v>73</v>
      </c>
      <c r="C22" s="359" t="s">
        <v>100</v>
      </c>
      <c r="D22" s="360">
        <f>E22+J22</f>
        <v>3045</v>
      </c>
      <c r="E22" s="361">
        <v>3045</v>
      </c>
      <c r="F22" s="361">
        <v>300</v>
      </c>
      <c r="G22" s="361"/>
      <c r="H22" s="361"/>
      <c r="I22" s="361"/>
      <c r="J22" s="362"/>
    </row>
    <row r="23" spans="1:10" s="67" customFormat="1" ht="19.5" customHeight="1">
      <c r="A23" s="350" t="s">
        <v>96</v>
      </c>
      <c r="B23" s="84"/>
      <c r="C23" s="96" t="s">
        <v>98</v>
      </c>
      <c r="D23" s="351">
        <f>SUM(D24)</f>
        <v>20000</v>
      </c>
      <c r="E23" s="351">
        <f>SUM(E24)</f>
        <v>20000</v>
      </c>
      <c r="F23" s="351"/>
      <c r="G23" s="351"/>
      <c r="H23" s="351"/>
      <c r="I23" s="351"/>
      <c r="J23" s="97"/>
    </row>
    <row r="24" spans="1:10" ht="18.75" customHeight="1">
      <c r="A24" s="357"/>
      <c r="B24" s="358" t="s">
        <v>99</v>
      </c>
      <c r="C24" s="359" t="s">
        <v>100</v>
      </c>
      <c r="D24" s="361">
        <f>E24+J24</f>
        <v>20000</v>
      </c>
      <c r="E24" s="361">
        <v>20000</v>
      </c>
      <c r="F24" s="361"/>
      <c r="G24" s="361"/>
      <c r="H24" s="361"/>
      <c r="I24" s="361"/>
      <c r="J24" s="362"/>
    </row>
    <row r="25" spans="1:10" s="67" customFormat="1" ht="38.25" customHeight="1">
      <c r="A25" s="311" t="s">
        <v>647</v>
      </c>
      <c r="B25" s="84"/>
      <c r="C25" s="109" t="s">
        <v>536</v>
      </c>
      <c r="D25" s="351">
        <f>SUM(D26)</f>
        <v>4204233</v>
      </c>
      <c r="E25" s="351">
        <f>SUM(E26)</f>
        <v>4204233</v>
      </c>
      <c r="F25" s="351"/>
      <c r="G25" s="351"/>
      <c r="H25" s="351"/>
      <c r="I25" s="351"/>
      <c r="J25" s="97"/>
    </row>
    <row r="26" spans="1:10" ht="18.75" customHeight="1">
      <c r="A26" s="357"/>
      <c r="B26" s="358" t="s">
        <v>363</v>
      </c>
      <c r="C26" s="359" t="s">
        <v>364</v>
      </c>
      <c r="D26" s="361">
        <f>E26</f>
        <v>4204233</v>
      </c>
      <c r="E26" s="361">
        <v>4204233</v>
      </c>
      <c r="F26" s="361"/>
      <c r="G26" s="361"/>
      <c r="H26" s="361"/>
      <c r="I26" s="361"/>
      <c r="J26" s="362"/>
    </row>
    <row r="27" spans="1:10" s="67" customFormat="1" ht="19.5" customHeight="1">
      <c r="A27" s="350" t="s">
        <v>258</v>
      </c>
      <c r="B27" s="84"/>
      <c r="C27" s="96" t="s">
        <v>259</v>
      </c>
      <c r="D27" s="351">
        <f>SUM(D28)</f>
        <v>385000</v>
      </c>
      <c r="E27" s="351">
        <f>SUM(E28)</f>
        <v>385000</v>
      </c>
      <c r="F27" s="351">
        <f>SUM(F28)</f>
        <v>185666</v>
      </c>
      <c r="G27" s="351"/>
      <c r="H27" s="351"/>
      <c r="I27" s="351"/>
      <c r="J27" s="97"/>
    </row>
    <row r="28" spans="1:10" ht="18.75" customHeight="1">
      <c r="A28" s="354"/>
      <c r="B28" s="88" t="s">
        <v>260</v>
      </c>
      <c r="C28" s="99" t="s">
        <v>100</v>
      </c>
      <c r="D28" s="355">
        <f>E28</f>
        <v>385000</v>
      </c>
      <c r="E28" s="355">
        <v>385000</v>
      </c>
      <c r="F28" s="355">
        <v>185666</v>
      </c>
      <c r="G28" s="355"/>
      <c r="H28" s="355"/>
      <c r="I28" s="355"/>
      <c r="J28" s="100"/>
    </row>
    <row r="29" spans="1:10" ht="16.5" customHeight="1" thickBot="1">
      <c r="A29" s="363"/>
      <c r="B29" s="206"/>
      <c r="C29" s="364"/>
      <c r="D29" s="365"/>
      <c r="E29" s="365"/>
      <c r="F29" s="365"/>
      <c r="G29" s="365"/>
      <c r="H29" s="365"/>
      <c r="I29" s="365"/>
      <c r="J29" s="209"/>
    </row>
    <row r="30" spans="1:10" s="123" customFormat="1" ht="12.75" customHeight="1">
      <c r="A30" s="117"/>
      <c r="B30" s="117"/>
      <c r="C30" s="118"/>
      <c r="D30" s="119"/>
      <c r="E30" s="119"/>
      <c r="F30" s="119"/>
      <c r="G30" s="119"/>
      <c r="H30" s="119"/>
      <c r="I30" s="119"/>
      <c r="J30" s="119"/>
    </row>
    <row r="31" spans="1:10" s="123" customFormat="1" ht="9" customHeight="1" thickBot="1">
      <c r="A31" s="117"/>
      <c r="B31" s="117"/>
      <c r="C31" s="118"/>
      <c r="D31" s="119"/>
      <c r="E31" s="119"/>
      <c r="F31" s="119"/>
      <c r="G31" s="119"/>
      <c r="H31" s="119"/>
      <c r="I31" s="119"/>
      <c r="J31" s="119"/>
    </row>
    <row r="32" spans="1:10" s="349" customFormat="1" ht="9" thickBot="1">
      <c r="A32" s="366">
        <v>1</v>
      </c>
      <c r="B32" s="367">
        <v>2</v>
      </c>
      <c r="C32" s="367">
        <v>3</v>
      </c>
      <c r="D32" s="368">
        <v>4</v>
      </c>
      <c r="E32" s="368">
        <v>5</v>
      </c>
      <c r="F32" s="368">
        <v>6</v>
      </c>
      <c r="G32" s="368">
        <v>7</v>
      </c>
      <c r="H32" s="368">
        <v>8</v>
      </c>
      <c r="I32" s="368">
        <v>9</v>
      </c>
      <c r="J32" s="369">
        <v>10</v>
      </c>
    </row>
    <row r="33" spans="1:10" s="67" customFormat="1" ht="19.5" customHeight="1">
      <c r="A33" s="350" t="s">
        <v>101</v>
      </c>
      <c r="B33" s="84"/>
      <c r="C33" s="96" t="s">
        <v>102</v>
      </c>
      <c r="D33" s="351">
        <f>SUM(D34,D35,D36)</f>
        <v>46164000</v>
      </c>
      <c r="E33" s="351">
        <f>SUM(E34,E35,E36)</f>
        <v>25858000</v>
      </c>
      <c r="F33" s="351">
        <f>SUM(F34,F35,F36)</f>
        <v>10208702</v>
      </c>
      <c r="G33" s="351"/>
      <c r="H33" s="351"/>
      <c r="I33" s="351"/>
      <c r="J33" s="97">
        <f>SUM(J34,J35,J36,)</f>
        <v>20306000</v>
      </c>
    </row>
    <row r="34" spans="1:10" ht="18.75" customHeight="1">
      <c r="A34" s="354"/>
      <c r="B34" s="88" t="s">
        <v>103</v>
      </c>
      <c r="C34" s="99" t="s">
        <v>232</v>
      </c>
      <c r="D34" s="355">
        <f>E34</f>
        <v>1800000</v>
      </c>
      <c r="E34" s="355">
        <v>1800000</v>
      </c>
      <c r="F34" s="355"/>
      <c r="G34" s="355"/>
      <c r="H34" s="355"/>
      <c r="I34" s="355"/>
      <c r="J34" s="100"/>
    </row>
    <row r="35" spans="1:10" ht="18.75" customHeight="1">
      <c r="A35" s="354"/>
      <c r="B35" s="88" t="s">
        <v>104</v>
      </c>
      <c r="C35" s="110" t="s">
        <v>312</v>
      </c>
      <c r="D35" s="355">
        <f>E35+J35</f>
        <v>40521000</v>
      </c>
      <c r="E35" s="355">
        <v>21763000</v>
      </c>
      <c r="F35" s="355">
        <v>10208702</v>
      </c>
      <c r="G35" s="355"/>
      <c r="H35" s="355"/>
      <c r="I35" s="355"/>
      <c r="J35" s="100">
        <v>18758000</v>
      </c>
    </row>
    <row r="36" spans="1:10" ht="18.75" customHeight="1">
      <c r="A36" s="357"/>
      <c r="B36" s="358" t="s">
        <v>106</v>
      </c>
      <c r="C36" s="370" t="s">
        <v>105</v>
      </c>
      <c r="D36" s="361">
        <v>3843000</v>
      </c>
      <c r="E36" s="361">
        <v>2295000</v>
      </c>
      <c r="F36" s="361"/>
      <c r="G36" s="361"/>
      <c r="H36" s="361"/>
      <c r="I36" s="361"/>
      <c r="J36" s="362">
        <v>1548000</v>
      </c>
    </row>
    <row r="37" spans="1:10" s="67" customFormat="1" ht="19.5" customHeight="1">
      <c r="A37" s="350" t="s">
        <v>107</v>
      </c>
      <c r="B37" s="84"/>
      <c r="C37" s="96" t="s">
        <v>108</v>
      </c>
      <c r="D37" s="351">
        <f>SUM(D38,D39)</f>
        <v>1462720</v>
      </c>
      <c r="E37" s="351">
        <f>SUM(E38,E39)</f>
        <v>867720</v>
      </c>
      <c r="F37" s="351">
        <f>SUM(F38,F39)</f>
        <v>20000</v>
      </c>
      <c r="G37" s="351"/>
      <c r="H37" s="351"/>
      <c r="I37" s="351"/>
      <c r="J37" s="97">
        <f>J39+J38</f>
        <v>595000</v>
      </c>
    </row>
    <row r="38" spans="1:10" s="67" customFormat="1" ht="18.75" customHeight="1">
      <c r="A38" s="350"/>
      <c r="B38" s="88" t="s">
        <v>467</v>
      </c>
      <c r="C38" s="99" t="s">
        <v>468</v>
      </c>
      <c r="D38" s="355">
        <f>E38</f>
        <v>687720</v>
      </c>
      <c r="E38" s="355">
        <v>687720</v>
      </c>
      <c r="F38" s="355">
        <v>20000</v>
      </c>
      <c r="G38" s="355"/>
      <c r="H38" s="355"/>
      <c r="I38" s="355"/>
      <c r="J38" s="100"/>
    </row>
    <row r="39" spans="1:10" ht="18.75" customHeight="1">
      <c r="A39" s="357"/>
      <c r="B39" s="358" t="s">
        <v>109</v>
      </c>
      <c r="C39" s="359" t="s">
        <v>246</v>
      </c>
      <c r="D39" s="361">
        <f>E39+J39</f>
        <v>775000</v>
      </c>
      <c r="E39" s="361">
        <v>180000</v>
      </c>
      <c r="F39" s="361"/>
      <c r="G39" s="361"/>
      <c r="H39" s="361"/>
      <c r="I39" s="361"/>
      <c r="J39" s="362">
        <v>595000</v>
      </c>
    </row>
    <row r="40" spans="1:10" s="67" customFormat="1" ht="19.5" customHeight="1">
      <c r="A40" s="350" t="s">
        <v>110</v>
      </c>
      <c r="B40" s="84"/>
      <c r="C40" s="96" t="s">
        <v>111</v>
      </c>
      <c r="D40" s="351">
        <f aca="true" t="shared" si="0" ref="D40:J40">SUM(D41,D42)</f>
        <v>1451000</v>
      </c>
      <c r="E40" s="351">
        <f t="shared" si="0"/>
        <v>1051000</v>
      </c>
      <c r="F40" s="351"/>
      <c r="G40" s="351">
        <f t="shared" si="0"/>
        <v>500000</v>
      </c>
      <c r="H40" s="351"/>
      <c r="I40" s="351"/>
      <c r="J40" s="97">
        <f t="shared" si="0"/>
        <v>400000</v>
      </c>
    </row>
    <row r="41" spans="1:10" ht="18.75" customHeight="1">
      <c r="A41" s="354"/>
      <c r="B41" s="88" t="s">
        <v>366</v>
      </c>
      <c r="C41" s="99" t="s">
        <v>367</v>
      </c>
      <c r="D41" s="355">
        <f>E41+J41</f>
        <v>550000</v>
      </c>
      <c r="E41" s="355">
        <v>500000</v>
      </c>
      <c r="F41" s="355"/>
      <c r="G41" s="355">
        <v>500000</v>
      </c>
      <c r="H41" s="355"/>
      <c r="I41" s="355"/>
      <c r="J41" s="100">
        <v>50000</v>
      </c>
    </row>
    <row r="42" spans="1:10" ht="15.75" customHeight="1">
      <c r="A42" s="357"/>
      <c r="B42" s="358" t="s">
        <v>112</v>
      </c>
      <c r="C42" s="370" t="s">
        <v>113</v>
      </c>
      <c r="D42" s="361">
        <f>E42+J42</f>
        <v>901000</v>
      </c>
      <c r="E42" s="361">
        <v>551000</v>
      </c>
      <c r="F42" s="361"/>
      <c r="G42" s="361"/>
      <c r="H42" s="361"/>
      <c r="I42" s="361"/>
      <c r="J42" s="362">
        <v>350000</v>
      </c>
    </row>
    <row r="43" spans="1:10" s="67" customFormat="1" ht="19.5" customHeight="1">
      <c r="A43" s="350" t="s">
        <v>114</v>
      </c>
      <c r="B43" s="84"/>
      <c r="C43" s="96" t="s">
        <v>115</v>
      </c>
      <c r="D43" s="351">
        <f>SUM(D44,D45,D46,D47,D48)</f>
        <v>1387400</v>
      </c>
      <c r="E43" s="351">
        <f>SUM(E44,E45,E46,E47,E48)</f>
        <v>1387400</v>
      </c>
      <c r="F43" s="351">
        <f>SUM(F44,F45,F46,F47,F48)</f>
        <v>204522</v>
      </c>
      <c r="G43" s="351"/>
      <c r="H43" s="351"/>
      <c r="I43" s="351"/>
      <c r="J43" s="97"/>
    </row>
    <row r="44" spans="1:10" ht="18.75" customHeight="1">
      <c r="A44" s="354"/>
      <c r="B44" s="88" t="s">
        <v>116</v>
      </c>
      <c r="C44" s="110" t="s">
        <v>304</v>
      </c>
      <c r="D44" s="355">
        <f>E44</f>
        <v>423000</v>
      </c>
      <c r="E44" s="355">
        <v>423000</v>
      </c>
      <c r="F44" s="355"/>
      <c r="G44" s="355"/>
      <c r="H44" s="355"/>
      <c r="I44" s="355"/>
      <c r="J44" s="100"/>
    </row>
    <row r="45" spans="1:10" ht="18.75" customHeight="1">
      <c r="A45" s="354"/>
      <c r="B45" s="47" t="s">
        <v>182</v>
      </c>
      <c r="C45" s="356" t="s">
        <v>295</v>
      </c>
      <c r="D45" s="355">
        <f>E45</f>
        <v>37000</v>
      </c>
      <c r="E45" s="355">
        <v>37000</v>
      </c>
      <c r="F45" s="355"/>
      <c r="G45" s="355"/>
      <c r="H45" s="355"/>
      <c r="I45" s="355"/>
      <c r="J45" s="100"/>
    </row>
    <row r="46" spans="1:10" ht="18.75" customHeight="1">
      <c r="A46" s="354"/>
      <c r="B46" s="88" t="s">
        <v>117</v>
      </c>
      <c r="C46" s="110" t="s">
        <v>273</v>
      </c>
      <c r="D46" s="355">
        <f>E46</f>
        <v>183000</v>
      </c>
      <c r="E46" s="355">
        <v>183000</v>
      </c>
      <c r="F46" s="355"/>
      <c r="G46" s="355"/>
      <c r="H46" s="355"/>
      <c r="I46" s="355"/>
      <c r="J46" s="100"/>
    </row>
    <row r="47" spans="1:10" ht="18.75" customHeight="1">
      <c r="A47" s="354"/>
      <c r="B47" s="88" t="s">
        <v>183</v>
      </c>
      <c r="C47" s="101" t="s">
        <v>184</v>
      </c>
      <c r="D47" s="355">
        <f>E47</f>
        <v>229400</v>
      </c>
      <c r="E47" s="355">
        <v>229400</v>
      </c>
      <c r="F47" s="355">
        <v>204522</v>
      </c>
      <c r="G47" s="355"/>
      <c r="H47" s="355"/>
      <c r="I47" s="355"/>
      <c r="J47" s="100"/>
    </row>
    <row r="48" spans="1:10" ht="18.75" customHeight="1">
      <c r="A48" s="357"/>
      <c r="B48" s="358" t="s">
        <v>283</v>
      </c>
      <c r="C48" s="120" t="s">
        <v>284</v>
      </c>
      <c r="D48" s="361">
        <f>E48</f>
        <v>515000</v>
      </c>
      <c r="E48" s="361">
        <v>515000</v>
      </c>
      <c r="F48" s="361"/>
      <c r="G48" s="361"/>
      <c r="H48" s="361"/>
      <c r="I48" s="361"/>
      <c r="J48" s="362"/>
    </row>
    <row r="49" spans="1:10" s="67" customFormat="1" ht="19.5" customHeight="1">
      <c r="A49" s="350" t="s">
        <v>118</v>
      </c>
      <c r="B49" s="84"/>
      <c r="C49" s="96" t="s">
        <v>119</v>
      </c>
      <c r="D49" s="351">
        <f aca="true" t="shared" si="1" ref="D49:J49">SUM(D50,D51,D52,D53,D54,D55)</f>
        <v>11682987</v>
      </c>
      <c r="E49" s="351">
        <f t="shared" si="1"/>
        <v>11494987</v>
      </c>
      <c r="F49" s="351">
        <f t="shared" si="1"/>
        <v>8031633</v>
      </c>
      <c r="G49" s="351">
        <f t="shared" si="1"/>
        <v>6000</v>
      </c>
      <c r="H49" s="351"/>
      <c r="I49" s="351"/>
      <c r="J49" s="97">
        <f t="shared" si="1"/>
        <v>188000</v>
      </c>
    </row>
    <row r="50" spans="1:10" ht="18.75" customHeight="1">
      <c r="A50" s="354"/>
      <c r="B50" s="88" t="s">
        <v>185</v>
      </c>
      <c r="C50" s="101" t="s">
        <v>231</v>
      </c>
      <c r="D50" s="355">
        <f>E50+J50</f>
        <v>460500</v>
      </c>
      <c r="E50" s="355">
        <v>460500</v>
      </c>
      <c r="F50" s="355">
        <v>452750</v>
      </c>
      <c r="G50" s="355"/>
      <c r="H50" s="355"/>
      <c r="I50" s="355"/>
      <c r="J50" s="100"/>
    </row>
    <row r="51" spans="1:10" ht="18.75" customHeight="1">
      <c r="A51" s="354"/>
      <c r="B51" s="88" t="s">
        <v>120</v>
      </c>
      <c r="C51" s="99" t="s">
        <v>121</v>
      </c>
      <c r="D51" s="355">
        <f>E51</f>
        <v>1342862</v>
      </c>
      <c r="E51" s="355">
        <v>1342862</v>
      </c>
      <c r="F51" s="355">
        <v>992798</v>
      </c>
      <c r="G51" s="355"/>
      <c r="H51" s="355"/>
      <c r="I51" s="355"/>
      <c r="J51" s="100"/>
    </row>
    <row r="52" spans="1:10" ht="18.75" customHeight="1">
      <c r="A52" s="354"/>
      <c r="B52" s="47" t="s">
        <v>648</v>
      </c>
      <c r="C52" s="110" t="s">
        <v>532</v>
      </c>
      <c r="D52" s="355">
        <f>E52</f>
        <v>536000</v>
      </c>
      <c r="E52" s="355">
        <v>536000</v>
      </c>
      <c r="F52" s="355"/>
      <c r="G52" s="355"/>
      <c r="H52" s="355"/>
      <c r="I52" s="355"/>
      <c r="J52" s="100"/>
    </row>
    <row r="53" spans="1:10" ht="18.75" customHeight="1">
      <c r="A53" s="354"/>
      <c r="B53" s="88" t="s">
        <v>122</v>
      </c>
      <c r="C53" s="110" t="s">
        <v>292</v>
      </c>
      <c r="D53" s="355">
        <f>E53+J53</f>
        <v>8841125</v>
      </c>
      <c r="E53" s="355">
        <v>8653125</v>
      </c>
      <c r="F53" s="355">
        <v>6526611</v>
      </c>
      <c r="G53" s="355"/>
      <c r="H53" s="355"/>
      <c r="I53" s="355"/>
      <c r="J53" s="100">
        <v>188000</v>
      </c>
    </row>
    <row r="54" spans="1:10" ht="18.75" customHeight="1">
      <c r="A54" s="354"/>
      <c r="B54" s="88" t="s">
        <v>186</v>
      </c>
      <c r="C54" s="101" t="s">
        <v>187</v>
      </c>
      <c r="D54" s="355">
        <f>E54</f>
        <v>20000</v>
      </c>
      <c r="E54" s="355">
        <v>20000</v>
      </c>
      <c r="F54" s="355">
        <v>8474</v>
      </c>
      <c r="G54" s="355"/>
      <c r="H54" s="355"/>
      <c r="I54" s="355"/>
      <c r="J54" s="100"/>
    </row>
    <row r="55" spans="1:10" ht="18.75" customHeight="1">
      <c r="A55" s="354"/>
      <c r="B55" s="88" t="s">
        <v>123</v>
      </c>
      <c r="C55" s="99" t="s">
        <v>100</v>
      </c>
      <c r="D55" s="355">
        <f>E55</f>
        <v>482500</v>
      </c>
      <c r="E55" s="355">
        <v>482500</v>
      </c>
      <c r="F55" s="355">
        <v>51000</v>
      </c>
      <c r="G55" s="355">
        <v>6000</v>
      </c>
      <c r="H55" s="355"/>
      <c r="I55" s="355"/>
      <c r="J55" s="100"/>
    </row>
    <row r="56" spans="1:40" ht="12" customHeight="1" thickBot="1">
      <c r="A56" s="363"/>
      <c r="B56" s="206"/>
      <c r="C56" s="371"/>
      <c r="D56" s="372"/>
      <c r="E56" s="372"/>
      <c r="F56" s="372"/>
      <c r="G56" s="372"/>
      <c r="H56" s="372"/>
      <c r="I56" s="372"/>
      <c r="J56" s="209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</row>
    <row r="57" spans="1:11" ht="6.75" customHeight="1" thickBot="1">
      <c r="A57" s="117"/>
      <c r="B57" s="117"/>
      <c r="C57" s="118"/>
      <c r="D57" s="119"/>
      <c r="E57" s="119"/>
      <c r="F57" s="119"/>
      <c r="G57" s="119"/>
      <c r="H57" s="119"/>
      <c r="I57" s="119"/>
      <c r="J57" s="119"/>
      <c r="K57" s="123"/>
    </row>
    <row r="58" spans="1:10" ht="10.5" customHeight="1" thickBot="1">
      <c r="A58" s="366">
        <v>1</v>
      </c>
      <c r="B58" s="367">
        <v>2</v>
      </c>
      <c r="C58" s="367">
        <v>3</v>
      </c>
      <c r="D58" s="368">
        <v>4</v>
      </c>
      <c r="E58" s="368">
        <v>5</v>
      </c>
      <c r="F58" s="368">
        <v>6</v>
      </c>
      <c r="G58" s="368">
        <v>7</v>
      </c>
      <c r="H58" s="368">
        <v>8</v>
      </c>
      <c r="I58" s="368">
        <v>9</v>
      </c>
      <c r="J58" s="369">
        <v>10</v>
      </c>
    </row>
    <row r="59" spans="1:10" s="67" customFormat="1" ht="38.25" customHeight="1">
      <c r="A59" s="311" t="s">
        <v>601</v>
      </c>
      <c r="B59" s="84"/>
      <c r="C59" s="373" t="s">
        <v>353</v>
      </c>
      <c r="D59" s="351">
        <f>SUM(D60)</f>
        <v>7104</v>
      </c>
      <c r="E59" s="351">
        <f>SUM(E60)</f>
        <v>7104</v>
      </c>
      <c r="F59" s="351">
        <f>SUM(F60)</f>
        <v>7104</v>
      </c>
      <c r="G59" s="351"/>
      <c r="H59" s="351"/>
      <c r="I59" s="351"/>
      <c r="J59" s="97"/>
    </row>
    <row r="60" spans="1:10" ht="29.25" customHeight="1">
      <c r="A60" s="357"/>
      <c r="B60" s="173" t="s">
        <v>600</v>
      </c>
      <c r="C60" s="374" t="s">
        <v>357</v>
      </c>
      <c r="D60" s="361">
        <f>SUM(E60,J60)</f>
        <v>7104</v>
      </c>
      <c r="E60" s="361">
        <v>7104</v>
      </c>
      <c r="F60" s="361">
        <v>7104</v>
      </c>
      <c r="G60" s="361"/>
      <c r="H60" s="361"/>
      <c r="I60" s="361"/>
      <c r="J60" s="362"/>
    </row>
    <row r="61" spans="1:10" s="67" customFormat="1" ht="29.25" customHeight="1">
      <c r="A61" s="311" t="s">
        <v>124</v>
      </c>
      <c r="B61" s="84"/>
      <c r="C61" s="109" t="s">
        <v>125</v>
      </c>
      <c r="D61" s="351">
        <f>SUM(D62,D63,D64,D65,D66)</f>
        <v>4366436</v>
      </c>
      <c r="E61" s="351">
        <f>SUM(E62,E63,E64,E65,E66)</f>
        <v>4186436</v>
      </c>
      <c r="F61" s="351">
        <f>SUM(F62,F63,F64,F65,F66)</f>
        <v>3020132</v>
      </c>
      <c r="G61" s="351">
        <f>SUM(G62,G63,G64,G65,G66)</f>
        <v>90000</v>
      </c>
      <c r="H61" s="351"/>
      <c r="I61" s="351"/>
      <c r="J61" s="97">
        <f>J64+J66+J62+J65+J63</f>
        <v>180000</v>
      </c>
    </row>
    <row r="62" spans="1:10" ht="18.75" customHeight="1">
      <c r="A62" s="312"/>
      <c r="B62" s="88" t="s">
        <v>126</v>
      </c>
      <c r="C62" s="110" t="s">
        <v>368</v>
      </c>
      <c r="D62" s="355">
        <f>E62+J62</f>
        <v>220000</v>
      </c>
      <c r="E62" s="355">
        <v>90000</v>
      </c>
      <c r="F62" s="355"/>
      <c r="G62" s="355">
        <v>90000</v>
      </c>
      <c r="H62" s="355"/>
      <c r="I62" s="355"/>
      <c r="J62" s="100">
        <v>130000</v>
      </c>
    </row>
    <row r="63" spans="1:10" ht="18.75" customHeight="1">
      <c r="A63" s="312"/>
      <c r="B63" s="88" t="s">
        <v>127</v>
      </c>
      <c r="C63" s="110" t="s">
        <v>277</v>
      </c>
      <c r="D63" s="355">
        <f>SUM(E63,J63)</f>
        <v>3925500</v>
      </c>
      <c r="E63" s="355">
        <v>3875500</v>
      </c>
      <c r="F63" s="355">
        <v>2859904</v>
      </c>
      <c r="G63" s="355"/>
      <c r="H63" s="355"/>
      <c r="I63" s="355"/>
      <c r="J63" s="100">
        <v>50000</v>
      </c>
    </row>
    <row r="64" spans="1:10" ht="18.75" customHeight="1">
      <c r="A64" s="354"/>
      <c r="B64" s="88" t="s">
        <v>128</v>
      </c>
      <c r="C64" s="99" t="s">
        <v>129</v>
      </c>
      <c r="D64" s="355">
        <f>E64</f>
        <v>69993</v>
      </c>
      <c r="E64" s="355">
        <v>69993</v>
      </c>
      <c r="F64" s="355">
        <v>33893</v>
      </c>
      <c r="G64" s="355"/>
      <c r="H64" s="355"/>
      <c r="I64" s="355"/>
      <c r="J64" s="100"/>
    </row>
    <row r="65" spans="1:10" ht="18.75" customHeight="1">
      <c r="A65" s="354"/>
      <c r="B65" s="88" t="s">
        <v>408</v>
      </c>
      <c r="C65" s="99" t="s">
        <v>409</v>
      </c>
      <c r="D65" s="355">
        <f>E65</f>
        <v>150793</v>
      </c>
      <c r="E65" s="355">
        <v>150793</v>
      </c>
      <c r="F65" s="355">
        <v>126335</v>
      </c>
      <c r="G65" s="355"/>
      <c r="H65" s="355"/>
      <c r="I65" s="355"/>
      <c r="J65" s="100"/>
    </row>
    <row r="66" spans="1:10" ht="18.75" customHeight="1">
      <c r="A66" s="357"/>
      <c r="B66" s="358" t="s">
        <v>300</v>
      </c>
      <c r="C66" s="120" t="s">
        <v>100</v>
      </c>
      <c r="D66" s="361">
        <f>E66</f>
        <v>150</v>
      </c>
      <c r="E66" s="361">
        <v>150</v>
      </c>
      <c r="F66" s="361"/>
      <c r="G66" s="361"/>
      <c r="H66" s="361"/>
      <c r="I66" s="361"/>
      <c r="J66" s="362"/>
    </row>
    <row r="67" spans="1:10" ht="62.25" customHeight="1">
      <c r="A67" s="311" t="s">
        <v>602</v>
      </c>
      <c r="B67" s="88"/>
      <c r="C67" s="109" t="s">
        <v>459</v>
      </c>
      <c r="D67" s="351">
        <f>SUM(D68)</f>
        <v>80000</v>
      </c>
      <c r="E67" s="351">
        <f>SUM(E68)</f>
        <v>80000</v>
      </c>
      <c r="F67" s="351">
        <f>SUM(F68)</f>
        <v>5000</v>
      </c>
      <c r="G67" s="351"/>
      <c r="H67" s="351"/>
      <c r="I67" s="351"/>
      <c r="J67" s="97"/>
    </row>
    <row r="68" spans="1:10" ht="28.5" customHeight="1">
      <c r="A68" s="357"/>
      <c r="B68" s="173" t="s">
        <v>649</v>
      </c>
      <c r="C68" s="370" t="s">
        <v>279</v>
      </c>
      <c r="D68" s="361">
        <f>E68</f>
        <v>80000</v>
      </c>
      <c r="E68" s="361">
        <v>80000</v>
      </c>
      <c r="F68" s="361">
        <v>5000</v>
      </c>
      <c r="G68" s="361"/>
      <c r="H68" s="361"/>
      <c r="I68" s="361"/>
      <c r="J68" s="362"/>
    </row>
    <row r="69" spans="1:10" s="67" customFormat="1" ht="23.25" customHeight="1">
      <c r="A69" s="350" t="s">
        <v>130</v>
      </c>
      <c r="B69" s="84"/>
      <c r="C69" s="96" t="s">
        <v>131</v>
      </c>
      <c r="D69" s="351">
        <f>SUM(D70)</f>
        <v>2077028</v>
      </c>
      <c r="E69" s="351">
        <f>SUM(E70)</f>
        <v>2077028</v>
      </c>
      <c r="F69" s="351"/>
      <c r="G69" s="351"/>
      <c r="H69" s="351">
        <f>SUM(H70)</f>
        <v>2077028</v>
      </c>
      <c r="I69" s="351"/>
      <c r="J69" s="97"/>
    </row>
    <row r="70" spans="1:10" ht="28.5" customHeight="1">
      <c r="A70" s="357"/>
      <c r="B70" s="173" t="s">
        <v>650</v>
      </c>
      <c r="C70" s="370" t="s">
        <v>529</v>
      </c>
      <c r="D70" s="361">
        <f>E70</f>
        <v>2077028</v>
      </c>
      <c r="E70" s="361">
        <v>2077028</v>
      </c>
      <c r="F70" s="361"/>
      <c r="G70" s="361"/>
      <c r="H70" s="361">
        <v>2077028</v>
      </c>
      <c r="I70" s="361"/>
      <c r="J70" s="362"/>
    </row>
    <row r="71" spans="1:10" s="67" customFormat="1" ht="19.5" customHeight="1">
      <c r="A71" s="350" t="s">
        <v>212</v>
      </c>
      <c r="B71" s="84"/>
      <c r="C71" s="96" t="s">
        <v>213</v>
      </c>
      <c r="D71" s="351">
        <f>SUM(D72)</f>
        <v>600000</v>
      </c>
      <c r="E71" s="351">
        <f>SUM(E72)</f>
        <v>600000</v>
      </c>
      <c r="F71" s="351"/>
      <c r="G71" s="351"/>
      <c r="H71" s="351"/>
      <c r="I71" s="351"/>
      <c r="J71" s="97"/>
    </row>
    <row r="72" spans="1:10" ht="18.75" customHeight="1">
      <c r="A72" s="357"/>
      <c r="B72" s="358" t="s">
        <v>247</v>
      </c>
      <c r="C72" s="359" t="s">
        <v>305</v>
      </c>
      <c r="D72" s="361">
        <f>E72</f>
        <v>600000</v>
      </c>
      <c r="E72" s="361">
        <v>600000</v>
      </c>
      <c r="F72" s="361"/>
      <c r="G72" s="361"/>
      <c r="H72" s="361"/>
      <c r="I72" s="361"/>
      <c r="J72" s="362"/>
    </row>
    <row r="73" spans="1:10" s="67" customFormat="1" ht="19.5" customHeight="1">
      <c r="A73" s="350" t="s">
        <v>132</v>
      </c>
      <c r="B73" s="84"/>
      <c r="C73" s="96" t="s">
        <v>133</v>
      </c>
      <c r="D73" s="351">
        <f>SUM(D74,D75,D79,D80,D81,D82,D83,D84,D85,D86,D87,D88,D89,D90)</f>
        <v>33875412</v>
      </c>
      <c r="E73" s="351">
        <f>SUM(E74,E75,E79,E80,E81,E82,E83,E84,E85,E86,E87,E88,E89,E90)</f>
        <v>33875412</v>
      </c>
      <c r="F73" s="351">
        <f>SUM(F74,F75,F79,F80,F81,F82,F83,F84,F85,F86,F87,F88,F89,F90)</f>
        <v>22544243</v>
      </c>
      <c r="G73" s="351">
        <f>SUM(G74,G75,G79,G80,G81,G82,G83,G84,G85,G86,G87,G88,G89,G90)</f>
        <v>6720662</v>
      </c>
      <c r="H73" s="351"/>
      <c r="I73" s="351"/>
      <c r="J73" s="97"/>
    </row>
    <row r="74" spans="1:10" ht="18.75" customHeight="1">
      <c r="A74" s="354"/>
      <c r="B74" s="88" t="s">
        <v>134</v>
      </c>
      <c r="C74" s="99" t="s">
        <v>135</v>
      </c>
      <c r="D74" s="355">
        <f>E74+J74</f>
        <v>10548641</v>
      </c>
      <c r="E74" s="355">
        <v>10548641</v>
      </c>
      <c r="F74" s="355">
        <v>8957421</v>
      </c>
      <c r="G74" s="355">
        <v>227231</v>
      </c>
      <c r="H74" s="355"/>
      <c r="I74" s="355"/>
      <c r="J74" s="100"/>
    </row>
    <row r="75" spans="1:10" ht="18.75" customHeight="1">
      <c r="A75" s="354"/>
      <c r="B75" s="88" t="s">
        <v>136</v>
      </c>
      <c r="C75" s="99" t="s">
        <v>306</v>
      </c>
      <c r="D75" s="355">
        <f aca="true" t="shared" si="2" ref="D75:D90">E75+J75</f>
        <v>692383</v>
      </c>
      <c r="E75" s="355">
        <v>692383</v>
      </c>
      <c r="F75" s="355">
        <v>577727</v>
      </c>
      <c r="G75" s="355"/>
      <c r="H75" s="355"/>
      <c r="I75" s="355"/>
      <c r="J75" s="100"/>
    </row>
    <row r="76" spans="1:10" ht="12" customHeight="1" thickBot="1">
      <c r="A76" s="363"/>
      <c r="B76" s="206"/>
      <c r="C76" s="364"/>
      <c r="D76" s="365"/>
      <c r="E76" s="365"/>
      <c r="F76" s="365"/>
      <c r="G76" s="365"/>
      <c r="H76" s="365"/>
      <c r="I76" s="365"/>
      <c r="J76" s="209"/>
    </row>
    <row r="77" spans="1:10" ht="12" customHeight="1" thickBot="1">
      <c r="A77" s="117"/>
      <c r="B77" s="117"/>
      <c r="C77" s="118"/>
      <c r="D77" s="119"/>
      <c r="E77" s="119"/>
      <c r="F77" s="119"/>
      <c r="G77" s="119"/>
      <c r="H77" s="119"/>
      <c r="I77" s="119"/>
      <c r="J77" s="119"/>
    </row>
    <row r="78" spans="1:10" ht="12" customHeight="1" thickBot="1">
      <c r="A78" s="366">
        <v>1</v>
      </c>
      <c r="B78" s="367">
        <v>2</v>
      </c>
      <c r="C78" s="367">
        <v>3</v>
      </c>
      <c r="D78" s="368">
        <v>4</v>
      </c>
      <c r="E78" s="368">
        <v>5</v>
      </c>
      <c r="F78" s="368">
        <v>6</v>
      </c>
      <c r="G78" s="368">
        <v>7</v>
      </c>
      <c r="H78" s="368">
        <v>8</v>
      </c>
      <c r="I78" s="368">
        <v>9</v>
      </c>
      <c r="J78" s="369">
        <v>10</v>
      </c>
    </row>
    <row r="79" spans="1:10" ht="18.75" customHeight="1">
      <c r="A79" s="354"/>
      <c r="B79" s="88" t="s">
        <v>619</v>
      </c>
      <c r="C79" s="99" t="s">
        <v>620</v>
      </c>
      <c r="D79" s="355">
        <f t="shared" si="2"/>
        <v>37808</v>
      </c>
      <c r="E79" s="355">
        <v>37808</v>
      </c>
      <c r="F79" s="355">
        <v>34962</v>
      </c>
      <c r="G79" s="355"/>
      <c r="H79" s="355"/>
      <c r="I79" s="355"/>
      <c r="J79" s="100"/>
    </row>
    <row r="80" spans="1:10" ht="18.75" customHeight="1">
      <c r="A80" s="354"/>
      <c r="B80" s="88" t="s">
        <v>137</v>
      </c>
      <c r="C80" s="110" t="s">
        <v>281</v>
      </c>
      <c r="D80" s="355">
        <f t="shared" si="2"/>
        <v>4305762</v>
      </c>
      <c r="E80" s="355">
        <v>4305762</v>
      </c>
      <c r="F80" s="355"/>
      <c r="G80" s="355">
        <v>4305762</v>
      </c>
      <c r="H80" s="355"/>
      <c r="I80" s="355"/>
      <c r="J80" s="100"/>
    </row>
    <row r="81" spans="1:10" ht="18.75" customHeight="1">
      <c r="A81" s="354"/>
      <c r="B81" s="88" t="s">
        <v>138</v>
      </c>
      <c r="C81" s="99" t="s">
        <v>139</v>
      </c>
      <c r="D81" s="355">
        <f t="shared" si="2"/>
        <v>7516925</v>
      </c>
      <c r="E81" s="355">
        <v>7516925</v>
      </c>
      <c r="F81" s="355">
        <v>5723278</v>
      </c>
      <c r="G81" s="355">
        <v>571023</v>
      </c>
      <c r="H81" s="355"/>
      <c r="I81" s="355"/>
      <c r="J81" s="100"/>
    </row>
    <row r="82" spans="1:10" ht="18.75" customHeight="1">
      <c r="A82" s="354"/>
      <c r="B82" s="88" t="s">
        <v>140</v>
      </c>
      <c r="C82" s="99" t="s">
        <v>141</v>
      </c>
      <c r="D82" s="355">
        <f t="shared" si="2"/>
        <v>474077</v>
      </c>
      <c r="E82" s="355">
        <v>474077</v>
      </c>
      <c r="F82" s="355">
        <v>418328</v>
      </c>
      <c r="G82" s="355"/>
      <c r="H82" s="355"/>
      <c r="I82" s="355"/>
      <c r="J82" s="100"/>
    </row>
    <row r="83" spans="1:10" ht="18.75" customHeight="1">
      <c r="A83" s="354"/>
      <c r="B83" s="88" t="s">
        <v>621</v>
      </c>
      <c r="C83" s="99" t="s">
        <v>622</v>
      </c>
      <c r="D83" s="355">
        <f t="shared" si="2"/>
        <v>25000</v>
      </c>
      <c r="E83" s="355">
        <v>25000</v>
      </c>
      <c r="F83" s="355"/>
      <c r="G83" s="355"/>
      <c r="H83" s="355"/>
      <c r="I83" s="355"/>
      <c r="J83" s="100"/>
    </row>
    <row r="84" spans="1:10" ht="18.75" customHeight="1">
      <c r="A84" s="354"/>
      <c r="B84" s="88" t="s">
        <v>142</v>
      </c>
      <c r="C84" s="99" t="s">
        <v>237</v>
      </c>
      <c r="D84" s="355">
        <f t="shared" si="2"/>
        <v>3597560</v>
      </c>
      <c r="E84" s="355">
        <f>2938768+650792+8000</f>
        <v>3597560</v>
      </c>
      <c r="F84" s="355">
        <v>2826317</v>
      </c>
      <c r="G84" s="355">
        <v>650792</v>
      </c>
      <c r="H84" s="355"/>
      <c r="I84" s="355"/>
      <c r="J84" s="100"/>
    </row>
    <row r="85" spans="1:10" ht="18.75" customHeight="1">
      <c r="A85" s="354"/>
      <c r="B85" s="88" t="s">
        <v>358</v>
      </c>
      <c r="C85" s="99" t="s">
        <v>359</v>
      </c>
      <c r="D85" s="355">
        <f t="shared" si="2"/>
        <v>376985</v>
      </c>
      <c r="E85" s="355">
        <v>376985</v>
      </c>
      <c r="F85" s="355">
        <v>340853</v>
      </c>
      <c r="G85" s="355"/>
      <c r="H85" s="355"/>
      <c r="I85" s="355"/>
      <c r="J85" s="100"/>
    </row>
    <row r="86" spans="1:10" ht="18.75" customHeight="1">
      <c r="A86" s="354"/>
      <c r="B86" s="88" t="s">
        <v>143</v>
      </c>
      <c r="C86" s="99" t="s">
        <v>282</v>
      </c>
      <c r="D86" s="355">
        <f t="shared" si="2"/>
        <v>4729283</v>
      </c>
      <c r="E86" s="355">
        <v>4729283</v>
      </c>
      <c r="F86" s="355">
        <v>2967661</v>
      </c>
      <c r="G86" s="355">
        <v>965854</v>
      </c>
      <c r="H86" s="355"/>
      <c r="I86" s="355"/>
      <c r="J86" s="100"/>
    </row>
    <row r="87" spans="1:10" ht="18.75" customHeight="1">
      <c r="A87" s="354"/>
      <c r="B87" s="88" t="s">
        <v>144</v>
      </c>
      <c r="C87" s="99" t="s">
        <v>233</v>
      </c>
      <c r="D87" s="355">
        <f t="shared" si="2"/>
        <v>448853</v>
      </c>
      <c r="E87" s="355">
        <v>448853</v>
      </c>
      <c r="F87" s="355">
        <v>376987</v>
      </c>
      <c r="G87" s="355"/>
      <c r="H87" s="355"/>
      <c r="I87" s="355"/>
      <c r="J87" s="100"/>
    </row>
    <row r="88" spans="1:10" ht="36" customHeight="1">
      <c r="A88" s="354"/>
      <c r="B88" s="47" t="s">
        <v>651</v>
      </c>
      <c r="C88" s="110" t="s">
        <v>534</v>
      </c>
      <c r="D88" s="355">
        <f t="shared" si="2"/>
        <v>361056</v>
      </c>
      <c r="E88" s="355">
        <v>361056</v>
      </c>
      <c r="F88" s="355">
        <v>276403</v>
      </c>
      <c r="G88" s="355"/>
      <c r="H88" s="355"/>
      <c r="I88" s="355"/>
      <c r="J88" s="100"/>
    </row>
    <row r="89" spans="1:10" ht="18.75" customHeight="1">
      <c r="A89" s="354"/>
      <c r="B89" s="88" t="s">
        <v>342</v>
      </c>
      <c r="C89" s="99" t="s">
        <v>343</v>
      </c>
      <c r="D89" s="355">
        <f t="shared" si="2"/>
        <v>133357</v>
      </c>
      <c r="E89" s="355">
        <v>133357</v>
      </c>
      <c r="F89" s="355"/>
      <c r="G89" s="355"/>
      <c r="H89" s="355"/>
      <c r="I89" s="355"/>
      <c r="J89" s="100"/>
    </row>
    <row r="90" spans="1:10" ht="18.75" customHeight="1">
      <c r="A90" s="357"/>
      <c r="B90" s="358" t="s">
        <v>145</v>
      </c>
      <c r="C90" s="359" t="s">
        <v>100</v>
      </c>
      <c r="D90" s="361">
        <f t="shared" si="2"/>
        <v>627722</v>
      </c>
      <c r="E90" s="361">
        <f>566722+61000</f>
        <v>627722</v>
      </c>
      <c r="F90" s="361">
        <v>44306</v>
      </c>
      <c r="G90" s="361"/>
      <c r="H90" s="361"/>
      <c r="I90" s="361"/>
      <c r="J90" s="362"/>
    </row>
    <row r="91" spans="1:10" s="67" customFormat="1" ht="19.5" customHeight="1">
      <c r="A91" s="350" t="s">
        <v>146</v>
      </c>
      <c r="B91" s="84"/>
      <c r="C91" s="96" t="s">
        <v>147</v>
      </c>
      <c r="D91" s="351">
        <f>SUM(D92,D93,D94,D95,D96,D97,D98,D102)</f>
        <v>10448500</v>
      </c>
      <c r="E91" s="351">
        <f>SUM(E92,E93,E94,E95,E96,E97,E98,E102)</f>
        <v>3286500</v>
      </c>
      <c r="F91" s="351">
        <f>SUM(F92,F93,F94,F95,F96,F97,F98,F102)</f>
        <v>184578</v>
      </c>
      <c r="G91" s="351">
        <f>SUM(G92,G93,G94,G95,G96,G97,G98,G102)</f>
        <v>755000</v>
      </c>
      <c r="H91" s="351"/>
      <c r="I91" s="351"/>
      <c r="J91" s="97">
        <f>SUM(J92,J93,J97,J98,J102)+J94+J95+J96</f>
        <v>7162000</v>
      </c>
    </row>
    <row r="92" spans="1:10" ht="18.75" customHeight="1">
      <c r="A92" s="354"/>
      <c r="B92" s="88" t="s">
        <v>148</v>
      </c>
      <c r="C92" s="99" t="s">
        <v>149</v>
      </c>
      <c r="D92" s="355">
        <f>E92+J92</f>
        <v>9070000</v>
      </c>
      <c r="E92" s="355">
        <v>2170000</v>
      </c>
      <c r="F92" s="355"/>
      <c r="G92" s="355">
        <v>670000</v>
      </c>
      <c r="H92" s="355"/>
      <c r="I92" s="355"/>
      <c r="J92" s="100">
        <v>6900000</v>
      </c>
    </row>
    <row r="93" spans="1:10" ht="25.5" customHeight="1">
      <c r="A93" s="354"/>
      <c r="B93" s="88" t="s">
        <v>150</v>
      </c>
      <c r="C93" s="110" t="s">
        <v>533</v>
      </c>
      <c r="D93" s="355">
        <f>E93+J93</f>
        <v>17000</v>
      </c>
      <c r="E93" s="355">
        <v>5000</v>
      </c>
      <c r="F93" s="355"/>
      <c r="G93" s="355">
        <v>5000</v>
      </c>
      <c r="H93" s="355"/>
      <c r="I93" s="355"/>
      <c r="J93" s="100">
        <v>12000</v>
      </c>
    </row>
    <row r="94" spans="1:10" ht="18.75" customHeight="1">
      <c r="A94" s="354"/>
      <c r="B94" s="88" t="s">
        <v>346</v>
      </c>
      <c r="C94" s="110" t="s">
        <v>347</v>
      </c>
      <c r="D94" s="355">
        <f>E94</f>
        <v>30000</v>
      </c>
      <c r="E94" s="355">
        <v>30000</v>
      </c>
      <c r="F94" s="355"/>
      <c r="G94" s="355"/>
      <c r="H94" s="355"/>
      <c r="I94" s="355"/>
      <c r="J94" s="100"/>
    </row>
    <row r="95" spans="1:10" ht="18.75" customHeight="1">
      <c r="A95" s="354"/>
      <c r="B95" s="88" t="s">
        <v>418</v>
      </c>
      <c r="C95" s="110" t="s">
        <v>419</v>
      </c>
      <c r="D95" s="355">
        <f>E95+J95</f>
        <v>10000</v>
      </c>
      <c r="E95" s="355">
        <v>10000</v>
      </c>
      <c r="F95" s="355"/>
      <c r="G95" s="355">
        <v>10000</v>
      </c>
      <c r="H95" s="355"/>
      <c r="I95" s="355"/>
      <c r="J95" s="100"/>
    </row>
    <row r="96" spans="1:10" ht="18.75" customHeight="1">
      <c r="A96" s="354"/>
      <c r="B96" s="88" t="s">
        <v>420</v>
      </c>
      <c r="C96" s="110" t="s">
        <v>421</v>
      </c>
      <c r="D96" s="355">
        <f>E96+J96</f>
        <v>25000</v>
      </c>
      <c r="E96" s="355">
        <v>25000</v>
      </c>
      <c r="F96" s="355"/>
      <c r="G96" s="355">
        <v>25000</v>
      </c>
      <c r="H96" s="355"/>
      <c r="I96" s="355"/>
      <c r="J96" s="100"/>
    </row>
    <row r="97" spans="1:10" ht="18.75" customHeight="1">
      <c r="A97" s="354"/>
      <c r="B97" s="88" t="s">
        <v>189</v>
      </c>
      <c r="C97" s="99" t="s">
        <v>190</v>
      </c>
      <c r="D97" s="355">
        <f>E97+J97</f>
        <v>750000</v>
      </c>
      <c r="E97" s="355">
        <v>500000</v>
      </c>
      <c r="F97" s="355">
        <v>184578</v>
      </c>
      <c r="G97" s="355">
        <v>45000</v>
      </c>
      <c r="H97" s="355"/>
      <c r="I97" s="355"/>
      <c r="J97" s="100">
        <v>250000</v>
      </c>
    </row>
    <row r="98" spans="1:10" ht="41.25" customHeight="1">
      <c r="A98" s="354"/>
      <c r="B98" s="47" t="s">
        <v>188</v>
      </c>
      <c r="C98" s="356" t="s">
        <v>535</v>
      </c>
      <c r="D98" s="355">
        <f>E98+J98</f>
        <v>530000</v>
      </c>
      <c r="E98" s="355">
        <v>530000</v>
      </c>
      <c r="F98" s="355"/>
      <c r="G98" s="355"/>
      <c r="H98" s="355"/>
      <c r="I98" s="355"/>
      <c r="J98" s="100"/>
    </row>
    <row r="99" spans="1:10" ht="13.5" customHeight="1" thickBot="1">
      <c r="A99" s="363"/>
      <c r="B99" s="314"/>
      <c r="C99" s="375"/>
      <c r="D99" s="365"/>
      <c r="E99" s="365"/>
      <c r="F99" s="365"/>
      <c r="G99" s="365"/>
      <c r="H99" s="365"/>
      <c r="I99" s="365"/>
      <c r="J99" s="209"/>
    </row>
    <row r="100" spans="1:10" ht="11.25" customHeight="1" thickBot="1">
      <c r="A100" s="117"/>
      <c r="B100" s="172"/>
      <c r="C100" s="376"/>
      <c r="D100" s="119"/>
      <c r="E100" s="119"/>
      <c r="F100" s="119"/>
      <c r="G100" s="119"/>
      <c r="H100" s="119"/>
      <c r="I100" s="119"/>
      <c r="J100" s="119"/>
    </row>
    <row r="101" spans="1:10" ht="14.25" customHeight="1" thickBot="1">
      <c r="A101" s="366">
        <v>1</v>
      </c>
      <c r="B101" s="367">
        <v>2</v>
      </c>
      <c r="C101" s="367">
        <v>3</v>
      </c>
      <c r="D101" s="368">
        <v>4</v>
      </c>
      <c r="E101" s="368">
        <v>5</v>
      </c>
      <c r="F101" s="368">
        <v>6</v>
      </c>
      <c r="G101" s="368">
        <v>7</v>
      </c>
      <c r="H101" s="368">
        <v>8</v>
      </c>
      <c r="I101" s="368">
        <v>9</v>
      </c>
      <c r="J101" s="369">
        <v>10</v>
      </c>
    </row>
    <row r="102" spans="1:10" ht="18.75" customHeight="1">
      <c r="A102" s="357"/>
      <c r="B102" s="358" t="s">
        <v>151</v>
      </c>
      <c r="C102" s="359" t="s">
        <v>100</v>
      </c>
      <c r="D102" s="361">
        <f>E102+J102</f>
        <v>16500</v>
      </c>
      <c r="E102" s="361">
        <v>16500</v>
      </c>
      <c r="F102" s="361"/>
      <c r="G102" s="361"/>
      <c r="H102" s="361"/>
      <c r="I102" s="361"/>
      <c r="J102" s="362"/>
    </row>
    <row r="103" spans="1:10" s="67" customFormat="1" ht="19.5" customHeight="1">
      <c r="A103" s="350" t="s">
        <v>397</v>
      </c>
      <c r="B103" s="84"/>
      <c r="C103" s="96" t="s">
        <v>398</v>
      </c>
      <c r="D103" s="351">
        <f>SUM(D104,D105,D106,D107,D108,D109,D110,D111,D112,D113,D114,D115)</f>
        <v>15643208</v>
      </c>
      <c r="E103" s="351">
        <f>SUM(E104,E105,E106,E107,E108,E109,E110,E111,E112,E113,E114,E115)</f>
        <v>15633708</v>
      </c>
      <c r="F103" s="351">
        <f>SUM(F104,F105,F106,F107,F108,F109,F110,F111,F112,F113,F114,F115)</f>
        <v>1552306</v>
      </c>
      <c r="G103" s="351">
        <f>SUM(G104,G105,G106,G107,G108,G109,G110,G111,G112,G113,G114,G115)</f>
        <v>103000</v>
      </c>
      <c r="H103" s="351"/>
      <c r="I103" s="351"/>
      <c r="J103" s="97">
        <f>SUM(J104,J106,J107,J109,J110,J111,J113,J114)+J112+J108+J105</f>
        <v>9500</v>
      </c>
    </row>
    <row r="104" spans="1:10" ht="18.75" customHeight="1">
      <c r="A104" s="354"/>
      <c r="B104" s="88" t="s">
        <v>404</v>
      </c>
      <c r="C104" s="99" t="s">
        <v>179</v>
      </c>
      <c r="D104" s="355">
        <f>E104</f>
        <v>1115342</v>
      </c>
      <c r="E104" s="355">
        <v>1115342</v>
      </c>
      <c r="F104" s="355"/>
      <c r="G104" s="355"/>
      <c r="H104" s="355"/>
      <c r="I104" s="355"/>
      <c r="J104" s="100"/>
    </row>
    <row r="105" spans="1:10" ht="18.75" customHeight="1">
      <c r="A105" s="354"/>
      <c r="B105" s="88" t="s">
        <v>519</v>
      </c>
      <c r="C105" s="99" t="s">
        <v>520</v>
      </c>
      <c r="D105" s="355">
        <f aca="true" t="shared" si="3" ref="D105:D115">E105</f>
        <v>102704</v>
      </c>
      <c r="E105" s="355">
        <v>102704</v>
      </c>
      <c r="F105" s="355"/>
      <c r="G105" s="355"/>
      <c r="H105" s="355"/>
      <c r="I105" s="355"/>
      <c r="J105" s="100"/>
    </row>
    <row r="106" spans="1:10" ht="18.75" customHeight="1">
      <c r="A106" s="354"/>
      <c r="B106" s="88" t="s">
        <v>399</v>
      </c>
      <c r="C106" s="99" t="s">
        <v>344</v>
      </c>
      <c r="D106" s="355">
        <f t="shared" si="3"/>
        <v>103000</v>
      </c>
      <c r="E106" s="355">
        <v>103000</v>
      </c>
      <c r="F106" s="355"/>
      <c r="G106" s="355">
        <v>103000</v>
      </c>
      <c r="H106" s="355"/>
      <c r="I106" s="355"/>
      <c r="J106" s="100"/>
    </row>
    <row r="107" spans="1:10" ht="18.75" customHeight="1">
      <c r="A107" s="354"/>
      <c r="B107" s="88" t="s">
        <v>405</v>
      </c>
      <c r="C107" s="99" t="s">
        <v>180</v>
      </c>
      <c r="D107" s="355">
        <f t="shared" si="3"/>
        <v>1006251</v>
      </c>
      <c r="E107" s="355">
        <v>1006251</v>
      </c>
      <c r="F107" s="355">
        <v>149615</v>
      </c>
      <c r="G107" s="355"/>
      <c r="H107" s="355"/>
      <c r="I107" s="355"/>
      <c r="J107" s="100"/>
    </row>
    <row r="108" spans="1:10" ht="37.5" customHeight="1">
      <c r="A108" s="354"/>
      <c r="B108" s="47" t="s">
        <v>652</v>
      </c>
      <c r="C108" s="110" t="s">
        <v>472</v>
      </c>
      <c r="D108" s="355">
        <f t="shared" si="3"/>
        <v>7946000</v>
      </c>
      <c r="E108" s="355">
        <v>7946000</v>
      </c>
      <c r="F108" s="355">
        <v>249943</v>
      </c>
      <c r="G108" s="355"/>
      <c r="H108" s="355"/>
      <c r="I108" s="355"/>
      <c r="J108" s="100"/>
    </row>
    <row r="109" spans="1:10" ht="41.25" customHeight="1">
      <c r="A109" s="354"/>
      <c r="B109" s="47" t="s">
        <v>400</v>
      </c>
      <c r="C109" s="110" t="s">
        <v>558</v>
      </c>
      <c r="D109" s="355">
        <f t="shared" si="3"/>
        <v>81000</v>
      </c>
      <c r="E109" s="355">
        <v>81000</v>
      </c>
      <c r="F109" s="355"/>
      <c r="G109" s="355"/>
      <c r="H109" s="355"/>
      <c r="I109" s="355"/>
      <c r="J109" s="100"/>
    </row>
    <row r="110" spans="1:10" ht="32.25" customHeight="1">
      <c r="A110" s="354"/>
      <c r="B110" s="47" t="s">
        <v>406</v>
      </c>
      <c r="C110" s="110" t="s">
        <v>659</v>
      </c>
      <c r="D110" s="355">
        <f t="shared" si="3"/>
        <v>2001000</v>
      </c>
      <c r="E110" s="355">
        <v>2001000</v>
      </c>
      <c r="F110" s="355"/>
      <c r="G110" s="355"/>
      <c r="H110" s="355"/>
      <c r="I110" s="355"/>
      <c r="J110" s="100"/>
    </row>
    <row r="111" spans="1:10" ht="18.75" customHeight="1">
      <c r="A111" s="354"/>
      <c r="B111" s="88" t="s">
        <v>417</v>
      </c>
      <c r="C111" s="99" t="s">
        <v>154</v>
      </c>
      <c r="D111" s="355">
        <f t="shared" si="3"/>
        <v>1130000</v>
      </c>
      <c r="E111" s="355">
        <v>1130000</v>
      </c>
      <c r="F111" s="355"/>
      <c r="G111" s="355"/>
      <c r="H111" s="355"/>
      <c r="I111" s="355"/>
      <c r="J111" s="100"/>
    </row>
    <row r="112" spans="1:10" ht="18.75" customHeight="1">
      <c r="A112" s="354"/>
      <c r="B112" s="88" t="s">
        <v>437</v>
      </c>
      <c r="C112" s="99" t="s">
        <v>460</v>
      </c>
      <c r="D112" s="355">
        <f t="shared" si="3"/>
        <v>129900</v>
      </c>
      <c r="E112" s="355">
        <v>129900</v>
      </c>
      <c r="F112" s="355">
        <v>118174</v>
      </c>
      <c r="G112" s="355"/>
      <c r="H112" s="355"/>
      <c r="I112" s="355"/>
      <c r="J112" s="100"/>
    </row>
    <row r="113" spans="1:10" ht="18.75" customHeight="1">
      <c r="A113" s="354"/>
      <c r="B113" s="88" t="s">
        <v>401</v>
      </c>
      <c r="C113" s="110" t="s">
        <v>227</v>
      </c>
      <c r="D113" s="355">
        <f>E113+J113</f>
        <v>1247333</v>
      </c>
      <c r="E113" s="355">
        <v>1237833</v>
      </c>
      <c r="F113" s="355">
        <v>454279</v>
      </c>
      <c r="G113" s="355"/>
      <c r="H113" s="355"/>
      <c r="I113" s="355"/>
      <c r="J113" s="100">
        <v>9500</v>
      </c>
    </row>
    <row r="114" spans="1:10" ht="34.5" customHeight="1">
      <c r="A114" s="354"/>
      <c r="B114" s="88" t="s">
        <v>402</v>
      </c>
      <c r="C114" s="110" t="s">
        <v>274</v>
      </c>
      <c r="D114" s="355">
        <f t="shared" si="3"/>
        <v>621678</v>
      </c>
      <c r="E114" s="355">
        <v>621678</v>
      </c>
      <c r="F114" s="355">
        <v>580295</v>
      </c>
      <c r="G114" s="355"/>
      <c r="H114" s="355"/>
      <c r="I114" s="355"/>
      <c r="J114" s="100"/>
    </row>
    <row r="115" spans="1:10" ht="20.25" customHeight="1">
      <c r="A115" s="354"/>
      <c r="B115" s="88" t="s">
        <v>613</v>
      </c>
      <c r="C115" s="352" t="s">
        <v>100</v>
      </c>
      <c r="D115" s="355">
        <f t="shared" si="3"/>
        <v>159000</v>
      </c>
      <c r="E115" s="355">
        <v>159000</v>
      </c>
      <c r="F115" s="355"/>
      <c r="G115" s="355"/>
      <c r="H115" s="355"/>
      <c r="I115" s="355"/>
      <c r="J115" s="100"/>
    </row>
    <row r="116" spans="1:10" s="67" customFormat="1" ht="30.75" customHeight="1">
      <c r="A116" s="350" t="s">
        <v>152</v>
      </c>
      <c r="B116" s="84"/>
      <c r="C116" s="109" t="s">
        <v>403</v>
      </c>
      <c r="D116" s="351">
        <f>SUM(D117,D118,D122,D123)</f>
        <v>1379910</v>
      </c>
      <c r="E116" s="351">
        <f>SUM(E117,E118,E122,E123)</f>
        <v>1379910</v>
      </c>
      <c r="F116" s="351">
        <f>SUM(F117,F118,F122,F123)</f>
        <v>839865</v>
      </c>
      <c r="G116" s="351">
        <f>SUM(G117,G118,G122,G123)</f>
        <v>329000</v>
      </c>
      <c r="H116" s="351"/>
      <c r="I116" s="351"/>
      <c r="J116" s="97"/>
    </row>
    <row r="117" spans="1:10" ht="18.75" customHeight="1">
      <c r="A117" s="350"/>
      <c r="B117" s="88" t="s">
        <v>153</v>
      </c>
      <c r="C117" s="99" t="s">
        <v>245</v>
      </c>
      <c r="D117" s="355">
        <f>E117</f>
        <v>444910</v>
      </c>
      <c r="E117" s="355">
        <v>444910</v>
      </c>
      <c r="F117" s="355">
        <v>421200</v>
      </c>
      <c r="G117" s="355"/>
      <c r="H117" s="355"/>
      <c r="I117" s="355"/>
      <c r="J117" s="100"/>
    </row>
    <row r="118" spans="1:10" ht="18.75" customHeight="1">
      <c r="A118" s="350"/>
      <c r="B118" s="47" t="s">
        <v>191</v>
      </c>
      <c r="C118" s="356" t="s">
        <v>531</v>
      </c>
      <c r="D118" s="355">
        <f>E118</f>
        <v>32000</v>
      </c>
      <c r="E118" s="355">
        <v>32000</v>
      </c>
      <c r="F118" s="355"/>
      <c r="G118" s="355">
        <v>32000</v>
      </c>
      <c r="H118" s="355"/>
      <c r="I118" s="355"/>
      <c r="J118" s="100"/>
    </row>
    <row r="119" spans="1:10" ht="10.5" customHeight="1" thickBot="1">
      <c r="A119" s="377"/>
      <c r="B119" s="314"/>
      <c r="C119" s="375"/>
      <c r="D119" s="365"/>
      <c r="E119" s="365"/>
      <c r="F119" s="365"/>
      <c r="G119" s="365"/>
      <c r="H119" s="365"/>
      <c r="I119" s="365"/>
      <c r="J119" s="209"/>
    </row>
    <row r="120" spans="1:10" ht="15" customHeight="1" thickBot="1">
      <c r="A120" s="344"/>
      <c r="B120" s="172"/>
      <c r="C120" s="376"/>
      <c r="D120" s="119"/>
      <c r="E120" s="119"/>
      <c r="F120" s="119"/>
      <c r="G120" s="119"/>
      <c r="H120" s="119"/>
      <c r="I120" s="119"/>
      <c r="J120" s="119"/>
    </row>
    <row r="121" spans="1:10" ht="12" customHeight="1" thickBot="1">
      <c r="A121" s="366">
        <v>1</v>
      </c>
      <c r="B121" s="367">
        <v>2</v>
      </c>
      <c r="C121" s="367">
        <v>3</v>
      </c>
      <c r="D121" s="368">
        <v>4</v>
      </c>
      <c r="E121" s="368">
        <v>5</v>
      </c>
      <c r="F121" s="368">
        <v>6</v>
      </c>
      <c r="G121" s="368">
        <v>7</v>
      </c>
      <c r="H121" s="368">
        <v>8</v>
      </c>
      <c r="I121" s="368">
        <v>9</v>
      </c>
      <c r="J121" s="369">
        <v>10</v>
      </c>
    </row>
    <row r="122" spans="1:10" ht="18.75" customHeight="1">
      <c r="A122" s="354"/>
      <c r="B122" s="88" t="s">
        <v>181</v>
      </c>
      <c r="C122" s="99" t="s">
        <v>228</v>
      </c>
      <c r="D122" s="355">
        <f>E122</f>
        <v>492000</v>
      </c>
      <c r="E122" s="355">
        <v>492000</v>
      </c>
      <c r="F122" s="355">
        <v>418665</v>
      </c>
      <c r="G122" s="355"/>
      <c r="H122" s="355"/>
      <c r="I122" s="355"/>
      <c r="J122" s="100"/>
    </row>
    <row r="123" spans="1:10" ht="18.75" customHeight="1">
      <c r="A123" s="357"/>
      <c r="B123" s="358" t="s">
        <v>155</v>
      </c>
      <c r="C123" s="359" t="s">
        <v>100</v>
      </c>
      <c r="D123" s="361">
        <f>E123</f>
        <v>411000</v>
      </c>
      <c r="E123" s="361">
        <v>411000</v>
      </c>
      <c r="F123" s="361"/>
      <c r="G123" s="361">
        <v>297000</v>
      </c>
      <c r="H123" s="361"/>
      <c r="I123" s="361"/>
      <c r="J123" s="362"/>
    </row>
    <row r="124" spans="1:10" s="67" customFormat="1" ht="22.5" customHeight="1">
      <c r="A124" s="350" t="s">
        <v>156</v>
      </c>
      <c r="B124" s="84"/>
      <c r="C124" s="109" t="s">
        <v>539</v>
      </c>
      <c r="D124" s="351">
        <f>SUM(D125,D126,D127,D128,D129,D130,D131,D132,D133,D134)</f>
        <v>5685588</v>
      </c>
      <c r="E124" s="351">
        <f>SUM(E125,E126,E127,E128,E129,E130,E131,E132,E133,E134)</f>
        <v>5685588</v>
      </c>
      <c r="F124" s="351">
        <f>SUM(F125,F126,F127,F128,F129,F130,F131,F132,F133,F134)</f>
        <v>4126045</v>
      </c>
      <c r="G124" s="351">
        <f>SUM(G125,G126,G127,G128,G129,G130,G131,G132,G133,G134)</f>
        <v>467331</v>
      </c>
      <c r="H124" s="351"/>
      <c r="I124" s="351"/>
      <c r="J124" s="97"/>
    </row>
    <row r="125" spans="1:10" ht="18.75" customHeight="1">
      <c r="A125" s="354"/>
      <c r="B125" s="88" t="s">
        <v>158</v>
      </c>
      <c r="C125" s="110" t="s">
        <v>234</v>
      </c>
      <c r="D125" s="355">
        <f>E125</f>
        <v>992545</v>
      </c>
      <c r="E125" s="378">
        <v>992545</v>
      </c>
      <c r="F125" s="355">
        <v>876373</v>
      </c>
      <c r="G125" s="355"/>
      <c r="H125" s="355"/>
      <c r="I125" s="355"/>
      <c r="J125" s="100"/>
    </row>
    <row r="126" spans="1:10" ht="18.75" customHeight="1">
      <c r="A126" s="354"/>
      <c r="B126" s="88" t="s">
        <v>157</v>
      </c>
      <c r="C126" s="110" t="s">
        <v>303</v>
      </c>
      <c r="D126" s="355">
        <f aca="true" t="shared" si="4" ref="D126:D134">E126</f>
        <v>1894600</v>
      </c>
      <c r="E126" s="355">
        <v>1894600</v>
      </c>
      <c r="F126" s="355">
        <v>1517883</v>
      </c>
      <c r="G126" s="355"/>
      <c r="H126" s="355"/>
      <c r="I126" s="355"/>
      <c r="J126" s="100"/>
    </row>
    <row r="127" spans="1:10" ht="34.5" customHeight="1">
      <c r="A127" s="354"/>
      <c r="B127" s="47" t="s">
        <v>653</v>
      </c>
      <c r="C127" s="110" t="s">
        <v>449</v>
      </c>
      <c r="D127" s="355">
        <f t="shared" si="4"/>
        <v>790637</v>
      </c>
      <c r="E127" s="355">
        <v>790637</v>
      </c>
      <c r="F127" s="355">
        <v>723074</v>
      </c>
      <c r="G127" s="355"/>
      <c r="H127" s="355"/>
      <c r="I127" s="355"/>
      <c r="J127" s="100"/>
    </row>
    <row r="128" spans="1:10" ht="18.75" customHeight="1">
      <c r="A128" s="354"/>
      <c r="B128" s="88" t="s">
        <v>159</v>
      </c>
      <c r="C128" s="99" t="s">
        <v>160</v>
      </c>
      <c r="D128" s="355">
        <f t="shared" si="4"/>
        <v>614266</v>
      </c>
      <c r="E128" s="355">
        <v>614266</v>
      </c>
      <c r="F128" s="355">
        <v>463121</v>
      </c>
      <c r="G128" s="355"/>
      <c r="H128" s="355"/>
      <c r="I128" s="355"/>
      <c r="J128" s="100"/>
    </row>
    <row r="129" spans="1:10" ht="18.75" customHeight="1">
      <c r="A129" s="354"/>
      <c r="B129" s="88" t="s">
        <v>161</v>
      </c>
      <c r="C129" s="99" t="s">
        <v>307</v>
      </c>
      <c r="D129" s="355">
        <f t="shared" si="4"/>
        <v>395650</v>
      </c>
      <c r="E129" s="355">
        <v>395650</v>
      </c>
      <c r="F129" s="355">
        <v>363000</v>
      </c>
      <c r="G129" s="355"/>
      <c r="H129" s="355"/>
      <c r="I129" s="355"/>
      <c r="J129" s="100"/>
    </row>
    <row r="130" spans="1:10" ht="18.75" customHeight="1">
      <c r="A130" s="354"/>
      <c r="B130" s="88" t="s">
        <v>162</v>
      </c>
      <c r="C130" s="99" t="s">
        <v>163</v>
      </c>
      <c r="D130" s="355">
        <f t="shared" si="4"/>
        <v>310000</v>
      </c>
      <c r="E130" s="355">
        <v>310000</v>
      </c>
      <c r="F130" s="355"/>
      <c r="G130" s="355"/>
      <c r="H130" s="355"/>
      <c r="I130" s="355"/>
      <c r="J130" s="100"/>
    </row>
    <row r="131" spans="1:10" ht="18.75" customHeight="1">
      <c r="A131" s="354"/>
      <c r="B131" s="88" t="s">
        <v>164</v>
      </c>
      <c r="C131" s="99" t="s">
        <v>235</v>
      </c>
      <c r="D131" s="355">
        <f t="shared" si="4"/>
        <v>158876</v>
      </c>
      <c r="E131" s="378">
        <v>158876</v>
      </c>
      <c r="F131" s="355">
        <v>153438</v>
      </c>
      <c r="G131" s="355"/>
      <c r="H131" s="355"/>
      <c r="I131" s="355"/>
      <c r="J131" s="100"/>
    </row>
    <row r="132" spans="1:10" ht="18.75" customHeight="1">
      <c r="A132" s="354"/>
      <c r="B132" s="88" t="s">
        <v>521</v>
      </c>
      <c r="C132" s="99" t="s">
        <v>559</v>
      </c>
      <c r="D132" s="355">
        <f t="shared" si="4"/>
        <v>467331</v>
      </c>
      <c r="E132" s="355">
        <v>467331</v>
      </c>
      <c r="F132" s="355"/>
      <c r="G132" s="355">
        <v>467331</v>
      </c>
      <c r="H132" s="355"/>
      <c r="I132" s="355"/>
      <c r="J132" s="100"/>
    </row>
    <row r="133" spans="1:10" ht="18.75" customHeight="1">
      <c r="A133" s="354"/>
      <c r="B133" s="88" t="s">
        <v>361</v>
      </c>
      <c r="C133" s="99" t="s">
        <v>343</v>
      </c>
      <c r="D133" s="355">
        <f t="shared" si="4"/>
        <v>17052</v>
      </c>
      <c r="E133" s="355">
        <v>17052</v>
      </c>
      <c r="F133" s="355"/>
      <c r="G133" s="355"/>
      <c r="H133" s="355"/>
      <c r="I133" s="355"/>
      <c r="J133" s="100"/>
    </row>
    <row r="134" spans="1:10" ht="18.75" customHeight="1">
      <c r="A134" s="357"/>
      <c r="B134" s="358" t="s">
        <v>301</v>
      </c>
      <c r="C134" s="359" t="s">
        <v>100</v>
      </c>
      <c r="D134" s="361">
        <f t="shared" si="4"/>
        <v>44631</v>
      </c>
      <c r="E134" s="361">
        <v>44631</v>
      </c>
      <c r="F134" s="361">
        <v>29156</v>
      </c>
      <c r="G134" s="361"/>
      <c r="H134" s="361"/>
      <c r="I134" s="361"/>
      <c r="J134" s="362"/>
    </row>
    <row r="135" spans="1:10" s="67" customFormat="1" ht="32.25" customHeight="1">
      <c r="A135" s="350" t="s">
        <v>165</v>
      </c>
      <c r="B135" s="84"/>
      <c r="C135" s="109" t="s">
        <v>538</v>
      </c>
      <c r="D135" s="351">
        <f>SUM(D136,D137,D138,D139,D140,D141,D142)</f>
        <v>9115197</v>
      </c>
      <c r="E135" s="351">
        <f>SUM(E136,E137,E138,E139,E140,E141,E142)</f>
        <v>4287817</v>
      </c>
      <c r="F135" s="351"/>
      <c r="G135" s="351"/>
      <c r="H135" s="351"/>
      <c r="I135" s="351"/>
      <c r="J135" s="97">
        <f>SUM(J136,J137,J139,J140,J142)+J141+J138</f>
        <v>4827380</v>
      </c>
    </row>
    <row r="136" spans="1:10" ht="18.75" customHeight="1">
      <c r="A136" s="354"/>
      <c r="B136" s="88" t="s">
        <v>166</v>
      </c>
      <c r="C136" s="99" t="s">
        <v>308</v>
      </c>
      <c r="D136" s="355">
        <f>E136</f>
        <v>1828250</v>
      </c>
      <c r="E136" s="355">
        <v>1828250</v>
      </c>
      <c r="F136" s="355"/>
      <c r="G136" s="355"/>
      <c r="H136" s="355"/>
      <c r="I136" s="355"/>
      <c r="J136" s="100"/>
    </row>
    <row r="137" spans="1:10" ht="18.75" customHeight="1">
      <c r="A137" s="354"/>
      <c r="B137" s="88" t="s">
        <v>167</v>
      </c>
      <c r="C137" s="99" t="s">
        <v>309</v>
      </c>
      <c r="D137" s="355">
        <f aca="true" t="shared" si="5" ref="D137:D142">E137+J137</f>
        <v>993082</v>
      </c>
      <c r="E137" s="355">
        <v>993082</v>
      </c>
      <c r="F137" s="355"/>
      <c r="G137" s="355"/>
      <c r="H137" s="355"/>
      <c r="I137" s="355"/>
      <c r="J137" s="100"/>
    </row>
    <row r="138" spans="1:10" ht="18.75" customHeight="1">
      <c r="A138" s="354"/>
      <c r="B138" s="88" t="s">
        <v>429</v>
      </c>
      <c r="C138" s="99" t="s">
        <v>430</v>
      </c>
      <c r="D138" s="355">
        <f t="shared" si="5"/>
        <v>3160</v>
      </c>
      <c r="E138" s="355">
        <v>3160</v>
      </c>
      <c r="F138" s="355"/>
      <c r="G138" s="355"/>
      <c r="H138" s="355"/>
      <c r="I138" s="355"/>
      <c r="J138" s="100"/>
    </row>
    <row r="139" spans="1:10" ht="18.75" customHeight="1">
      <c r="A139" s="354"/>
      <c r="B139" s="88" t="s">
        <v>168</v>
      </c>
      <c r="C139" s="99" t="s">
        <v>236</v>
      </c>
      <c r="D139" s="355">
        <f t="shared" si="5"/>
        <v>212668</v>
      </c>
      <c r="E139" s="355">
        <v>212668</v>
      </c>
      <c r="F139" s="355"/>
      <c r="G139" s="355"/>
      <c r="H139" s="355"/>
      <c r="I139" s="355"/>
      <c r="J139" s="100"/>
    </row>
    <row r="140" spans="1:10" ht="18.75" customHeight="1">
      <c r="A140" s="354"/>
      <c r="B140" s="88" t="s">
        <v>169</v>
      </c>
      <c r="C140" s="99" t="s">
        <v>192</v>
      </c>
      <c r="D140" s="355">
        <f t="shared" si="5"/>
        <v>1221000</v>
      </c>
      <c r="E140" s="355">
        <v>1032000</v>
      </c>
      <c r="F140" s="355"/>
      <c r="G140" s="355"/>
      <c r="H140" s="355"/>
      <c r="I140" s="355"/>
      <c r="J140" s="100">
        <v>189000</v>
      </c>
    </row>
    <row r="141" spans="1:10" ht="30" customHeight="1">
      <c r="A141" s="354"/>
      <c r="B141" s="47" t="s">
        <v>414</v>
      </c>
      <c r="C141" s="110" t="s">
        <v>435</v>
      </c>
      <c r="D141" s="355">
        <f t="shared" si="5"/>
        <v>10000</v>
      </c>
      <c r="E141" s="355">
        <v>10000</v>
      </c>
      <c r="F141" s="355"/>
      <c r="G141" s="355"/>
      <c r="H141" s="355"/>
      <c r="I141" s="355"/>
      <c r="J141" s="100"/>
    </row>
    <row r="142" spans="1:10" ht="18.75" customHeight="1">
      <c r="A142" s="354"/>
      <c r="B142" s="88" t="s">
        <v>170</v>
      </c>
      <c r="C142" s="99" t="s">
        <v>100</v>
      </c>
      <c r="D142" s="355">
        <f t="shared" si="5"/>
        <v>4847037</v>
      </c>
      <c r="E142" s="355">
        <v>208657</v>
      </c>
      <c r="F142" s="355"/>
      <c r="G142" s="355"/>
      <c r="H142" s="355"/>
      <c r="I142" s="355"/>
      <c r="J142" s="100">
        <v>4638380</v>
      </c>
    </row>
    <row r="143" spans="1:10" ht="8.25" customHeight="1" thickBot="1">
      <c r="A143" s="363"/>
      <c r="B143" s="206"/>
      <c r="C143" s="371"/>
      <c r="D143" s="372"/>
      <c r="E143" s="372"/>
      <c r="F143" s="372"/>
      <c r="G143" s="372"/>
      <c r="H143" s="372"/>
      <c r="I143" s="372"/>
      <c r="J143" s="209"/>
    </row>
    <row r="144" spans="1:10" ht="12.75" customHeight="1" thickBot="1">
      <c r="A144" s="117"/>
      <c r="B144" s="117"/>
      <c r="C144" s="118"/>
      <c r="D144" s="119"/>
      <c r="E144" s="119"/>
      <c r="F144" s="119"/>
      <c r="G144" s="119"/>
      <c r="H144" s="119"/>
      <c r="I144" s="119"/>
      <c r="J144" s="119"/>
    </row>
    <row r="145" spans="1:10" ht="12.75" customHeight="1" thickBot="1">
      <c r="A145" s="379">
        <v>1</v>
      </c>
      <c r="B145" s="367">
        <v>2</v>
      </c>
      <c r="C145" s="367">
        <v>3</v>
      </c>
      <c r="D145" s="368">
        <v>4</v>
      </c>
      <c r="E145" s="368">
        <v>5</v>
      </c>
      <c r="F145" s="368">
        <v>6</v>
      </c>
      <c r="G145" s="368">
        <v>7</v>
      </c>
      <c r="H145" s="368">
        <v>8</v>
      </c>
      <c r="I145" s="368">
        <v>9</v>
      </c>
      <c r="J145" s="369">
        <v>10</v>
      </c>
    </row>
    <row r="146" spans="1:10" s="67" customFormat="1" ht="32.25" customHeight="1">
      <c r="A146" s="83" t="s">
        <v>171</v>
      </c>
      <c r="B146" s="84"/>
      <c r="C146" s="109" t="s">
        <v>537</v>
      </c>
      <c r="D146" s="351">
        <f aca="true" t="shared" si="6" ref="D146:J146">SUM(D147,D148,D149,D150)</f>
        <v>3001885</v>
      </c>
      <c r="E146" s="351">
        <f t="shared" si="6"/>
        <v>2741885</v>
      </c>
      <c r="F146" s="351"/>
      <c r="G146" s="351">
        <f t="shared" si="6"/>
        <v>2368885</v>
      </c>
      <c r="H146" s="351"/>
      <c r="I146" s="351"/>
      <c r="J146" s="97">
        <f t="shared" si="6"/>
        <v>260000</v>
      </c>
    </row>
    <row r="147" spans="1:10" ht="18.75" customHeight="1">
      <c r="A147" s="79"/>
      <c r="B147" s="88" t="s">
        <v>172</v>
      </c>
      <c r="C147" s="110" t="s">
        <v>530</v>
      </c>
      <c r="D147" s="355">
        <f>E147+J147</f>
        <v>1326000</v>
      </c>
      <c r="E147" s="355">
        <v>1141000</v>
      </c>
      <c r="F147" s="355"/>
      <c r="G147" s="355">
        <v>1141000</v>
      </c>
      <c r="H147" s="355"/>
      <c r="I147" s="355"/>
      <c r="J147" s="100">
        <v>185000</v>
      </c>
    </row>
    <row r="148" spans="1:10" ht="18.75" customHeight="1">
      <c r="A148" s="79"/>
      <c r="B148" s="88" t="s">
        <v>174</v>
      </c>
      <c r="C148" s="99" t="s">
        <v>310</v>
      </c>
      <c r="D148" s="355">
        <f>E148+J148</f>
        <v>865000</v>
      </c>
      <c r="E148" s="355">
        <v>830000</v>
      </c>
      <c r="F148" s="355"/>
      <c r="G148" s="355">
        <v>830000</v>
      </c>
      <c r="H148" s="355"/>
      <c r="I148" s="355"/>
      <c r="J148" s="100">
        <v>35000</v>
      </c>
    </row>
    <row r="149" spans="1:10" ht="18.75" customHeight="1">
      <c r="A149" s="79"/>
      <c r="B149" s="88" t="s">
        <v>173</v>
      </c>
      <c r="C149" s="99" t="s">
        <v>311</v>
      </c>
      <c r="D149" s="355">
        <f>E149+J149</f>
        <v>380000</v>
      </c>
      <c r="E149" s="355">
        <v>340000</v>
      </c>
      <c r="F149" s="355"/>
      <c r="G149" s="355">
        <v>340000</v>
      </c>
      <c r="H149" s="355"/>
      <c r="I149" s="355"/>
      <c r="J149" s="100">
        <v>40000</v>
      </c>
    </row>
    <row r="150" spans="1:10" ht="18.75" customHeight="1">
      <c r="A150" s="380"/>
      <c r="B150" s="358" t="s">
        <v>175</v>
      </c>
      <c r="C150" s="359" t="s">
        <v>100</v>
      </c>
      <c r="D150" s="361">
        <f>E150+J150</f>
        <v>430885</v>
      </c>
      <c r="E150" s="361">
        <v>430885</v>
      </c>
      <c r="F150" s="361"/>
      <c r="G150" s="361">
        <v>57885</v>
      </c>
      <c r="H150" s="361"/>
      <c r="I150" s="361"/>
      <c r="J150" s="362"/>
    </row>
    <row r="151" spans="1:10" s="67" customFormat="1" ht="22.5" customHeight="1">
      <c r="A151" s="83" t="s">
        <v>176</v>
      </c>
      <c r="B151" s="84"/>
      <c r="C151" s="96" t="s">
        <v>177</v>
      </c>
      <c r="D151" s="351">
        <f aca="true" t="shared" si="7" ref="D151:J151">SUM(D152,D153)</f>
        <v>2670500</v>
      </c>
      <c r="E151" s="351">
        <f t="shared" si="7"/>
        <v>1639500</v>
      </c>
      <c r="F151" s="351">
        <f t="shared" si="7"/>
        <v>3000</v>
      </c>
      <c r="G151" s="351">
        <f t="shared" si="7"/>
        <v>1405000</v>
      </c>
      <c r="H151" s="351"/>
      <c r="I151" s="351"/>
      <c r="J151" s="97">
        <f t="shared" si="7"/>
        <v>1031000</v>
      </c>
    </row>
    <row r="152" spans="1:10" ht="18.75" customHeight="1">
      <c r="A152" s="79"/>
      <c r="B152" s="88" t="s">
        <v>250</v>
      </c>
      <c r="C152" s="99" t="s">
        <v>251</v>
      </c>
      <c r="D152" s="355">
        <f>E152+J152</f>
        <v>1000000</v>
      </c>
      <c r="E152" s="355"/>
      <c r="F152" s="355"/>
      <c r="G152" s="355"/>
      <c r="H152" s="355"/>
      <c r="I152" s="355"/>
      <c r="J152" s="100">
        <v>1000000</v>
      </c>
    </row>
    <row r="153" spans="1:10" ht="18.75" customHeight="1">
      <c r="A153" s="79"/>
      <c r="B153" s="88" t="s">
        <v>178</v>
      </c>
      <c r="C153" s="110" t="s">
        <v>442</v>
      </c>
      <c r="D153" s="355">
        <f>E153+J153</f>
        <v>1670500</v>
      </c>
      <c r="E153" s="355">
        <f>'zał.nr8'!E140</f>
        <v>1639500</v>
      </c>
      <c r="F153" s="355">
        <f>'zał.nr8'!F140</f>
        <v>3000</v>
      </c>
      <c r="G153" s="355">
        <f>'zał.nr8'!G140</f>
        <v>1405000</v>
      </c>
      <c r="H153" s="355"/>
      <c r="I153" s="355"/>
      <c r="J153" s="100">
        <v>31000</v>
      </c>
    </row>
    <row r="154" spans="1:10" ht="17.25" customHeight="1" thickBot="1">
      <c r="A154" s="79"/>
      <c r="B154" s="88"/>
      <c r="C154" s="99"/>
      <c r="D154" s="381"/>
      <c r="E154" s="381"/>
      <c r="F154" s="381"/>
      <c r="G154" s="381"/>
      <c r="H154" s="381"/>
      <c r="I154" s="355"/>
      <c r="J154" s="100"/>
    </row>
    <row r="155" spans="1:10" s="58" customFormat="1" ht="26.25" customHeight="1" thickBot="1">
      <c r="A155" s="649" t="s">
        <v>193</v>
      </c>
      <c r="B155" s="650"/>
      <c r="C155" s="651"/>
      <c r="D155" s="215">
        <f aca="true" t="shared" si="8" ref="D155:J155">SUM(D151,D146,D135,D124,D103,D91,D73,D71,D69,D61,D49,D43,D40,D37,D33,D27,D23,D18)+D59+D25+D67+D116</f>
        <v>155766263</v>
      </c>
      <c r="E155" s="215">
        <f t="shared" si="8"/>
        <v>120807383</v>
      </c>
      <c r="F155" s="215">
        <f t="shared" si="8"/>
        <v>50940096</v>
      </c>
      <c r="G155" s="215">
        <f t="shared" si="8"/>
        <v>12744878</v>
      </c>
      <c r="H155" s="215">
        <f t="shared" si="8"/>
        <v>2077028</v>
      </c>
      <c r="I155" s="215"/>
      <c r="J155" s="57">
        <f t="shared" si="8"/>
        <v>34958880</v>
      </c>
    </row>
    <row r="156" spans="1:10" ht="19.5" customHeight="1">
      <c r="A156" s="117"/>
      <c r="B156" s="117"/>
      <c r="C156" s="118"/>
      <c r="D156" s="119"/>
      <c r="E156" s="119"/>
      <c r="F156" s="119"/>
      <c r="G156" s="119"/>
      <c r="H156" s="119"/>
      <c r="I156" s="119"/>
      <c r="J156" s="119"/>
    </row>
    <row r="157" spans="1:10" ht="19.5" customHeight="1">
      <c r="A157" s="117"/>
      <c r="B157" s="117"/>
      <c r="C157" s="382" t="s">
        <v>583</v>
      </c>
      <c r="D157" s="119">
        <v>156366263</v>
      </c>
      <c r="E157" s="119">
        <v>121407383</v>
      </c>
      <c r="F157" s="119">
        <v>51190163</v>
      </c>
      <c r="G157" s="119">
        <v>12845878</v>
      </c>
      <c r="H157" s="119">
        <v>2077028</v>
      </c>
      <c r="I157" s="512"/>
      <c r="J157" s="512">
        <v>34958880</v>
      </c>
    </row>
    <row r="158" spans="1:10" ht="19.5" customHeight="1">
      <c r="A158" s="117"/>
      <c r="B158" s="117"/>
      <c r="C158" s="383" t="s">
        <v>610</v>
      </c>
      <c r="D158" s="187">
        <f>D155-D157</f>
        <v>-600000</v>
      </c>
      <c r="E158" s="187">
        <f aca="true" t="shared" si="9" ref="E158:J158">E155-E157</f>
        <v>-600000</v>
      </c>
      <c r="F158" s="187">
        <f t="shared" si="9"/>
        <v>-250067</v>
      </c>
      <c r="G158" s="187">
        <f t="shared" si="9"/>
        <v>-101000</v>
      </c>
      <c r="H158" s="187">
        <f t="shared" si="9"/>
        <v>0</v>
      </c>
      <c r="I158" s="187">
        <f t="shared" si="9"/>
        <v>0</v>
      </c>
      <c r="J158" s="187">
        <f t="shared" si="9"/>
        <v>0</v>
      </c>
    </row>
    <row r="159" spans="1:10" ht="19.5" customHeight="1">
      <c r="A159" s="117"/>
      <c r="B159" s="117"/>
      <c r="C159" s="124"/>
      <c r="D159" s="119"/>
      <c r="E159" s="119"/>
      <c r="F159" s="119"/>
      <c r="G159" s="119"/>
      <c r="H159" s="119"/>
      <c r="I159" s="119"/>
      <c r="J159" s="119"/>
    </row>
    <row r="160" spans="1:10" ht="19.5" customHeight="1">
      <c r="A160" s="117"/>
      <c r="B160" s="117"/>
      <c r="C160" s="118"/>
      <c r="D160" s="119"/>
      <c r="E160" s="119"/>
      <c r="F160" s="119"/>
      <c r="G160" s="119"/>
      <c r="H160" s="119"/>
      <c r="I160" s="119"/>
      <c r="J160" s="119"/>
    </row>
  </sheetData>
  <sheetProtection password="CF53" sheet="1" objects="1" scenarios="1"/>
  <mergeCells count="15">
    <mergeCell ref="B8:B16"/>
    <mergeCell ref="H11:H16"/>
    <mergeCell ref="I11:I16"/>
    <mergeCell ref="F10:I10"/>
    <mergeCell ref="D8:D16"/>
    <mergeCell ref="A8:A16"/>
    <mergeCell ref="E10:E16"/>
    <mergeCell ref="A155:C155"/>
    <mergeCell ref="A6:J6"/>
    <mergeCell ref="E9:I9"/>
    <mergeCell ref="J9:J16"/>
    <mergeCell ref="E8:J8"/>
    <mergeCell ref="F11:F16"/>
    <mergeCell ref="G11:G16"/>
    <mergeCell ref="C8:C16"/>
  </mergeCells>
  <printOptions horizontalCentered="1"/>
  <pageMargins left="0.8661417322834646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7"/>
  <sheetViews>
    <sheetView view="pageBreakPreview" zoomScale="85" zoomScaleSheetLayoutView="85" workbookViewId="0" topLeftCell="A1">
      <selection activeCell="G2" sqref="G2:G3"/>
    </sheetView>
  </sheetViews>
  <sheetFormatPr defaultColWidth="9.00390625" defaultRowHeight="12.75"/>
  <cols>
    <col min="1" max="1" width="6.00390625" style="63" customWidth="1"/>
    <col min="2" max="2" width="7.75390625" style="63" customWidth="1"/>
    <col min="3" max="3" width="36.625" style="68" customWidth="1"/>
    <col min="4" max="8" width="11.00390625" style="65" customWidth="1"/>
    <col min="9" max="10" width="10.75390625" style="65" customWidth="1"/>
    <col min="11" max="16384" width="9.125" style="65" customWidth="1"/>
  </cols>
  <sheetData>
    <row r="1" ht="12.75">
      <c r="G1" s="66" t="s">
        <v>451</v>
      </c>
    </row>
    <row r="2" ht="12.75">
      <c r="G2" s="402" t="s">
        <v>758</v>
      </c>
    </row>
    <row r="3" ht="12.75">
      <c r="G3" s="402" t="s">
        <v>759</v>
      </c>
    </row>
    <row r="5" ht="24" customHeight="1"/>
    <row r="6" spans="1:12" ht="12.75" customHeight="1">
      <c r="A6" s="648" t="s">
        <v>609</v>
      </c>
      <c r="B6" s="648"/>
      <c r="C6" s="648"/>
      <c r="D6" s="648"/>
      <c r="E6" s="648"/>
      <c r="F6" s="648"/>
      <c r="G6" s="648"/>
      <c r="H6" s="648"/>
      <c r="I6" s="648"/>
      <c r="J6" s="648"/>
      <c r="K6" s="67"/>
      <c r="L6" s="67"/>
    </row>
    <row r="7" spans="1:12" s="67" customFormat="1" ht="12.75" customHeight="1">
      <c r="A7" s="673" t="s">
        <v>433</v>
      </c>
      <c r="B7" s="673"/>
      <c r="C7" s="673"/>
      <c r="D7" s="673"/>
      <c r="E7" s="673"/>
      <c r="F7" s="673"/>
      <c r="G7" s="673"/>
      <c r="H7" s="673"/>
      <c r="I7" s="673"/>
      <c r="J7" s="673"/>
      <c r="K7" s="384"/>
      <c r="L7" s="384"/>
    </row>
    <row r="8" spans="1:10" s="67" customFormat="1" ht="17.25" customHeight="1" thickBot="1">
      <c r="A8" s="343"/>
      <c r="B8" s="343"/>
      <c r="C8" s="344"/>
      <c r="D8" s="343"/>
      <c r="E8" s="343"/>
      <c r="F8" s="343"/>
      <c r="G8" s="343"/>
      <c r="H8" s="343"/>
      <c r="I8" s="343"/>
      <c r="J8" s="82" t="s">
        <v>257</v>
      </c>
    </row>
    <row r="9" spans="1:10" s="67" customFormat="1" ht="9.75" customHeight="1">
      <c r="A9" s="674" t="s">
        <v>61</v>
      </c>
      <c r="B9" s="667" t="s">
        <v>62</v>
      </c>
      <c r="C9" s="642" t="s">
        <v>438</v>
      </c>
      <c r="D9" s="671" t="s">
        <v>475</v>
      </c>
      <c r="E9" s="644" t="s">
        <v>352</v>
      </c>
      <c r="F9" s="636"/>
      <c r="G9" s="636"/>
      <c r="H9" s="636"/>
      <c r="I9" s="636"/>
      <c r="J9" s="637"/>
    </row>
    <row r="10" spans="1:10" ht="11.25" customHeight="1">
      <c r="A10" s="675"/>
      <c r="B10" s="635"/>
      <c r="C10" s="635"/>
      <c r="D10" s="672"/>
      <c r="E10" s="664" t="s">
        <v>64</v>
      </c>
      <c r="F10" s="665"/>
      <c r="G10" s="665"/>
      <c r="H10" s="665"/>
      <c r="I10" s="666"/>
      <c r="J10" s="645" t="s">
        <v>65</v>
      </c>
    </row>
    <row r="11" spans="1:10" ht="11.25" customHeight="1">
      <c r="A11" s="675"/>
      <c r="B11" s="635"/>
      <c r="C11" s="635"/>
      <c r="D11" s="672"/>
      <c r="E11" s="661" t="s">
        <v>474</v>
      </c>
      <c r="F11" s="668" t="s">
        <v>473</v>
      </c>
      <c r="G11" s="669"/>
      <c r="H11" s="669"/>
      <c r="I11" s="670"/>
      <c r="J11" s="645"/>
    </row>
    <row r="12" spans="1:10" ht="11.25" customHeight="1">
      <c r="A12" s="675"/>
      <c r="B12" s="635"/>
      <c r="C12" s="635"/>
      <c r="D12" s="672"/>
      <c r="E12" s="662"/>
      <c r="F12" s="638" t="s">
        <v>70</v>
      </c>
      <c r="G12" s="641" t="s">
        <v>67</v>
      </c>
      <c r="H12" s="638" t="s">
        <v>69</v>
      </c>
      <c r="I12" s="638" t="s">
        <v>68</v>
      </c>
      <c r="J12" s="646"/>
    </row>
    <row r="13" spans="1:10" ht="12">
      <c r="A13" s="675"/>
      <c r="B13" s="635"/>
      <c r="C13" s="635"/>
      <c r="D13" s="672"/>
      <c r="E13" s="662"/>
      <c r="F13" s="639"/>
      <c r="G13" s="639"/>
      <c r="H13" s="639"/>
      <c r="I13" s="639"/>
      <c r="J13" s="646"/>
    </row>
    <row r="14" spans="1:10" ht="12">
      <c r="A14" s="675"/>
      <c r="B14" s="635"/>
      <c r="C14" s="635"/>
      <c r="D14" s="672"/>
      <c r="E14" s="662"/>
      <c r="F14" s="639"/>
      <c r="G14" s="639"/>
      <c r="H14" s="639"/>
      <c r="I14" s="639"/>
      <c r="J14" s="646"/>
    </row>
    <row r="15" spans="1:10" ht="12">
      <c r="A15" s="675"/>
      <c r="B15" s="635"/>
      <c r="C15" s="635"/>
      <c r="D15" s="672"/>
      <c r="E15" s="662"/>
      <c r="F15" s="639"/>
      <c r="G15" s="639"/>
      <c r="H15" s="639"/>
      <c r="I15" s="639"/>
      <c r="J15" s="646"/>
    </row>
    <row r="16" spans="1:10" ht="5.25" customHeight="1">
      <c r="A16" s="675"/>
      <c r="B16" s="635"/>
      <c r="C16" s="635"/>
      <c r="D16" s="672"/>
      <c r="E16" s="662"/>
      <c r="F16" s="639"/>
      <c r="G16" s="639"/>
      <c r="H16" s="639"/>
      <c r="I16" s="639"/>
      <c r="J16" s="646"/>
    </row>
    <row r="17" spans="1:10" ht="5.25" customHeight="1" hidden="1">
      <c r="A17" s="675"/>
      <c r="B17" s="635"/>
      <c r="C17" s="635"/>
      <c r="D17" s="672"/>
      <c r="E17" s="663"/>
      <c r="F17" s="640"/>
      <c r="G17" s="640"/>
      <c r="H17" s="640"/>
      <c r="I17" s="640"/>
      <c r="J17" s="643"/>
    </row>
    <row r="18" spans="1:10" s="349" customFormat="1" ht="9" thickBot="1">
      <c r="A18" s="385">
        <v>1</v>
      </c>
      <c r="B18" s="346">
        <v>2</v>
      </c>
      <c r="C18" s="346">
        <v>3</v>
      </c>
      <c r="D18" s="347">
        <v>4</v>
      </c>
      <c r="E18" s="347">
        <v>5</v>
      </c>
      <c r="F18" s="347">
        <v>6</v>
      </c>
      <c r="G18" s="347">
        <v>7</v>
      </c>
      <c r="H18" s="347">
        <v>8</v>
      </c>
      <c r="I18" s="347">
        <v>9</v>
      </c>
      <c r="J18" s="348">
        <v>10</v>
      </c>
    </row>
    <row r="19" spans="1:10" s="67" customFormat="1" ht="19.5" customHeight="1">
      <c r="A19" s="83" t="s">
        <v>71</v>
      </c>
      <c r="B19" s="84"/>
      <c r="C19" s="109" t="s">
        <v>72</v>
      </c>
      <c r="D19" s="351">
        <f>SUM(D20,D21,D22)</f>
        <v>18155</v>
      </c>
      <c r="E19" s="351">
        <f>SUM(E20,E21,E22)</f>
        <v>18155</v>
      </c>
      <c r="F19" s="351">
        <f>SUM(F20,F21,F22)</f>
        <v>7300</v>
      </c>
      <c r="G19" s="351"/>
      <c r="H19" s="351"/>
      <c r="I19" s="351"/>
      <c r="J19" s="97"/>
    </row>
    <row r="20" spans="1:10" ht="18.75" customHeight="1">
      <c r="A20" s="79"/>
      <c r="B20" s="47" t="s">
        <v>646</v>
      </c>
      <c r="C20" s="110" t="s">
        <v>426</v>
      </c>
      <c r="D20" s="353">
        <f>E20+J20</f>
        <v>14210</v>
      </c>
      <c r="E20" s="355">
        <v>14210</v>
      </c>
      <c r="F20" s="355">
        <v>7000</v>
      </c>
      <c r="G20" s="355"/>
      <c r="H20" s="355"/>
      <c r="I20" s="355"/>
      <c r="J20" s="100"/>
    </row>
    <row r="21" spans="1:10" ht="18.75" customHeight="1">
      <c r="A21" s="79"/>
      <c r="B21" s="88" t="s">
        <v>340</v>
      </c>
      <c r="C21" s="356" t="s">
        <v>341</v>
      </c>
      <c r="D21" s="353">
        <f>E21+J21</f>
        <v>900</v>
      </c>
      <c r="E21" s="355">
        <v>900</v>
      </c>
      <c r="F21" s="355"/>
      <c r="G21" s="355"/>
      <c r="H21" s="355"/>
      <c r="I21" s="355"/>
      <c r="J21" s="100"/>
    </row>
    <row r="22" spans="1:10" ht="18.75" customHeight="1">
      <c r="A22" s="380"/>
      <c r="B22" s="358" t="s">
        <v>73</v>
      </c>
      <c r="C22" s="359" t="s">
        <v>100</v>
      </c>
      <c r="D22" s="360">
        <f>E22+J22</f>
        <v>3045</v>
      </c>
      <c r="E22" s="361">
        <v>3045</v>
      </c>
      <c r="F22" s="361">
        <v>300</v>
      </c>
      <c r="G22" s="361"/>
      <c r="H22" s="361"/>
      <c r="I22" s="361"/>
      <c r="J22" s="362"/>
    </row>
    <row r="23" spans="1:10" s="67" customFormat="1" ht="19.5" customHeight="1">
      <c r="A23" s="83" t="s">
        <v>96</v>
      </c>
      <c r="B23" s="84"/>
      <c r="C23" s="96" t="s">
        <v>98</v>
      </c>
      <c r="D23" s="351">
        <f>SUM(D24)</f>
        <v>20000</v>
      </c>
      <c r="E23" s="351">
        <f>SUM(E24)</f>
        <v>20000</v>
      </c>
      <c r="F23" s="351"/>
      <c r="G23" s="351"/>
      <c r="H23" s="351"/>
      <c r="I23" s="351"/>
      <c r="J23" s="97"/>
    </row>
    <row r="24" spans="1:10" ht="18.75" customHeight="1">
      <c r="A24" s="380"/>
      <c r="B24" s="358" t="s">
        <v>99</v>
      </c>
      <c r="C24" s="359" t="s">
        <v>100</v>
      </c>
      <c r="D24" s="361">
        <f>E24+J24</f>
        <v>20000</v>
      </c>
      <c r="E24" s="361">
        <v>20000</v>
      </c>
      <c r="F24" s="361"/>
      <c r="G24" s="361"/>
      <c r="H24" s="361"/>
      <c r="I24" s="361"/>
      <c r="J24" s="362"/>
    </row>
    <row r="25" spans="1:10" s="67" customFormat="1" ht="29.25" customHeight="1">
      <c r="A25" s="46" t="s">
        <v>647</v>
      </c>
      <c r="B25" s="84"/>
      <c r="C25" s="109" t="s">
        <v>536</v>
      </c>
      <c r="D25" s="351">
        <f>D26</f>
        <v>4204233</v>
      </c>
      <c r="E25" s="351">
        <f>E26</f>
        <v>4204233</v>
      </c>
      <c r="F25" s="351"/>
      <c r="G25" s="351"/>
      <c r="H25" s="351"/>
      <c r="I25" s="351"/>
      <c r="J25" s="97"/>
    </row>
    <row r="26" spans="1:10" ht="18.75" customHeight="1">
      <c r="A26" s="380"/>
      <c r="B26" s="358" t="s">
        <v>363</v>
      </c>
      <c r="C26" s="359" t="s">
        <v>364</v>
      </c>
      <c r="D26" s="361">
        <f>E26</f>
        <v>4204233</v>
      </c>
      <c r="E26" s="361">
        <v>4204233</v>
      </c>
      <c r="F26" s="361"/>
      <c r="G26" s="361"/>
      <c r="H26" s="361"/>
      <c r="I26" s="361"/>
      <c r="J26" s="362"/>
    </row>
    <row r="27" spans="1:10" s="67" customFormat="1" ht="19.5" customHeight="1">
      <c r="A27" s="83" t="s">
        <v>258</v>
      </c>
      <c r="B27" s="84"/>
      <c r="C27" s="96" t="s">
        <v>259</v>
      </c>
      <c r="D27" s="351">
        <f>D28</f>
        <v>385000</v>
      </c>
      <c r="E27" s="351">
        <f>E28</f>
        <v>385000</v>
      </c>
      <c r="F27" s="351">
        <f>F28</f>
        <v>185666</v>
      </c>
      <c r="G27" s="351"/>
      <c r="H27" s="351"/>
      <c r="I27" s="351"/>
      <c r="J27" s="97"/>
    </row>
    <row r="28" spans="1:10" ht="18.75" customHeight="1">
      <c r="A28" s="79"/>
      <c r="B28" s="88" t="s">
        <v>260</v>
      </c>
      <c r="C28" s="99" t="s">
        <v>100</v>
      </c>
      <c r="D28" s="355">
        <f>E28</f>
        <v>385000</v>
      </c>
      <c r="E28" s="355">
        <v>385000</v>
      </c>
      <c r="F28" s="355">
        <v>185666</v>
      </c>
      <c r="G28" s="355"/>
      <c r="H28" s="355"/>
      <c r="I28" s="355"/>
      <c r="J28" s="100"/>
    </row>
    <row r="29" spans="1:10" ht="10.5" customHeight="1" thickBot="1">
      <c r="A29" s="205"/>
      <c r="B29" s="206"/>
      <c r="C29" s="364"/>
      <c r="D29" s="365"/>
      <c r="E29" s="365"/>
      <c r="F29" s="365"/>
      <c r="G29" s="365"/>
      <c r="H29" s="365"/>
      <c r="I29" s="365"/>
      <c r="J29" s="209"/>
    </row>
    <row r="30" spans="1:10" s="123" customFormat="1" ht="24.75" customHeight="1">
      <c r="A30" s="117"/>
      <c r="B30" s="117"/>
      <c r="C30" s="118"/>
      <c r="D30" s="119"/>
      <c r="E30" s="119"/>
      <c r="F30" s="119"/>
      <c r="G30" s="119"/>
      <c r="H30" s="119"/>
      <c r="I30" s="119"/>
      <c r="J30" s="119"/>
    </row>
    <row r="31" spans="1:10" s="123" customFormat="1" ht="9" customHeight="1" thickBot="1">
      <c r="A31" s="117"/>
      <c r="B31" s="117"/>
      <c r="C31" s="118"/>
      <c r="D31" s="119"/>
      <c r="E31" s="119"/>
      <c r="F31" s="119"/>
      <c r="G31" s="119"/>
      <c r="H31" s="119"/>
      <c r="I31" s="119"/>
      <c r="J31" s="119"/>
    </row>
    <row r="32" spans="1:10" s="349" customFormat="1" ht="9" thickBot="1">
      <c r="A32" s="379">
        <v>1</v>
      </c>
      <c r="B32" s="367">
        <v>2</v>
      </c>
      <c r="C32" s="367">
        <v>3</v>
      </c>
      <c r="D32" s="368">
        <v>4</v>
      </c>
      <c r="E32" s="368">
        <v>5</v>
      </c>
      <c r="F32" s="368">
        <v>6</v>
      </c>
      <c r="G32" s="368">
        <v>7</v>
      </c>
      <c r="H32" s="368">
        <v>8</v>
      </c>
      <c r="I32" s="368">
        <v>9</v>
      </c>
      <c r="J32" s="369">
        <v>10</v>
      </c>
    </row>
    <row r="33" spans="1:10" s="67" customFormat="1" ht="19.5" customHeight="1">
      <c r="A33" s="83" t="s">
        <v>101</v>
      </c>
      <c r="B33" s="84"/>
      <c r="C33" s="96" t="s">
        <v>102</v>
      </c>
      <c r="D33" s="351">
        <f>SUM(D34,D35,D36,)</f>
        <v>46164000</v>
      </c>
      <c r="E33" s="351">
        <f>SUM(E34,E35,E36,)</f>
        <v>25858000</v>
      </c>
      <c r="F33" s="351">
        <f>SUM(F34,F35,F36,)</f>
        <v>10208702</v>
      </c>
      <c r="G33" s="351"/>
      <c r="H33" s="351"/>
      <c r="I33" s="351"/>
      <c r="J33" s="97">
        <f>SUM(J34,J35,J36,)</f>
        <v>20306000</v>
      </c>
    </row>
    <row r="34" spans="1:10" ht="18.75" customHeight="1">
      <c r="A34" s="79"/>
      <c r="B34" s="88" t="s">
        <v>103</v>
      </c>
      <c r="C34" s="99" t="s">
        <v>232</v>
      </c>
      <c r="D34" s="355">
        <f>E34</f>
        <v>1800000</v>
      </c>
      <c r="E34" s="355">
        <v>1800000</v>
      </c>
      <c r="F34" s="355"/>
      <c r="G34" s="355"/>
      <c r="H34" s="355"/>
      <c r="I34" s="355"/>
      <c r="J34" s="100"/>
    </row>
    <row r="35" spans="1:10" ht="18.75" customHeight="1">
      <c r="A35" s="79"/>
      <c r="B35" s="88" t="s">
        <v>104</v>
      </c>
      <c r="C35" s="110" t="s">
        <v>312</v>
      </c>
      <c r="D35" s="355">
        <f>E35+J35</f>
        <v>40521000</v>
      </c>
      <c r="E35" s="355">
        <v>21763000</v>
      </c>
      <c r="F35" s="355">
        <v>10208702</v>
      </c>
      <c r="G35" s="355"/>
      <c r="H35" s="355"/>
      <c r="I35" s="355"/>
      <c r="J35" s="100">
        <v>18758000</v>
      </c>
    </row>
    <row r="36" spans="1:10" ht="18.75" customHeight="1">
      <c r="A36" s="380"/>
      <c r="B36" s="358" t="s">
        <v>106</v>
      </c>
      <c r="C36" s="370" t="s">
        <v>105</v>
      </c>
      <c r="D36" s="361">
        <f>E36+J36</f>
        <v>3843000</v>
      </c>
      <c r="E36" s="361">
        <v>2295000</v>
      </c>
      <c r="F36" s="361"/>
      <c r="G36" s="361"/>
      <c r="H36" s="361"/>
      <c r="I36" s="361"/>
      <c r="J36" s="362">
        <v>1548000</v>
      </c>
    </row>
    <row r="37" spans="1:10" s="67" customFormat="1" ht="19.5" customHeight="1">
      <c r="A37" s="83" t="s">
        <v>107</v>
      </c>
      <c r="B37" s="84"/>
      <c r="C37" s="96" t="s">
        <v>108</v>
      </c>
      <c r="D37" s="351">
        <f>D39+D38</f>
        <v>1462720</v>
      </c>
      <c r="E37" s="351">
        <f>E39+E38</f>
        <v>867720</v>
      </c>
      <c r="F37" s="351">
        <f>F39+F38</f>
        <v>20000</v>
      </c>
      <c r="G37" s="351"/>
      <c r="H37" s="351"/>
      <c r="I37" s="351"/>
      <c r="J37" s="97">
        <f>J39+J38</f>
        <v>595000</v>
      </c>
    </row>
    <row r="38" spans="1:10" s="67" customFormat="1" ht="18.75" customHeight="1">
      <c r="A38" s="83"/>
      <c r="B38" s="88" t="s">
        <v>467</v>
      </c>
      <c r="C38" s="99" t="s">
        <v>468</v>
      </c>
      <c r="D38" s="355">
        <f>E38</f>
        <v>687720</v>
      </c>
      <c r="E38" s="355">
        <v>687720</v>
      </c>
      <c r="F38" s="355">
        <v>20000</v>
      </c>
      <c r="G38" s="355"/>
      <c r="H38" s="355"/>
      <c r="I38" s="355"/>
      <c r="J38" s="100"/>
    </row>
    <row r="39" spans="1:10" ht="18.75" customHeight="1">
      <c r="A39" s="380"/>
      <c r="B39" s="358" t="s">
        <v>109</v>
      </c>
      <c r="C39" s="359" t="s">
        <v>246</v>
      </c>
      <c r="D39" s="361">
        <f>E39+J39</f>
        <v>775000</v>
      </c>
      <c r="E39" s="361">
        <v>180000</v>
      </c>
      <c r="F39" s="361"/>
      <c r="G39" s="361"/>
      <c r="H39" s="361"/>
      <c r="I39" s="361"/>
      <c r="J39" s="362">
        <v>595000</v>
      </c>
    </row>
    <row r="40" spans="1:10" s="67" customFormat="1" ht="19.5" customHeight="1">
      <c r="A40" s="83" t="s">
        <v>110</v>
      </c>
      <c r="B40" s="84"/>
      <c r="C40" s="96" t="s">
        <v>111</v>
      </c>
      <c r="D40" s="351">
        <f>SUM(D42)+D41</f>
        <v>1406000</v>
      </c>
      <c r="E40" s="351">
        <f>SUM(E42)+E41</f>
        <v>1006000</v>
      </c>
      <c r="F40" s="351"/>
      <c r="G40" s="351">
        <f>SUM(G42)+G41</f>
        <v>500000</v>
      </c>
      <c r="H40" s="351"/>
      <c r="I40" s="351"/>
      <c r="J40" s="97">
        <f>SUM(J42)+J41</f>
        <v>400000</v>
      </c>
    </row>
    <row r="41" spans="1:10" ht="18.75" customHeight="1">
      <c r="A41" s="79"/>
      <c r="B41" s="88" t="s">
        <v>366</v>
      </c>
      <c r="C41" s="99" t="s">
        <v>367</v>
      </c>
      <c r="D41" s="355">
        <f>E41+J41</f>
        <v>550000</v>
      </c>
      <c r="E41" s="355">
        <v>500000</v>
      </c>
      <c r="F41" s="355"/>
      <c r="G41" s="355">
        <v>500000</v>
      </c>
      <c r="H41" s="355"/>
      <c r="I41" s="355"/>
      <c r="J41" s="100">
        <v>50000</v>
      </c>
    </row>
    <row r="42" spans="1:10" ht="15.75" customHeight="1">
      <c r="A42" s="380"/>
      <c r="B42" s="358" t="s">
        <v>112</v>
      </c>
      <c r="C42" s="370" t="s">
        <v>113</v>
      </c>
      <c r="D42" s="361">
        <f>E42+J42</f>
        <v>856000</v>
      </c>
      <c r="E42" s="361">
        <v>506000</v>
      </c>
      <c r="F42" s="361"/>
      <c r="G42" s="361"/>
      <c r="H42" s="361"/>
      <c r="I42" s="361"/>
      <c r="J42" s="362">
        <v>350000</v>
      </c>
    </row>
    <row r="43" spans="1:10" s="67" customFormat="1" ht="19.5" customHeight="1">
      <c r="A43" s="83" t="s">
        <v>114</v>
      </c>
      <c r="B43" s="84"/>
      <c r="C43" s="96" t="s">
        <v>115</v>
      </c>
      <c r="D43" s="351">
        <f>SUM(D44,D45,D46,D47)</f>
        <v>1138000</v>
      </c>
      <c r="E43" s="351">
        <f>SUM(E44,E45,E46,E47)</f>
        <v>1138000</v>
      </c>
      <c r="F43" s="351">
        <f>SUM(F44,F45,F46,F47)</f>
        <v>5122</v>
      </c>
      <c r="G43" s="351"/>
      <c r="H43" s="351"/>
      <c r="I43" s="351"/>
      <c r="J43" s="97"/>
    </row>
    <row r="44" spans="1:10" ht="18.75" customHeight="1">
      <c r="A44" s="79"/>
      <c r="B44" s="88" t="s">
        <v>116</v>
      </c>
      <c r="C44" s="110" t="s">
        <v>304</v>
      </c>
      <c r="D44" s="355">
        <f>E44</f>
        <v>423000</v>
      </c>
      <c r="E44" s="355">
        <v>423000</v>
      </c>
      <c r="F44" s="355"/>
      <c r="G44" s="355"/>
      <c r="H44" s="355"/>
      <c r="I44" s="355"/>
      <c r="J44" s="100"/>
    </row>
    <row r="45" spans="1:10" ht="18.75" customHeight="1">
      <c r="A45" s="79"/>
      <c r="B45" s="88" t="s">
        <v>117</v>
      </c>
      <c r="C45" s="110" t="s">
        <v>273</v>
      </c>
      <c r="D45" s="355">
        <f>E45</f>
        <v>170000</v>
      </c>
      <c r="E45" s="355">
        <v>170000</v>
      </c>
      <c r="F45" s="355"/>
      <c r="G45" s="355"/>
      <c r="H45" s="355"/>
      <c r="I45" s="355"/>
      <c r="J45" s="100"/>
    </row>
    <row r="46" spans="1:10" ht="18.75" customHeight="1">
      <c r="A46" s="79"/>
      <c r="B46" s="88" t="s">
        <v>183</v>
      </c>
      <c r="C46" s="101" t="s">
        <v>184</v>
      </c>
      <c r="D46" s="355">
        <f>E46</f>
        <v>30000</v>
      </c>
      <c r="E46" s="355">
        <v>30000</v>
      </c>
      <c r="F46" s="355">
        <v>5122</v>
      </c>
      <c r="G46" s="355"/>
      <c r="H46" s="355"/>
      <c r="I46" s="355"/>
      <c r="J46" s="100"/>
    </row>
    <row r="47" spans="1:10" ht="18.75" customHeight="1">
      <c r="A47" s="380"/>
      <c r="B47" s="358" t="s">
        <v>283</v>
      </c>
      <c r="C47" s="120" t="s">
        <v>284</v>
      </c>
      <c r="D47" s="361">
        <f>E47</f>
        <v>515000</v>
      </c>
      <c r="E47" s="361">
        <v>515000</v>
      </c>
      <c r="F47" s="361"/>
      <c r="G47" s="361"/>
      <c r="H47" s="361"/>
      <c r="I47" s="361"/>
      <c r="J47" s="362"/>
    </row>
    <row r="48" spans="1:10" s="67" customFormat="1" ht="19.5" customHeight="1">
      <c r="A48" s="83" t="s">
        <v>118</v>
      </c>
      <c r="B48" s="84"/>
      <c r="C48" s="96" t="s">
        <v>119</v>
      </c>
      <c r="D48" s="351">
        <f>SUM(D49,D50,D51,D52)</f>
        <v>11202487</v>
      </c>
      <c r="E48" s="351">
        <f>SUM(E49,E50,E51,E52)</f>
        <v>11014487</v>
      </c>
      <c r="F48" s="351">
        <f>SUM(F49,F50,F51,F52)</f>
        <v>7570409</v>
      </c>
      <c r="G48" s="351">
        <f>SUM(G49,G50,G51,G52)</f>
        <v>6000</v>
      </c>
      <c r="H48" s="351"/>
      <c r="I48" s="351"/>
      <c r="J48" s="97">
        <f>SUM(J49,J50,J51,J52)</f>
        <v>188000</v>
      </c>
    </row>
    <row r="49" spans="1:10" ht="18.75" customHeight="1">
      <c r="A49" s="79"/>
      <c r="B49" s="88" t="s">
        <v>120</v>
      </c>
      <c r="C49" s="99" t="s">
        <v>121</v>
      </c>
      <c r="D49" s="355">
        <f>E49</f>
        <v>1342862</v>
      </c>
      <c r="E49" s="355">
        <v>1342862</v>
      </c>
      <c r="F49" s="355">
        <v>992798</v>
      </c>
      <c r="G49" s="355"/>
      <c r="H49" s="355"/>
      <c r="I49" s="355"/>
      <c r="J49" s="100"/>
    </row>
    <row r="50" spans="1:10" ht="18.75" customHeight="1">
      <c r="A50" s="79"/>
      <c r="B50" s="47" t="s">
        <v>648</v>
      </c>
      <c r="C50" s="110" t="s">
        <v>532</v>
      </c>
      <c r="D50" s="355">
        <f>E50</f>
        <v>536000</v>
      </c>
      <c r="E50" s="355">
        <v>536000</v>
      </c>
      <c r="F50" s="355"/>
      <c r="G50" s="355"/>
      <c r="H50" s="355"/>
      <c r="I50" s="355"/>
      <c r="J50" s="100"/>
    </row>
    <row r="51" spans="1:10" ht="18.75" customHeight="1">
      <c r="A51" s="79"/>
      <c r="B51" s="88" t="s">
        <v>122</v>
      </c>
      <c r="C51" s="110" t="s">
        <v>292</v>
      </c>
      <c r="D51" s="355">
        <f>E51+J51</f>
        <v>8841125</v>
      </c>
      <c r="E51" s="355">
        <v>8653125</v>
      </c>
      <c r="F51" s="355">
        <v>6526611</v>
      </c>
      <c r="G51" s="355"/>
      <c r="H51" s="355"/>
      <c r="I51" s="355"/>
      <c r="J51" s="100">
        <v>188000</v>
      </c>
    </row>
    <row r="52" spans="1:10" ht="18.75" customHeight="1">
      <c r="A52" s="380"/>
      <c r="B52" s="358" t="s">
        <v>123</v>
      </c>
      <c r="C52" s="359" t="s">
        <v>100</v>
      </c>
      <c r="D52" s="361">
        <f>E52</f>
        <v>482500</v>
      </c>
      <c r="E52" s="361">
        <v>482500</v>
      </c>
      <c r="F52" s="361">
        <v>51000</v>
      </c>
      <c r="G52" s="361">
        <v>6000</v>
      </c>
      <c r="H52" s="361"/>
      <c r="I52" s="361"/>
      <c r="J52" s="362"/>
    </row>
    <row r="53" spans="1:10" s="67" customFormat="1" ht="31.5" customHeight="1">
      <c r="A53" s="46" t="s">
        <v>124</v>
      </c>
      <c r="B53" s="84"/>
      <c r="C53" s="109" t="s">
        <v>125</v>
      </c>
      <c r="D53" s="351">
        <f>D59+D61+D54+D60+D58</f>
        <v>490936</v>
      </c>
      <c r="E53" s="351">
        <f>E59+E61+E54+E60+E58</f>
        <v>310936</v>
      </c>
      <c r="F53" s="351">
        <f>F59+F61+F54+F60+F58</f>
        <v>160228</v>
      </c>
      <c r="G53" s="351">
        <f>G59+G61+G54+G60+G58</f>
        <v>90000</v>
      </c>
      <c r="H53" s="351"/>
      <c r="I53" s="351"/>
      <c r="J53" s="97">
        <f>SUM(J54,J58,J59,J60,J61)</f>
        <v>180000</v>
      </c>
    </row>
    <row r="54" spans="1:10" ht="18.75" customHeight="1">
      <c r="A54" s="52"/>
      <c r="B54" s="88" t="s">
        <v>126</v>
      </c>
      <c r="C54" s="110" t="s">
        <v>368</v>
      </c>
      <c r="D54" s="355">
        <f>E54+J54</f>
        <v>220000</v>
      </c>
      <c r="E54" s="355">
        <v>90000</v>
      </c>
      <c r="F54" s="355"/>
      <c r="G54" s="355">
        <v>90000</v>
      </c>
      <c r="H54" s="355"/>
      <c r="I54" s="355"/>
      <c r="J54" s="100">
        <v>130000</v>
      </c>
    </row>
    <row r="55" spans="1:10" ht="8.25" customHeight="1" thickBot="1">
      <c r="A55" s="313"/>
      <c r="B55" s="386"/>
      <c r="C55" s="387"/>
      <c r="D55" s="372"/>
      <c r="E55" s="372"/>
      <c r="F55" s="372"/>
      <c r="G55" s="372"/>
      <c r="H55" s="372"/>
      <c r="I55" s="372"/>
      <c r="J55" s="209"/>
    </row>
    <row r="56" spans="1:12" ht="14.25" customHeight="1" thickBot="1">
      <c r="A56" s="172"/>
      <c r="B56" s="117"/>
      <c r="C56" s="194"/>
      <c r="D56" s="119"/>
      <c r="E56" s="119"/>
      <c r="F56" s="119"/>
      <c r="G56" s="119"/>
      <c r="H56" s="119"/>
      <c r="I56" s="119"/>
      <c r="J56" s="119"/>
      <c r="K56" s="123"/>
      <c r="L56" s="123"/>
    </row>
    <row r="57" spans="1:12" ht="11.25" customHeight="1" thickBot="1">
      <c r="A57" s="379">
        <v>1</v>
      </c>
      <c r="B57" s="367">
        <v>2</v>
      </c>
      <c r="C57" s="367">
        <v>3</v>
      </c>
      <c r="D57" s="368">
        <v>4</v>
      </c>
      <c r="E57" s="368">
        <v>5</v>
      </c>
      <c r="F57" s="368">
        <v>6</v>
      </c>
      <c r="G57" s="368">
        <v>7</v>
      </c>
      <c r="H57" s="368">
        <v>8</v>
      </c>
      <c r="I57" s="368">
        <v>9</v>
      </c>
      <c r="J57" s="369">
        <v>10</v>
      </c>
      <c r="K57" s="123"/>
      <c r="L57" s="123"/>
    </row>
    <row r="58" spans="1:10" ht="18.75" customHeight="1">
      <c r="A58" s="52"/>
      <c r="B58" s="88" t="s">
        <v>127</v>
      </c>
      <c r="C58" s="110" t="s">
        <v>277</v>
      </c>
      <c r="D58" s="355">
        <f>SUM(E58,J58)</f>
        <v>50000</v>
      </c>
      <c r="E58" s="355"/>
      <c r="F58" s="355"/>
      <c r="G58" s="355"/>
      <c r="H58" s="355"/>
      <c r="I58" s="355"/>
      <c r="J58" s="100">
        <v>50000</v>
      </c>
    </row>
    <row r="59" spans="1:10" ht="18.75" customHeight="1">
      <c r="A59" s="79"/>
      <c r="B59" s="88" t="s">
        <v>128</v>
      </c>
      <c r="C59" s="99" t="s">
        <v>129</v>
      </c>
      <c r="D59" s="355">
        <f>E59</f>
        <v>69993</v>
      </c>
      <c r="E59" s="355">
        <v>69993</v>
      </c>
      <c r="F59" s="355">
        <v>33893</v>
      </c>
      <c r="G59" s="355"/>
      <c r="H59" s="355"/>
      <c r="I59" s="355"/>
      <c r="J59" s="100"/>
    </row>
    <row r="60" spans="1:10" ht="18.75" customHeight="1">
      <c r="A60" s="79"/>
      <c r="B60" s="88" t="s">
        <v>408</v>
      </c>
      <c r="C60" s="99" t="s">
        <v>409</v>
      </c>
      <c r="D60" s="355">
        <f>E60</f>
        <v>150793</v>
      </c>
      <c r="E60" s="355">
        <v>150793</v>
      </c>
      <c r="F60" s="355">
        <v>126335</v>
      </c>
      <c r="G60" s="355"/>
      <c r="H60" s="355"/>
      <c r="I60" s="355"/>
      <c r="J60" s="100"/>
    </row>
    <row r="61" spans="1:10" ht="18.75" customHeight="1">
      <c r="A61" s="380"/>
      <c r="B61" s="358" t="s">
        <v>300</v>
      </c>
      <c r="C61" s="120" t="s">
        <v>100</v>
      </c>
      <c r="D61" s="361">
        <f>E61</f>
        <v>150</v>
      </c>
      <c r="E61" s="361">
        <v>150</v>
      </c>
      <c r="F61" s="361"/>
      <c r="G61" s="361"/>
      <c r="H61" s="361"/>
      <c r="I61" s="361"/>
      <c r="J61" s="362"/>
    </row>
    <row r="62" spans="1:10" ht="62.25" customHeight="1">
      <c r="A62" s="46" t="s">
        <v>602</v>
      </c>
      <c r="B62" s="88"/>
      <c r="C62" s="109" t="s">
        <v>459</v>
      </c>
      <c r="D62" s="351">
        <f>D63</f>
        <v>80000</v>
      </c>
      <c r="E62" s="351">
        <f>E63</f>
        <v>80000</v>
      </c>
      <c r="F62" s="351">
        <f>SUM(F63)</f>
        <v>5000</v>
      </c>
      <c r="G62" s="351"/>
      <c r="H62" s="351"/>
      <c r="I62" s="351"/>
      <c r="J62" s="97"/>
    </row>
    <row r="63" spans="1:10" ht="27.75" customHeight="1">
      <c r="A63" s="79"/>
      <c r="B63" s="47" t="s">
        <v>649</v>
      </c>
      <c r="C63" s="110" t="s">
        <v>279</v>
      </c>
      <c r="D63" s="355">
        <f>E63</f>
        <v>80000</v>
      </c>
      <c r="E63" s="355">
        <v>80000</v>
      </c>
      <c r="F63" s="355">
        <v>5000</v>
      </c>
      <c r="G63" s="355"/>
      <c r="H63" s="355"/>
      <c r="I63" s="355"/>
      <c r="J63" s="100"/>
    </row>
    <row r="64" spans="1:10" s="67" customFormat="1" ht="22.5" customHeight="1">
      <c r="A64" s="83" t="s">
        <v>130</v>
      </c>
      <c r="B64" s="84"/>
      <c r="C64" s="96" t="s">
        <v>131</v>
      </c>
      <c r="D64" s="351">
        <f>D65</f>
        <v>2077028</v>
      </c>
      <c r="E64" s="351">
        <f>SUM(E65)</f>
        <v>2077028</v>
      </c>
      <c r="F64" s="351"/>
      <c r="G64" s="351"/>
      <c r="H64" s="351">
        <f>SUM(H65)</f>
        <v>2077028</v>
      </c>
      <c r="I64" s="351"/>
      <c r="J64" s="97"/>
    </row>
    <row r="65" spans="1:10" ht="30" customHeight="1">
      <c r="A65" s="380"/>
      <c r="B65" s="173" t="s">
        <v>650</v>
      </c>
      <c r="C65" s="370" t="s">
        <v>529</v>
      </c>
      <c r="D65" s="361">
        <f>E65</f>
        <v>2077028</v>
      </c>
      <c r="E65" s="361">
        <v>2077028</v>
      </c>
      <c r="F65" s="361"/>
      <c r="G65" s="361"/>
      <c r="H65" s="361">
        <v>2077028</v>
      </c>
      <c r="I65" s="361"/>
      <c r="J65" s="362"/>
    </row>
    <row r="66" spans="1:10" s="67" customFormat="1" ht="19.5" customHeight="1">
      <c r="A66" s="83" t="s">
        <v>212</v>
      </c>
      <c r="B66" s="84"/>
      <c r="C66" s="96" t="s">
        <v>213</v>
      </c>
      <c r="D66" s="351">
        <f>D67</f>
        <v>600000</v>
      </c>
      <c r="E66" s="351">
        <f>E67</f>
        <v>600000</v>
      </c>
      <c r="F66" s="351"/>
      <c r="G66" s="351"/>
      <c r="H66" s="351"/>
      <c r="I66" s="351"/>
      <c r="J66" s="97"/>
    </row>
    <row r="67" spans="1:10" ht="18.75" customHeight="1">
      <c r="A67" s="380"/>
      <c r="B67" s="358" t="s">
        <v>247</v>
      </c>
      <c r="C67" s="359" t="s">
        <v>305</v>
      </c>
      <c r="D67" s="361">
        <f>E67</f>
        <v>600000</v>
      </c>
      <c r="E67" s="361">
        <v>600000</v>
      </c>
      <c r="F67" s="361"/>
      <c r="G67" s="361"/>
      <c r="H67" s="361"/>
      <c r="I67" s="361"/>
      <c r="J67" s="362"/>
    </row>
    <row r="68" spans="1:10" s="67" customFormat="1" ht="19.5" customHeight="1">
      <c r="A68" s="83" t="s">
        <v>132</v>
      </c>
      <c r="B68" s="84"/>
      <c r="C68" s="96" t="s">
        <v>133</v>
      </c>
      <c r="D68" s="351">
        <f>SUM(D69,D70,D71,D72,D73,D74,D75,D76,D80,D81,D82,D83,D84,D85)</f>
        <v>33875412</v>
      </c>
      <c r="E68" s="351">
        <f>SUM(E69,E70,E71,E72,E73,E74,E75,E76,E80,E81,E82,E83,E84,E85)</f>
        <v>33875412</v>
      </c>
      <c r="F68" s="351">
        <f>SUM(F69,F70,F71,F72,F73,F74,F75,F76,F80,F81,F82,F83,F84,F85)</f>
        <v>22544243</v>
      </c>
      <c r="G68" s="351">
        <f>SUM(G69,G70,G71,G72,G73,G74,G75,G76,G80,G81,G82,G83,G84,G85)</f>
        <v>6720662</v>
      </c>
      <c r="H68" s="351"/>
      <c r="I68" s="351"/>
      <c r="J68" s="97"/>
    </row>
    <row r="69" spans="1:10" ht="18.75" customHeight="1">
      <c r="A69" s="79"/>
      <c r="B69" s="88" t="s">
        <v>134</v>
      </c>
      <c r="C69" s="99" t="s">
        <v>135</v>
      </c>
      <c r="D69" s="355">
        <f aca="true" t="shared" si="0" ref="D69:D85">E69+J69</f>
        <v>10548641</v>
      </c>
      <c r="E69" s="355">
        <v>10548641</v>
      </c>
      <c r="F69" s="355">
        <v>8957421</v>
      </c>
      <c r="G69" s="355">
        <v>227231</v>
      </c>
      <c r="H69" s="355"/>
      <c r="I69" s="355"/>
      <c r="J69" s="100"/>
    </row>
    <row r="70" spans="1:10" ht="18.75" customHeight="1">
      <c r="A70" s="79"/>
      <c r="B70" s="88" t="s">
        <v>136</v>
      </c>
      <c r="C70" s="99" t="s">
        <v>306</v>
      </c>
      <c r="D70" s="355">
        <f t="shared" si="0"/>
        <v>692383</v>
      </c>
      <c r="E70" s="355">
        <v>692383</v>
      </c>
      <c r="F70" s="355">
        <v>577727</v>
      </c>
      <c r="G70" s="355"/>
      <c r="H70" s="355"/>
      <c r="I70" s="355"/>
      <c r="J70" s="100"/>
    </row>
    <row r="71" spans="1:10" ht="18.75" customHeight="1">
      <c r="A71" s="79"/>
      <c r="B71" s="88" t="s">
        <v>619</v>
      </c>
      <c r="C71" s="99" t="s">
        <v>620</v>
      </c>
      <c r="D71" s="355">
        <f t="shared" si="0"/>
        <v>37808</v>
      </c>
      <c r="E71" s="355">
        <v>37808</v>
      </c>
      <c r="F71" s="355">
        <v>34962</v>
      </c>
      <c r="G71" s="355"/>
      <c r="H71" s="355"/>
      <c r="I71" s="355"/>
      <c r="J71" s="100"/>
    </row>
    <row r="72" spans="1:10" ht="18.75" customHeight="1">
      <c r="A72" s="79"/>
      <c r="B72" s="88" t="s">
        <v>137</v>
      </c>
      <c r="C72" s="110" t="s">
        <v>281</v>
      </c>
      <c r="D72" s="355">
        <f t="shared" si="0"/>
        <v>4305762</v>
      </c>
      <c r="E72" s="355">
        <v>4305762</v>
      </c>
      <c r="F72" s="355"/>
      <c r="G72" s="355">
        <v>4305762</v>
      </c>
      <c r="H72" s="355"/>
      <c r="I72" s="355"/>
      <c r="J72" s="100"/>
    </row>
    <row r="73" spans="1:10" ht="18.75" customHeight="1">
      <c r="A73" s="79"/>
      <c r="B73" s="88" t="s">
        <v>138</v>
      </c>
      <c r="C73" s="99" t="s">
        <v>139</v>
      </c>
      <c r="D73" s="355">
        <f t="shared" si="0"/>
        <v>7516925</v>
      </c>
      <c r="E73" s="355">
        <v>7516925</v>
      </c>
      <c r="F73" s="355">
        <v>5723278</v>
      </c>
      <c r="G73" s="355">
        <v>571023</v>
      </c>
      <c r="H73" s="355"/>
      <c r="I73" s="355"/>
      <c r="J73" s="100"/>
    </row>
    <row r="74" spans="1:10" ht="18.75" customHeight="1">
      <c r="A74" s="79"/>
      <c r="B74" s="88" t="s">
        <v>140</v>
      </c>
      <c r="C74" s="99" t="s">
        <v>141</v>
      </c>
      <c r="D74" s="355">
        <f t="shared" si="0"/>
        <v>474077</v>
      </c>
      <c r="E74" s="355">
        <v>474077</v>
      </c>
      <c r="F74" s="355">
        <v>418328</v>
      </c>
      <c r="G74" s="355"/>
      <c r="H74" s="355"/>
      <c r="I74" s="355"/>
      <c r="J74" s="100"/>
    </row>
    <row r="75" spans="1:10" ht="18.75" customHeight="1">
      <c r="A75" s="79"/>
      <c r="B75" s="88" t="s">
        <v>621</v>
      </c>
      <c r="C75" s="99" t="s">
        <v>622</v>
      </c>
      <c r="D75" s="355">
        <f t="shared" si="0"/>
        <v>25000</v>
      </c>
      <c r="E75" s="355">
        <v>25000</v>
      </c>
      <c r="F75" s="355"/>
      <c r="G75" s="355"/>
      <c r="H75" s="355"/>
      <c r="I75" s="355"/>
      <c r="J75" s="100"/>
    </row>
    <row r="76" spans="1:10" ht="18.75" customHeight="1">
      <c r="A76" s="79"/>
      <c r="B76" s="88" t="s">
        <v>142</v>
      </c>
      <c r="C76" s="99" t="s">
        <v>237</v>
      </c>
      <c r="D76" s="355">
        <f t="shared" si="0"/>
        <v>3597560</v>
      </c>
      <c r="E76" s="355">
        <f>'zał.nr7'!E84</f>
        <v>3597560</v>
      </c>
      <c r="F76" s="355">
        <f>'zał.nr7'!F84</f>
        <v>2826317</v>
      </c>
      <c r="G76" s="355">
        <f>'zał.nr7'!G84</f>
        <v>650792</v>
      </c>
      <c r="H76" s="355"/>
      <c r="I76" s="355"/>
      <c r="J76" s="100"/>
    </row>
    <row r="77" spans="1:10" ht="9" customHeight="1" thickBot="1">
      <c r="A77" s="205"/>
      <c r="B77" s="206"/>
      <c r="C77" s="364"/>
      <c r="D77" s="365"/>
      <c r="E77" s="365"/>
      <c r="F77" s="365"/>
      <c r="G77" s="365"/>
      <c r="H77" s="365"/>
      <c r="I77" s="365"/>
      <c r="J77" s="209"/>
    </row>
    <row r="78" spans="1:15" ht="18.75" customHeight="1" thickBot="1">
      <c r="A78" s="117"/>
      <c r="B78" s="117"/>
      <c r="C78" s="118"/>
      <c r="D78" s="119"/>
      <c r="E78" s="119"/>
      <c r="F78" s="119"/>
      <c r="G78" s="119"/>
      <c r="H78" s="119"/>
      <c r="I78" s="119"/>
      <c r="J78" s="119"/>
      <c r="K78" s="123"/>
      <c r="L78" s="123"/>
      <c r="M78" s="123"/>
      <c r="N78" s="123"/>
      <c r="O78" s="123"/>
    </row>
    <row r="79" spans="1:10" ht="10.5" customHeight="1" thickBot="1">
      <c r="A79" s="379">
        <v>1</v>
      </c>
      <c r="B79" s="367">
        <v>2</v>
      </c>
      <c r="C79" s="367">
        <v>3</v>
      </c>
      <c r="D79" s="368">
        <v>4</v>
      </c>
      <c r="E79" s="368">
        <v>5</v>
      </c>
      <c r="F79" s="368">
        <v>6</v>
      </c>
      <c r="G79" s="368">
        <v>7</v>
      </c>
      <c r="H79" s="368">
        <v>8</v>
      </c>
      <c r="I79" s="368">
        <v>9</v>
      </c>
      <c r="J79" s="369">
        <v>10</v>
      </c>
    </row>
    <row r="80" spans="1:10" ht="18.75" customHeight="1">
      <c r="A80" s="79"/>
      <c r="B80" s="88" t="s">
        <v>358</v>
      </c>
      <c r="C80" s="99" t="s">
        <v>359</v>
      </c>
      <c r="D80" s="355">
        <f t="shared" si="0"/>
        <v>376985</v>
      </c>
      <c r="E80" s="355">
        <v>376985</v>
      </c>
      <c r="F80" s="355">
        <v>340853</v>
      </c>
      <c r="G80" s="355"/>
      <c r="H80" s="355"/>
      <c r="I80" s="355"/>
      <c r="J80" s="100"/>
    </row>
    <row r="81" spans="1:10" ht="18.75" customHeight="1">
      <c r="A81" s="79"/>
      <c r="B81" s="88" t="s">
        <v>143</v>
      </c>
      <c r="C81" s="99" t="s">
        <v>282</v>
      </c>
      <c r="D81" s="355">
        <f t="shared" si="0"/>
        <v>4729283</v>
      </c>
      <c r="E81" s="355">
        <v>4729283</v>
      </c>
      <c r="F81" s="355">
        <v>2967661</v>
      </c>
      <c r="G81" s="355">
        <v>965854</v>
      </c>
      <c r="H81" s="355"/>
      <c r="I81" s="355"/>
      <c r="J81" s="100"/>
    </row>
    <row r="82" spans="1:10" ht="18.75" customHeight="1">
      <c r="A82" s="79"/>
      <c r="B82" s="88" t="s">
        <v>144</v>
      </c>
      <c r="C82" s="99" t="s">
        <v>233</v>
      </c>
      <c r="D82" s="355">
        <f t="shared" si="0"/>
        <v>448853</v>
      </c>
      <c r="E82" s="355">
        <v>448853</v>
      </c>
      <c r="F82" s="355">
        <v>376987</v>
      </c>
      <c r="G82" s="355"/>
      <c r="H82" s="355"/>
      <c r="I82" s="355"/>
      <c r="J82" s="100"/>
    </row>
    <row r="83" spans="1:10" ht="36" customHeight="1">
      <c r="A83" s="79"/>
      <c r="B83" s="47" t="s">
        <v>651</v>
      </c>
      <c r="C83" s="110" t="s">
        <v>534</v>
      </c>
      <c r="D83" s="355">
        <f t="shared" si="0"/>
        <v>361056</v>
      </c>
      <c r="E83" s="355">
        <v>361056</v>
      </c>
      <c r="F83" s="355">
        <v>276403</v>
      </c>
      <c r="G83" s="355"/>
      <c r="H83" s="355"/>
      <c r="I83" s="355"/>
      <c r="J83" s="100"/>
    </row>
    <row r="84" spans="1:10" ht="18.75" customHeight="1">
      <c r="A84" s="79"/>
      <c r="B84" s="88" t="s">
        <v>342</v>
      </c>
      <c r="C84" s="99" t="s">
        <v>343</v>
      </c>
      <c r="D84" s="355">
        <f t="shared" si="0"/>
        <v>133357</v>
      </c>
      <c r="E84" s="355">
        <v>133357</v>
      </c>
      <c r="F84" s="355"/>
      <c r="G84" s="355"/>
      <c r="H84" s="355"/>
      <c r="I84" s="355"/>
      <c r="J84" s="100"/>
    </row>
    <row r="85" spans="1:10" ht="18.75" customHeight="1">
      <c r="A85" s="380"/>
      <c r="B85" s="358" t="s">
        <v>145</v>
      </c>
      <c r="C85" s="359" t="s">
        <v>100</v>
      </c>
      <c r="D85" s="361">
        <f t="shared" si="0"/>
        <v>627722</v>
      </c>
      <c r="E85" s="361">
        <f>'zał.nr7'!E90</f>
        <v>627722</v>
      </c>
      <c r="F85" s="361">
        <f>'zał.nr7'!F90</f>
        <v>44306</v>
      </c>
      <c r="G85" s="361"/>
      <c r="H85" s="361"/>
      <c r="I85" s="361"/>
      <c r="J85" s="362"/>
    </row>
    <row r="86" spans="1:10" s="67" customFormat="1" ht="19.5" customHeight="1">
      <c r="A86" s="83" t="s">
        <v>146</v>
      </c>
      <c r="B86" s="84"/>
      <c r="C86" s="96" t="s">
        <v>147</v>
      </c>
      <c r="D86" s="351">
        <f>SUM(D87,D88,D89,D90,D91,D92,D93)</f>
        <v>9918500</v>
      </c>
      <c r="E86" s="351">
        <f aca="true" t="shared" si="1" ref="E86:J86">SUM(E87,E88,E89,E90,E91,E92,E93)</f>
        <v>2756500</v>
      </c>
      <c r="F86" s="351">
        <f t="shared" si="1"/>
        <v>184578</v>
      </c>
      <c r="G86" s="351">
        <f t="shared" si="1"/>
        <v>755000</v>
      </c>
      <c r="H86" s="351"/>
      <c r="I86" s="351"/>
      <c r="J86" s="97">
        <f t="shared" si="1"/>
        <v>7162000</v>
      </c>
    </row>
    <row r="87" spans="1:10" ht="18.75" customHeight="1">
      <c r="A87" s="79"/>
      <c r="B87" s="88" t="s">
        <v>148</v>
      </c>
      <c r="C87" s="99" t="s">
        <v>149</v>
      </c>
      <c r="D87" s="355">
        <f>E87+J87</f>
        <v>9070000</v>
      </c>
      <c r="E87" s="355">
        <v>2170000</v>
      </c>
      <c r="F87" s="355"/>
      <c r="G87" s="355">
        <v>670000</v>
      </c>
      <c r="H87" s="355"/>
      <c r="I87" s="355"/>
      <c r="J87" s="100">
        <v>6900000</v>
      </c>
    </row>
    <row r="88" spans="1:10" ht="25.5" customHeight="1">
      <c r="A88" s="79"/>
      <c r="B88" s="88" t="s">
        <v>150</v>
      </c>
      <c r="C88" s="110" t="s">
        <v>533</v>
      </c>
      <c r="D88" s="355">
        <f>E88+J88</f>
        <v>17000</v>
      </c>
      <c r="E88" s="355">
        <v>5000</v>
      </c>
      <c r="F88" s="355"/>
      <c r="G88" s="355">
        <v>5000</v>
      </c>
      <c r="H88" s="355"/>
      <c r="I88" s="355"/>
      <c r="J88" s="100">
        <v>12000</v>
      </c>
    </row>
    <row r="89" spans="1:10" ht="18.75" customHeight="1">
      <c r="A89" s="79"/>
      <c r="B89" s="88" t="s">
        <v>346</v>
      </c>
      <c r="C89" s="110" t="s">
        <v>347</v>
      </c>
      <c r="D89" s="355">
        <f>E89</f>
        <v>30000</v>
      </c>
      <c r="E89" s="355">
        <v>30000</v>
      </c>
      <c r="F89" s="355"/>
      <c r="G89" s="355"/>
      <c r="H89" s="355"/>
      <c r="I89" s="355"/>
      <c r="J89" s="100"/>
    </row>
    <row r="90" spans="1:10" ht="18.75" customHeight="1">
      <c r="A90" s="79"/>
      <c r="B90" s="88" t="s">
        <v>418</v>
      </c>
      <c r="C90" s="110" t="s">
        <v>419</v>
      </c>
      <c r="D90" s="355">
        <f>E90+J90</f>
        <v>10000</v>
      </c>
      <c r="E90" s="355">
        <v>10000</v>
      </c>
      <c r="F90" s="355"/>
      <c r="G90" s="355">
        <v>10000</v>
      </c>
      <c r="H90" s="355"/>
      <c r="I90" s="355"/>
      <c r="J90" s="100"/>
    </row>
    <row r="91" spans="1:10" ht="18.75" customHeight="1">
      <c r="A91" s="79"/>
      <c r="B91" s="88" t="s">
        <v>420</v>
      </c>
      <c r="C91" s="110" t="s">
        <v>421</v>
      </c>
      <c r="D91" s="355">
        <f>E91+J91</f>
        <v>25000</v>
      </c>
      <c r="E91" s="355">
        <v>25000</v>
      </c>
      <c r="F91" s="355"/>
      <c r="G91" s="355">
        <v>25000</v>
      </c>
      <c r="H91" s="355"/>
      <c r="I91" s="355"/>
      <c r="J91" s="100"/>
    </row>
    <row r="92" spans="1:10" ht="18.75" customHeight="1">
      <c r="A92" s="79"/>
      <c r="B92" s="88" t="s">
        <v>189</v>
      </c>
      <c r="C92" s="99" t="s">
        <v>190</v>
      </c>
      <c r="D92" s="355">
        <f>E92+J92</f>
        <v>750000</v>
      </c>
      <c r="E92" s="355">
        <v>500000</v>
      </c>
      <c r="F92" s="355">
        <v>184578</v>
      </c>
      <c r="G92" s="355">
        <v>45000</v>
      </c>
      <c r="H92" s="355"/>
      <c r="I92" s="355"/>
      <c r="J92" s="100">
        <v>250000</v>
      </c>
    </row>
    <row r="93" spans="1:10" ht="18.75" customHeight="1">
      <c r="A93" s="380"/>
      <c r="B93" s="358" t="s">
        <v>151</v>
      </c>
      <c r="C93" s="359" t="s">
        <v>100</v>
      </c>
      <c r="D93" s="361">
        <f>E93+J93</f>
        <v>16500</v>
      </c>
      <c r="E93" s="361">
        <v>16500</v>
      </c>
      <c r="F93" s="361"/>
      <c r="G93" s="361"/>
      <c r="H93" s="361"/>
      <c r="I93" s="361"/>
      <c r="J93" s="362"/>
    </row>
    <row r="94" spans="1:10" s="67" customFormat="1" ht="19.5" customHeight="1">
      <c r="A94" s="83" t="s">
        <v>397</v>
      </c>
      <c r="B94" s="84"/>
      <c r="C94" s="96" t="s">
        <v>398</v>
      </c>
      <c r="D94" s="351">
        <f>SUM(D95,D97,D98,D102,D104,D105,D106)+D103+D96</f>
        <v>6803208</v>
      </c>
      <c r="E94" s="351">
        <f>SUM(E95,E97,E98,E102,E104,E105,E106)+E103+E96</f>
        <v>6793708</v>
      </c>
      <c r="F94" s="351">
        <f>SUM(F95,F97,F98,F102,F104,F105,F106)+F103+F96</f>
        <v>1244241</v>
      </c>
      <c r="G94" s="351"/>
      <c r="H94" s="351"/>
      <c r="I94" s="351"/>
      <c r="J94" s="97">
        <f>SUM(J95,J97,J98,J102,J104,J105)+J103+J96</f>
        <v>9500</v>
      </c>
    </row>
    <row r="95" spans="1:10" ht="18.75" customHeight="1">
      <c r="A95" s="79"/>
      <c r="B95" s="88" t="s">
        <v>404</v>
      </c>
      <c r="C95" s="99" t="s">
        <v>179</v>
      </c>
      <c r="D95" s="355">
        <f aca="true" t="shared" si="2" ref="D95:D103">E95</f>
        <v>1115342</v>
      </c>
      <c r="E95" s="355">
        <v>1115342</v>
      </c>
      <c r="F95" s="355"/>
      <c r="G95" s="355"/>
      <c r="H95" s="355"/>
      <c r="I95" s="355"/>
      <c r="J95" s="100"/>
    </row>
    <row r="96" spans="1:10" ht="18.75" customHeight="1">
      <c r="A96" s="79"/>
      <c r="B96" s="88" t="s">
        <v>519</v>
      </c>
      <c r="C96" s="99" t="s">
        <v>520</v>
      </c>
      <c r="D96" s="355">
        <f t="shared" si="2"/>
        <v>102704</v>
      </c>
      <c r="E96" s="355">
        <v>102704</v>
      </c>
      <c r="F96" s="355"/>
      <c r="G96" s="355"/>
      <c r="H96" s="355"/>
      <c r="I96" s="355"/>
      <c r="J96" s="100"/>
    </row>
    <row r="97" spans="1:10" ht="18.75" customHeight="1">
      <c r="A97" s="79"/>
      <c r="B97" s="88" t="s">
        <v>405</v>
      </c>
      <c r="C97" s="99" t="s">
        <v>180</v>
      </c>
      <c r="D97" s="355">
        <f t="shared" si="2"/>
        <v>1006251</v>
      </c>
      <c r="E97" s="355">
        <v>1006251</v>
      </c>
      <c r="F97" s="355">
        <v>149615</v>
      </c>
      <c r="G97" s="355"/>
      <c r="H97" s="355"/>
      <c r="I97" s="355"/>
      <c r="J97" s="100"/>
    </row>
    <row r="98" spans="1:10" ht="32.25" customHeight="1">
      <c r="A98" s="79"/>
      <c r="B98" s="47" t="s">
        <v>406</v>
      </c>
      <c r="C98" s="110" t="s">
        <v>659</v>
      </c>
      <c r="D98" s="355">
        <f t="shared" si="2"/>
        <v>1354000</v>
      </c>
      <c r="E98" s="355">
        <v>1354000</v>
      </c>
      <c r="F98" s="355"/>
      <c r="G98" s="355"/>
      <c r="H98" s="355"/>
      <c r="I98" s="355"/>
      <c r="J98" s="100"/>
    </row>
    <row r="99" spans="1:10" ht="8.25" customHeight="1" thickBot="1">
      <c r="A99" s="363"/>
      <c r="B99" s="314"/>
      <c r="C99" s="208"/>
      <c r="D99" s="365"/>
      <c r="E99" s="365"/>
      <c r="F99" s="365"/>
      <c r="G99" s="365"/>
      <c r="H99" s="365"/>
      <c r="I99" s="365"/>
      <c r="J99" s="209"/>
    </row>
    <row r="100" spans="1:10" ht="24" customHeight="1" thickBot="1">
      <c r="A100" s="117"/>
      <c r="B100" s="172"/>
      <c r="C100" s="194"/>
      <c r="D100" s="119"/>
      <c r="E100" s="119"/>
      <c r="F100" s="119"/>
      <c r="G100" s="119"/>
      <c r="H100" s="119"/>
      <c r="I100" s="119"/>
      <c r="J100" s="119"/>
    </row>
    <row r="101" spans="1:10" ht="11.25" customHeight="1" thickBot="1">
      <c r="A101" s="379">
        <v>1</v>
      </c>
      <c r="B101" s="367">
        <v>2</v>
      </c>
      <c r="C101" s="367">
        <v>3</v>
      </c>
      <c r="D101" s="368">
        <v>4</v>
      </c>
      <c r="E101" s="368">
        <v>5</v>
      </c>
      <c r="F101" s="368">
        <v>6</v>
      </c>
      <c r="G101" s="368">
        <v>7</v>
      </c>
      <c r="H101" s="368">
        <v>8</v>
      </c>
      <c r="I101" s="368">
        <v>9</v>
      </c>
      <c r="J101" s="369">
        <v>10</v>
      </c>
    </row>
    <row r="102" spans="1:10" ht="18.75" customHeight="1">
      <c r="A102" s="354"/>
      <c r="B102" s="88" t="s">
        <v>417</v>
      </c>
      <c r="C102" s="99" t="s">
        <v>154</v>
      </c>
      <c r="D102" s="355">
        <f t="shared" si="2"/>
        <v>1130000</v>
      </c>
      <c r="E102" s="355">
        <v>1130000</v>
      </c>
      <c r="F102" s="355"/>
      <c r="G102" s="355"/>
      <c r="H102" s="355"/>
      <c r="I102" s="355"/>
      <c r="J102" s="100"/>
    </row>
    <row r="103" spans="1:10" ht="18.75" customHeight="1">
      <c r="A103" s="354"/>
      <c r="B103" s="88" t="s">
        <v>437</v>
      </c>
      <c r="C103" s="99" t="s">
        <v>460</v>
      </c>
      <c r="D103" s="355">
        <f t="shared" si="2"/>
        <v>129900</v>
      </c>
      <c r="E103" s="355">
        <v>129900</v>
      </c>
      <c r="F103" s="355">
        <v>118174</v>
      </c>
      <c r="G103" s="355"/>
      <c r="H103" s="355"/>
      <c r="I103" s="355"/>
      <c r="J103" s="100"/>
    </row>
    <row r="104" spans="1:10" ht="18.75" customHeight="1">
      <c r="A104" s="354"/>
      <c r="B104" s="88" t="s">
        <v>401</v>
      </c>
      <c r="C104" s="110" t="s">
        <v>227</v>
      </c>
      <c r="D104" s="355">
        <f>E104+J104</f>
        <v>1247333</v>
      </c>
      <c r="E104" s="355">
        <v>1237833</v>
      </c>
      <c r="F104" s="355">
        <v>454279</v>
      </c>
      <c r="G104" s="355"/>
      <c r="H104" s="355"/>
      <c r="I104" s="355"/>
      <c r="J104" s="100">
        <v>9500</v>
      </c>
    </row>
    <row r="105" spans="1:10" ht="29.25" customHeight="1">
      <c r="A105" s="354"/>
      <c r="B105" s="88" t="s">
        <v>402</v>
      </c>
      <c r="C105" s="110" t="s">
        <v>274</v>
      </c>
      <c r="D105" s="355">
        <f>E105</f>
        <v>558678</v>
      </c>
      <c r="E105" s="355">
        <v>558678</v>
      </c>
      <c r="F105" s="355">
        <v>522173</v>
      </c>
      <c r="G105" s="355"/>
      <c r="H105" s="355"/>
      <c r="I105" s="355"/>
      <c r="J105" s="100"/>
    </row>
    <row r="106" spans="1:10" ht="20.25" customHeight="1">
      <c r="A106" s="357"/>
      <c r="B106" s="358" t="s">
        <v>613</v>
      </c>
      <c r="C106" s="388" t="s">
        <v>100</v>
      </c>
      <c r="D106" s="361">
        <f>E106</f>
        <v>159000</v>
      </c>
      <c r="E106" s="361">
        <v>159000</v>
      </c>
      <c r="F106" s="361"/>
      <c r="G106" s="361"/>
      <c r="H106" s="361"/>
      <c r="I106" s="361"/>
      <c r="J106" s="362"/>
    </row>
    <row r="107" spans="1:10" s="67" customFormat="1" ht="30.75" customHeight="1">
      <c r="A107" s="350" t="s">
        <v>152</v>
      </c>
      <c r="B107" s="84"/>
      <c r="C107" s="109" t="s">
        <v>403</v>
      </c>
      <c r="D107" s="351">
        <f>D108+D109+D110</f>
        <v>1347910</v>
      </c>
      <c r="E107" s="351">
        <f>E108+E109+E110</f>
        <v>1347910</v>
      </c>
      <c r="F107" s="351">
        <f>F108+F109+F110</f>
        <v>839865</v>
      </c>
      <c r="G107" s="351">
        <f>G108+G109+G110</f>
        <v>297000</v>
      </c>
      <c r="H107" s="351"/>
      <c r="I107" s="351"/>
      <c r="J107" s="97"/>
    </row>
    <row r="108" spans="1:10" ht="18.75" customHeight="1">
      <c r="A108" s="350"/>
      <c r="B108" s="88" t="s">
        <v>153</v>
      </c>
      <c r="C108" s="99" t="s">
        <v>245</v>
      </c>
      <c r="D108" s="355">
        <f>E108</f>
        <v>444910</v>
      </c>
      <c r="E108" s="355">
        <v>444910</v>
      </c>
      <c r="F108" s="355">
        <v>421200</v>
      </c>
      <c r="G108" s="355"/>
      <c r="H108" s="355"/>
      <c r="I108" s="355"/>
      <c r="J108" s="100"/>
    </row>
    <row r="109" spans="1:10" ht="18.75" customHeight="1">
      <c r="A109" s="354"/>
      <c r="B109" s="88" t="s">
        <v>181</v>
      </c>
      <c r="C109" s="99" t="s">
        <v>228</v>
      </c>
      <c r="D109" s="355">
        <f>E109</f>
        <v>492000</v>
      </c>
      <c r="E109" s="355">
        <v>492000</v>
      </c>
      <c r="F109" s="355">
        <v>418665</v>
      </c>
      <c r="G109" s="355"/>
      <c r="H109" s="355"/>
      <c r="I109" s="355"/>
      <c r="J109" s="100"/>
    </row>
    <row r="110" spans="1:10" ht="18.75" customHeight="1">
      <c r="A110" s="357"/>
      <c r="B110" s="358" t="s">
        <v>155</v>
      </c>
      <c r="C110" s="359" t="s">
        <v>100</v>
      </c>
      <c r="D110" s="361">
        <f>E110</f>
        <v>411000</v>
      </c>
      <c r="E110" s="361">
        <v>411000</v>
      </c>
      <c r="F110" s="361"/>
      <c r="G110" s="361">
        <v>297000</v>
      </c>
      <c r="H110" s="361"/>
      <c r="I110" s="361"/>
      <c r="J110" s="362"/>
    </row>
    <row r="111" spans="1:10" s="67" customFormat="1" ht="22.5" customHeight="1">
      <c r="A111" s="350" t="s">
        <v>156</v>
      </c>
      <c r="B111" s="84"/>
      <c r="C111" s="109" t="s">
        <v>539</v>
      </c>
      <c r="D111" s="351">
        <f>SUM(D112,D113,D114,D115,D116,D117,D118)+D121+D120+D119</f>
        <v>5685588</v>
      </c>
      <c r="E111" s="351">
        <f>SUM(E112,E113,E114,E115,E116,E117,E118)+E121+E120+E119</f>
        <v>5685588</v>
      </c>
      <c r="F111" s="351">
        <f>SUM(F112,F113,F114,F115,F116,F117,F118)+F121+F120+F119</f>
        <v>4126045</v>
      </c>
      <c r="G111" s="351">
        <f>SUM(G112,G113,G114,G115,G116,G117,G118)+G121+G120+G119</f>
        <v>467331</v>
      </c>
      <c r="H111" s="351"/>
      <c r="I111" s="351"/>
      <c r="J111" s="97"/>
    </row>
    <row r="112" spans="1:10" ht="18.75" customHeight="1">
      <c r="A112" s="354"/>
      <c r="B112" s="88" t="s">
        <v>158</v>
      </c>
      <c r="C112" s="110" t="s">
        <v>234</v>
      </c>
      <c r="D112" s="355">
        <f aca="true" t="shared" si="3" ref="D112:D121">E112</f>
        <v>992545</v>
      </c>
      <c r="E112" s="378">
        <v>992545</v>
      </c>
      <c r="F112" s="355">
        <v>876373</v>
      </c>
      <c r="G112" s="355"/>
      <c r="H112" s="355"/>
      <c r="I112" s="355"/>
      <c r="J112" s="100"/>
    </row>
    <row r="113" spans="1:10" ht="18.75" customHeight="1">
      <c r="A113" s="354"/>
      <c r="B113" s="88" t="s">
        <v>157</v>
      </c>
      <c r="C113" s="110" t="s">
        <v>303</v>
      </c>
      <c r="D113" s="355">
        <f t="shared" si="3"/>
        <v>1894600</v>
      </c>
      <c r="E113" s="355">
        <v>1894600</v>
      </c>
      <c r="F113" s="355">
        <v>1517883</v>
      </c>
      <c r="G113" s="355"/>
      <c r="H113" s="355"/>
      <c r="I113" s="355"/>
      <c r="J113" s="100"/>
    </row>
    <row r="114" spans="1:10" ht="30" customHeight="1">
      <c r="A114" s="354"/>
      <c r="B114" s="47" t="s">
        <v>653</v>
      </c>
      <c r="C114" s="110" t="s">
        <v>449</v>
      </c>
      <c r="D114" s="355">
        <f t="shared" si="3"/>
        <v>790637</v>
      </c>
      <c r="E114" s="355">
        <v>790637</v>
      </c>
      <c r="F114" s="355">
        <v>723074</v>
      </c>
      <c r="G114" s="355"/>
      <c r="H114" s="355"/>
      <c r="I114" s="355"/>
      <c r="J114" s="100"/>
    </row>
    <row r="115" spans="1:10" ht="18.75" customHeight="1">
      <c r="A115" s="354"/>
      <c r="B115" s="88" t="s">
        <v>159</v>
      </c>
      <c r="C115" s="99" t="s">
        <v>160</v>
      </c>
      <c r="D115" s="355">
        <f t="shared" si="3"/>
        <v>614266</v>
      </c>
      <c r="E115" s="355">
        <v>614266</v>
      </c>
      <c r="F115" s="355">
        <v>463121</v>
      </c>
      <c r="G115" s="355"/>
      <c r="H115" s="355"/>
      <c r="I115" s="355"/>
      <c r="J115" s="100"/>
    </row>
    <row r="116" spans="1:10" ht="18.75" customHeight="1">
      <c r="A116" s="354"/>
      <c r="B116" s="88" t="s">
        <v>161</v>
      </c>
      <c r="C116" s="99" t="s">
        <v>307</v>
      </c>
      <c r="D116" s="355">
        <f t="shared" si="3"/>
        <v>395650</v>
      </c>
      <c r="E116" s="355">
        <v>395650</v>
      </c>
      <c r="F116" s="355">
        <v>363000</v>
      </c>
      <c r="G116" s="355"/>
      <c r="H116" s="355"/>
      <c r="I116" s="355"/>
      <c r="J116" s="100"/>
    </row>
    <row r="117" spans="1:10" ht="18.75" customHeight="1">
      <c r="A117" s="354"/>
      <c r="B117" s="88" t="s">
        <v>162</v>
      </c>
      <c r="C117" s="99" t="s">
        <v>163</v>
      </c>
      <c r="D117" s="355">
        <f t="shared" si="3"/>
        <v>310000</v>
      </c>
      <c r="E117" s="355">
        <v>310000</v>
      </c>
      <c r="F117" s="355"/>
      <c r="G117" s="355"/>
      <c r="H117" s="355"/>
      <c r="I117" s="355"/>
      <c r="J117" s="100"/>
    </row>
    <row r="118" spans="1:10" ht="18.75" customHeight="1">
      <c r="A118" s="354"/>
      <c r="B118" s="88" t="s">
        <v>164</v>
      </c>
      <c r="C118" s="99" t="s">
        <v>235</v>
      </c>
      <c r="D118" s="355">
        <f t="shared" si="3"/>
        <v>158876</v>
      </c>
      <c r="E118" s="378">
        <v>158876</v>
      </c>
      <c r="F118" s="355">
        <v>153438</v>
      </c>
      <c r="G118" s="355"/>
      <c r="H118" s="355"/>
      <c r="I118" s="355"/>
      <c r="J118" s="100"/>
    </row>
    <row r="119" spans="1:10" ht="18.75" customHeight="1">
      <c r="A119" s="354"/>
      <c r="B119" s="88" t="s">
        <v>521</v>
      </c>
      <c r="C119" s="99" t="s">
        <v>559</v>
      </c>
      <c r="D119" s="355">
        <f t="shared" si="3"/>
        <v>467331</v>
      </c>
      <c r="E119" s="355">
        <v>467331</v>
      </c>
      <c r="F119" s="355"/>
      <c r="G119" s="355">
        <v>467331</v>
      </c>
      <c r="H119" s="355"/>
      <c r="I119" s="355"/>
      <c r="J119" s="100"/>
    </row>
    <row r="120" spans="1:10" ht="18.75" customHeight="1">
      <c r="A120" s="354"/>
      <c r="B120" s="88" t="s">
        <v>361</v>
      </c>
      <c r="C120" s="99" t="s">
        <v>343</v>
      </c>
      <c r="D120" s="355">
        <f t="shared" si="3"/>
        <v>17052</v>
      </c>
      <c r="E120" s="355">
        <v>17052</v>
      </c>
      <c r="F120" s="355"/>
      <c r="G120" s="355"/>
      <c r="H120" s="355"/>
      <c r="I120" s="355"/>
      <c r="J120" s="100"/>
    </row>
    <row r="121" spans="1:10" ht="18.75" customHeight="1">
      <c r="A121" s="354"/>
      <c r="B121" s="88" t="s">
        <v>301</v>
      </c>
      <c r="C121" s="99" t="s">
        <v>100</v>
      </c>
      <c r="D121" s="355">
        <f t="shared" si="3"/>
        <v>44631</v>
      </c>
      <c r="E121" s="355">
        <v>44631</v>
      </c>
      <c r="F121" s="355">
        <v>29156</v>
      </c>
      <c r="G121" s="355"/>
      <c r="H121" s="355"/>
      <c r="I121" s="355"/>
      <c r="J121" s="100"/>
    </row>
    <row r="122" spans="1:10" ht="18.75" customHeight="1" thickBot="1">
      <c r="A122" s="363"/>
      <c r="B122" s="386"/>
      <c r="C122" s="371"/>
      <c r="D122" s="372"/>
      <c r="E122" s="372"/>
      <c r="F122" s="372"/>
      <c r="G122" s="372"/>
      <c r="H122" s="372"/>
      <c r="I122" s="372"/>
      <c r="J122" s="209"/>
    </row>
    <row r="123" spans="1:10" ht="18.75" customHeight="1" thickBot="1">
      <c r="A123" s="117"/>
      <c r="B123" s="117"/>
      <c r="C123" s="118"/>
      <c r="D123" s="119"/>
      <c r="E123" s="119"/>
      <c r="F123" s="119"/>
      <c r="G123" s="119"/>
      <c r="H123" s="119"/>
      <c r="I123" s="119"/>
      <c r="J123" s="119"/>
    </row>
    <row r="124" spans="1:10" ht="13.5" customHeight="1" thickBot="1">
      <c r="A124" s="379">
        <v>1</v>
      </c>
      <c r="B124" s="367">
        <v>2</v>
      </c>
      <c r="C124" s="367">
        <v>3</v>
      </c>
      <c r="D124" s="368">
        <v>4</v>
      </c>
      <c r="E124" s="368">
        <v>5</v>
      </c>
      <c r="F124" s="368">
        <v>6</v>
      </c>
      <c r="G124" s="368">
        <v>7</v>
      </c>
      <c r="H124" s="368">
        <v>8</v>
      </c>
      <c r="I124" s="368">
        <v>9</v>
      </c>
      <c r="J124" s="369">
        <v>10</v>
      </c>
    </row>
    <row r="125" spans="1:10" s="67" customFormat="1" ht="32.25" customHeight="1">
      <c r="A125" s="350" t="s">
        <v>165</v>
      </c>
      <c r="B125" s="84"/>
      <c r="C125" s="109" t="s">
        <v>538</v>
      </c>
      <c r="D125" s="351">
        <f>SUM(D126,D127,D129,D130,D132)+D131+D128</f>
        <v>9115197</v>
      </c>
      <c r="E125" s="351">
        <f>SUM(E126,E127,E129,E130,E132)+E131+E128</f>
        <v>4287817</v>
      </c>
      <c r="F125" s="351"/>
      <c r="G125" s="351"/>
      <c r="H125" s="351"/>
      <c r="I125" s="351"/>
      <c r="J125" s="97">
        <f>SUM(J126,J127,J129,J130,J132)+J131+J128</f>
        <v>4827380</v>
      </c>
    </row>
    <row r="126" spans="1:10" ht="18.75" customHeight="1">
      <c r="A126" s="354"/>
      <c r="B126" s="88" t="s">
        <v>166</v>
      </c>
      <c r="C126" s="99" t="s">
        <v>308</v>
      </c>
      <c r="D126" s="355">
        <f>E126</f>
        <v>1828250</v>
      </c>
      <c r="E126" s="355">
        <v>1828250</v>
      </c>
      <c r="F126" s="355"/>
      <c r="G126" s="355"/>
      <c r="H126" s="355"/>
      <c r="I126" s="355"/>
      <c r="J126" s="100"/>
    </row>
    <row r="127" spans="1:10" ht="18.75" customHeight="1">
      <c r="A127" s="354"/>
      <c r="B127" s="88" t="s">
        <v>167</v>
      </c>
      <c r="C127" s="99" t="s">
        <v>309</v>
      </c>
      <c r="D127" s="355">
        <f aca="true" t="shared" si="4" ref="D127:D132">E127+J127</f>
        <v>993082</v>
      </c>
      <c r="E127" s="355">
        <v>993082</v>
      </c>
      <c r="F127" s="355"/>
      <c r="G127" s="355"/>
      <c r="H127" s="355"/>
      <c r="I127" s="355"/>
      <c r="J127" s="100"/>
    </row>
    <row r="128" spans="1:10" ht="18.75" customHeight="1">
      <c r="A128" s="354"/>
      <c r="B128" s="88" t="s">
        <v>429</v>
      </c>
      <c r="C128" s="99" t="s">
        <v>430</v>
      </c>
      <c r="D128" s="355">
        <f t="shared" si="4"/>
        <v>3160</v>
      </c>
      <c r="E128" s="355">
        <v>3160</v>
      </c>
      <c r="F128" s="355"/>
      <c r="G128" s="355"/>
      <c r="H128" s="355"/>
      <c r="I128" s="355"/>
      <c r="J128" s="100"/>
    </row>
    <row r="129" spans="1:10" ht="18.75" customHeight="1">
      <c r="A129" s="354"/>
      <c r="B129" s="88" t="s">
        <v>168</v>
      </c>
      <c r="C129" s="99" t="s">
        <v>236</v>
      </c>
      <c r="D129" s="355">
        <f t="shared" si="4"/>
        <v>212668</v>
      </c>
      <c r="E129" s="355">
        <v>212668</v>
      </c>
      <c r="F129" s="355"/>
      <c r="G129" s="355"/>
      <c r="H129" s="355"/>
      <c r="I129" s="355"/>
      <c r="J129" s="100"/>
    </row>
    <row r="130" spans="1:10" ht="18.75" customHeight="1">
      <c r="A130" s="354"/>
      <c r="B130" s="88" t="s">
        <v>169</v>
      </c>
      <c r="C130" s="99" t="s">
        <v>192</v>
      </c>
      <c r="D130" s="355">
        <f t="shared" si="4"/>
        <v>1221000</v>
      </c>
      <c r="E130" s="355">
        <v>1032000</v>
      </c>
      <c r="F130" s="355"/>
      <c r="G130" s="355"/>
      <c r="H130" s="355"/>
      <c r="I130" s="355"/>
      <c r="J130" s="100">
        <v>189000</v>
      </c>
    </row>
    <row r="131" spans="1:10" ht="36.75" customHeight="1">
      <c r="A131" s="354"/>
      <c r="B131" s="47" t="s">
        <v>414</v>
      </c>
      <c r="C131" s="110" t="s">
        <v>435</v>
      </c>
      <c r="D131" s="355">
        <f t="shared" si="4"/>
        <v>10000</v>
      </c>
      <c r="E131" s="355">
        <v>10000</v>
      </c>
      <c r="F131" s="355"/>
      <c r="G131" s="355"/>
      <c r="H131" s="355"/>
      <c r="I131" s="355"/>
      <c r="J131" s="100"/>
    </row>
    <row r="132" spans="1:10" ht="18.75" customHeight="1">
      <c r="A132" s="357"/>
      <c r="B132" s="358" t="s">
        <v>170</v>
      </c>
      <c r="C132" s="359" t="s">
        <v>100</v>
      </c>
      <c r="D132" s="361">
        <f t="shared" si="4"/>
        <v>4847037</v>
      </c>
      <c r="E132" s="361">
        <v>208657</v>
      </c>
      <c r="F132" s="361"/>
      <c r="G132" s="361"/>
      <c r="H132" s="361"/>
      <c r="I132" s="361"/>
      <c r="J132" s="362">
        <v>4638380</v>
      </c>
    </row>
    <row r="133" spans="1:10" s="67" customFormat="1" ht="32.25" customHeight="1">
      <c r="A133" s="83" t="s">
        <v>171</v>
      </c>
      <c r="B133" s="84"/>
      <c r="C133" s="109" t="s">
        <v>537</v>
      </c>
      <c r="D133" s="351">
        <f>SUM(D134,D135,D136,D137)</f>
        <v>3001885</v>
      </c>
      <c r="E133" s="351">
        <f>SUM(E134,E135,E136,E137)</f>
        <v>2741885</v>
      </c>
      <c r="F133" s="351"/>
      <c r="G133" s="351">
        <f>SUM(G134,G135,G136,G137)</f>
        <v>2368885</v>
      </c>
      <c r="H133" s="351"/>
      <c r="I133" s="351"/>
      <c r="J133" s="97">
        <f>SUM(J134,J135,J136,J137)</f>
        <v>260000</v>
      </c>
    </row>
    <row r="134" spans="1:10" ht="18.75" customHeight="1">
      <c r="A134" s="79"/>
      <c r="B134" s="88" t="s">
        <v>172</v>
      </c>
      <c r="C134" s="110" t="s">
        <v>530</v>
      </c>
      <c r="D134" s="355">
        <f>E134+J134</f>
        <v>1326000</v>
      </c>
      <c r="E134" s="355">
        <v>1141000</v>
      </c>
      <c r="F134" s="355"/>
      <c r="G134" s="355">
        <v>1141000</v>
      </c>
      <c r="H134" s="355"/>
      <c r="I134" s="355"/>
      <c r="J134" s="100">
        <v>185000</v>
      </c>
    </row>
    <row r="135" spans="1:10" ht="18.75" customHeight="1">
      <c r="A135" s="79"/>
      <c r="B135" s="88" t="s">
        <v>174</v>
      </c>
      <c r="C135" s="99" t="s">
        <v>310</v>
      </c>
      <c r="D135" s="355">
        <f>E135+J135</f>
        <v>865000</v>
      </c>
      <c r="E135" s="355">
        <v>830000</v>
      </c>
      <c r="F135" s="355"/>
      <c r="G135" s="355">
        <v>830000</v>
      </c>
      <c r="H135" s="355"/>
      <c r="I135" s="355"/>
      <c r="J135" s="100">
        <v>35000</v>
      </c>
    </row>
    <row r="136" spans="1:10" ht="18.75" customHeight="1">
      <c r="A136" s="79"/>
      <c r="B136" s="88" t="s">
        <v>173</v>
      </c>
      <c r="C136" s="99" t="s">
        <v>311</v>
      </c>
      <c r="D136" s="355">
        <f>E136+J136</f>
        <v>380000</v>
      </c>
      <c r="E136" s="355">
        <v>340000</v>
      </c>
      <c r="F136" s="355"/>
      <c r="G136" s="355">
        <v>340000</v>
      </c>
      <c r="H136" s="355"/>
      <c r="I136" s="355"/>
      <c r="J136" s="100">
        <v>40000</v>
      </c>
    </row>
    <row r="137" spans="1:10" ht="18.75" customHeight="1">
      <c r="A137" s="380"/>
      <c r="B137" s="358" t="s">
        <v>175</v>
      </c>
      <c r="C137" s="359" t="s">
        <v>100</v>
      </c>
      <c r="D137" s="361">
        <f>E137+J137</f>
        <v>430885</v>
      </c>
      <c r="E137" s="361">
        <v>430885</v>
      </c>
      <c r="F137" s="361"/>
      <c r="G137" s="361">
        <v>57885</v>
      </c>
      <c r="H137" s="361"/>
      <c r="I137" s="361"/>
      <c r="J137" s="362"/>
    </row>
    <row r="138" spans="1:10" s="67" customFormat="1" ht="22.5" customHeight="1">
      <c r="A138" s="83" t="s">
        <v>176</v>
      </c>
      <c r="B138" s="84"/>
      <c r="C138" s="96" t="s">
        <v>177</v>
      </c>
      <c r="D138" s="351">
        <f>SUM(D139,D140)</f>
        <v>2670500</v>
      </c>
      <c r="E138" s="351">
        <f>SUM(E139,E140)</f>
        <v>1639500</v>
      </c>
      <c r="F138" s="351">
        <f>SUM(F140,F139)</f>
        <v>3000</v>
      </c>
      <c r="G138" s="351">
        <f>SUM(G139,G140)</f>
        <v>1405000</v>
      </c>
      <c r="H138" s="351"/>
      <c r="I138" s="351"/>
      <c r="J138" s="97">
        <f>SUM(J139,J140)</f>
        <v>1031000</v>
      </c>
    </row>
    <row r="139" spans="1:10" ht="18.75" customHeight="1">
      <c r="A139" s="79"/>
      <c r="B139" s="88" t="s">
        <v>250</v>
      </c>
      <c r="C139" s="99" t="s">
        <v>251</v>
      </c>
      <c r="D139" s="355">
        <f>E139+J139</f>
        <v>1000000</v>
      </c>
      <c r="E139" s="355"/>
      <c r="F139" s="355"/>
      <c r="G139" s="355"/>
      <c r="H139" s="355"/>
      <c r="I139" s="355"/>
      <c r="J139" s="100">
        <v>1000000</v>
      </c>
    </row>
    <row r="140" spans="1:10" ht="18.75" customHeight="1">
      <c r="A140" s="79"/>
      <c r="B140" s="88" t="s">
        <v>178</v>
      </c>
      <c r="C140" s="110" t="s">
        <v>442</v>
      </c>
      <c r="D140" s="355">
        <f>E140+J140</f>
        <v>1670500</v>
      </c>
      <c r="E140" s="355">
        <f>1700500-61000</f>
        <v>1639500</v>
      </c>
      <c r="F140" s="355">
        <v>3000</v>
      </c>
      <c r="G140" s="355">
        <f>1466000-61000</f>
        <v>1405000</v>
      </c>
      <c r="H140" s="355"/>
      <c r="I140" s="355"/>
      <c r="J140" s="100">
        <v>31000</v>
      </c>
    </row>
    <row r="141" spans="1:10" ht="17.25" customHeight="1" thickBot="1">
      <c r="A141" s="79"/>
      <c r="B141" s="88"/>
      <c r="C141" s="99"/>
      <c r="D141" s="381"/>
      <c r="E141" s="381"/>
      <c r="F141" s="381"/>
      <c r="G141" s="381"/>
      <c r="H141" s="381"/>
      <c r="I141" s="355"/>
      <c r="J141" s="100"/>
    </row>
    <row r="142" spans="1:10" s="58" customFormat="1" ht="26.25" customHeight="1" thickBot="1">
      <c r="A142" s="649" t="s">
        <v>193</v>
      </c>
      <c r="B142" s="650"/>
      <c r="C142" s="651"/>
      <c r="D142" s="215">
        <f>SUM(D138,D133,D125,D111,D94,D86,D68,D66,D64,D53,D48,D43,D40,D37,D33,D27,D23,D19)+D25+D62+D107</f>
        <v>141666759</v>
      </c>
      <c r="E142" s="215">
        <f>SUM(E138,E133,E125,E111,E94,E86,E68,E66,E64,E53,E48,E43,E40,E37,E33,E27,E23,E19)+E25+E62+E107</f>
        <v>106707879</v>
      </c>
      <c r="F142" s="215">
        <f>SUM(F138,F133,F125,F111,F94,F86,F68,F66,F64,F53,F48,F43,F40,F37,F33,F27,F23,F19)+F25+F62+F107</f>
        <v>47104399</v>
      </c>
      <c r="G142" s="215">
        <f>SUM(G138,G133,G125,G111,G94,G86,G68,G66,G64,G53,G48,G43,G40,G37,G33,G27,G23,G19)+G25+G62+G107</f>
        <v>12609878</v>
      </c>
      <c r="H142" s="215">
        <f>SUM(H138,H133,H125,H111,H94,H86,H68,H66,H64,H53,H48,H43,H40,H37,H33,H27,H23,H19)+H25+H62+H107</f>
        <v>2077028</v>
      </c>
      <c r="I142" s="215"/>
      <c r="J142" s="57">
        <f>SUM(J138,J133,J125,J111,J94,J86,J68,J66,J64,J53,J48,J43,J40,J37,J33,J27,J23,J19)+J25+J62+J107</f>
        <v>34958880</v>
      </c>
    </row>
    <row r="143" spans="1:10" ht="19.5" customHeight="1">
      <c r="A143" s="117"/>
      <c r="B143" s="117"/>
      <c r="C143" s="118"/>
      <c r="D143" s="119"/>
      <c r="E143" s="119"/>
      <c r="F143" s="119"/>
      <c r="G143" s="119"/>
      <c r="H143" s="119"/>
      <c r="I143" s="119"/>
      <c r="J143" s="119"/>
    </row>
    <row r="144" spans="1:10" ht="19.5" customHeight="1">
      <c r="A144" s="117"/>
      <c r="B144" s="117"/>
      <c r="C144" s="124" t="s">
        <v>583</v>
      </c>
      <c r="D144" s="119">
        <v>142266759</v>
      </c>
      <c r="E144" s="119">
        <v>107307879</v>
      </c>
      <c r="F144" s="119">
        <v>47354466</v>
      </c>
      <c r="G144" s="119">
        <v>12710878</v>
      </c>
      <c r="H144" s="119">
        <v>2077028</v>
      </c>
      <c r="I144" s="119"/>
      <c r="J144" s="119">
        <v>34958880</v>
      </c>
    </row>
    <row r="145" spans="1:10" ht="19.5" customHeight="1">
      <c r="A145" s="117"/>
      <c r="B145" s="117"/>
      <c r="C145" s="186" t="s">
        <v>610</v>
      </c>
      <c r="D145" s="187">
        <f>D142-D144</f>
        <v>-600000</v>
      </c>
      <c r="E145" s="187">
        <f aca="true" t="shared" si="5" ref="E145:J145">E142-E144</f>
        <v>-600000</v>
      </c>
      <c r="F145" s="187">
        <f t="shared" si="5"/>
        <v>-250067</v>
      </c>
      <c r="G145" s="187">
        <f t="shared" si="5"/>
        <v>-101000</v>
      </c>
      <c r="H145" s="187">
        <f t="shared" si="5"/>
        <v>0</v>
      </c>
      <c r="I145" s="187">
        <f t="shared" si="5"/>
        <v>0</v>
      </c>
      <c r="J145" s="187">
        <f t="shared" si="5"/>
        <v>0</v>
      </c>
    </row>
    <row r="146" spans="1:10" ht="19.5" customHeight="1">
      <c r="A146" s="117"/>
      <c r="B146" s="117"/>
      <c r="C146" s="118"/>
      <c r="D146" s="119"/>
      <c r="E146" s="119"/>
      <c r="F146" s="119"/>
      <c r="G146" s="119"/>
      <c r="H146" s="119"/>
      <c r="I146" s="119"/>
      <c r="J146" s="119"/>
    </row>
    <row r="147" spans="1:10" ht="19.5" customHeight="1">
      <c r="A147" s="117"/>
      <c r="B147" s="117"/>
      <c r="C147" s="118"/>
      <c r="D147" s="119"/>
      <c r="E147" s="119"/>
      <c r="F147" s="119"/>
      <c r="G147" s="119"/>
      <c r="H147" s="119"/>
      <c r="I147" s="119"/>
      <c r="J147" s="119"/>
    </row>
  </sheetData>
  <sheetProtection password="CF53" sheet="1" objects="1" scenarios="1"/>
  <mergeCells count="16">
    <mergeCell ref="A7:J7"/>
    <mergeCell ref="A6:J6"/>
    <mergeCell ref="A9:A17"/>
    <mergeCell ref="E11:E17"/>
    <mergeCell ref="F11:I11"/>
    <mergeCell ref="D9:D17"/>
    <mergeCell ref="A142:C142"/>
    <mergeCell ref="E10:I10"/>
    <mergeCell ref="J10:J17"/>
    <mergeCell ref="E9:J9"/>
    <mergeCell ref="F12:F17"/>
    <mergeCell ref="G12:G17"/>
    <mergeCell ref="C9:C17"/>
    <mergeCell ref="B9:B17"/>
    <mergeCell ref="H12:H17"/>
    <mergeCell ref="I12:I17"/>
  </mergeCells>
  <printOptions horizontalCentered="1"/>
  <pageMargins left="0.8661417322834646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workbookViewId="0" topLeftCell="A1">
      <selection activeCell="F2" sqref="F2:F3"/>
    </sheetView>
  </sheetViews>
  <sheetFormatPr defaultColWidth="9.00390625" defaultRowHeight="12.75"/>
  <cols>
    <col min="1" max="1" width="6.00390625" style="399" customWidth="1"/>
    <col min="2" max="2" width="8.25390625" style="399" customWidth="1"/>
    <col min="3" max="3" width="43.375" style="400" customWidth="1"/>
    <col min="4" max="8" width="13.875" style="401" customWidth="1"/>
    <col min="9" max="16384" width="9.125" style="401" customWidth="1"/>
  </cols>
  <sheetData>
    <row r="1" ht="12.75">
      <c r="F1" s="402" t="s">
        <v>339</v>
      </c>
    </row>
    <row r="2" ht="12.75">
      <c r="F2" s="402" t="s">
        <v>758</v>
      </c>
    </row>
    <row r="3" ht="12.75">
      <c r="F3" s="402" t="s">
        <v>759</v>
      </c>
    </row>
    <row r="4" ht="36" customHeight="1"/>
    <row r="5" spans="1:8" s="58" customFormat="1" ht="12">
      <c r="A5" s="681" t="s">
        <v>737</v>
      </c>
      <c r="B5" s="681"/>
      <c r="C5" s="681"/>
      <c r="D5" s="681"/>
      <c r="E5" s="681"/>
      <c r="F5" s="681"/>
      <c r="G5" s="681"/>
      <c r="H5" s="681"/>
    </row>
    <row r="6" spans="1:8" s="58" customFormat="1" ht="25.5" customHeight="1">
      <c r="A6" s="682" t="s">
        <v>756</v>
      </c>
      <c r="B6" s="683"/>
      <c r="C6" s="683"/>
      <c r="D6" s="683"/>
      <c r="E6" s="683"/>
      <c r="F6" s="683"/>
      <c r="G6" s="683"/>
      <c r="H6" s="683"/>
    </row>
    <row r="7" spans="1:8" s="58" customFormat="1" ht="12">
      <c r="A7" s="403"/>
      <c r="B7" s="403"/>
      <c r="C7" s="403"/>
      <c r="D7" s="403"/>
      <c r="E7" s="403"/>
      <c r="F7" s="403"/>
      <c r="G7" s="403"/>
      <c r="H7" s="403"/>
    </row>
    <row r="8" spans="1:8" s="58" customFormat="1" ht="13.5" customHeight="1" thickBot="1">
      <c r="A8" s="403"/>
      <c r="B8" s="403"/>
      <c r="C8" s="404"/>
      <c r="D8" s="403"/>
      <c r="E8" s="403"/>
      <c r="F8" s="403"/>
      <c r="G8" s="403"/>
      <c r="H8" s="405" t="s">
        <v>244</v>
      </c>
    </row>
    <row r="9" spans="1:8" s="58" customFormat="1" ht="12.75" customHeight="1">
      <c r="A9" s="688" t="s">
        <v>61</v>
      </c>
      <c r="B9" s="690" t="s">
        <v>62</v>
      </c>
      <c r="C9" s="676" t="s">
        <v>438</v>
      </c>
      <c r="D9" s="678" t="s">
        <v>475</v>
      </c>
      <c r="E9" s="686" t="s">
        <v>352</v>
      </c>
      <c r="F9" s="686"/>
      <c r="G9" s="686"/>
      <c r="H9" s="687"/>
    </row>
    <row r="10" spans="1:8" ht="12.75" customHeight="1">
      <c r="A10" s="689"/>
      <c r="B10" s="691"/>
      <c r="C10" s="677"/>
      <c r="D10" s="679"/>
      <c r="E10" s="684" t="s">
        <v>64</v>
      </c>
      <c r="F10" s="684"/>
      <c r="G10" s="684"/>
      <c r="H10" s="685" t="s">
        <v>65</v>
      </c>
    </row>
    <row r="11" spans="1:8" ht="11.25" customHeight="1">
      <c r="A11" s="689"/>
      <c r="B11" s="691"/>
      <c r="C11" s="677"/>
      <c r="D11" s="679"/>
      <c r="E11" s="680" t="s">
        <v>473</v>
      </c>
      <c r="F11" s="680"/>
      <c r="G11" s="680"/>
      <c r="H11" s="685"/>
    </row>
    <row r="12" spans="1:8" ht="48">
      <c r="A12" s="689"/>
      <c r="B12" s="691"/>
      <c r="C12" s="677"/>
      <c r="D12" s="679"/>
      <c r="E12" s="218" t="s">
        <v>66</v>
      </c>
      <c r="F12" s="218" t="s">
        <v>70</v>
      </c>
      <c r="G12" s="216" t="s">
        <v>67</v>
      </c>
      <c r="H12" s="685"/>
    </row>
    <row r="13" spans="1:8" s="408" customFormat="1" ht="9" thickBot="1">
      <c r="A13" s="406">
        <v>1</v>
      </c>
      <c r="B13" s="219">
        <v>2</v>
      </c>
      <c r="C13" s="219" t="s">
        <v>351</v>
      </c>
      <c r="D13" s="220">
        <v>4</v>
      </c>
      <c r="E13" s="220">
        <v>5</v>
      </c>
      <c r="F13" s="220">
        <v>6</v>
      </c>
      <c r="G13" s="220">
        <v>7</v>
      </c>
      <c r="H13" s="407">
        <v>8</v>
      </c>
    </row>
    <row r="14" spans="1:8" s="58" customFormat="1" ht="19.5" customHeight="1">
      <c r="A14" s="50" t="s">
        <v>146</v>
      </c>
      <c r="B14" s="217"/>
      <c r="C14" s="409" t="s">
        <v>147</v>
      </c>
      <c r="D14" s="410">
        <f>SUM(D15,D16)</f>
        <v>775000</v>
      </c>
      <c r="E14" s="410">
        <f>SUM(E15,E16)</f>
        <v>525000</v>
      </c>
      <c r="F14" s="410">
        <f>SUM(F15,F16)</f>
        <v>184578</v>
      </c>
      <c r="G14" s="410">
        <f>SUM(G15,G16)</f>
        <v>70000</v>
      </c>
      <c r="H14" s="411">
        <f>SUM(H15,H16)</f>
        <v>250000</v>
      </c>
    </row>
    <row r="15" spans="1:8" s="527" customFormat="1" ht="28.5" customHeight="1">
      <c r="A15" s="522"/>
      <c r="B15" s="523" t="s">
        <v>420</v>
      </c>
      <c r="C15" s="524" t="s">
        <v>421</v>
      </c>
      <c r="D15" s="525">
        <f>SUM(E15,H15)</f>
        <v>25000</v>
      </c>
      <c r="E15" s="525">
        <f>SUM('zał.nr7'!E96)</f>
        <v>25000</v>
      </c>
      <c r="F15" s="525"/>
      <c r="G15" s="525">
        <f>SUM('zał.nr7'!G96)</f>
        <v>25000</v>
      </c>
      <c r="H15" s="526"/>
    </row>
    <row r="16" spans="1:8" ht="27" customHeight="1" thickBot="1">
      <c r="A16" s="221"/>
      <c r="B16" s="51" t="s">
        <v>189</v>
      </c>
      <c r="C16" s="222" t="s">
        <v>190</v>
      </c>
      <c r="D16" s="223">
        <f>E16+H16</f>
        <v>750000</v>
      </c>
      <c r="E16" s="223">
        <f>SUM('zał.nr7'!E97)</f>
        <v>500000</v>
      </c>
      <c r="F16" s="224">
        <f>SUM('zał.nr7'!F97)</f>
        <v>184578</v>
      </c>
      <c r="G16" s="224">
        <f>SUM('zał.nr7'!G97)</f>
        <v>45000</v>
      </c>
      <c r="H16" s="225">
        <f>SUM('zał.nr7'!J97)</f>
        <v>250000</v>
      </c>
    </row>
    <row r="17" spans="1:8" s="58" customFormat="1" ht="21" customHeight="1" thickBot="1">
      <c r="A17" s="649" t="s">
        <v>193</v>
      </c>
      <c r="B17" s="650"/>
      <c r="C17" s="651"/>
      <c r="D17" s="215">
        <f>SUM(D14)</f>
        <v>775000</v>
      </c>
      <c r="E17" s="215">
        <f>E14</f>
        <v>525000</v>
      </c>
      <c r="F17" s="215">
        <f>F14</f>
        <v>184578</v>
      </c>
      <c r="G17" s="215">
        <f>G14</f>
        <v>70000</v>
      </c>
      <c r="H17" s="57">
        <f>H14</f>
        <v>250000</v>
      </c>
    </row>
    <row r="18" spans="1:8" ht="19.5" customHeight="1">
      <c r="A18" s="214"/>
      <c r="B18" s="214"/>
      <c r="C18" s="412"/>
      <c r="D18" s="413"/>
      <c r="E18" s="413"/>
      <c r="F18" s="413"/>
      <c r="G18" s="413"/>
      <c r="H18" s="413"/>
    </row>
    <row r="19" spans="1:8" ht="19.5" customHeight="1">
      <c r="A19" s="214"/>
      <c r="B19" s="214"/>
      <c r="C19" s="412"/>
      <c r="D19" s="413"/>
      <c r="E19" s="413"/>
      <c r="F19" s="413"/>
      <c r="G19" s="413"/>
      <c r="H19" s="413"/>
    </row>
    <row r="20" spans="1:8" ht="19.5" customHeight="1">
      <c r="A20" s="214"/>
      <c r="B20" s="214"/>
      <c r="C20" s="412"/>
      <c r="D20" s="413"/>
      <c r="E20" s="413"/>
      <c r="F20" s="413"/>
      <c r="G20" s="413"/>
      <c r="H20" s="413"/>
    </row>
    <row r="21" spans="1:8" ht="19.5" customHeight="1">
      <c r="A21" s="214"/>
      <c r="B21" s="214"/>
      <c r="C21" s="412"/>
      <c r="D21" s="413"/>
      <c r="E21" s="413"/>
      <c r="F21" s="413"/>
      <c r="G21" s="413"/>
      <c r="H21" s="413"/>
    </row>
    <row r="29" ht="12">
      <c r="F29" s="401" t="s">
        <v>261</v>
      </c>
    </row>
  </sheetData>
  <sheetProtection password="CF53" sheet="1" objects="1" scenarios="1"/>
  <mergeCells count="11">
    <mergeCell ref="A5:H5"/>
    <mergeCell ref="A6:H6"/>
    <mergeCell ref="E10:G10"/>
    <mergeCell ref="H10:H12"/>
    <mergeCell ref="E9:H9"/>
    <mergeCell ref="A9:A12"/>
    <mergeCell ref="B9:B12"/>
    <mergeCell ref="C9:C12"/>
    <mergeCell ref="D9:D12"/>
    <mergeCell ref="E11:G11"/>
    <mergeCell ref="A17:C17"/>
  </mergeCells>
  <printOptions/>
  <pageMargins left="0.8661417322834646" right="0.98425196850393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etatarczuk</cp:lastModifiedBy>
  <cp:lastPrinted>2005-12-14T08:04:48Z</cp:lastPrinted>
  <dcterms:created xsi:type="dcterms:W3CDTF">2000-09-07T11:58:52Z</dcterms:created>
  <dcterms:modified xsi:type="dcterms:W3CDTF">2005-12-16T11:21:01Z</dcterms:modified>
  <cp:category/>
  <cp:version/>
  <cp:contentType/>
  <cp:contentStatus/>
</cp:coreProperties>
</file>