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370" tabRatio="833" firstSheet="2" activeTab="5"/>
  </bookViews>
  <sheets>
    <sheet name="1Zmiany" sheetId="1" r:id="rId1"/>
    <sheet name="2WPF(plan i wykonanie2011)" sheetId="2" r:id="rId2"/>
    <sheet name="3WPF (plan2011-2019)" sheetId="3" r:id="rId3"/>
    <sheet name="4PRZEDSIEWZIECIA(plan wyk2011)" sheetId="4" r:id="rId4"/>
    <sheet name="5PRZEDSIEWZIECIA (pla2011-2019)" sheetId="5" r:id="rId5"/>
    <sheet name="Pplan wstepny i ostat2011-19" sheetId="6" r:id="rId6"/>
  </sheets>
  <definedNames>
    <definedName name="_xlnm.Print_Area" localSheetId="0">'1Zmiany'!$A$1:$F$13</definedName>
    <definedName name="_xlnm.Print_Area" localSheetId="1">'2WPF(plan i wykonanie2011)'!$A$1:$F$46</definedName>
    <definedName name="_xlnm.Print_Area" localSheetId="2">'3WPF (plan2011-2019)'!$A$1:$K$45</definedName>
    <definedName name="_xlnm.Print_Area" localSheetId="3">'4PRZEDSIEWZIECIA(plan wyk2011)'!$A$1:$K$283</definedName>
    <definedName name="_xlnm.Print_Area" localSheetId="4">'5PRZEDSIEWZIECIA (pla2011-2019)'!$A$1:$Y$287</definedName>
    <definedName name="_xlnm.Print_Area" localSheetId="5">'Pplan wstepny i ostat2011-19'!$A$1:$Z$161</definedName>
    <definedName name="_xlnm.Print_Titles" localSheetId="1">'2WPF(plan i wykonanie2011)'!$4:$6</definedName>
    <definedName name="_xlnm.Print_Titles" localSheetId="2">'3WPF (plan2011-2019)'!$4:$6</definedName>
    <definedName name="_xlnm.Print_Titles" localSheetId="3">'4PRZEDSIEWZIECIA(plan wyk2011)'!$4:$6</definedName>
    <definedName name="_xlnm.Print_Titles" localSheetId="4">'5PRZEDSIEWZIECIA (pla2011-2019)'!$4:$6</definedName>
    <definedName name="_xlnm.Print_Titles" localSheetId="5">'Pplan wstepny i ostat2011-19'!$4:$6</definedName>
  </definedNames>
  <calcPr fullCalcOnLoad="1"/>
</workbook>
</file>

<file path=xl/sharedStrings.xml><?xml version="1.0" encoding="utf-8"?>
<sst xmlns="http://schemas.openxmlformats.org/spreadsheetml/2006/main" count="1749" uniqueCount="482">
  <si>
    <t>Wydatki bieżące (bez odsetek i prowizji od kredytów i pożyczek oraz wyemitowanych papierów wartościowych), w tym:</t>
  </si>
  <si>
    <r>
      <t>Dochody ogółem</t>
    </r>
    <r>
      <rPr>
        <b/>
        <sz val="10"/>
        <rFont val="Times New Roman"/>
        <family val="1"/>
      </rPr>
      <t>, z tego:</t>
    </r>
  </si>
  <si>
    <r>
      <t>Dochody ogółem</t>
    </r>
    <r>
      <rPr>
        <b/>
        <sz val="9"/>
        <rFont val="Times New Roman"/>
        <family val="1"/>
      </rPr>
      <t>, z tego:</t>
    </r>
  </si>
  <si>
    <r>
      <t>Wydatki bieżące</t>
    </r>
    <r>
      <rPr>
        <b/>
        <vertAlign val="superscript"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(bez odsetek i prowizji od kredytów i pożyczek oraz wyemitowanych papierów wartościowych), w tym:</t>
    </r>
  </si>
  <si>
    <r>
      <t>na wynagrodzenia i składki od nich naliczane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(łącznie z wynagrodzeniami związanymi z realizacją projektów unijnych)</t>
    </r>
  </si>
  <si>
    <r>
      <t>Wydatki majątkowe</t>
    </r>
    <r>
      <rPr>
        <b/>
        <sz val="9"/>
        <rFont val="Times New Roman"/>
        <family val="1"/>
      </rPr>
      <t>, w tym:</t>
    </r>
  </si>
  <si>
    <r>
      <t>Kwota długu</t>
    </r>
    <r>
      <rPr>
        <b/>
        <sz val="9"/>
        <rFont val="Times New Roman"/>
        <family val="1"/>
      </rPr>
      <t>, w tym</t>
    </r>
  </si>
  <si>
    <t>Nazwa i cel</t>
  </si>
  <si>
    <t>Łączne nakłady finansowe</t>
  </si>
  <si>
    <t>Lp.</t>
  </si>
  <si>
    <t>Wyszczególnienie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</si>
  <si>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</si>
  <si>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</si>
  <si>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</si>
  <si>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</si>
  <si>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</si>
  <si>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</si>
  <si>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</si>
  <si>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</si>
  <si>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</si>
  <si>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</si>
  <si>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</si>
  <si>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</si>
  <si>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1.</t>
  </si>
  <si>
    <t>a)</t>
  </si>
  <si>
    <t>dochody bieżące</t>
  </si>
  <si>
    <t>b)</t>
  </si>
  <si>
    <t>dochody majątkowe, w tym:</t>
  </si>
  <si>
    <t>- ze sprzedaży majątku</t>
  </si>
  <si>
    <t>2.</t>
  </si>
  <si>
    <t xml:space="preserve">a) </t>
  </si>
  <si>
    <t xml:space="preserve">b) </t>
  </si>
  <si>
    <t>c)</t>
  </si>
  <si>
    <t>z tytułu gwarancji i poręczeń, w tym:</t>
  </si>
  <si>
    <t>d)</t>
  </si>
  <si>
    <t>3.</t>
  </si>
  <si>
    <t>Wynik budżetu po wykonaniu wydatków bieżących (bez obsługi długu) (1-2)</t>
  </si>
  <si>
    <t>4.</t>
  </si>
  <si>
    <t>Nadwyżka budżetowa z lat ubiegłych plus wolne środki, zgodne z art. 217 ufp, w tym:</t>
  </si>
  <si>
    <t>5.</t>
  </si>
  <si>
    <t>6.</t>
  </si>
  <si>
    <t>Środki do dyspozycji (3+4+5) na (7+8+9)</t>
  </si>
  <si>
    <t>7.</t>
  </si>
  <si>
    <t>Spłata i obsługa długu, z tego:</t>
  </si>
  <si>
    <t>rozchody z tytułu spłaty rat kapitałowych oraz wykupu papierów wartościowych</t>
  </si>
  <si>
    <t>wydatki bieżące na obsługę długu</t>
  </si>
  <si>
    <t>8.</t>
  </si>
  <si>
    <t>Inne rozchody (bez spłaty długu, np. udzielone pożyczki)</t>
  </si>
  <si>
    <t>9.</t>
  </si>
  <si>
    <t>Środki do dyspozycji na wydatki majątkowe (6-7-8)</t>
  </si>
  <si>
    <t>10.</t>
  </si>
  <si>
    <t>11.</t>
  </si>
  <si>
    <t>12.</t>
  </si>
  <si>
    <t>wydatki majątkowe objęte limitem art. 226 ust.4 ufp</t>
  </si>
  <si>
    <t>13.</t>
  </si>
  <si>
    <t>łączna kwota wyłączeń z art. 243 ust. 3 pkt 1ufp oraz z art. 170 ust.3 sufp przypadająca na dany rok budżetowy</t>
  </si>
  <si>
    <t>14.</t>
  </si>
  <si>
    <t>15.</t>
  </si>
  <si>
    <t>16.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</si>
  <si>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</si>
  <si>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</si>
  <si>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</si>
  <si>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</si>
  <si>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</si>
  <si>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</si>
  <si>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</si>
  <si>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</si>
  <si>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</si>
  <si>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>Przychody budżetu</t>
  </si>
  <si>
    <t>23.</t>
  </si>
  <si>
    <t>Rozchody budżetu (7a+8)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</si>
  <si>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</si>
  <si>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</si>
  <si>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</si>
  <si>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</si>
  <si>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</si>
  <si>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</si>
  <si>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</si>
  <si>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</si>
  <si>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</si>
  <si>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</si>
  <si>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</si>
  <si>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</si>
  <si>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</si>
  <si>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</si>
  <si>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</si>
  <si>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</si>
  <si>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</si>
  <si>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</si>
  <si>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*</t>
  </si>
  <si>
    <t>**</t>
  </si>
  <si>
    <t xml:space="preserve">Wartości przyjęte w wieloletniej prognozie finansowej i budżecie jednostki samorządu terytorialnego powinny być zgodne co najmniej w zakresie wyniku budżetu i związanych z nimi kwot przychodów i rozchodów oraz długu jednostki samorządu terytorialnego. </t>
  </si>
  <si>
    <t>Ponadto uchwała budżetowa określa wydatki na realizowane przedsięwzięcia w wysokości umożliwiającej ich terminowe zakończenie.</t>
  </si>
  <si>
    <t>Poz. 1 jest sumą pozycji 1a+1b.</t>
  </si>
  <si>
    <t>Poz. 2 nie musi być sumą pozycji. Pozycja powinna zawierać też spłatę zobowiązań wymagalnych z lat ubiegłych stanowiących wydatki bieżące, o ile takie powstały.</t>
  </si>
  <si>
    <t>W tej pozycji należy wykazać wynagrodzenie ze wszystkich tytułów, a nie tylko wynagrodzenia ze stosunku o pracę.</t>
  </si>
  <si>
    <t>Kwota wykazana w tej pozycji musi być zgodna z kwotą wykazaną w załączniku przedsięwzięć.</t>
  </si>
  <si>
    <t>Pozycja powinna zawierać też spłatę zobowiązań wymagalnych z lat ubiegłych stanowiących wydatki majątkowe, o ile takie powstały.</t>
  </si>
  <si>
    <t>Wynik finansowy budżetu jest odmienna pozycją niż wynik budżetu w tradycyjnym rozumieniu (dochody-wydatki) gdyż do wyniku finansowego budżetu włączono także przychody i rozchody.</t>
  </si>
  <si>
    <t>W pozycji tej należy podać łączną kwotę długu na koniec roku budżetowego z wszystkich tytułów dłużnych i elementów wpływających na dług m.in. zobowiązania wymagalne, umorzenia pożyczek, zmiany kursowe.</t>
  </si>
  <si>
    <t>Skrót sufp oznacza ustawę z dnia 30 czerwca 2005 r. o finansach publicznych (Dz. U. Nr 249, poz. 2104, z późn. zm.).</t>
  </si>
  <si>
    <t>W pozycji podaje się kwotę, o której mowa w art. 244 ufp.</t>
  </si>
  <si>
    <t>W pozycji tej pokazuje się wartość wynikającą z obliczeń przeprowadzonych dla lewej strony wzoru, określonego w art. 243 ufp.</t>
  </si>
  <si>
    <t>Poz. 17-18 są wypełniane tylko do roku 2013 włącznie.</t>
  </si>
  <si>
    <t>W pozycjach 17 i 18 nie uwzględnia się zobowiązań związku współtworzonego przez jednostkę samorządu terytorialnego.</t>
  </si>
  <si>
    <t>kwoty w poz.: 1, 1a, 1c, 2, 2c, 2d, 7, 7a, 7b, 11, 13, 13a, 13b, 14, 15 oraz 16-18 należy wykazać w całym okresie, na który zaciągnięto oraz planuje się zaciągnąć zobowiązania.</t>
  </si>
  <si>
    <t>powinna zostać spełniona zależność odnośnie lewej strony wzoru po uwzględnieniu poz. 14 w stosunku do prawej strony wzoru - niewłaściwe skreślić</t>
  </si>
  <si>
    <t>- gwarancje i poręczenia podlegające wyłączeniu z limitów spłaty zobowiązań z art. 243 ufp/169sufp</t>
  </si>
  <si>
    <t>- nadwyżka budżetowa z lat ubiegłych plus wolne środki, zgodne z art. 217 ufp, angażowane na pokrycie deficytu budżetu roku bieżącego</t>
  </si>
  <si>
    <t>Za wydatki związane z funkcjonowaniem organów JST proponuje się uznać wydatki klasyfikowane w rozdziałach 75017-75020, 75022-75023.</t>
  </si>
  <si>
    <t>Inne przychody w tej pozycji to: prywatyzacja, zwrot do budżetu od innych podmiotów udzielonych pożyczek</t>
  </si>
  <si>
    <t>W pozycji 16 należy wyliczyć lewą stronę wzoru z uwzględnieniem pozycji 14 i porównać z prawą stroną wzoru wyliczoną w poz. 15, co pozwoli określić czy został spełniony warunek art. 243 ufp.</t>
  </si>
  <si>
    <t>Wszystkie kredyty i pożyczki oraz emitowane papiery wartościowe, z wyjątkiem art. 89 ust. 1 pkt 1 i 3 ufp.</t>
  </si>
  <si>
    <t>W pozycji tej pokazuje się wartość wynikającą z obliczeń przeprowadzonych dla prawej strony wzoru, określonego w art. 243 ufp.</t>
  </si>
  <si>
    <t>24.</t>
  </si>
  <si>
    <t>Potencjalna spłata kwot wynikających z udzielonych poręczeń i gwarancji</t>
  </si>
  <si>
    <t>Jednostka odpowiedzialna lub koordynująca</t>
  </si>
  <si>
    <t>Okres realizacji 
(w wierszu program/umowa)</t>
  </si>
  <si>
    <t>Limit wydatków w poszczególnych latach
(wszystkie lata)</t>
  </si>
  <si>
    <t>Limit zobowiązań*)</t>
  </si>
  <si>
    <t>- wydatki bieżące</t>
  </si>
  <si>
    <t>- wydatki majątkowe</t>
  </si>
  <si>
    <t>Przedsięwzięcia ogółem:</t>
  </si>
  <si>
    <t>od</t>
  </si>
  <si>
    <t>do</t>
  </si>
  <si>
    <t>Programy, projekty lub zadania (razem)</t>
  </si>
  <si>
    <t>programy, projekty lub zadania związane z programami realizowanymi z udziałem środków, o których mowa w art. 5 ust. 1 pkt 2 i 3, (razem)</t>
  </si>
  <si>
    <t>Program…</t>
  </si>
  <si>
    <t>programy, projekty lub zadania związane z umowami partnerstwa publiczno-prywatnego (razem)</t>
  </si>
  <si>
    <t>programy, projekty lub zadania pozostałe inne niż wymienione w lit. a i b (razem)</t>
  </si>
  <si>
    <t>Umowy, których realizacja w roku bieżącym i w latach następnych jest niezbędna dla zapewnienia ciągłości działania jednostki i których płatności przypadają w okresie dłuższym niż rok**)</t>
  </si>
  <si>
    <t>Umowa…</t>
  </si>
  <si>
    <t>Gwarancje i poręczenia udzielane przez jednostkę samorządu terytorialnego (razem)</t>
  </si>
  <si>
    <t>Urząd Miasta (WIM)</t>
  </si>
  <si>
    <t>Urząd Miasta (WK)</t>
  </si>
  <si>
    <t>Żegluga Świnoujska</t>
  </si>
  <si>
    <t>-</t>
  </si>
  <si>
    <t>2a).1</t>
  </si>
  <si>
    <t>2a).2</t>
  </si>
  <si>
    <t>2a).3</t>
  </si>
  <si>
    <t>2a).4</t>
  </si>
  <si>
    <t>2a).5</t>
  </si>
  <si>
    <t>2a).6</t>
  </si>
  <si>
    <t>2a).7</t>
  </si>
  <si>
    <t>2c).1</t>
  </si>
  <si>
    <t>2c).2</t>
  </si>
  <si>
    <t>2c).3</t>
  </si>
  <si>
    <t>2c).4</t>
  </si>
  <si>
    <t>2c).5</t>
  </si>
  <si>
    <t>2c).6</t>
  </si>
  <si>
    <t>2c).7</t>
  </si>
  <si>
    <t>2c).8</t>
  </si>
  <si>
    <t>2c).9</t>
  </si>
  <si>
    <t>2c).10</t>
  </si>
  <si>
    <t>2c).11</t>
  </si>
  <si>
    <t>2c).12</t>
  </si>
  <si>
    <t>2c).13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</si>
  <si>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</si>
  <si>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</si>
  <si>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</si>
  <si>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</si>
  <si>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</si>
  <si>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</si>
  <si>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</si>
  <si>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</si>
  <si>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</si>
  <si>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</si>
  <si>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</si>
  <si>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</si>
  <si>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</si>
  <si>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</si>
  <si>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</si>
  <si>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</si>
  <si>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</si>
  <si>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</si>
  <si>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</si>
  <si>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</si>
  <si>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</si>
  <si>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</si>
  <si>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</si>
  <si>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</si>
  <si>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</si>
  <si>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</si>
  <si>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</si>
  <si>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</si>
  <si>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</si>
  <si>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</si>
  <si>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</si>
  <si>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</si>
  <si>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</si>
  <si>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</si>
  <si>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</si>
  <si>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</si>
  <si>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4.1</t>
  </si>
  <si>
    <t xml:space="preserve">*) Limit zobowiązań wynika z uprawnienia organu wykonawczego do zaciągania zobowiązań niezbędnych do realizacji przedsięwzięcia. Stopień wykorzystania limitu zobowiązań nie musi pokrywać się z wykorzystaniem limitu wydatków. </t>
  </si>
  <si>
    <t xml:space="preserve">Kwota, na którą będzie można zaciągnąć zobowiązania, będzie ulegała pomniejszeniu o kwotę zobowiązań zaciągniętych w ramach ustalonego limitu dla przedsięwzięcia. </t>
  </si>
  <si>
    <t>Natomiast limit wydatków będzie ulegał zmniejszeniu stosownie do stopnia realizacji wydatków.</t>
  </si>
  <si>
    <t>Marszałek Województwa
Urząd Miasta (WIM)</t>
  </si>
  <si>
    <t>2c).14</t>
  </si>
  <si>
    <t>2c).15</t>
  </si>
  <si>
    <t>2c).16</t>
  </si>
  <si>
    <t>2c).17</t>
  </si>
  <si>
    <t>2c).18</t>
  </si>
  <si>
    <t>2c).19</t>
  </si>
  <si>
    <t xml:space="preserve">
Urząd Miasta (WIM)</t>
  </si>
  <si>
    <t>2023 r.</t>
  </si>
  <si>
    <t>2024 r.</t>
  </si>
  <si>
    <t>2025 r.</t>
  </si>
  <si>
    <t>2026 r.</t>
  </si>
  <si>
    <t>2027 r.</t>
  </si>
  <si>
    <t>2028 r.</t>
  </si>
  <si>
    <t>2c).20</t>
  </si>
  <si>
    <t>2a).8</t>
  </si>
  <si>
    <t>2c).22</t>
  </si>
  <si>
    <t>2c).23</t>
  </si>
  <si>
    <t>2c).24</t>
  </si>
  <si>
    <t>2c).25</t>
  </si>
  <si>
    <t>2c).21</t>
  </si>
  <si>
    <t>Lokalny Program Rewitalizacji miasta 2010-2020 - Aktywizacja społeczna - Przebudowa wraz z wyposażeniem pomieszczeń Dziennego Domu Pobytu przy ul. Piłsudskiego 11 (85395)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</si>
  <si>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</si>
  <si>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</si>
  <si>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</si>
  <si>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</si>
  <si>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</si>
  <si>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</si>
  <si>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</si>
  <si>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</si>
  <si>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</si>
  <si>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</si>
  <si>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</si>
  <si>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</si>
  <si>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</si>
  <si>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</si>
  <si>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Natomiast w objaśnieniach należałoby wykazać m.in. kwotę umorzeń pożyczek otrzymanych przez JST, zmianę kwot długu na skutek różnic kursowych.</t>
  </si>
  <si>
    <t>Plan wstępny</t>
  </si>
  <si>
    <t>Plan ostateczny</t>
  </si>
  <si>
    <t>Wykonanie</t>
  </si>
  <si>
    <t>Plan</t>
  </si>
  <si>
    <t>Niezgodny 
z art.243**</t>
  </si>
  <si>
    <t>Tabela nr 2</t>
  </si>
  <si>
    <t>Zgodny 
z art.243**</t>
  </si>
  <si>
    <t>wstępny</t>
  </si>
  <si>
    <t>ostateczny</t>
  </si>
  <si>
    <t>Uwagi</t>
  </si>
  <si>
    <t>Limit wydatków 2011</t>
  </si>
  <si>
    <t>Wykonanie 2011</t>
  </si>
  <si>
    <r>
      <t>Przebudowa centralnego układu komunikacyjnego śródmieścia w Świnoujściu</t>
    </r>
    <r>
      <rPr>
        <sz val="9"/>
        <rFont val="Times New Roman"/>
        <family val="1"/>
      </rPr>
      <t xml:space="preserve"> (60015)</t>
    </r>
  </si>
  <si>
    <r>
      <t>Projekt zintegrowany "Śródmieście" - Przebudowa ulic: Hołdu Pruskiego, Wyszyńskiego i Monte Cassino</t>
    </r>
    <r>
      <rPr>
        <sz val="9"/>
        <rFont val="Times New Roman"/>
        <family val="1"/>
      </rPr>
      <t xml:space="preserve"> (60016)</t>
    </r>
  </si>
  <si>
    <r>
      <t>Zagospodarowanie Basenu Północnego w Świnoujściu na port jachtowy</t>
    </r>
    <r>
      <rPr>
        <sz val="9"/>
        <rFont val="Times New Roman"/>
        <family val="1"/>
      </rPr>
      <t xml:space="preserve"> (63095)</t>
    </r>
  </si>
  <si>
    <r>
      <t xml:space="preserve">Projekt zintegrowany "Śródmieście" - Przebudowa Parku przy ul. Chopina </t>
    </r>
    <r>
      <rPr>
        <sz val="9"/>
        <rFont val="Times New Roman"/>
        <family val="1"/>
      </rPr>
      <t>(85154)</t>
    </r>
  </si>
  <si>
    <r>
      <t xml:space="preserve">Edukacyjny plac zabaw na terenie Parku Zdrojowego w Świnoujściu w ramach projektu "Morze Bałtyckie - łączące wyspy, kraje kultury i regiony przyrodnicze - wspólny polsko-niemiecki projekt w zakresie edukacji ekologicznej" </t>
    </r>
    <r>
      <rPr>
        <sz val="9"/>
        <rFont val="Times New Roman"/>
        <family val="1"/>
      </rPr>
      <t>(90004)</t>
    </r>
  </si>
  <si>
    <r>
      <t xml:space="preserve">Melioracje terenów zurbanizowanych na obszarze Miasta Świnoujście </t>
    </r>
    <r>
      <rPr>
        <sz val="9"/>
        <rFont val="Times New Roman"/>
        <family val="1"/>
      </rPr>
      <t>(90095)</t>
    </r>
  </si>
  <si>
    <r>
      <t xml:space="preserve">Świadczenie publicznych usług przewozowych w zbiorowej komunikacji autobusowej na terenie miasta Świnoujście </t>
    </r>
    <r>
      <rPr>
        <sz val="9"/>
        <rFont val="Times New Roman"/>
        <family val="1"/>
      </rPr>
      <t>(60004)</t>
    </r>
  </si>
  <si>
    <r>
      <t xml:space="preserve">Pełnienie nadzoru inwestorskiego na zadaniach inwestycyjnych Gminy/Miasta Świnoujście w latach 2010-2012 </t>
    </r>
    <r>
      <rPr>
        <sz val="9"/>
        <rFont val="Times New Roman"/>
        <family val="1"/>
      </rPr>
      <t>(60015, 60016)</t>
    </r>
  </si>
  <si>
    <r>
      <t xml:space="preserve">Wykonywanie bieżącego utrzymania i drobnych remontów nawierzchni jezdni, chodników, poboczy, wysepek, zatok itd. </t>
    </r>
    <r>
      <rPr>
        <sz val="9"/>
        <rFont val="Times New Roman"/>
        <family val="1"/>
      </rPr>
      <t>(60015, 60016)</t>
    </r>
  </si>
  <si>
    <r>
      <t>Wykonywanie bieżącego utrzymania, konserwacji i drobnych remontów  instalacji i urządzeń odwodnienia dróg publicznych znajdujących się na terenie Miasta Świnoujście</t>
    </r>
    <r>
      <rPr>
        <sz val="9"/>
        <rFont val="Times New Roman"/>
        <family val="1"/>
      </rPr>
      <t xml:space="preserve"> (60015, 60016)</t>
    </r>
  </si>
  <si>
    <r>
      <t>Konserwacja i bieżące utrzymanie sygnalizacji świetlnej</t>
    </r>
    <r>
      <rPr>
        <sz val="9"/>
        <rFont val="Times New Roman"/>
        <family val="1"/>
      </rPr>
      <t xml:space="preserve"> (60015)</t>
    </r>
  </si>
  <si>
    <r>
      <t>Zorganizowanie i zarządzanie Strefą Płatnego Parkowania (SPP) na terenie miasta Świnoujście</t>
    </r>
    <r>
      <rPr>
        <sz val="9"/>
        <rFont val="Times New Roman"/>
        <family val="1"/>
      </rPr>
      <t xml:space="preserve"> (60016)</t>
    </r>
  </si>
  <si>
    <r>
      <t>Dzierżawa łączy światłowodowych wraz z konserwacją - usługa związana z budową i eksploatacją monitoringu w mieście</t>
    </r>
    <r>
      <rPr>
        <sz val="9"/>
        <rFont val="Times New Roman"/>
        <family val="1"/>
      </rPr>
      <t xml:space="preserve"> (75495)</t>
    </r>
  </si>
  <si>
    <r>
      <t>Wykonanie prac elektroenergetycznych oraz konserwacji i utrzymania bieżącego oświetlenia ulicznego</t>
    </r>
    <r>
      <rPr>
        <sz val="9"/>
        <rFont val="Times New Roman"/>
        <family val="1"/>
      </rPr>
      <t xml:space="preserve"> (90015)</t>
    </r>
  </si>
  <si>
    <r>
      <t xml:space="preserve">Budowa mostu nad Starą Świną łączącego wyspy Karsibór i Wolin </t>
    </r>
    <r>
      <rPr>
        <sz val="9"/>
        <rFont val="Times New Roman"/>
        <family val="1"/>
      </rPr>
      <t>(60015)</t>
    </r>
  </si>
  <si>
    <r>
      <t xml:space="preserve">Przebudowa ulicy Wybrzeże Władysława IV w Świnoujściu </t>
    </r>
    <r>
      <rPr>
        <sz val="9"/>
        <rFont val="Times New Roman"/>
        <family val="1"/>
      </rPr>
      <t>(60015)</t>
    </r>
  </si>
  <si>
    <r>
      <t>Budowa systemu parkingowego w mieście</t>
    </r>
    <r>
      <rPr>
        <sz val="9"/>
        <rFont val="Times New Roman"/>
        <family val="1"/>
      </rPr>
      <t xml:space="preserve"> (60015)</t>
    </r>
  </si>
  <si>
    <r>
      <t>Przebudowa promenady w Dzielnicy Nadmorskiej w Świnoujściu</t>
    </r>
    <r>
      <rPr>
        <sz val="9"/>
        <rFont val="Times New Roman"/>
        <family val="1"/>
      </rPr>
      <t xml:space="preserve"> (60016)</t>
    </r>
  </si>
  <si>
    <r>
      <t xml:space="preserve">Przebudowa chodników i jezdni w drogach gminnych </t>
    </r>
    <r>
      <rPr>
        <sz val="9"/>
        <rFont val="Times New Roman"/>
        <family val="1"/>
      </rPr>
      <t>(60016)</t>
    </r>
  </si>
  <si>
    <r>
      <t>Budowa drogi dojazdowej do Gimnazjum Publicznego nr 1</t>
    </r>
    <r>
      <rPr>
        <sz val="9"/>
        <rFont val="Times New Roman"/>
        <family val="1"/>
      </rPr>
      <t xml:space="preserve"> (60016)</t>
    </r>
  </si>
  <si>
    <r>
      <t>Budowa budynków mieszkalnych komunalnych przy ul. Grunwaldzkiej w Świnoujściu</t>
    </r>
    <r>
      <rPr>
        <sz val="9"/>
        <rFont val="Times New Roman"/>
        <family val="1"/>
      </rPr>
      <t xml:space="preserve"> (70095)</t>
    </r>
  </si>
  <si>
    <r>
      <t xml:space="preserve">Budowa Archiwum Miejskiego w ramach przebudowy budynku przy ul. Monte Cassino 22 </t>
    </r>
    <r>
      <rPr>
        <sz val="9"/>
        <rFont val="Times New Roman"/>
        <family val="1"/>
      </rPr>
      <t>(75095)</t>
    </r>
  </si>
  <si>
    <r>
      <t xml:space="preserve">Modernizacja budynku CAM Nr 5 </t>
    </r>
    <r>
      <rPr>
        <sz val="9"/>
        <rFont val="Times New Roman"/>
        <family val="1"/>
      </rPr>
      <t>(75095)</t>
    </r>
  </si>
  <si>
    <r>
      <t xml:space="preserve">Budowa Zespołu Opieki Długoterminowej </t>
    </r>
    <r>
      <rPr>
        <sz val="9"/>
        <rFont val="Times New Roman"/>
        <family val="1"/>
      </rPr>
      <t>(85117)</t>
    </r>
  </si>
  <si>
    <r>
      <t xml:space="preserve">Tworzenie specjalistycznych placówek opiekuńczo-wychowawczych wsparcia dziennego </t>
    </r>
    <r>
      <rPr>
        <sz val="9"/>
        <rFont val="Times New Roman"/>
        <family val="1"/>
      </rPr>
      <t>(85154)</t>
    </r>
  </si>
  <si>
    <r>
      <t xml:space="preserve">Zagospodarowanie terenów rekreacyjno-wypoczynkowych przy ul. Malczewskiego </t>
    </r>
    <r>
      <rPr>
        <sz val="9"/>
        <rFont val="Times New Roman"/>
        <family val="1"/>
      </rPr>
      <t>(90004)</t>
    </r>
  </si>
  <si>
    <r>
      <t xml:space="preserve">Oświetlenie ulic </t>
    </r>
    <r>
      <rPr>
        <sz val="9"/>
        <rFont val="Times New Roman"/>
        <family val="1"/>
      </rPr>
      <t>(90015)</t>
    </r>
  </si>
  <si>
    <r>
      <t xml:space="preserve">Odwodnienie i zagospodarowanie działki Nr 643 obr. 6 przy ul. Monte Cassino </t>
    </r>
    <r>
      <rPr>
        <sz val="9"/>
        <rFont val="Times New Roman"/>
        <family val="1"/>
      </rPr>
      <t>(90095)</t>
    </r>
  </si>
  <si>
    <r>
      <t>Rozbudowa i modernizacja sieci deszczowych</t>
    </r>
    <r>
      <rPr>
        <sz val="9"/>
        <rFont val="Times New Roman"/>
        <family val="1"/>
      </rPr>
      <t xml:space="preserve"> (90095)</t>
    </r>
  </si>
  <si>
    <r>
      <t>Przebudowa stadionu OSiR Wyspiarz przy ul. Matejki</t>
    </r>
    <r>
      <rPr>
        <sz val="9"/>
        <rFont val="Times New Roman"/>
        <family val="1"/>
      </rPr>
      <t xml:space="preserve"> (92601)</t>
    </r>
  </si>
  <si>
    <r>
      <t>Sprzątanie targowiska miejskiego przy ul. Grunwaldzkiej</t>
    </r>
    <r>
      <rPr>
        <sz val="9"/>
        <rFont val="Times New Roman"/>
        <family val="1"/>
      </rPr>
      <t xml:space="preserve"> (50095)</t>
    </r>
  </si>
  <si>
    <r>
      <t>Ochrona targowiska miejskiego przy ul. Grunwaldzkiej</t>
    </r>
    <r>
      <rPr>
        <sz val="9"/>
        <rFont val="Times New Roman"/>
        <family val="1"/>
      </rPr>
      <t xml:space="preserve"> (50095)</t>
    </r>
  </si>
  <si>
    <r>
      <t>Pielęgnacja i utrzymanie pasów zieleni przydrożnej na drogach krajowych, powiatowych, gminnych oraz na terenach miejskich</t>
    </r>
    <r>
      <rPr>
        <sz val="9"/>
        <rFont val="Times New Roman"/>
        <family val="1"/>
      </rPr>
      <t xml:space="preserve"> (60015/60016)</t>
    </r>
  </si>
  <si>
    <r>
      <t>Ochrona Bazy Rybackiej</t>
    </r>
    <r>
      <rPr>
        <sz val="9"/>
        <rFont val="Times New Roman"/>
        <family val="1"/>
      </rPr>
      <t xml:space="preserve"> (60041)</t>
    </r>
  </si>
  <si>
    <r>
      <t xml:space="preserve">Wycinka i pielęgnacja roślin </t>
    </r>
    <r>
      <rPr>
        <sz val="9"/>
        <rFont val="Times New Roman"/>
        <family val="1"/>
      </rPr>
      <t>(70005)</t>
    </r>
  </si>
  <si>
    <r>
      <t xml:space="preserve">Wykonanie planów zagospodarowania przestrzennego </t>
    </r>
    <r>
      <rPr>
        <sz val="9"/>
        <rFont val="Times New Roman"/>
        <family val="1"/>
      </rPr>
      <t>(71004)</t>
    </r>
  </si>
  <si>
    <r>
      <t>Utrzymanie i zarządzanie cmentarzami komunalnymi</t>
    </r>
    <r>
      <rPr>
        <sz val="9"/>
        <rFont val="Times New Roman"/>
        <family val="1"/>
      </rPr>
      <t xml:space="preserve"> (71035)</t>
    </r>
  </si>
  <si>
    <r>
      <t>Wykonanie dokumentów: praw jazdy, dowodów rejestracyjnych, pozwoleń czasowych, nalepek kontrolnych z nr rejestracyjnym, znaków legalizacyjnych i kart pojazdów</t>
    </r>
    <r>
      <rPr>
        <sz val="9"/>
        <rFont val="Times New Roman"/>
        <family val="1"/>
      </rPr>
      <t xml:space="preserve"> (75020)</t>
    </r>
  </si>
  <si>
    <r>
      <t xml:space="preserve">Wykonanie dokumentów: praw jazdy, dowodów rejestracyjnych, pozwoleń czasowych, nalepek kontrolnych z nr rejestracyjnym, znaków legalizacyjnych i kart pojazdów </t>
    </r>
    <r>
      <rPr>
        <sz val="9"/>
        <rFont val="Times New Roman"/>
        <family val="1"/>
      </rPr>
      <t>(75020)</t>
    </r>
  </si>
  <si>
    <r>
      <t>Nadzór eksploatacyjny kotłowni</t>
    </r>
    <r>
      <rPr>
        <sz val="9"/>
        <rFont val="Times New Roman"/>
        <family val="1"/>
      </rPr>
      <t xml:space="preserve"> (75023)</t>
    </r>
  </si>
  <si>
    <r>
      <t xml:space="preserve">Wywóz nieczystości  </t>
    </r>
    <r>
      <rPr>
        <sz val="9"/>
        <rFont val="Times New Roman"/>
        <family val="1"/>
      </rPr>
      <t>(75023)</t>
    </r>
  </si>
  <si>
    <r>
      <t>Usługi telekomunikacyjne</t>
    </r>
    <r>
      <rPr>
        <sz val="9"/>
        <rFont val="Times New Roman"/>
        <family val="1"/>
      </rPr>
      <t xml:space="preserve">  (75023)</t>
    </r>
  </si>
  <si>
    <r>
      <t>Kompleksowe ubezpieczenie Gminy-Miasto Świnoujście</t>
    </r>
    <r>
      <rPr>
        <sz val="9"/>
        <rFont val="Times New Roman"/>
        <family val="1"/>
      </rPr>
      <t xml:space="preserve"> (75023)</t>
    </r>
  </si>
  <si>
    <r>
      <t>Ochrona obiektów CAM</t>
    </r>
    <r>
      <rPr>
        <sz val="9"/>
        <rFont val="Times New Roman"/>
        <family val="1"/>
      </rPr>
      <t xml:space="preserve"> (75023)</t>
    </r>
  </si>
  <si>
    <r>
      <t>Dostawa materiałów biurowych</t>
    </r>
    <r>
      <rPr>
        <sz val="9"/>
        <rFont val="Times New Roman"/>
        <family val="1"/>
      </rPr>
      <t xml:space="preserve"> (75023)</t>
    </r>
  </si>
  <si>
    <r>
      <t>Dostawa paliw</t>
    </r>
    <r>
      <rPr>
        <sz val="9"/>
        <rFont val="Times New Roman"/>
        <family val="1"/>
      </rPr>
      <t xml:space="preserve"> (75023)</t>
    </r>
  </si>
  <si>
    <r>
      <t>Wysyłka poczty</t>
    </r>
    <r>
      <rPr>
        <sz val="9"/>
        <rFont val="Times New Roman"/>
        <family val="1"/>
      </rPr>
      <t xml:space="preserve"> (75023)</t>
    </r>
  </si>
  <si>
    <r>
      <t>Dostawa artykułów spożywczych</t>
    </r>
    <r>
      <rPr>
        <sz val="9"/>
        <rFont val="Times New Roman"/>
        <family val="1"/>
      </rPr>
      <t xml:space="preserve"> (75023)</t>
    </r>
  </si>
  <si>
    <r>
      <t>Administracja i bezpieczeństwo serwerów LINuX</t>
    </r>
    <r>
      <rPr>
        <sz val="9"/>
        <rFont val="Times New Roman"/>
        <family val="1"/>
      </rPr>
      <t xml:space="preserve"> (75023)</t>
    </r>
  </si>
  <si>
    <r>
      <t>Dostarczenie sygnału Internetu do UM, połączenie z Bazą Rybacką</t>
    </r>
    <r>
      <rPr>
        <sz val="9"/>
        <rFont val="Times New Roman"/>
        <family val="1"/>
      </rPr>
      <t xml:space="preserve"> (75023)</t>
    </r>
  </si>
  <si>
    <r>
      <t>Dostarczenie sygnału Internetu Hot Spot Promenada I</t>
    </r>
    <r>
      <rPr>
        <sz val="9"/>
        <rFont val="Times New Roman"/>
        <family val="1"/>
      </rPr>
      <t xml:space="preserve"> (75023)</t>
    </r>
  </si>
  <si>
    <r>
      <t>Dostarczenie sygnału Internetu Hot Spot Basen Północny</t>
    </r>
    <r>
      <rPr>
        <sz val="9"/>
        <rFont val="Times New Roman"/>
        <family val="1"/>
      </rPr>
      <t xml:space="preserve"> (75023)</t>
    </r>
  </si>
  <si>
    <r>
      <t>Dostarczenie sygnału do Internetu z kamer przeprawy promowej</t>
    </r>
    <r>
      <rPr>
        <sz val="9"/>
        <rFont val="Times New Roman"/>
        <family val="1"/>
      </rPr>
      <t xml:space="preserve"> (75023)</t>
    </r>
  </si>
  <si>
    <r>
      <t>Dostarczenie sygnału do Internetu z kamery na plaży</t>
    </r>
    <r>
      <rPr>
        <sz val="9"/>
        <rFont val="Times New Roman"/>
        <family val="1"/>
      </rPr>
      <t xml:space="preserve"> (75023)</t>
    </r>
  </si>
  <si>
    <r>
      <t>Konserwacja oprogramowania i baz SIT</t>
    </r>
    <r>
      <rPr>
        <sz val="9"/>
        <rFont val="Times New Roman"/>
        <family val="1"/>
      </rPr>
      <t xml:space="preserve"> (75023)</t>
    </r>
  </si>
  <si>
    <r>
      <t>Rejestracja domeny www.swinoujscie.pl oraz um.swinoujscie.pl</t>
    </r>
    <r>
      <rPr>
        <sz val="9"/>
        <rFont val="Times New Roman"/>
        <family val="1"/>
      </rPr>
      <t xml:space="preserve"> (75023)</t>
    </r>
  </si>
  <si>
    <r>
      <t>Świadczenie usług serwisu wirtualnych panoram</t>
    </r>
    <r>
      <rPr>
        <sz val="9"/>
        <rFont val="Times New Roman"/>
        <family val="1"/>
      </rPr>
      <t xml:space="preserve"> (75075)</t>
    </r>
  </si>
  <si>
    <r>
      <t xml:space="preserve">Obsługa długu - pożyczka w NFOŚiGW </t>
    </r>
    <r>
      <rPr>
        <sz val="9"/>
        <rFont val="Times New Roman"/>
        <family val="1"/>
      </rPr>
      <t>(75702)</t>
    </r>
  </si>
  <si>
    <r>
      <t xml:space="preserve">Obsługa długu - obligacje 2005-2006  serie: I, J, P, R, S, T, U </t>
    </r>
    <r>
      <rPr>
        <sz val="9"/>
        <rFont val="Times New Roman"/>
        <family val="1"/>
      </rPr>
      <t>(75702)</t>
    </r>
  </si>
  <si>
    <r>
      <t xml:space="preserve">Obsługa długu - obligacje 2009 serie: W1-W10 </t>
    </r>
    <r>
      <rPr>
        <sz val="9"/>
        <rFont val="Times New Roman"/>
        <family val="1"/>
      </rPr>
      <t>(75702)</t>
    </r>
  </si>
  <si>
    <r>
      <t>Obsługa długu - obligacje 2011</t>
    </r>
    <r>
      <rPr>
        <sz val="9"/>
        <color indexed="10"/>
        <rFont val="Times New Roman"/>
        <family val="1"/>
      </rPr>
      <t>(75702)</t>
    </r>
  </si>
  <si>
    <r>
      <t xml:space="preserve">Prowadzenie Dziennego Domu Pomocy </t>
    </r>
    <r>
      <rPr>
        <sz val="9"/>
        <rFont val="Times New Roman"/>
        <family val="1"/>
      </rPr>
      <t>(85395)</t>
    </r>
  </si>
  <si>
    <r>
      <t xml:space="preserve">Prowadzenie Dziennego Domu Pobytu </t>
    </r>
    <r>
      <rPr>
        <sz val="9"/>
        <rFont val="Times New Roman"/>
        <family val="1"/>
      </rPr>
      <t>(85395)</t>
    </r>
  </si>
  <si>
    <r>
      <t xml:space="preserve">Prowadzenie świetlicy środowiskowej </t>
    </r>
    <r>
      <rPr>
        <sz val="9"/>
        <rFont val="Times New Roman"/>
        <family val="1"/>
      </rPr>
      <t>(85154)</t>
    </r>
  </si>
  <si>
    <r>
      <t>Prowadzenie Środowiskowego Ogniska Wychowawczego Nr 1 i Nr 2</t>
    </r>
    <r>
      <rPr>
        <sz val="9"/>
        <rFont val="Times New Roman"/>
        <family val="1"/>
      </rPr>
      <t xml:space="preserve"> (85154)   </t>
    </r>
  </si>
  <si>
    <r>
      <t xml:space="preserve">Prowadzenie Środowiskowego Ogniska Wychowawczego Nr 3 </t>
    </r>
    <r>
      <rPr>
        <sz val="9"/>
        <rFont val="Times New Roman"/>
        <family val="1"/>
      </rPr>
      <t xml:space="preserve">(85154) </t>
    </r>
    <r>
      <rPr>
        <b/>
        <sz val="9"/>
        <rFont val="Times New Roman"/>
        <family val="1"/>
      </rPr>
      <t xml:space="preserve"> </t>
    </r>
  </si>
  <si>
    <r>
      <t xml:space="preserve">Prowadzenie schroniska dla bezdomnych </t>
    </r>
    <r>
      <rPr>
        <sz val="9"/>
        <rFont val="Times New Roman"/>
        <family val="1"/>
      </rPr>
      <t>(85395)</t>
    </r>
  </si>
  <si>
    <r>
      <t>Prowadzenie poradnictwa, pomocy psychologicznej, działań edukacyjno-informacyjnych dla osób niepełnosprawnych po chorobie raka piersi i ich rodzin</t>
    </r>
    <r>
      <rPr>
        <sz val="9"/>
        <rFont val="Times New Roman"/>
        <family val="1"/>
      </rPr>
      <t xml:space="preserve"> (85395)</t>
    </r>
  </si>
  <si>
    <r>
      <t xml:space="preserve">Prowadzenie poradnictwa, pomocy psychologicznej, działań edukacyjno-informacyjnych dla osób niepełnosprawnych i ich rodzin </t>
    </r>
    <r>
      <rPr>
        <sz val="9"/>
        <rFont val="Times New Roman"/>
        <family val="1"/>
      </rPr>
      <t>(85395)</t>
    </r>
  </si>
  <si>
    <r>
      <t xml:space="preserve">Prowadzenie poradnictwa, pomocy psychologicznej, działań edukacyjno-informacyjnych dla osób niepełnosprawnych z wadą wzroku i ich rodzin </t>
    </r>
    <r>
      <rPr>
        <sz val="9"/>
        <rFont val="Times New Roman"/>
        <family val="1"/>
      </rPr>
      <t>(85395)</t>
    </r>
  </si>
  <si>
    <r>
      <t xml:space="preserve">Prowadzenie punktu Konsultacyjno-Logopedycznego dla dzieci z wadą słuchu i mowy </t>
    </r>
    <r>
      <rPr>
        <sz val="9"/>
        <rFont val="Times New Roman"/>
        <family val="1"/>
      </rPr>
      <t>(85395)</t>
    </r>
  </si>
  <si>
    <r>
      <t xml:space="preserve">Prowadzenie Środowiskowego Domu Samopomocy </t>
    </r>
    <r>
      <rPr>
        <sz val="9"/>
        <rFont val="Times New Roman"/>
        <family val="1"/>
      </rPr>
      <t>(85395)</t>
    </r>
  </si>
  <si>
    <r>
      <t xml:space="preserve">Prowadzenie Centrum Pomocy i Wsparcia w Zakresie Uzależnień </t>
    </r>
    <r>
      <rPr>
        <sz val="9"/>
        <rFont val="Times New Roman"/>
        <family val="1"/>
      </rPr>
      <t>(85154)</t>
    </r>
  </si>
  <si>
    <r>
      <t xml:space="preserve">Bieżące utrzymanie nawierzchni, zieleni parkowej oraz obiektów małej architektury w sektorach nr 2 i 3 Parku Zdrojowego </t>
    </r>
    <r>
      <rPr>
        <sz val="9"/>
        <rFont val="Times New Roman"/>
        <family val="1"/>
      </rPr>
      <t>(90004)</t>
    </r>
  </si>
  <si>
    <r>
      <t>Konserwacja i sprzątanie parku przy ul. Chopina</t>
    </r>
    <r>
      <rPr>
        <sz val="9"/>
        <rFont val="Times New Roman"/>
        <family val="1"/>
      </rPr>
      <t xml:space="preserve"> (90004)</t>
    </r>
  </si>
  <si>
    <r>
      <t>Konserwacja i sprzątanie Parku Zdrojowego (z wyłączeniem powierzchni w sektorach nr 2 i 3) oraz placu zabaw II przy ul. Mieszka I oraz placu na rozdrożach</t>
    </r>
    <r>
      <rPr>
        <sz val="9"/>
        <rFont val="Times New Roman"/>
        <family val="1"/>
      </rPr>
      <t xml:space="preserve"> (90004)</t>
    </r>
  </si>
  <si>
    <r>
      <t>Utrzymanie schroniska dla bezdomnych zwierząt</t>
    </r>
    <r>
      <rPr>
        <sz val="9"/>
        <rFont val="Times New Roman"/>
        <family val="1"/>
      </rPr>
      <t xml:space="preserve"> (90013)</t>
    </r>
  </si>
  <si>
    <r>
      <t xml:space="preserve">Elektroniczne znakowanie psów </t>
    </r>
    <r>
      <rPr>
        <sz val="9"/>
        <rFont val="Times New Roman"/>
        <family val="1"/>
      </rPr>
      <t>(90095)</t>
    </r>
  </si>
  <si>
    <r>
      <t xml:space="preserve">Odkomarzanie miasta </t>
    </r>
    <r>
      <rPr>
        <sz val="9"/>
        <rFont val="Times New Roman"/>
        <family val="1"/>
      </rPr>
      <t>(90095)</t>
    </r>
  </si>
  <si>
    <t>% wykona-
nia
5/4</t>
  </si>
  <si>
    <t>% wyko-
nania
9/8</t>
  </si>
  <si>
    <t>/w zł/</t>
  </si>
  <si>
    <t>Tabela nr 3</t>
  </si>
  <si>
    <t>Limit wydatków w poszczególnych latach 
(wszystkie lata)</t>
  </si>
  <si>
    <r>
      <t xml:space="preserve">Międzynarodowy Bałtycki szlak rowerowy R10 Stralsund- Świnoujście - ul.Uzdrowiskowa, wzdłuż Świny i ul. Barlickiego </t>
    </r>
    <r>
      <rPr>
        <sz val="9"/>
        <rFont val="Times New Roman"/>
        <family val="1"/>
      </rPr>
      <t>(60016)</t>
    </r>
  </si>
  <si>
    <r>
      <t xml:space="preserve">Renowacja zabytkowego budynku SP1 oraz zagospodarowanie przyległego terenu na ogólnodostępne boisko sportowe i plac zabaw </t>
    </r>
    <r>
      <rPr>
        <sz val="9"/>
        <rFont val="Times New Roman"/>
        <family val="1"/>
      </rPr>
      <t>(80101)</t>
    </r>
  </si>
  <si>
    <t>Łącznie Miasto zaplanowało 86 przedsięwzięć</t>
  </si>
  <si>
    <t>Miasto jest beneficjentem 8 projektów  współfinansowanych z UE</t>
  </si>
  <si>
    <t>Zaplanowano 33 projekty i zadania</t>
  </si>
  <si>
    <t>Ogółem zaplanowano 25 przedsięwzięć, z tego 7 generujących wydatki bieżące oraz 18 z zakresu wydatków majątkowych</t>
  </si>
  <si>
    <t>Urząd Miasta (WEZ)</t>
  </si>
  <si>
    <t>Dla zapewnienia ciągłości działania jednostki koniecznych jest zawarcie 50 umów dotyczących wydatków bieżących</t>
  </si>
  <si>
    <t>Umowa w trakcie realizacji zgodnie z harmonogramem do 31.01.2012 r.</t>
  </si>
  <si>
    <t>Umowa zakończona, w wyniku przetargu nieograniczonego wybrano Wykonawcę na realizację nowej umowy od 01.07.2011 r. do 30.06.2014 r.</t>
  </si>
  <si>
    <t>Umowa w trakcie realizacji zgodnie z harmonogramem do 30.11.2013 r.</t>
  </si>
  <si>
    <t>Umowa w trakcie realizacji zgodnie z harmonogramem. Trwa przygotowywanie nowego przetargu nieograniczonego na dalszą realizację zadania.</t>
  </si>
  <si>
    <t>Umowa z dotychczasowym Wykonawcą obowiązuje do końca br. Trwa przygotowywanie nowego przetargu na dalszą realizację zadania.</t>
  </si>
  <si>
    <t>Urząd Miasta (WOS)</t>
  </si>
  <si>
    <t>W br. pozostały do opłacenia 2 składki w terminach 15 września oraz 15 grudnia</t>
  </si>
  <si>
    <t>W pierwszym półroczu 2011 r. wykonanie usługi przebiegało bez uwag.</t>
  </si>
  <si>
    <t>Zadanie realizowane zgodnie z planem.</t>
  </si>
  <si>
    <t>Opłata abonencka - opłata za okres od 01.10.2010r. do 30.09.2011r. zostanie dokonana po 30.09.2011r.</t>
  </si>
  <si>
    <t>Urząd Miasta (WZP)</t>
  </si>
  <si>
    <t>Trwa realizacja przedsięwzięcia zgodnie z zawartą umową.</t>
  </si>
  <si>
    <t>Rozpoczęcie realizacji przedsięwzięcia zgodnie z planem nastąpi w II półroczu 2011 r.</t>
  </si>
  <si>
    <t>Urząd Miasta (WSO)</t>
  </si>
  <si>
    <t>Urząd Miasta (WEN)</t>
  </si>
  <si>
    <t>Urząd Miasta (WUA)</t>
  </si>
  <si>
    <t>Urząd Miasta (WKM)</t>
  </si>
  <si>
    <t>Urząd Miasta (WO)</t>
  </si>
  <si>
    <t>Urząd Miasta (BTI)</t>
  </si>
  <si>
    <t>Urząd Miasta (WPT)</t>
  </si>
  <si>
    <r>
      <t xml:space="preserve">Sub-projekt Integracja Społeczna - prowadzenie spotkań integracyjnych </t>
    </r>
    <r>
      <rPr>
        <sz val="9"/>
        <rFont val="Times New Roman"/>
        <family val="1"/>
      </rPr>
      <t>(85395)</t>
    </r>
  </si>
  <si>
    <t>WYKAZ PRZEDSIĘWZIĘĆ UJĘTYCH W W WIELOLETNIEJ PROGNOZIE FINANSOWEJ MIASTA ŚWINOUJŚCIE NA LATA 2011-2019 
(PLANOWANE WYDATKI NA WSZYSTKIE LATA)</t>
  </si>
  <si>
    <t xml:space="preserve">Limit wydatków w poszczególnych latach </t>
  </si>
  <si>
    <t>Tabela nr 4</t>
  </si>
  <si>
    <t>Tabela nr 5</t>
  </si>
  <si>
    <t>Zgodny z art. 243</t>
  </si>
  <si>
    <t>Zgodny z art. 244</t>
  </si>
  <si>
    <t>Zgodny z art. 245</t>
  </si>
  <si>
    <t>Zgodny z art. 246</t>
  </si>
  <si>
    <t>Zgodny z art. 247</t>
  </si>
  <si>
    <t>Zgodny z art. 248</t>
  </si>
  <si>
    <t>Zgodny z art. 249</t>
  </si>
  <si>
    <t>Zgodny z art. 250</t>
  </si>
  <si>
    <t>Zgodny z art. 243/
Niezgodny z art.243**</t>
  </si>
  <si>
    <t>Plan w poszczególnych latach</t>
  </si>
  <si>
    <r>
      <t xml:space="preserve">Zgodny z art. 243/
</t>
    </r>
    <r>
      <rPr>
        <b/>
        <strike/>
        <sz val="10"/>
        <rFont val="Times New Roman"/>
        <family val="1"/>
      </rPr>
      <t>Niezgodny z art.243**</t>
    </r>
  </si>
  <si>
    <t>Umowy, których realizacja w roku bieżącym i w latach następnych jest niezbędna dla zapewnienia ciągłości działania jednostki i których płatności przypadają w okresie dłuższym niż rok</t>
  </si>
  <si>
    <t>**) Umowy, dla których można określić elementy wymagalne w art. 226 ust.3 ufp. Umów na czas nieokreślony lub takich, dla których nie jest możliwe określenie łącznych nakładów (np. umowy na dostawę wody, energii elektrycznej), nie wykazuje się podobnie, jak umów o pracę ani innych umów o podobnym charakterze.</t>
  </si>
  <si>
    <t>Zadłużenie/dochody ogółem (13-13a):1)-max60% z art. 170 sufp</t>
  </si>
  <si>
    <t>Planowana łączna kwota spłaty zobowiązań/dochody ogółem - max 15% z art. 169 sufp</t>
  </si>
  <si>
    <t>Spełnienie wskaźnika spłaty z art. 243 ufp po uwzględnieniu art. 244ufp</t>
  </si>
  <si>
    <t>maksymalny dopuszczalny wskaźnik spłaty z art. 243 ufp</t>
  </si>
  <si>
    <t>Planowana łączna kwota spłaty zobowiązań</t>
  </si>
  <si>
    <t>Kwota zobowiązań związku współtworzonego przez jst przypadających do spłaty w danym roku budżetowym podlegające odliczeniu zgodnie z art. 244 ufp</t>
  </si>
  <si>
    <t>łączna kwota wyłączeń z art. 243 ust. 3 pkt 1ufp oraz z art. 170 ust.3 sufp</t>
  </si>
  <si>
    <t>Przychody (kredyty, pożyczki, emisje obligacji)</t>
  </si>
  <si>
    <t>Wynik finansowy budżetu (9-10+11)</t>
  </si>
  <si>
    <r>
      <t>Kwota długu</t>
    </r>
    <r>
      <rPr>
        <b/>
        <sz val="10"/>
        <rFont val="Times New Roman"/>
        <family val="1"/>
      </rPr>
      <t>, w tym</t>
    </r>
  </si>
  <si>
    <r>
      <t>Wydatki majątkowe</t>
    </r>
    <r>
      <rPr>
        <b/>
        <sz val="10"/>
        <rFont val="Times New Roman"/>
        <family val="1"/>
      </rPr>
      <t>, w tym:</t>
    </r>
  </si>
  <si>
    <t>Inne przychody niezwiązane z zaciągnięciem długu</t>
  </si>
  <si>
    <t>wydatki bieżące objęte limitem art. 226 ust. 4 ufp</t>
  </si>
  <si>
    <t>związane z funkcjonowaniem organów JST</t>
  </si>
  <si>
    <r>
      <t>na wynagrodzenia i składki od nich naliczane</t>
    </r>
    <r>
      <rPr>
        <sz val="10"/>
        <rFont val="Times New Roman"/>
        <family val="1"/>
      </rPr>
      <t xml:space="preserve"> (łącznie z wynagrodzeniami związanymi z realizacją projektów unijnych)</t>
    </r>
  </si>
  <si>
    <t>Nr uchwały 
lub zarządzenia</t>
  </si>
  <si>
    <t>Uwagi do zmian</t>
  </si>
  <si>
    <t>Tabela nr 1</t>
  </si>
  <si>
    <t xml:space="preserve">ZMIANY W WIELOLETNIEJ PROGNOZIE FINANSOWEJ MIASTA ŚWINOUJŚCIE NA LATA 2011-2019
 WPROWADZONE W I PÓŁROCZU 2011 ROKU </t>
  </si>
  <si>
    <t>WYKAZ PRZEDSIĘWZIĘĆ REALIZOWANYCH W 2011 ROKU
UJĘTYCH W W WIELOLETNIEJ PROGNOZIE FINANSOWEJ MIASTA ŚWINOUJŚCIE NA LATA 2011-2019</t>
  </si>
  <si>
    <t>31.03.2011 r.</t>
  </si>
  <si>
    <t>Zakres zmian wprowadzonych do uchwały V/20/2011 w sprawie uchwalenia wpf</t>
  </si>
  <si>
    <t>WPF 
(załącznik nr 1)</t>
  </si>
  <si>
    <t>PRZEDSIĘWZIĘCIA (załącznik nr 3)</t>
  </si>
  <si>
    <t>VII/40/2011</t>
  </si>
  <si>
    <t>Data</t>
  </si>
  <si>
    <t>bez zmian</t>
  </si>
  <si>
    <t>283/2011</t>
  </si>
  <si>
    <t>31.05.2011 r.</t>
  </si>
  <si>
    <t>29.04.2011 r.</t>
  </si>
  <si>
    <t>365/2011</t>
  </si>
  <si>
    <t>Zarządzenie uwzględnia przeniesienia w wydatkach dokonane w kwietniu br.</t>
  </si>
  <si>
    <t>Zarządzenie uwzględnia zwiększenia budżetu w wyniku korekty RM oraz zmian kwot dotacji dla miasta oraz uwzględniało przeniesienia w wydatkach dokonane maju br.</t>
  </si>
  <si>
    <t>Zarządzenie uwzględnia zwiększenia budżetu w wyniku zmian kwot dotacji dla miasta oraz uwzględniało przeniesienia w wydatkach dokonane 31 marca br.</t>
  </si>
  <si>
    <t>Uchwała uwzględnia zmiany budżetu  (tj.  dochodów, wydatków oraz przychodów) wprowadzonych uchwałami RM i zarządzeniami Prezydenta przed 31 marca br.</t>
  </si>
  <si>
    <t>30.06.2011 r.</t>
  </si>
  <si>
    <t>XI/78/2011</t>
  </si>
  <si>
    <t>Zarządzenie uwzględnia zwiększenie budżetu w wyniku zmian kwot dotacji dla miasta oraz  przeniesienia w wydatkach dokonane 30 czerwca br.</t>
  </si>
  <si>
    <t>Uchwała częściowo uwzględnia zwiększenie budżetu w wyniku zmiany kwot dotacji (na zadanie pomoc państwa w zakresie dożywiania) oraz uwzględnia inne przeniesienia dokonane przed 30 czerwca br.</t>
  </si>
  <si>
    <t>Dokonano zmian w 2  przedsięwzięciach</t>
  </si>
  <si>
    <t>Wprowadzono zmiany  w dochodach,  wydatkach, przychodach, rozchodach, a także zmieniła się kwota długu, wyniki budżetu oraz wskaźniki spłat i zadłużenia</t>
  </si>
  <si>
    <t>Wprowadzono zmiany w dochodach i wydatkach, zmienił się wynik budżetu po wykonaniu wydatków bieżących oraz wskaźniki spłat i zadłużenia</t>
  </si>
  <si>
    <t>Wprowadzono zmiany w dochodach, wydatkach, zmienił się wynik budżetu po wykonaniu wydatków bieżących oraz wskaźniki spłat i zadłużenia</t>
  </si>
  <si>
    <t>Wprowadzono zmiany  w dochodach, wydatkach, zmienił się wynik budżetu po wykonaniu wydatków bieżących oraz wskaźniki spłat i zadłużenia</t>
  </si>
  <si>
    <t>Najistotniejsze zmiany nastąpiły w wydatkach bieżących i majątkowych oraz dopuszczalnych wskaźnikach spłaty i zadłużenia</t>
  </si>
  <si>
    <t>Realizacja umowy przebiega zgodnie z harmonogramem. Płatność będzie realizowana w II półroczu.</t>
  </si>
  <si>
    <t xml:space="preserve">Realizacja umowy przebiega zgodnie z harmonogramem. </t>
  </si>
  <si>
    <t>Umowa zawarta z Państwową Wytwórnią Papierów Wartościowych na wydruk dokumentów związanych z rejestracją pojazdów oraz praw jazdy</t>
  </si>
  <si>
    <t>Umowa zawarta z firmą "EUROTAB" na produkcję tablic rejestracyjnych</t>
  </si>
  <si>
    <t>**) Umowy, dla których można określić elementy wymagalne w art. 226 ust.3 ufp. Umów na czas nieokreślony lub takich, dla których nie jest możliwe określenie łącznych nakładów (np. umowy na dostawę wody, energii elektrycznej), nie wykazuje się podobnie, ja</t>
  </si>
  <si>
    <t>Tabela nr 6</t>
  </si>
  <si>
    <t>WYKAZ PRZEDSIĘWZIĘĆ W KTÓRYCH PLAN NA 30 CZERWCA JEST INNY NIŻ PIERWOTNIE PLANOWANO NA LATA 2011-2019</t>
  </si>
  <si>
    <r>
      <t>Przebudowa centralnego układu komunikacyjnego śródmieścia w Świnoujściu</t>
    </r>
    <r>
      <rPr>
        <i/>
        <sz val="9"/>
        <rFont val="Times New Roman"/>
        <family val="1"/>
      </rPr>
      <t xml:space="preserve"> (60015)</t>
    </r>
  </si>
  <si>
    <t>plan pierwotny</t>
  </si>
  <si>
    <t>plan po zmianach</t>
  </si>
  <si>
    <t>plan po zmianach
(nowe zadanie)</t>
  </si>
  <si>
    <t>X</t>
  </si>
  <si>
    <t>25.</t>
  </si>
  <si>
    <t>26.</t>
  </si>
  <si>
    <t>27.</t>
  </si>
  <si>
    <t>28.</t>
  </si>
  <si>
    <t>29.</t>
  </si>
  <si>
    <r>
      <t>Projekt zintegrowany "Śródmieście" - Przebudowa ulic: Hołdu Pruskiego, Wyszyńskiego i Monte Cassino</t>
    </r>
    <r>
      <rPr>
        <i/>
        <sz val="9"/>
        <rFont val="Times New Roman"/>
        <family val="1"/>
      </rPr>
      <t xml:space="preserve"> (60016)</t>
    </r>
  </si>
  <si>
    <r>
      <t xml:space="preserve">Renowacja zabytkowego budynku SP1 oraz zagospodarowanie przyległego terenuna ogólnodostępne boisko sportowe i plac zabaw </t>
    </r>
    <r>
      <rPr>
        <i/>
        <sz val="9"/>
        <rFont val="Times New Roman"/>
        <family val="1"/>
      </rPr>
      <t>(80101)</t>
    </r>
  </si>
  <si>
    <r>
      <t xml:space="preserve">Projekt zintegrowany "Śródmieście" - Przebudowa Parku przy ul. Chopina </t>
    </r>
    <r>
      <rPr>
        <i/>
        <sz val="9"/>
        <rFont val="Times New Roman"/>
        <family val="1"/>
      </rPr>
      <t>(85154)</t>
    </r>
  </si>
  <si>
    <r>
      <t xml:space="preserve">Wykonywanie bieżącego utrzymania i drobnych remontów nawierzchni jezdni, chodników, poboczy, wysepek, zatok itd. </t>
    </r>
    <r>
      <rPr>
        <i/>
        <sz val="9"/>
        <rFont val="Times New Roman"/>
        <family val="1"/>
      </rPr>
      <t>(60015, 60016)</t>
    </r>
  </si>
  <si>
    <r>
      <t>Wykonywanie bieżącego utrzymania, konserwacji i drobnych remontów  instalacji i urządzeń odwodnienia dróg publicznych znajdujących się na terenie Miasta Świnoujście</t>
    </r>
    <r>
      <rPr>
        <i/>
        <sz val="9"/>
        <rFont val="Times New Roman"/>
        <family val="1"/>
      </rPr>
      <t xml:space="preserve"> (60015, 60016)</t>
    </r>
  </si>
  <si>
    <r>
      <t>Konserwacja i bieżące utrzymanie sygnalizacji świetlnej</t>
    </r>
    <r>
      <rPr>
        <i/>
        <sz val="9"/>
        <rFont val="Times New Roman"/>
        <family val="1"/>
      </rPr>
      <t xml:space="preserve"> (60015)</t>
    </r>
  </si>
  <si>
    <r>
      <t>Dzierżawa łączy światłowodowych - usługa związana z budową i eksploatacją monitoringu w mieście</t>
    </r>
    <r>
      <rPr>
        <i/>
        <sz val="9"/>
        <rFont val="Times New Roman"/>
        <family val="1"/>
      </rPr>
      <t xml:space="preserve"> (75495)</t>
    </r>
  </si>
  <si>
    <r>
      <t>Przebudowa promenady w Dzielnicy Nadmorskiej w Świnoujściu</t>
    </r>
    <r>
      <rPr>
        <i/>
        <sz val="9"/>
        <rFont val="Times New Roman"/>
        <family val="1"/>
      </rPr>
      <t xml:space="preserve"> (60016)</t>
    </r>
  </si>
  <si>
    <t xml:space="preserve">Dokonano zmian w 9 pozycjach i wprowadzono 20 nowych przedsięwzięć </t>
  </si>
  <si>
    <t>Umowa realizowana zgodnie z harmonogramem</t>
  </si>
  <si>
    <t xml:space="preserve">Umowa jest realizowana zgodnie z harmonogramem płatności </t>
  </si>
  <si>
    <t>Zadanie przewidziane do realizacji w II półroczu</t>
  </si>
  <si>
    <t>Realizacja robót budowlano-montażowych zgodnie z harmonogramem</t>
  </si>
  <si>
    <t>W  br. realizacja prac projektowych związanych z przebudową ulic</t>
  </si>
  <si>
    <t>W br. planuje się realizację prac związanych z wymianą stolarki okiennej w obiekcie szkoły</t>
  </si>
  <si>
    <t>W br. planuje się realizację prac projektowych związanych z przebudową parku</t>
  </si>
  <si>
    <t>Planowane rozpoczęcie robót w II półroczu</t>
  </si>
  <si>
    <t>W II półroczu planuje się wykonać odcinek ścieżki rowerowej wzdłuż ul. Barlickiego - od ul. Fińskiej 
do ul. Ludzi Morza</t>
  </si>
  <si>
    <t>W dniu 30 maja br. oddano do użytku obiekty i urządzenia melioracyjne dla obszaru zlewni nr 2 w dz. Łunowo. Trwają prace projektowe obejmujące urządzenia melioracyjne dla dz. Warszów</t>
  </si>
  <si>
    <t>Dopłaty przekazywane są zgodnie z harmonogramem dofinansowania</t>
  </si>
  <si>
    <t>Realizacja prac związanych z nadzorem inwestorskim, sukcesywnie na uzgodnionych zadaniach inwestycyjnych</t>
  </si>
  <si>
    <t>Realizacja prac zgodnie z przeprowadzonymi przeglądami dróg i chodników lub zgłaszanymi uszkodzeniami</t>
  </si>
  <si>
    <t>Realizacja prac zgodnie z przeprowadzonymi przeglądami urządzeń odwodnienia lub zgłaszanymi awariami</t>
  </si>
  <si>
    <t>Realizacja prac zgodnie z przeprowadzonymi przeglądami sygnalizacji świetlnej lub zgłaszanymi awariami</t>
  </si>
  <si>
    <t>Realizacja prac przebiega w okresie od maja do końca września br.</t>
  </si>
  <si>
    <t>Opłaty za dzierżawę wnoszone w transzach miesięcznych</t>
  </si>
  <si>
    <t>Realizacja prac zgodnie z przeprowadzonymi przeglądami oświetlenia ulicznego lub zgłaszanymi awariami</t>
  </si>
  <si>
    <t>Realizacja prac zgodnie z harmonogramem</t>
  </si>
  <si>
    <t>Przebudowa odcinka drogi od ul. Jana z Kolna do bramy wjazdowej Basenu Północnego przebiega zgodnie z harmonogramem</t>
  </si>
  <si>
    <t>Trwają prace projektowe związane z zagospodarowaniem terenów pomiędzy Placem Wolności, ul. Marynarzy i Wybrzeżem Wł. IV oraz przy ul. Dąbrowskiego 4. W II półroczu planuje się budowę parkingu przy kolejce UBB</t>
  </si>
  <si>
    <t xml:space="preserve">W br. prace ograniczono do wykonania nawodnienia promenady wzdłuż ul. Żeromskiego (od ul. Powstańców Śląskich do ul. Prusa) </t>
  </si>
  <si>
    <t>Realizacja prac na uzgodnionych ulicach w II półroczu br.</t>
  </si>
  <si>
    <t>W br. realizacja prac projektowych</t>
  </si>
  <si>
    <t>Rozpoczęcie robót budowlano-montażowych zaplanowano w II półroczu</t>
  </si>
  <si>
    <t>Rozpoczęcie prac projektowych po uchwaleniu miejscowego planu zagospodarowania terenu na preferowanej lokalizacji (ul. Komandorska)</t>
  </si>
  <si>
    <t>W br. realizowane są prace projektowe</t>
  </si>
  <si>
    <t>W br. realizowane są prace projektowe i w II półroczu planuje się rozpoczęcie robót</t>
  </si>
  <si>
    <t>W br. planowane jest wykonanie prac projektowych związanych z dostosowaniem całego obiektu stadionu do wymogów stawianych przez PZPN w sprawie licencji dla klubów I ligi</t>
  </si>
  <si>
    <t>Realizację przedsięwzięcia rozpoczęto 01.06.2011 r. (umowa zakończy się 30.05.2014r.).</t>
  </si>
  <si>
    <r>
      <t>Ubezpieczenie majątku Żeglugi Świnoujskiej</t>
    </r>
    <r>
      <rPr>
        <sz val="9"/>
        <rFont val="Times New Roman"/>
        <family val="1"/>
      </rPr>
      <t xml:space="preserve"> (60015)</t>
    </r>
  </si>
  <si>
    <t xml:space="preserve">INFORMACJA O KSZTAŁTOWANIU SIĘ WIELOLETNIEJ PROGNOZY FINANSOWEJ MIASTA ŚWINOUJŚCIE W I PÓŁROCZU 2011 ROKU </t>
  </si>
  <si>
    <t xml:space="preserve">WIELOLETNIA PROGNOZA FINANSOWA MIASTA ŚWINOUJŚCIE NA LATA 2011-2019 </t>
  </si>
  <si>
    <t>220/2011</t>
  </si>
  <si>
    <t>444/2011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</si>
</sst>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#,##0.0000000"/>
    <numFmt numFmtId="166" formatCode="#,##0.0"/>
    <numFmt numFmtId="167" formatCode="0.0%"/>
    <numFmt numFmtId="168" formatCode="0.000000%"/>
    <numFmt numFmtId="169" formatCode="#,##0\ _z_ł"/>
    <numFmt numFmtId="170" formatCode="#,##0_ ;\-#,##0\ "/>
    <numFmt numFmtId="171" formatCode="#,##0\ &quot;zł&quot;"/>
    <numFmt numFmtId="172" formatCode="0.E+00"/>
    <numFmt numFmtId="173" formatCode="00\-000"/>
    <numFmt numFmtId="174" formatCode="0.0"/>
    <numFmt numFmtId="175" formatCode="0.0000"/>
    <numFmt numFmtId="176" formatCode="0.000"/>
    <numFmt numFmtId="177" formatCode="#,##0.0\ _z_ł"/>
    <numFmt numFmtId="178" formatCode="0.00000"/>
    <numFmt numFmtId="179" formatCode="_-* #,##0\ _z_ł_-;\-* #,##0\ _z_ł_-;_-* &quot;-&quot;??\ _z_ł_-;_-@_-"/>
    <numFmt numFmtId="180" formatCode="#,##0.00_ ;\-#,##0.00\ "/>
    <numFmt numFmtId="181" formatCode="#,##0.00\ &quot;zł&quot;"/>
    <numFmt numFmtId="182" formatCode="#,##0.000"/>
    <numFmt numFmtId="183" formatCode="#,##0.0000"/>
    <numFmt numFmtId="184" formatCode="#,##0.000_ ;\-#,##0.000\ "/>
    <numFmt numFmtId="185" formatCode="#,##0.0_ ;\-#,##0.0\ "/>
    <numFmt numFmtId="186" formatCode="#,##0.0000_ ;\-#,##0.0000\ "/>
    <numFmt numFmtId="187" formatCode="_-* #,##0.000\ _z_ł_-;\-* #,##0.000\ _z_ł_-;_-* &quot;-&quot;??\ _z_ł_-;_-@_-"/>
    <numFmt numFmtId="188" formatCode="_-* #,##0.0000\ _z_ł_-;\-* #,##0.0000\ _z_ł_-;_-* &quot;-&quot;??\ _z_ł_-;_-@_-"/>
    <numFmt numFmtId="189" formatCode="_-* #,##0.00000\ _z_ł_-;\-* #,##0.00000\ _z_ł_-;_-* &quot;-&quot;??\ _z_ł_-;_-@_-"/>
    <numFmt numFmtId="190" formatCode="_-* #,##0.0\ _z_ł_-;\-* #,##0.0\ _z_ł_-;_-* &quot;-&quot;??\ _z_ł_-;_-@_-"/>
    <numFmt numFmtId="191" formatCode="_-* #,##0.000\ &quot;zł&quot;_-;\-* #,##0.000\ &quot;zł&quot;_-;_-* &quot;-&quot;??\ &quot;zł&quot;_-;_-@_-"/>
    <numFmt numFmtId="192" formatCode="_-* #,##0.0\ &quot;zł&quot;_-;\-* #,##0.0\ &quot;zł&quot;_-;_-* &quot;-&quot;??\ &quot;zł&quot;_-;_-@_-"/>
    <numFmt numFmtId="193" formatCode="_-* #,##0\ &quot;zł&quot;_-;\-* #,##0\ &quot;zł&quot;_-;_-* &quot;-&quot;??\ &quot;zł&quot;_-;_-@_-"/>
    <numFmt numFmtId="194" formatCode="&quot;Tak&quot;;&quot;Tak&quot;;&quot;Nie&quot;"/>
    <numFmt numFmtId="195" formatCode="&quot;Prawda&quot;;&quot;Prawda&quot;;&quot;Fałsz&quot;"/>
    <numFmt numFmtId="196" formatCode="&quot;Włączone&quot;;&quot;Włączone&quot;;&quot;Wyłączone&quot;"/>
    <numFmt numFmtId="197" formatCode="[$€-2]\ #,##0.00_);[Red]\([$€-2]\ #,##0.00\)"/>
    <numFmt numFmtId="198" formatCode="_-* #,##0.000\ _z_ł_-;\-* #,##0.000\ _z_ł_-;_-* &quot;-&quot;???\ _z_ł_-;_-@_-"/>
    <numFmt numFmtId="199" formatCode="_-* #,##0.0\ _z_ł_-;\-* #,##0.0\ _z_ł_-;_-* &quot;-&quot;?\ _z_ł_-;_-@_-"/>
    <numFmt numFmtId="200" formatCode="0.000000"/>
    <numFmt numFmtId="201" formatCode="0.00000000"/>
    <numFmt numFmtId="202" formatCode="0.0000000"/>
    <numFmt numFmtId="203" formatCode="0.000000000"/>
    <numFmt numFmtId="204" formatCode="0.0000000000"/>
    <numFmt numFmtId="205" formatCode="0.00000000000"/>
    <numFmt numFmtId="206" formatCode="0.000000000000"/>
    <numFmt numFmtId="207" formatCode="#,##0.00\ _z_ł"/>
    <numFmt numFmtId="208" formatCode="_-* #,##0\ _z_ł_-;\-* #,##0\ _z_ł_-;_-* \-??\ _z_ł_-;_-@_-"/>
    <numFmt numFmtId="209" formatCode="_-* #,##0.00\ _z_ł_-;\-* #,##0.00\ _z_ł_-;_-* \-??\ _z_ł_-;_-@_-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17"/>
      <name val="Times New Roman"/>
      <family val="1"/>
    </font>
    <font>
      <sz val="8"/>
      <name val="Arial"/>
      <family val="0"/>
    </font>
    <font>
      <i/>
      <sz val="9"/>
      <name val="Times New Roman"/>
      <family val="1"/>
    </font>
    <font>
      <sz val="9"/>
      <color indexed="62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strike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8" fillId="0" borderId="0" xfId="0" applyFont="1" applyBorder="1" applyAlignment="1">
      <alignment vertical="top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49" fontId="22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4" fontId="22" fillId="0" borderId="10" xfId="0" applyNumberFormat="1" applyFont="1" applyBorder="1" applyAlignment="1">
      <alignment vertical="center"/>
    </xf>
    <xf numFmtId="164" fontId="21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3" fontId="22" fillId="0" borderId="11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vertical="center"/>
    </xf>
    <xf numFmtId="10" fontId="22" fillId="0" borderId="10" xfId="0" applyNumberFormat="1" applyFont="1" applyBorder="1" applyAlignment="1">
      <alignment vertical="center"/>
    </xf>
    <xf numFmtId="10" fontId="22" fillId="0" borderId="0" xfId="0" applyNumberFormat="1" applyFont="1" applyBorder="1" applyAlignment="1">
      <alignment vertical="center"/>
    </xf>
    <xf numFmtId="10" fontId="22" fillId="0" borderId="10" xfId="0" applyNumberFormat="1" applyFont="1" applyBorder="1" applyAlignment="1">
      <alignment horizontal="right" vertical="center"/>
    </xf>
    <xf numFmtId="10" fontId="21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10" fontId="21" fillId="0" borderId="10" xfId="0" applyNumberFormat="1" applyFont="1" applyBorder="1" applyAlignment="1">
      <alignment vertical="center"/>
    </xf>
    <xf numFmtId="10" fontId="18" fillId="0" borderId="1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0" fontId="25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3" fontId="24" fillId="24" borderId="10" xfId="0" applyNumberFormat="1" applyFont="1" applyFill="1" applyBorder="1" applyAlignment="1">
      <alignment vertical="center"/>
    </xf>
    <xf numFmtId="3" fontId="24" fillId="24" borderId="13" xfId="0" applyNumberFormat="1" applyFont="1" applyFill="1" applyBorder="1" applyAlignment="1">
      <alignment vertical="center"/>
    </xf>
    <xf numFmtId="0" fontId="24" fillId="24" borderId="0" xfId="0" applyFont="1" applyFill="1" applyAlignment="1">
      <alignment vertical="center"/>
    </xf>
    <xf numFmtId="3" fontId="26" fillId="24" borderId="10" xfId="0" applyNumberFormat="1" applyFont="1" applyFill="1" applyBorder="1" applyAlignment="1">
      <alignment vertical="center"/>
    </xf>
    <xf numFmtId="3" fontId="26" fillId="24" borderId="13" xfId="0" applyNumberFormat="1" applyFont="1" applyFill="1" applyBorder="1" applyAlignment="1">
      <alignment vertical="center"/>
    </xf>
    <xf numFmtId="0" fontId="26" fillId="24" borderId="0" xfId="0" applyFont="1" applyFill="1" applyAlignment="1">
      <alignment vertical="center"/>
    </xf>
    <xf numFmtId="3" fontId="24" fillId="22" borderId="10" xfId="0" applyNumberFormat="1" applyFont="1" applyFill="1" applyBorder="1" applyAlignment="1">
      <alignment vertical="center"/>
    </xf>
    <xf numFmtId="3" fontId="24" fillId="22" borderId="13" xfId="0" applyNumberFormat="1" applyFont="1" applyFill="1" applyBorder="1" applyAlignment="1">
      <alignment vertical="center"/>
    </xf>
    <xf numFmtId="0" fontId="24" fillId="22" borderId="0" xfId="0" applyFont="1" applyFill="1" applyAlignment="1">
      <alignment vertical="center"/>
    </xf>
    <xf numFmtId="3" fontId="26" fillId="22" borderId="10" xfId="0" applyNumberFormat="1" applyFont="1" applyFill="1" applyBorder="1" applyAlignment="1">
      <alignment vertical="center"/>
    </xf>
    <xf numFmtId="3" fontId="26" fillId="22" borderId="13" xfId="0" applyNumberFormat="1" applyFont="1" applyFill="1" applyBorder="1" applyAlignment="1">
      <alignment vertical="center"/>
    </xf>
    <xf numFmtId="0" fontId="26" fillId="22" borderId="0" xfId="0" applyFont="1" applyFill="1" applyAlignment="1">
      <alignment vertical="center"/>
    </xf>
    <xf numFmtId="3" fontId="24" fillId="4" borderId="10" xfId="0" applyNumberFormat="1" applyFont="1" applyFill="1" applyBorder="1" applyAlignment="1">
      <alignment vertical="center"/>
    </xf>
    <xf numFmtId="3" fontId="24" fillId="4" borderId="13" xfId="0" applyNumberFormat="1" applyFont="1" applyFill="1" applyBorder="1" applyAlignment="1">
      <alignment vertical="center"/>
    </xf>
    <xf numFmtId="0" fontId="24" fillId="4" borderId="0" xfId="0" applyFont="1" applyFill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3" fontId="26" fillId="4" borderId="13" xfId="0" applyNumberFormat="1" applyFont="1" applyFill="1" applyBorder="1" applyAlignment="1">
      <alignment vertical="center"/>
    </xf>
    <xf numFmtId="0" fontId="26" fillId="4" borderId="0" xfId="0" applyFont="1" applyFill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49" fontId="26" fillId="0" borderId="10" xfId="0" applyNumberFormat="1" applyFont="1" applyBorder="1" applyAlignment="1">
      <alignment vertical="center" wrapText="1"/>
    </xf>
    <xf numFmtId="3" fontId="26" fillId="0" borderId="10" xfId="0" applyNumberFormat="1" applyFont="1" applyBorder="1" applyAlignment="1">
      <alignment vertical="center"/>
    </xf>
    <xf numFmtId="3" fontId="26" fillId="0" borderId="13" xfId="0" applyNumberFormat="1" applyFont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4" fillId="20" borderId="10" xfId="0" applyFont="1" applyFill="1" applyBorder="1" applyAlignment="1">
      <alignment vertical="center" wrapText="1"/>
    </xf>
    <xf numFmtId="3" fontId="24" fillId="20" borderId="10" xfId="0" applyNumberFormat="1" applyFont="1" applyFill="1" applyBorder="1" applyAlignment="1">
      <alignment vertical="center"/>
    </xf>
    <xf numFmtId="3" fontId="24" fillId="20" borderId="13" xfId="0" applyNumberFormat="1" applyFont="1" applyFill="1" applyBorder="1" applyAlignment="1">
      <alignment vertical="center"/>
    </xf>
    <xf numFmtId="0" fontId="24" fillId="20" borderId="0" xfId="0" applyFont="1" applyFill="1" applyAlignment="1">
      <alignment vertical="center"/>
    </xf>
    <xf numFmtId="49" fontId="26" fillId="20" borderId="10" xfId="0" applyNumberFormat="1" applyFont="1" applyFill="1" applyBorder="1" applyAlignment="1">
      <alignment vertical="center" wrapText="1"/>
    </xf>
    <xf numFmtId="3" fontId="26" fillId="20" borderId="10" xfId="0" applyNumberFormat="1" applyFont="1" applyFill="1" applyBorder="1" applyAlignment="1">
      <alignment vertical="center"/>
    </xf>
    <xf numFmtId="3" fontId="26" fillId="20" borderId="13" xfId="0" applyNumberFormat="1" applyFont="1" applyFill="1" applyBorder="1" applyAlignment="1">
      <alignment vertical="center"/>
    </xf>
    <xf numFmtId="0" fontId="26" fillId="20" borderId="0" xfId="0" applyFont="1" applyFill="1" applyAlignment="1">
      <alignment vertical="center"/>
    </xf>
    <xf numFmtId="0" fontId="24" fillId="4" borderId="10" xfId="0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vertical="center" wrapText="1"/>
    </xf>
    <xf numFmtId="3" fontId="27" fillId="0" borderId="10" xfId="0" applyNumberFormat="1" applyFont="1" applyBorder="1" applyAlignment="1">
      <alignment vertical="center"/>
    </xf>
    <xf numFmtId="3" fontId="27" fillId="0" borderId="13" xfId="0" applyNumberFormat="1" applyFont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49" fontId="28" fillId="0" borderId="10" xfId="0" applyNumberFormat="1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49" fontId="24" fillId="21" borderId="10" xfId="0" applyNumberFormat="1" applyFont="1" applyFill="1" applyBorder="1" applyAlignment="1">
      <alignment vertical="center" wrapText="1"/>
    </xf>
    <xf numFmtId="3" fontId="24" fillId="21" borderId="10" xfId="0" applyNumberFormat="1" applyFont="1" applyFill="1" applyBorder="1" applyAlignment="1">
      <alignment vertical="center"/>
    </xf>
    <xf numFmtId="3" fontId="24" fillId="21" borderId="13" xfId="0" applyNumberFormat="1" applyFont="1" applyFill="1" applyBorder="1" applyAlignment="1">
      <alignment vertical="center"/>
    </xf>
    <xf numFmtId="0" fontId="26" fillId="21" borderId="0" xfId="0" applyFont="1" applyFill="1" applyAlignment="1">
      <alignment vertical="center"/>
    </xf>
    <xf numFmtId="49" fontId="26" fillId="21" borderId="10" xfId="0" applyNumberFormat="1" applyFont="1" applyFill="1" applyBorder="1" applyAlignment="1">
      <alignment vertical="center" wrapText="1"/>
    </xf>
    <xf numFmtId="3" fontId="26" fillId="21" borderId="10" xfId="0" applyNumberFormat="1" applyFont="1" applyFill="1" applyBorder="1" applyAlignment="1">
      <alignment vertical="center"/>
    </xf>
    <xf numFmtId="3" fontId="26" fillId="21" borderId="1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3" fontId="31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wrapText="1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0" fontId="30" fillId="24" borderId="10" xfId="0" applyNumberFormat="1" applyFont="1" applyFill="1" applyBorder="1" applyAlignment="1">
      <alignment horizontal="center" vertical="center"/>
    </xf>
    <xf numFmtId="10" fontId="29" fillId="24" borderId="10" xfId="0" applyNumberFormat="1" applyFont="1" applyFill="1" applyBorder="1" applyAlignment="1">
      <alignment horizontal="center" vertical="center"/>
    </xf>
    <xf numFmtId="10" fontId="30" fillId="22" borderId="10" xfId="0" applyNumberFormat="1" applyFont="1" applyFill="1" applyBorder="1" applyAlignment="1">
      <alignment horizontal="center" vertical="center"/>
    </xf>
    <xf numFmtId="10" fontId="29" fillId="22" borderId="10" xfId="0" applyNumberFormat="1" applyFont="1" applyFill="1" applyBorder="1" applyAlignment="1">
      <alignment horizontal="center" vertical="center"/>
    </xf>
    <xf numFmtId="10" fontId="30" fillId="4" borderId="10" xfId="0" applyNumberFormat="1" applyFont="1" applyFill="1" applyBorder="1" applyAlignment="1">
      <alignment horizontal="center" vertical="center"/>
    </xf>
    <xf numFmtId="10" fontId="29" fillId="4" borderId="10" xfId="0" applyNumberFormat="1" applyFont="1" applyFill="1" applyBorder="1" applyAlignment="1">
      <alignment horizontal="center" vertical="center"/>
    </xf>
    <xf numFmtId="10" fontId="30" fillId="0" borderId="10" xfId="0" applyNumberFormat="1" applyFont="1" applyFill="1" applyBorder="1" applyAlignment="1">
      <alignment horizontal="center" vertical="center"/>
    </xf>
    <xf numFmtId="10" fontId="29" fillId="0" borderId="10" xfId="0" applyNumberFormat="1" applyFont="1" applyFill="1" applyBorder="1" applyAlignment="1">
      <alignment horizontal="center" vertical="center"/>
    </xf>
    <xf numFmtId="10" fontId="30" fillId="20" borderId="10" xfId="0" applyNumberFormat="1" applyFont="1" applyFill="1" applyBorder="1" applyAlignment="1">
      <alignment horizontal="center" vertical="center"/>
    </xf>
    <xf numFmtId="10" fontId="29" fillId="20" borderId="10" xfId="0" applyNumberFormat="1" applyFont="1" applyFill="1" applyBorder="1" applyAlignment="1">
      <alignment horizontal="center" vertical="center"/>
    </xf>
    <xf numFmtId="10" fontId="30" fillId="21" borderId="10" xfId="0" applyNumberFormat="1" applyFont="1" applyFill="1" applyBorder="1" applyAlignment="1">
      <alignment horizontal="center" vertical="center"/>
    </xf>
    <xf numFmtId="10" fontId="29" fillId="21" borderId="10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vertical="top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33" fillId="0" borderId="0" xfId="0" applyFont="1" applyBorder="1" applyAlignment="1">
      <alignment vertical="top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26" fillId="0" borderId="0" xfId="0" applyFont="1" applyAlignment="1">
      <alignment horizontal="center"/>
    </xf>
    <xf numFmtId="3" fontId="24" fillId="0" borderId="0" xfId="0" applyNumberFormat="1" applyFont="1" applyAlignment="1">
      <alignment vertical="center"/>
    </xf>
    <xf numFmtId="0" fontId="26" fillId="0" borderId="10" xfId="0" applyFont="1" applyBorder="1" applyAlignment="1">
      <alignment vertical="center" wrapText="1"/>
    </xf>
    <xf numFmtId="3" fontId="26" fillId="0" borderId="0" xfId="0" applyNumberFormat="1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/>
    </xf>
    <xf numFmtId="3" fontId="33" fillId="0" borderId="0" xfId="0" applyNumberFormat="1" applyFont="1" applyAlignment="1">
      <alignment vertical="center"/>
    </xf>
    <xf numFmtId="49" fontId="24" fillId="0" borderId="10" xfId="0" applyNumberFormat="1" applyFont="1" applyFill="1" applyBorder="1" applyAlignment="1">
      <alignment vertical="center" wrapText="1"/>
    </xf>
    <xf numFmtId="3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10" fontId="24" fillId="0" borderId="10" xfId="0" applyNumberFormat="1" applyFont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10" fontId="26" fillId="0" borderId="10" xfId="0" applyNumberFormat="1" applyFont="1" applyBorder="1" applyAlignment="1">
      <alignment vertical="center"/>
    </xf>
    <xf numFmtId="164" fontId="26" fillId="0" borderId="10" xfId="0" applyNumberFormat="1" applyFont="1" applyBorder="1" applyAlignment="1">
      <alignment vertical="center"/>
    </xf>
    <xf numFmtId="3" fontId="24" fillId="0" borderId="11" xfId="0" applyNumberFormat="1" applyFont="1" applyBorder="1" applyAlignment="1">
      <alignment vertical="center"/>
    </xf>
    <xf numFmtId="49" fontId="26" fillId="0" borderId="0" xfId="0" applyNumberFormat="1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26" fillId="22" borderId="10" xfId="0" applyFont="1" applyFill="1" applyBorder="1" applyAlignment="1">
      <alignment horizontal="center" vertical="center"/>
    </xf>
    <xf numFmtId="49" fontId="26" fillId="22" borderId="10" xfId="0" applyNumberFormat="1" applyFont="1" applyFill="1" applyBorder="1" applyAlignment="1">
      <alignment vertical="center" wrapText="1"/>
    </xf>
    <xf numFmtId="3" fontId="26" fillId="22" borderId="0" xfId="0" applyNumberFormat="1" applyFont="1" applyFill="1" applyAlignment="1">
      <alignment vertical="center"/>
    </xf>
    <xf numFmtId="10" fontId="22" fillId="0" borderId="10" xfId="0" applyNumberFormat="1" applyFont="1" applyFill="1" applyBorder="1" applyAlignment="1">
      <alignment vertical="center"/>
    </xf>
    <xf numFmtId="0" fontId="21" fillId="22" borderId="10" xfId="0" applyFont="1" applyFill="1" applyBorder="1" applyAlignment="1">
      <alignment horizontal="center" vertical="center"/>
    </xf>
    <xf numFmtId="49" fontId="21" fillId="22" borderId="10" xfId="0" applyNumberFormat="1" applyFont="1" applyFill="1" applyBorder="1" applyAlignment="1">
      <alignment vertical="center" wrapText="1"/>
    </xf>
    <xf numFmtId="3" fontId="21" fillId="22" borderId="10" xfId="0" applyNumberFormat="1" applyFont="1" applyFill="1" applyBorder="1" applyAlignment="1">
      <alignment vertical="center"/>
    </xf>
    <xf numFmtId="10" fontId="21" fillId="22" borderId="10" xfId="0" applyNumberFormat="1" applyFont="1" applyFill="1" applyBorder="1" applyAlignment="1">
      <alignment vertical="center"/>
    </xf>
    <xf numFmtId="3" fontId="21" fillId="22" borderId="0" xfId="0" applyNumberFormat="1" applyFont="1" applyFill="1" applyAlignment="1">
      <alignment vertical="center"/>
    </xf>
    <xf numFmtId="0" fontId="21" fillId="22" borderId="0" xfId="0" applyFont="1" applyFill="1" applyAlignment="1">
      <alignment vertical="center"/>
    </xf>
    <xf numFmtId="3" fontId="24" fillId="20" borderId="11" xfId="0" applyNumberFormat="1" applyFont="1" applyFill="1" applyBorder="1" applyAlignment="1">
      <alignment vertical="center"/>
    </xf>
    <xf numFmtId="49" fontId="21" fillId="0" borderId="10" xfId="52" applyNumberFormat="1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0" xfId="52" applyFont="1" applyFill="1" applyAlignment="1">
      <alignment horizontal="center" vertical="center"/>
      <protection/>
    </xf>
    <xf numFmtId="0" fontId="21" fillId="0" borderId="0" xfId="52" applyFont="1" applyFill="1" applyAlignment="1">
      <alignment vertical="center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0" xfId="52" applyFont="1" applyFill="1" applyAlignment="1">
      <alignment vertical="center"/>
      <protection/>
    </xf>
    <xf numFmtId="0" fontId="22" fillId="0" borderId="10" xfId="52" applyFont="1" applyFill="1" applyBorder="1" applyAlignment="1">
      <alignment horizontal="center" vertical="center"/>
      <protection/>
    </xf>
    <xf numFmtId="4" fontId="21" fillId="0" borderId="0" xfId="52" applyNumberFormat="1" applyFont="1" applyFill="1" applyAlignment="1">
      <alignment vertical="center"/>
      <protection/>
    </xf>
    <xf numFmtId="0" fontId="22" fillId="0" borderId="0" xfId="52" applyFont="1" applyFill="1" applyAlignment="1">
      <alignment horizontal="center" vertical="center"/>
      <protection/>
    </xf>
    <xf numFmtId="0" fontId="30" fillId="0" borderId="10" xfId="52" applyFont="1" applyFill="1" applyBorder="1" applyAlignment="1">
      <alignment horizontal="center" vertical="center" wrapText="1"/>
      <protection/>
    </xf>
    <xf numFmtId="0" fontId="30" fillId="0" borderId="10" xfId="52" applyFont="1" applyFill="1" applyBorder="1" applyAlignment="1">
      <alignment horizontal="center" vertical="center"/>
      <protection/>
    </xf>
    <xf numFmtId="0" fontId="30" fillId="0" borderId="0" xfId="52" applyFont="1" applyFill="1" applyAlignment="1">
      <alignment horizontal="center" vertical="center"/>
      <protection/>
    </xf>
    <xf numFmtId="0" fontId="21" fillId="0" borderId="0" xfId="0" applyFont="1" applyAlignment="1">
      <alignment horizontal="right" vertical="center"/>
    </xf>
    <xf numFmtId="4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Font="1" applyFill="1" applyBorder="1" applyAlignment="1">
      <alignment horizontal="center" vertical="center" wrapText="1"/>
      <protection/>
    </xf>
    <xf numFmtId="0" fontId="40" fillId="20" borderId="10" xfId="0" applyFont="1" applyFill="1" applyBorder="1" applyAlignment="1">
      <alignment vertical="center" wrapText="1"/>
    </xf>
    <xf numFmtId="3" fontId="40" fillId="20" borderId="10" xfId="0" applyNumberFormat="1" applyFont="1" applyFill="1" applyBorder="1" applyAlignment="1">
      <alignment vertical="center"/>
    </xf>
    <xf numFmtId="0" fontId="40" fillId="20" borderId="0" xfId="0" applyFont="1" applyFill="1" applyAlignment="1">
      <alignment vertical="center"/>
    </xf>
    <xf numFmtId="49" fontId="33" fillId="20" borderId="10" xfId="0" applyNumberFormat="1" applyFont="1" applyFill="1" applyBorder="1" applyAlignment="1">
      <alignment vertical="center" wrapText="1"/>
    </xf>
    <xf numFmtId="3" fontId="33" fillId="20" borderId="10" xfId="0" applyNumberFormat="1" applyFont="1" applyFill="1" applyBorder="1" applyAlignment="1">
      <alignment vertical="center"/>
    </xf>
    <xf numFmtId="0" fontId="33" fillId="20" borderId="0" xfId="0" applyFont="1" applyFill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vertical="center" wrapText="1"/>
    </xf>
    <xf numFmtId="0" fontId="30" fillId="7" borderId="10" xfId="0" applyFont="1" applyFill="1" applyBorder="1" applyAlignment="1">
      <alignment horizontal="center" vertical="center" wrapText="1"/>
    </xf>
    <xf numFmtId="3" fontId="24" fillId="7" borderId="10" xfId="0" applyNumberFormat="1" applyFont="1" applyFill="1" applyBorder="1" applyAlignment="1">
      <alignment vertical="center"/>
    </xf>
    <xf numFmtId="3" fontId="24" fillId="7" borderId="13" xfId="0" applyNumberFormat="1" applyFont="1" applyFill="1" applyBorder="1" applyAlignment="1">
      <alignment vertical="center"/>
    </xf>
    <xf numFmtId="0" fontId="24" fillId="7" borderId="0" xfId="0" applyFont="1" applyFill="1" applyAlignment="1">
      <alignment vertical="center"/>
    </xf>
    <xf numFmtId="49" fontId="26" fillId="7" borderId="10" xfId="0" applyNumberFormat="1" applyFont="1" applyFill="1" applyBorder="1" applyAlignment="1">
      <alignment vertical="center" wrapText="1"/>
    </xf>
    <xf numFmtId="3" fontId="26" fillId="7" borderId="10" xfId="0" applyNumberFormat="1" applyFont="1" applyFill="1" applyBorder="1" applyAlignment="1">
      <alignment vertical="center"/>
    </xf>
    <xf numFmtId="3" fontId="26" fillId="7" borderId="13" xfId="0" applyNumberFormat="1" applyFont="1" applyFill="1" applyBorder="1" applyAlignment="1">
      <alignment vertical="center"/>
    </xf>
    <xf numFmtId="0" fontId="26" fillId="7" borderId="0" xfId="0" applyFont="1" applyFill="1" applyAlignment="1">
      <alignment vertical="center"/>
    </xf>
    <xf numFmtId="49" fontId="24" fillId="7" borderId="10" xfId="0" applyNumberFormat="1" applyFont="1" applyFill="1" applyBorder="1" applyAlignment="1">
      <alignment vertical="center" wrapText="1"/>
    </xf>
    <xf numFmtId="0" fontId="29" fillId="7" borderId="10" xfId="0" applyFont="1" applyFill="1" applyBorder="1" applyAlignment="1">
      <alignment horizontal="center" vertical="center" wrapText="1"/>
    </xf>
    <xf numFmtId="49" fontId="29" fillId="22" borderId="10" xfId="0" applyNumberFormat="1" applyFont="1" applyFill="1" applyBorder="1" applyAlignment="1">
      <alignment horizontal="center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3" fontId="40" fillId="20" borderId="13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6" fillId="0" borderId="12" xfId="0" applyFont="1" applyFill="1" applyBorder="1" applyAlignment="1">
      <alignment vertical="top" wrapText="1"/>
    </xf>
    <xf numFmtId="0" fontId="29" fillId="0" borderId="0" xfId="0" applyFont="1" applyAlignment="1">
      <alignment horizontal="center" vertical="center" wrapText="1"/>
    </xf>
    <xf numFmtId="49" fontId="30" fillId="22" borderId="10" xfId="0" applyNumberFormat="1" applyFont="1" applyFill="1" applyBorder="1" applyAlignment="1">
      <alignment horizontal="center" vertical="center" wrapText="1"/>
    </xf>
    <xf numFmtId="0" fontId="42" fillId="20" borderId="15" xfId="0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vertical="center"/>
    </xf>
    <xf numFmtId="3" fontId="26" fillId="0" borderId="13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3" fontId="40" fillId="22" borderId="10" xfId="0" applyNumberFormat="1" applyFont="1" applyFill="1" applyBorder="1" applyAlignment="1">
      <alignment vertical="center"/>
    </xf>
    <xf numFmtId="3" fontId="40" fillId="22" borderId="13" xfId="0" applyNumberFormat="1" applyFont="1" applyFill="1" applyBorder="1" applyAlignment="1">
      <alignment vertical="center"/>
    </xf>
    <xf numFmtId="0" fontId="40" fillId="22" borderId="0" xfId="0" applyFont="1" applyFill="1" applyAlignment="1">
      <alignment vertical="center"/>
    </xf>
    <xf numFmtId="3" fontId="33" fillId="22" borderId="10" xfId="0" applyNumberFormat="1" applyFont="1" applyFill="1" applyBorder="1" applyAlignment="1">
      <alignment vertical="center"/>
    </xf>
    <xf numFmtId="3" fontId="33" fillId="22" borderId="13" xfId="0" applyNumberFormat="1" applyFont="1" applyFill="1" applyBorder="1" applyAlignment="1">
      <alignment vertical="center"/>
    </xf>
    <xf numFmtId="0" fontId="33" fillId="22" borderId="0" xfId="0" applyFont="1" applyFill="1" applyAlignment="1">
      <alignment vertical="center"/>
    </xf>
    <xf numFmtId="3" fontId="40" fillId="4" borderId="10" xfId="0" applyNumberFormat="1" applyFont="1" applyFill="1" applyBorder="1" applyAlignment="1">
      <alignment vertical="center"/>
    </xf>
    <xf numFmtId="3" fontId="40" fillId="4" borderId="13" xfId="0" applyNumberFormat="1" applyFont="1" applyFill="1" applyBorder="1" applyAlignment="1">
      <alignment vertical="center"/>
    </xf>
    <xf numFmtId="0" fontId="40" fillId="4" borderId="0" xfId="0" applyFont="1" applyFill="1" applyAlignment="1">
      <alignment vertical="center"/>
    </xf>
    <xf numFmtId="3" fontId="33" fillId="4" borderId="10" xfId="0" applyNumberFormat="1" applyFont="1" applyFill="1" applyBorder="1" applyAlignment="1">
      <alignment vertical="center"/>
    </xf>
    <xf numFmtId="0" fontId="33" fillId="4" borderId="0" xfId="0" applyFont="1" applyFill="1" applyAlignment="1">
      <alignment vertical="center"/>
    </xf>
    <xf numFmtId="0" fontId="24" fillId="21" borderId="15" xfId="0" applyFont="1" applyFill="1" applyBorder="1" applyAlignment="1">
      <alignment horizontal="center" vertical="center"/>
    </xf>
    <xf numFmtId="0" fontId="26" fillId="21" borderId="10" xfId="0" applyFont="1" applyFill="1" applyBorder="1" applyAlignment="1">
      <alignment horizontal="center" vertical="center"/>
    </xf>
    <xf numFmtId="49" fontId="26" fillId="22" borderId="10" xfId="0" applyNumberFormat="1" applyFont="1" applyFill="1" applyBorder="1" applyAlignment="1">
      <alignment horizontal="left" vertical="center"/>
    </xf>
    <xf numFmtId="0" fontId="24" fillId="21" borderId="16" xfId="0" applyFont="1" applyFill="1" applyBorder="1" applyAlignment="1">
      <alignment horizontal="center" vertical="center"/>
    </xf>
    <xf numFmtId="49" fontId="26" fillId="4" borderId="1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4" fillId="4" borderId="10" xfId="0" applyFont="1" applyFill="1" applyBorder="1" applyAlignment="1">
      <alignment horizontal="left" vertical="center" wrapText="1"/>
    </xf>
    <xf numFmtId="0" fontId="21" fillId="0" borderId="0" xfId="52" applyFont="1" applyFill="1" applyBorder="1" applyAlignment="1">
      <alignment horizontal="left" vertical="center"/>
      <protection/>
    </xf>
    <xf numFmtId="0" fontId="22" fillId="0" borderId="0" xfId="52" applyFont="1" applyFill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center" vertical="center"/>
      <protection/>
    </xf>
    <xf numFmtId="49" fontId="26" fillId="0" borderId="0" xfId="0" applyNumberFormat="1" applyFont="1" applyAlignment="1">
      <alignment horizontal="left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49" fontId="24" fillId="22" borderId="10" xfId="0" applyNumberFormat="1" applyFont="1" applyFill="1" applyBorder="1" applyAlignment="1">
      <alignment horizontal="left" vertical="center" wrapText="1"/>
    </xf>
    <xf numFmtId="0" fontId="24" fillId="22" borderId="16" xfId="0" applyFont="1" applyFill="1" applyBorder="1" applyAlignment="1">
      <alignment horizontal="center" vertical="center"/>
    </xf>
    <xf numFmtId="0" fontId="24" fillId="22" borderId="15" xfId="0" applyFont="1" applyFill="1" applyBorder="1" applyAlignment="1">
      <alignment horizontal="center" vertical="center"/>
    </xf>
    <xf numFmtId="0" fontId="24" fillId="22" borderId="18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left" vertical="center" wrapText="1"/>
    </xf>
    <xf numFmtId="0" fontId="24" fillId="4" borderId="16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horizontal="left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/>
    </xf>
    <xf numFmtId="0" fontId="24" fillId="20" borderId="18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6" fillId="21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33" fillId="20" borderId="16" xfId="0" applyFont="1" applyFill="1" applyBorder="1" applyAlignment="1">
      <alignment horizontal="center" vertical="center" wrapText="1"/>
    </xf>
    <xf numFmtId="0" fontId="33" fillId="20" borderId="18" xfId="0" applyFont="1" applyFill="1" applyBorder="1" applyAlignment="1">
      <alignment horizontal="center" vertical="center" wrapText="1"/>
    </xf>
    <xf numFmtId="0" fontId="33" fillId="20" borderId="15" xfId="0" applyFont="1" applyFill="1" applyBorder="1" applyAlignment="1">
      <alignment horizontal="center" vertical="center" wrapText="1"/>
    </xf>
    <xf numFmtId="0" fontId="33" fillId="20" borderId="16" xfId="0" applyFont="1" applyFill="1" applyBorder="1" applyAlignment="1">
      <alignment horizontal="center" vertical="center"/>
    </xf>
    <xf numFmtId="0" fontId="33" fillId="20" borderId="18" xfId="0" applyFont="1" applyFill="1" applyBorder="1" applyAlignment="1">
      <alignment horizontal="center" vertical="center"/>
    </xf>
    <xf numFmtId="0" fontId="33" fillId="20" borderId="15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/>
    </xf>
    <xf numFmtId="49" fontId="33" fillId="20" borderId="10" xfId="0" applyNumberFormat="1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8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left" vertical="center"/>
    </xf>
    <xf numFmtId="49" fontId="26" fillId="20" borderId="10" xfId="0" applyNumberFormat="1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41" fillId="22" borderId="16" xfId="0" applyFont="1" applyFill="1" applyBorder="1" applyAlignment="1">
      <alignment horizontal="center" vertical="center" wrapText="1"/>
    </xf>
    <xf numFmtId="0" fontId="41" fillId="22" borderId="18" xfId="0" applyFont="1" applyFill="1" applyBorder="1" applyAlignment="1">
      <alignment horizontal="center" vertical="center" wrapText="1"/>
    </xf>
    <xf numFmtId="0" fontId="41" fillId="22" borderId="15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4" borderId="18" xfId="0" applyFont="1" applyFill="1" applyBorder="1" applyAlignment="1">
      <alignment horizontal="center" vertical="center" wrapText="1"/>
    </xf>
    <xf numFmtId="0" fontId="41" fillId="4" borderId="15" xfId="0" applyFont="1" applyFill="1" applyBorder="1" applyAlignment="1">
      <alignment horizontal="center" vertical="center" wrapText="1"/>
    </xf>
    <xf numFmtId="0" fontId="41" fillId="20" borderId="16" xfId="0" applyFont="1" applyFill="1" applyBorder="1" applyAlignment="1">
      <alignment horizontal="center" vertical="center" wrapText="1"/>
    </xf>
    <xf numFmtId="0" fontId="41" fillId="20" borderId="18" xfId="0" applyFont="1" applyFill="1" applyBorder="1" applyAlignment="1">
      <alignment horizontal="center" vertical="center" wrapText="1"/>
    </xf>
    <xf numFmtId="0" fontId="41" fillId="20" borderId="15" xfId="0" applyFont="1" applyFill="1" applyBorder="1" applyAlignment="1">
      <alignment horizontal="center" vertical="center" wrapText="1"/>
    </xf>
    <xf numFmtId="0" fontId="30" fillId="22" borderId="16" xfId="0" applyFont="1" applyFill="1" applyBorder="1" applyAlignment="1">
      <alignment horizontal="center" vertical="center" wrapText="1"/>
    </xf>
    <xf numFmtId="0" fontId="30" fillId="22" borderId="18" xfId="0" applyFont="1" applyFill="1" applyBorder="1" applyAlignment="1">
      <alignment horizontal="center" vertical="center" wrapText="1"/>
    </xf>
    <xf numFmtId="0" fontId="30" fillId="22" borderId="15" xfId="0" applyFont="1" applyFill="1" applyBorder="1" applyAlignment="1">
      <alignment horizontal="center" vertical="center" wrapText="1"/>
    </xf>
    <xf numFmtId="0" fontId="42" fillId="20" borderId="16" xfId="0" applyFont="1" applyFill="1" applyBorder="1" applyAlignment="1">
      <alignment horizontal="center" vertical="center" wrapText="1"/>
    </xf>
    <xf numFmtId="0" fontId="42" fillId="20" borderId="18" xfId="0" applyFont="1" applyFill="1" applyBorder="1" applyAlignment="1">
      <alignment horizontal="center" vertical="center" wrapText="1"/>
    </xf>
    <xf numFmtId="0" fontId="42" fillId="20" borderId="15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40" fillId="22" borderId="10" xfId="0" applyFont="1" applyFill="1" applyBorder="1" applyAlignment="1">
      <alignment horizontal="left" vertical="center"/>
    </xf>
    <xf numFmtId="49" fontId="33" fillId="22" borderId="10" xfId="0" applyNumberFormat="1" applyFont="1" applyFill="1" applyBorder="1" applyAlignment="1">
      <alignment horizontal="left" vertical="center"/>
    </xf>
    <xf numFmtId="49" fontId="33" fillId="4" borderId="10" xfId="0" applyNumberFormat="1" applyFont="1" applyFill="1" applyBorder="1" applyAlignment="1">
      <alignment horizontal="left" vertical="center"/>
    </xf>
    <xf numFmtId="0" fontId="40" fillId="20" borderId="10" xfId="0" applyFont="1" applyFill="1" applyBorder="1" applyAlignment="1">
      <alignment horizontal="left" vertical="center"/>
    </xf>
    <xf numFmtId="0" fontId="40" fillId="20" borderId="10" xfId="0" applyFont="1" applyFill="1" applyBorder="1" applyAlignment="1">
      <alignment horizontal="left" vertical="center" wrapText="1"/>
    </xf>
    <xf numFmtId="0" fontId="24" fillId="7" borderId="1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miany w budżecie 200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6"/>
  <sheetViews>
    <sheetView view="pageBreakPreview" zoomScaleSheetLayoutView="100" workbookViewId="0" topLeftCell="A8">
      <selection activeCell="A14" sqref="A14:F14"/>
    </sheetView>
  </sheetViews>
  <sheetFormatPr defaultColWidth="9.140625" defaultRowHeight="12.75"/>
  <cols>
    <col min="1" max="1" width="3.8515625" style="171" customWidth="1"/>
    <col min="2" max="2" width="10.00390625" style="171" customWidth="1"/>
    <col min="3" max="3" width="10.421875" style="171" customWidth="1"/>
    <col min="4" max="4" width="26.7109375" style="172" customWidth="1"/>
    <col min="5" max="5" width="16.140625" style="172" customWidth="1"/>
    <col min="6" max="6" width="23.28125" style="172" customWidth="1"/>
    <col min="7" max="7" width="16.421875" style="172" customWidth="1"/>
    <col min="8" max="16384" width="9.140625" style="172" customWidth="1"/>
  </cols>
  <sheetData>
    <row r="1" ht="23.25" customHeight="1">
      <c r="F1" s="181" t="s">
        <v>393</v>
      </c>
    </row>
    <row r="2" ht="36" customHeight="1"/>
    <row r="3" spans="1:6" ht="41.25" customHeight="1">
      <c r="A3" s="234" t="s">
        <v>394</v>
      </c>
      <c r="B3" s="234"/>
      <c r="C3" s="234"/>
      <c r="D3" s="234"/>
      <c r="E3" s="234"/>
      <c r="F3" s="234"/>
    </row>
    <row r="4" ht="36" customHeight="1"/>
    <row r="5" spans="1:6" s="174" customFormat="1" ht="44.25" customHeight="1">
      <c r="A5" s="236" t="s">
        <v>9</v>
      </c>
      <c r="B5" s="235" t="s">
        <v>401</v>
      </c>
      <c r="C5" s="235" t="s">
        <v>391</v>
      </c>
      <c r="D5" s="235" t="s">
        <v>397</v>
      </c>
      <c r="E5" s="235"/>
      <c r="F5" s="175" t="s">
        <v>392</v>
      </c>
    </row>
    <row r="6" spans="1:6" s="180" customFormat="1" ht="27" customHeight="1">
      <c r="A6" s="236"/>
      <c r="B6" s="235"/>
      <c r="C6" s="235"/>
      <c r="D6" s="178" t="s">
        <v>398</v>
      </c>
      <c r="E6" s="178" t="s">
        <v>399</v>
      </c>
      <c r="F6" s="179"/>
    </row>
    <row r="7" spans="1:6" s="177" customFormat="1" ht="13.5" customHeight="1">
      <c r="A7" s="175">
        <v>1</v>
      </c>
      <c r="B7" s="173">
        <v>2</v>
      </c>
      <c r="C7" s="173">
        <v>3</v>
      </c>
      <c r="D7" s="175">
        <v>4</v>
      </c>
      <c r="E7" s="175">
        <v>5</v>
      </c>
      <c r="F7" s="175">
        <v>6</v>
      </c>
    </row>
    <row r="8" spans="1:9" ht="78" customHeight="1">
      <c r="A8" s="170" t="s">
        <v>23</v>
      </c>
      <c r="B8" s="170" t="s">
        <v>396</v>
      </c>
      <c r="C8" s="169" t="s">
        <v>400</v>
      </c>
      <c r="D8" s="182" t="s">
        <v>416</v>
      </c>
      <c r="E8" s="182" t="s">
        <v>446</v>
      </c>
      <c r="F8" s="183" t="s">
        <v>410</v>
      </c>
      <c r="H8" s="176"/>
      <c r="I8" s="176"/>
    </row>
    <row r="9" spans="1:6" ht="72" customHeight="1">
      <c r="A9" s="170" t="s">
        <v>29</v>
      </c>
      <c r="B9" s="170" t="s">
        <v>396</v>
      </c>
      <c r="C9" s="169" t="s">
        <v>480</v>
      </c>
      <c r="D9" s="182" t="s">
        <v>417</v>
      </c>
      <c r="E9" s="182" t="s">
        <v>402</v>
      </c>
      <c r="F9" s="183" t="s">
        <v>409</v>
      </c>
    </row>
    <row r="10" spans="1:6" ht="55.5" customHeight="1">
      <c r="A10" s="170" t="s">
        <v>35</v>
      </c>
      <c r="B10" s="170" t="s">
        <v>405</v>
      </c>
      <c r="C10" s="169" t="s">
        <v>403</v>
      </c>
      <c r="D10" s="182" t="s">
        <v>420</v>
      </c>
      <c r="E10" s="182" t="s">
        <v>402</v>
      </c>
      <c r="F10" s="183" t="s">
        <v>407</v>
      </c>
    </row>
    <row r="11" spans="1:6" ht="74.25" customHeight="1">
      <c r="A11" s="170" t="s">
        <v>37</v>
      </c>
      <c r="B11" s="170" t="s">
        <v>404</v>
      </c>
      <c r="C11" s="170" t="s">
        <v>406</v>
      </c>
      <c r="D11" s="182" t="s">
        <v>418</v>
      </c>
      <c r="E11" s="182" t="s">
        <v>402</v>
      </c>
      <c r="F11" s="183" t="s">
        <v>408</v>
      </c>
    </row>
    <row r="12" spans="1:6" ht="90" customHeight="1">
      <c r="A12" s="170" t="s">
        <v>39</v>
      </c>
      <c r="B12" s="170" t="s">
        <v>411</v>
      </c>
      <c r="C12" s="170" t="s">
        <v>412</v>
      </c>
      <c r="D12" s="182" t="s">
        <v>419</v>
      </c>
      <c r="E12" s="183" t="s">
        <v>415</v>
      </c>
      <c r="F12" s="183" t="s">
        <v>414</v>
      </c>
    </row>
    <row r="13" spans="1:6" ht="80.25" customHeight="1">
      <c r="A13" s="170" t="s">
        <v>40</v>
      </c>
      <c r="B13" s="170" t="s">
        <v>411</v>
      </c>
      <c r="C13" s="170" t="s">
        <v>481</v>
      </c>
      <c r="D13" s="182" t="s">
        <v>418</v>
      </c>
      <c r="E13" s="183" t="s">
        <v>402</v>
      </c>
      <c r="F13" s="183" t="s">
        <v>413</v>
      </c>
    </row>
    <row r="14" spans="1:6" ht="12.75">
      <c r="A14" s="233"/>
      <c r="B14" s="233"/>
      <c r="C14" s="233"/>
      <c r="D14" s="233"/>
      <c r="E14" s="233"/>
      <c r="F14" s="233"/>
    </row>
    <row r="15" spans="1:6" ht="12.75">
      <c r="A15" s="233"/>
      <c r="B15" s="233"/>
      <c r="C15" s="233"/>
      <c r="D15" s="233"/>
      <c r="E15" s="233"/>
      <c r="F15" s="233"/>
    </row>
    <row r="16" spans="1:6" ht="12.75">
      <c r="A16" s="233"/>
      <c r="B16" s="233"/>
      <c r="C16" s="233"/>
      <c r="D16" s="233"/>
      <c r="E16" s="233"/>
      <c r="F16" s="233"/>
    </row>
  </sheetData>
  <sheetProtection password="CF53" sheet="1" formatRows="0" insertColumns="0" insertRows="0" insertHyperlinks="0" deleteColumns="0" deleteRows="0" sort="0" autoFilter="0" pivotTables="0"/>
  <mergeCells count="8">
    <mergeCell ref="A14:F14"/>
    <mergeCell ref="A15:F15"/>
    <mergeCell ref="A16:F16"/>
    <mergeCell ref="A3:F3"/>
    <mergeCell ref="B5:B6"/>
    <mergeCell ref="A5:A6"/>
    <mergeCell ref="D5:E5"/>
    <mergeCell ref="C5:C6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Z954"/>
  <sheetViews>
    <sheetView view="pageBreakPreview" zoomScaleSheetLayoutView="100" zoomScalePageLayoutView="0" workbookViewId="0" topLeftCell="A1">
      <selection activeCell="E7" sqref="E7:E34"/>
    </sheetView>
  </sheetViews>
  <sheetFormatPr defaultColWidth="9.140625" defaultRowHeight="12.75"/>
  <cols>
    <col min="1" max="1" width="3.421875" style="3" customWidth="1"/>
    <col min="2" max="2" width="68.421875" style="4" customWidth="1"/>
    <col min="3" max="5" width="16.7109375" style="4" customWidth="1"/>
    <col min="6" max="6" width="9.28125" style="4" customWidth="1"/>
    <col min="7" max="14" width="11.28125" style="4" hidden="1" customWidth="1"/>
    <col min="15" max="16384" width="9.140625" style="4" customWidth="1"/>
  </cols>
  <sheetData>
    <row r="1" spans="1:6" s="2" customFormat="1" ht="18.75" customHeight="1">
      <c r="A1" s="1"/>
      <c r="B1" s="1"/>
      <c r="C1" s="1"/>
      <c r="F1" s="4" t="s">
        <v>239</v>
      </c>
    </row>
    <row r="2" spans="1:8" s="43" customFormat="1" ht="80.25" customHeight="1">
      <c r="A2" s="240" t="s">
        <v>478</v>
      </c>
      <c r="B2" s="240"/>
      <c r="C2" s="240"/>
      <c r="D2" s="240"/>
      <c r="E2" s="240"/>
      <c r="F2" s="240"/>
      <c r="G2" s="42"/>
      <c r="H2" s="42"/>
    </row>
    <row r="3" spans="1:6" s="45" customFormat="1" ht="42.75" customHeight="1">
      <c r="A3" s="44"/>
      <c r="F3" s="46" t="s">
        <v>327</v>
      </c>
    </row>
    <row r="4" spans="1:14" s="7" customFormat="1" ht="21" customHeight="1">
      <c r="A4" s="238" t="s">
        <v>9</v>
      </c>
      <c r="B4" s="242" t="s">
        <v>10</v>
      </c>
      <c r="C4" s="244" t="s">
        <v>11</v>
      </c>
      <c r="D4" s="245"/>
      <c r="E4" s="246"/>
      <c r="F4" s="242" t="s">
        <v>325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</row>
    <row r="5" spans="1:14" s="7" customFormat="1" ht="19.5" customHeight="1">
      <c r="A5" s="239"/>
      <c r="B5" s="243"/>
      <c r="C5" s="6" t="s">
        <v>234</v>
      </c>
      <c r="D5" s="6" t="s">
        <v>235</v>
      </c>
      <c r="E5" s="5" t="s">
        <v>236</v>
      </c>
      <c r="F5" s="243"/>
      <c r="G5" s="244" t="s">
        <v>237</v>
      </c>
      <c r="H5" s="245"/>
      <c r="I5" s="245"/>
      <c r="J5" s="245"/>
      <c r="K5" s="245"/>
      <c r="L5" s="245"/>
      <c r="M5" s="245"/>
      <c r="N5" s="246"/>
    </row>
    <row r="6" spans="1:14" s="7" customFormat="1" ht="12.75" customHeight="1">
      <c r="A6" s="5">
        <v>1</v>
      </c>
      <c r="B6" s="6">
        <v>2</v>
      </c>
      <c r="C6" s="6">
        <v>3</v>
      </c>
      <c r="D6" s="5">
        <v>4</v>
      </c>
      <c r="E6" s="5">
        <v>5</v>
      </c>
      <c r="F6" s="5">
        <v>6</v>
      </c>
      <c r="G6" s="5"/>
      <c r="H6" s="5"/>
      <c r="I6" s="5"/>
      <c r="J6" s="5"/>
      <c r="K6" s="5"/>
      <c r="L6" s="5"/>
      <c r="M6" s="5"/>
      <c r="N6" s="5"/>
    </row>
    <row r="7" spans="1:16" s="11" customFormat="1" ht="16.5" customHeight="1">
      <c r="A7" s="5" t="s">
        <v>23</v>
      </c>
      <c r="B7" s="8" t="s">
        <v>1</v>
      </c>
      <c r="C7" s="9">
        <f>SUM(C8,C9)</f>
        <v>246922749</v>
      </c>
      <c r="D7" s="9">
        <f>SUM(D8,D9)</f>
        <v>251142809</v>
      </c>
      <c r="E7" s="9">
        <v>101688936.44</v>
      </c>
      <c r="F7" s="33">
        <f>E7/D7</f>
        <v>0.4049048302235084</v>
      </c>
      <c r="G7" s="9">
        <f aca="true" t="shared" si="0" ref="G7:N7">SUM(G8,G9)</f>
        <v>223751000</v>
      </c>
      <c r="H7" s="9">
        <f t="shared" si="0"/>
        <v>214327000</v>
      </c>
      <c r="I7" s="9">
        <f t="shared" si="0"/>
        <v>223370000</v>
      </c>
      <c r="J7" s="9">
        <f t="shared" si="0"/>
        <v>275336150</v>
      </c>
      <c r="K7" s="9">
        <f t="shared" si="0"/>
        <v>278911000</v>
      </c>
      <c r="L7" s="9">
        <f t="shared" si="0"/>
        <v>268410000</v>
      </c>
      <c r="M7" s="9">
        <f t="shared" si="0"/>
        <v>272820000</v>
      </c>
      <c r="N7" s="9">
        <f t="shared" si="0"/>
        <v>272410000</v>
      </c>
      <c r="O7" s="10"/>
      <c r="P7" s="10"/>
    </row>
    <row r="8" spans="1:16" ht="16.5" customHeight="1">
      <c r="A8" s="12" t="s">
        <v>24</v>
      </c>
      <c r="B8" s="13" t="s">
        <v>25</v>
      </c>
      <c r="C8" s="14">
        <v>166084017</v>
      </c>
      <c r="D8" s="14">
        <v>173540656</v>
      </c>
      <c r="E8" s="14">
        <v>90229811.72</v>
      </c>
      <c r="F8" s="38">
        <f aca="true" t="shared" si="1" ref="F8:F45">E8/D8</f>
        <v>0.519934716162419</v>
      </c>
      <c r="G8" s="14">
        <v>170265000</v>
      </c>
      <c r="H8" s="14">
        <f>ROUND(G8*102.5%,0)+428375</f>
        <v>174950000</v>
      </c>
      <c r="I8" s="14">
        <f>ROUND(H8*102.5%,0)+402250</f>
        <v>179726000</v>
      </c>
      <c r="J8" s="14">
        <f>ROUND(I8*102.5%,0)+60000000</f>
        <v>244219150</v>
      </c>
      <c r="K8" s="14">
        <v>244000000</v>
      </c>
      <c r="L8" s="14">
        <f>K8</f>
        <v>244000000</v>
      </c>
      <c r="M8" s="14">
        <f>L8</f>
        <v>244000000</v>
      </c>
      <c r="N8" s="14">
        <f>M8</f>
        <v>244000000</v>
      </c>
      <c r="O8" s="15"/>
      <c r="P8" s="15"/>
    </row>
    <row r="9" spans="1:16" ht="16.5" customHeight="1">
      <c r="A9" s="12" t="s">
        <v>26</v>
      </c>
      <c r="B9" s="13" t="s">
        <v>27</v>
      </c>
      <c r="C9" s="14">
        <v>80838732</v>
      </c>
      <c r="D9" s="14">
        <v>77602153</v>
      </c>
      <c r="E9" s="14">
        <v>11459124.72</v>
      </c>
      <c r="F9" s="38">
        <f t="shared" si="1"/>
        <v>0.14766503604610043</v>
      </c>
      <c r="G9" s="14">
        <f>G10+16986000</f>
        <v>53486000</v>
      </c>
      <c r="H9" s="14">
        <f>H10+6927000</f>
        <v>39377000</v>
      </c>
      <c r="I9" s="14">
        <f>I10+8644000</f>
        <v>43644000</v>
      </c>
      <c r="J9" s="14">
        <f>J10+6117000</f>
        <v>31117000</v>
      </c>
      <c r="K9" s="14">
        <f>K10+14911000</f>
        <v>34911000</v>
      </c>
      <c r="L9" s="14">
        <f>L10+6410000</f>
        <v>24410000</v>
      </c>
      <c r="M9" s="14">
        <f>M10+12820000</f>
        <v>28820000</v>
      </c>
      <c r="N9" s="14">
        <f>N10+6410000</f>
        <v>28410000</v>
      </c>
      <c r="O9" s="15"/>
      <c r="P9" s="15"/>
    </row>
    <row r="10" spans="1:16" s="2" customFormat="1" ht="16.5" customHeight="1">
      <c r="A10" s="16"/>
      <c r="B10" s="17" t="s">
        <v>28</v>
      </c>
      <c r="C10" s="18">
        <v>52458980</v>
      </c>
      <c r="D10" s="18">
        <v>52458980</v>
      </c>
      <c r="E10" s="18">
        <v>7968652.18</v>
      </c>
      <c r="F10" s="39">
        <f t="shared" si="1"/>
        <v>0.15190253756363542</v>
      </c>
      <c r="G10" s="18">
        <v>36500000</v>
      </c>
      <c r="H10" s="18">
        <v>32450000</v>
      </c>
      <c r="I10" s="18">
        <v>35000000</v>
      </c>
      <c r="J10" s="18">
        <v>25000000</v>
      </c>
      <c r="K10" s="18">
        <v>20000000</v>
      </c>
      <c r="L10" s="18">
        <v>18000000</v>
      </c>
      <c r="M10" s="18">
        <v>16000000</v>
      </c>
      <c r="N10" s="18">
        <f>15000000+7000000</f>
        <v>22000000</v>
      </c>
      <c r="O10" s="19"/>
      <c r="P10" s="19"/>
    </row>
    <row r="11" spans="1:16" s="11" customFormat="1" ht="30" customHeight="1">
      <c r="A11" s="5" t="s">
        <v>29</v>
      </c>
      <c r="B11" s="20" t="s">
        <v>0</v>
      </c>
      <c r="C11" s="9">
        <v>158331670</v>
      </c>
      <c r="D11" s="9">
        <v>160554811</v>
      </c>
      <c r="E11" s="9">
        <v>81650316.91</v>
      </c>
      <c r="F11" s="33">
        <f t="shared" si="1"/>
        <v>0.5085510449761608</v>
      </c>
      <c r="G11" s="9">
        <v>158500000</v>
      </c>
      <c r="H11" s="9">
        <f>G11</f>
        <v>158500000</v>
      </c>
      <c r="I11" s="9">
        <f>H11</f>
        <v>158500000</v>
      </c>
      <c r="J11" s="9">
        <f>ROUND(I11*105%,0)</f>
        <v>166425000</v>
      </c>
      <c r="K11" s="9">
        <f>ROUND(J11*105%,0)</f>
        <v>174746250</v>
      </c>
      <c r="L11" s="9">
        <f>ROUND(K11*105%,0)</f>
        <v>183483563</v>
      </c>
      <c r="M11" s="9">
        <f aca="true" t="shared" si="2" ref="M11:N13">ROUND(L11*103.5%,0)</f>
        <v>189905488</v>
      </c>
      <c r="N11" s="9">
        <f t="shared" si="2"/>
        <v>196552180</v>
      </c>
      <c r="O11" s="10"/>
      <c r="P11" s="10"/>
    </row>
    <row r="12" spans="1:16" ht="27.75" customHeight="1">
      <c r="A12" s="12" t="s">
        <v>30</v>
      </c>
      <c r="B12" s="21" t="s">
        <v>390</v>
      </c>
      <c r="C12" s="14">
        <v>73298196</v>
      </c>
      <c r="D12" s="14">
        <v>73811530</v>
      </c>
      <c r="E12" s="14">
        <v>38066387.33</v>
      </c>
      <c r="F12" s="38">
        <f t="shared" si="1"/>
        <v>0.5157241332079148</v>
      </c>
      <c r="G12" s="14">
        <v>75130651</v>
      </c>
      <c r="H12" s="14">
        <f>ROUND(G12*102.5%,0)</f>
        <v>77008917</v>
      </c>
      <c r="I12" s="14">
        <f>ROUND(H12*102.5%,0)</f>
        <v>78934140</v>
      </c>
      <c r="J12" s="14">
        <f aca="true" t="shared" si="3" ref="J12:L13">ROUND(I12*103.5%,0)</f>
        <v>81696835</v>
      </c>
      <c r="K12" s="14">
        <f t="shared" si="3"/>
        <v>84556224</v>
      </c>
      <c r="L12" s="14">
        <f t="shared" si="3"/>
        <v>87515692</v>
      </c>
      <c r="M12" s="14">
        <f t="shared" si="2"/>
        <v>90578741</v>
      </c>
      <c r="N12" s="14">
        <f t="shared" si="2"/>
        <v>93748997</v>
      </c>
      <c r="O12" s="15"/>
      <c r="P12" s="15"/>
    </row>
    <row r="13" spans="1:16" ht="16.5" customHeight="1">
      <c r="A13" s="12" t="s">
        <v>31</v>
      </c>
      <c r="B13" s="21" t="s">
        <v>389</v>
      </c>
      <c r="C13" s="14">
        <v>15449626</v>
      </c>
      <c r="D13" s="14">
        <v>15549397</v>
      </c>
      <c r="E13" s="14">
        <v>7166879.46</v>
      </c>
      <c r="F13" s="38">
        <f t="shared" si="1"/>
        <v>0.46091044302232426</v>
      </c>
      <c r="G13" s="14">
        <v>15500000</v>
      </c>
      <c r="H13" s="14">
        <v>15500000</v>
      </c>
      <c r="I13" s="14">
        <v>15500000</v>
      </c>
      <c r="J13" s="14">
        <f t="shared" si="3"/>
        <v>16042500</v>
      </c>
      <c r="K13" s="14">
        <f t="shared" si="3"/>
        <v>16603988</v>
      </c>
      <c r="L13" s="14">
        <f t="shared" si="3"/>
        <v>17185128</v>
      </c>
      <c r="M13" s="14">
        <f t="shared" si="2"/>
        <v>17786607</v>
      </c>
      <c r="N13" s="14">
        <f t="shared" si="2"/>
        <v>18409138</v>
      </c>
      <c r="O13" s="15"/>
      <c r="P13" s="15"/>
    </row>
    <row r="14" spans="1:16" ht="16.5" customHeight="1">
      <c r="A14" s="12" t="s">
        <v>32</v>
      </c>
      <c r="B14" s="21" t="s">
        <v>33</v>
      </c>
      <c r="C14" s="14">
        <v>0</v>
      </c>
      <c r="D14" s="14">
        <v>0</v>
      </c>
      <c r="E14" s="14">
        <v>0</v>
      </c>
      <c r="F14" s="41" t="s">
        <v>136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5"/>
      <c r="P14" s="15"/>
    </row>
    <row r="15" spans="1:16" s="2" customFormat="1" ht="24.75" customHeight="1">
      <c r="A15" s="16"/>
      <c r="B15" s="17" t="s">
        <v>107</v>
      </c>
      <c r="C15" s="18">
        <v>0</v>
      </c>
      <c r="D15" s="18">
        <v>0</v>
      </c>
      <c r="E15" s="18">
        <v>0</v>
      </c>
      <c r="F15" s="41" t="s">
        <v>136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9"/>
      <c r="P15" s="19"/>
    </row>
    <row r="16" spans="1:16" s="167" customFormat="1" ht="16.5" customHeight="1">
      <c r="A16" s="162" t="s">
        <v>34</v>
      </c>
      <c r="B16" s="163" t="s">
        <v>388</v>
      </c>
      <c r="C16" s="164">
        <f>'4PRZEDSIEWZIECIA(plan wyk2011)'!G8</f>
        <v>14036140</v>
      </c>
      <c r="D16" s="164">
        <f>'4PRZEDSIEWZIECIA(plan wyk2011)'!H8</f>
        <v>16337339</v>
      </c>
      <c r="E16" s="164">
        <f>'4PRZEDSIEWZIECIA(plan wyk2011)'!I8</f>
        <v>3687044</v>
      </c>
      <c r="F16" s="165">
        <f t="shared" si="1"/>
        <v>0.22568204038613632</v>
      </c>
      <c r="G16" s="164">
        <f>'4PRZEDSIEWZIECIA(plan wyk2011)'!L8</f>
        <v>13683437</v>
      </c>
      <c r="H16" s="164">
        <f>'4PRZEDSIEWZIECIA(plan wyk2011)'!M8</f>
        <v>10848812</v>
      </c>
      <c r="I16" s="164">
        <f>'4PRZEDSIEWZIECIA(plan wyk2011)'!N8</f>
        <v>6420136</v>
      </c>
      <c r="J16" s="164">
        <f>'4PRZEDSIEWZIECIA(plan wyk2011)'!O8</f>
        <v>5130884</v>
      </c>
      <c r="K16" s="164">
        <f>'4PRZEDSIEWZIECIA(plan wyk2011)'!P8</f>
        <v>4999126</v>
      </c>
      <c r="L16" s="164">
        <f>'4PRZEDSIEWZIECIA(plan wyk2011)'!Q8</f>
        <v>4858436</v>
      </c>
      <c r="M16" s="164">
        <f>'4PRZEDSIEWZIECIA(plan wyk2011)'!R8</f>
        <v>4687745</v>
      </c>
      <c r="N16" s="164">
        <f>'4PRZEDSIEWZIECIA(plan wyk2011)'!S8</f>
        <v>4394469</v>
      </c>
      <c r="O16" s="166"/>
      <c r="P16" s="166"/>
    </row>
    <row r="17" spans="1:16" s="11" customFormat="1" ht="16.5" customHeight="1">
      <c r="A17" s="5" t="s">
        <v>35</v>
      </c>
      <c r="B17" s="20" t="s">
        <v>36</v>
      </c>
      <c r="C17" s="9">
        <f>C7-C11</f>
        <v>88591079</v>
      </c>
      <c r="D17" s="9">
        <f>D7-D11</f>
        <v>90587998</v>
      </c>
      <c r="E17" s="9">
        <f>E7-E11</f>
        <v>20038619.53</v>
      </c>
      <c r="F17" s="33">
        <f t="shared" si="1"/>
        <v>0.22120611971135515</v>
      </c>
      <c r="G17" s="9">
        <f aca="true" t="shared" si="4" ref="G17:N17">G7-G11</f>
        <v>65251000</v>
      </c>
      <c r="H17" s="9">
        <f t="shared" si="4"/>
        <v>55827000</v>
      </c>
      <c r="I17" s="9">
        <f t="shared" si="4"/>
        <v>64870000</v>
      </c>
      <c r="J17" s="9">
        <f t="shared" si="4"/>
        <v>108911150</v>
      </c>
      <c r="K17" s="9">
        <f t="shared" si="4"/>
        <v>104164750</v>
      </c>
      <c r="L17" s="9">
        <f t="shared" si="4"/>
        <v>84926437</v>
      </c>
      <c r="M17" s="9">
        <f t="shared" si="4"/>
        <v>82914512</v>
      </c>
      <c r="N17" s="9">
        <f t="shared" si="4"/>
        <v>75857820</v>
      </c>
      <c r="O17" s="10"/>
      <c r="P17" s="10"/>
    </row>
    <row r="18" spans="1:16" s="11" customFormat="1" ht="16.5" customHeight="1">
      <c r="A18" s="5" t="s">
        <v>37</v>
      </c>
      <c r="B18" s="20" t="s">
        <v>38</v>
      </c>
      <c r="C18" s="9">
        <v>0</v>
      </c>
      <c r="D18" s="9">
        <v>2420572</v>
      </c>
      <c r="E18" s="9">
        <v>2519353.47</v>
      </c>
      <c r="F18" s="33">
        <f t="shared" si="1"/>
        <v>1.0408091434586537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/>
      <c r="P18" s="10"/>
    </row>
    <row r="19" spans="1:16" ht="24.75" customHeight="1">
      <c r="A19" s="12"/>
      <c r="B19" s="21" t="s">
        <v>108</v>
      </c>
      <c r="C19" s="14">
        <v>0</v>
      </c>
      <c r="D19" s="14">
        <v>0</v>
      </c>
      <c r="E19" s="14">
        <v>0</v>
      </c>
      <c r="F19" s="36" t="s">
        <v>136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5"/>
      <c r="P19" s="15"/>
    </row>
    <row r="20" spans="1:16" s="11" customFormat="1" ht="16.5" customHeight="1">
      <c r="A20" s="5" t="s">
        <v>39</v>
      </c>
      <c r="B20" s="20" t="s">
        <v>387</v>
      </c>
      <c r="C20" s="9">
        <v>0</v>
      </c>
      <c r="D20" s="9">
        <v>0</v>
      </c>
      <c r="E20" s="9">
        <v>0</v>
      </c>
      <c r="F20" s="35" t="s">
        <v>136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/>
      <c r="P20" s="10"/>
    </row>
    <row r="21" spans="1:16" s="26" customFormat="1" ht="16.5" customHeight="1">
      <c r="A21" s="22" t="s">
        <v>40</v>
      </c>
      <c r="B21" s="23" t="s">
        <v>41</v>
      </c>
      <c r="C21" s="24">
        <f>SUM(C17,C18,C20)</f>
        <v>88591079</v>
      </c>
      <c r="D21" s="24">
        <f>SUM(D17,D18,D20)</f>
        <v>93008570</v>
      </c>
      <c r="E21" s="24">
        <f>SUM(E17,E18,E20)</f>
        <v>22557973</v>
      </c>
      <c r="F21" s="33">
        <f t="shared" si="1"/>
        <v>0.24253649959353207</v>
      </c>
      <c r="G21" s="24">
        <f aca="true" t="shared" si="5" ref="G21:N21">SUM(G17,G18,G20)</f>
        <v>65251000</v>
      </c>
      <c r="H21" s="24">
        <f t="shared" si="5"/>
        <v>55827000</v>
      </c>
      <c r="I21" s="24">
        <f t="shared" si="5"/>
        <v>64870000</v>
      </c>
      <c r="J21" s="24">
        <f t="shared" si="5"/>
        <v>108911150</v>
      </c>
      <c r="K21" s="24">
        <f t="shared" si="5"/>
        <v>104164750</v>
      </c>
      <c r="L21" s="24">
        <f t="shared" si="5"/>
        <v>84926437</v>
      </c>
      <c r="M21" s="24">
        <f t="shared" si="5"/>
        <v>82914512</v>
      </c>
      <c r="N21" s="24">
        <f t="shared" si="5"/>
        <v>75857820</v>
      </c>
      <c r="O21" s="25"/>
      <c r="P21" s="25"/>
    </row>
    <row r="22" spans="1:16" s="11" customFormat="1" ht="16.5" customHeight="1">
      <c r="A22" s="5" t="s">
        <v>42</v>
      </c>
      <c r="B22" s="20" t="s">
        <v>43</v>
      </c>
      <c r="C22" s="9">
        <f>SUM(C23,C24)</f>
        <v>11800000</v>
      </c>
      <c r="D22" s="9">
        <f>SUM(D23,D24)</f>
        <v>41800000</v>
      </c>
      <c r="E22" s="9">
        <f>SUM(E23,E24)</f>
        <v>3605558.8</v>
      </c>
      <c r="F22" s="33">
        <f t="shared" si="1"/>
        <v>0.08625738755980861</v>
      </c>
      <c r="G22" s="9">
        <f aca="true" t="shared" si="6" ref="G22:N22">SUM(G23,G24)</f>
        <v>11300000</v>
      </c>
      <c r="H22" s="9">
        <f t="shared" si="6"/>
        <v>8300000</v>
      </c>
      <c r="I22" s="9">
        <f t="shared" si="6"/>
        <v>8300000</v>
      </c>
      <c r="J22" s="9">
        <f t="shared" si="6"/>
        <v>28100000</v>
      </c>
      <c r="K22" s="9">
        <f t="shared" si="6"/>
        <v>7399126</v>
      </c>
      <c r="L22" s="9">
        <f t="shared" si="6"/>
        <v>7242436</v>
      </c>
      <c r="M22" s="9">
        <f t="shared" si="6"/>
        <v>6787745</v>
      </c>
      <c r="N22" s="9">
        <f t="shared" si="6"/>
        <v>13394469</v>
      </c>
      <c r="O22" s="10"/>
      <c r="P22" s="10"/>
    </row>
    <row r="23" spans="1:16" ht="16.5" customHeight="1">
      <c r="A23" s="12" t="s">
        <v>24</v>
      </c>
      <c r="B23" s="21" t="s">
        <v>44</v>
      </c>
      <c r="C23" s="14">
        <v>8800000</v>
      </c>
      <c r="D23" s="14">
        <v>38800000</v>
      </c>
      <c r="E23" s="14">
        <v>2400000</v>
      </c>
      <c r="F23" s="38">
        <f t="shared" si="1"/>
        <v>0.061855670103092786</v>
      </c>
      <c r="G23" s="14">
        <v>8800000</v>
      </c>
      <c r="H23" s="14">
        <v>5800000</v>
      </c>
      <c r="I23" s="14">
        <v>6000000</v>
      </c>
      <c r="J23" s="14">
        <f>6000000+20000000</f>
        <v>26000000</v>
      </c>
      <c r="K23" s="14">
        <f>6000000</f>
        <v>6000000</v>
      </c>
      <c r="L23" s="14">
        <v>6084000</v>
      </c>
      <c r="M23" s="14">
        <v>6000000</v>
      </c>
      <c r="N23" s="14">
        <f>6000000+7000000</f>
        <v>13000000</v>
      </c>
      <c r="O23" s="15"/>
      <c r="P23" s="15"/>
    </row>
    <row r="24" spans="1:16" ht="16.5" customHeight="1">
      <c r="A24" s="12" t="s">
        <v>26</v>
      </c>
      <c r="B24" s="21" t="s">
        <v>45</v>
      </c>
      <c r="C24" s="14">
        <v>3000000</v>
      </c>
      <c r="D24" s="14">
        <v>3000000</v>
      </c>
      <c r="E24" s="14">
        <v>1205558.8</v>
      </c>
      <c r="F24" s="38">
        <f t="shared" si="1"/>
        <v>0.40185293333333333</v>
      </c>
      <c r="G24" s="14">
        <v>2500000</v>
      </c>
      <c r="H24" s="14">
        <v>2500000</v>
      </c>
      <c r="I24" s="14">
        <v>2300000</v>
      </c>
      <c r="J24" s="14">
        <v>2100000</v>
      </c>
      <c r="K24" s="14">
        <v>1399126</v>
      </c>
      <c r="L24" s="14">
        <v>1158436</v>
      </c>
      <c r="M24" s="14">
        <v>787745</v>
      </c>
      <c r="N24" s="14">
        <v>394469</v>
      </c>
      <c r="O24" s="15"/>
      <c r="P24" s="15"/>
    </row>
    <row r="25" spans="1:16" s="11" customFormat="1" ht="16.5" customHeight="1">
      <c r="A25" s="5" t="s">
        <v>46</v>
      </c>
      <c r="B25" s="20" t="s">
        <v>47</v>
      </c>
      <c r="C25" s="9">
        <v>0</v>
      </c>
      <c r="D25" s="9">
        <v>0</v>
      </c>
      <c r="E25" s="9">
        <v>0</v>
      </c>
      <c r="F25" s="35" t="s">
        <v>136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/>
      <c r="P25" s="10"/>
    </row>
    <row r="26" spans="1:16" s="11" customFormat="1" ht="16.5" customHeight="1">
      <c r="A26" s="5" t="s">
        <v>48</v>
      </c>
      <c r="B26" s="20" t="s">
        <v>49</v>
      </c>
      <c r="C26" s="9">
        <f>SUM(C21-C22-C25)</f>
        <v>76791079</v>
      </c>
      <c r="D26" s="9">
        <f>SUM(D21-D22-D25)</f>
        <v>51208570</v>
      </c>
      <c r="E26" s="9">
        <f>SUM(E21-E22-E25)</f>
        <v>18952414.2</v>
      </c>
      <c r="F26" s="33">
        <f t="shared" si="1"/>
        <v>0.3701023910646206</v>
      </c>
      <c r="G26" s="9">
        <f aca="true" t="shared" si="7" ref="G26:N26">SUM(G21-G22-G25)</f>
        <v>53951000</v>
      </c>
      <c r="H26" s="9">
        <f t="shared" si="7"/>
        <v>47527000</v>
      </c>
      <c r="I26" s="9">
        <f t="shared" si="7"/>
        <v>56570000</v>
      </c>
      <c r="J26" s="9">
        <f t="shared" si="7"/>
        <v>80811150</v>
      </c>
      <c r="K26" s="9">
        <f t="shared" si="7"/>
        <v>96765624</v>
      </c>
      <c r="L26" s="9">
        <f t="shared" si="7"/>
        <v>77684001</v>
      </c>
      <c r="M26" s="9">
        <f t="shared" si="7"/>
        <v>76126767</v>
      </c>
      <c r="N26" s="9">
        <f t="shared" si="7"/>
        <v>62463351</v>
      </c>
      <c r="O26" s="10"/>
      <c r="P26" s="10"/>
    </row>
    <row r="27" spans="1:16" s="26" customFormat="1" ht="16.5" customHeight="1">
      <c r="A27" s="22" t="s">
        <v>50</v>
      </c>
      <c r="B27" s="23" t="s">
        <v>386</v>
      </c>
      <c r="C27" s="24">
        <v>76791079</v>
      </c>
      <c r="D27" s="24">
        <v>88208570</v>
      </c>
      <c r="E27" s="24">
        <v>13808744.62</v>
      </c>
      <c r="F27" s="161">
        <f t="shared" si="1"/>
        <v>0.15654651945950376</v>
      </c>
      <c r="G27" s="24">
        <v>63951000</v>
      </c>
      <c r="H27" s="24">
        <v>47527000</v>
      </c>
      <c r="I27" s="24">
        <v>66570000</v>
      </c>
      <c r="J27" s="24">
        <f>34547000+46264150</f>
        <v>80811150</v>
      </c>
      <c r="K27" s="24">
        <f>41038000+55727624</f>
        <v>96765624</v>
      </c>
      <c r="L27" s="24">
        <f>13977000+63707001</f>
        <v>77684001</v>
      </c>
      <c r="M27" s="24">
        <f>12643000+63483767</f>
        <v>76126767</v>
      </c>
      <c r="N27" s="24">
        <f>9615000+52848351</f>
        <v>62463351</v>
      </c>
      <c r="O27" s="25"/>
      <c r="P27" s="25"/>
    </row>
    <row r="28" spans="1:16" s="167" customFormat="1" ht="16.5" customHeight="1">
      <c r="A28" s="162" t="s">
        <v>24</v>
      </c>
      <c r="B28" s="163" t="s">
        <v>53</v>
      </c>
      <c r="C28" s="164">
        <f>'4PRZEDSIEWZIECIA(plan wyk2011)'!G9</f>
        <v>48827984</v>
      </c>
      <c r="D28" s="164">
        <f>'4PRZEDSIEWZIECIA(plan wyk2011)'!H9</f>
        <v>49391984</v>
      </c>
      <c r="E28" s="164">
        <f>'4PRZEDSIEWZIECIA(plan wyk2011)'!I9</f>
        <v>8763927</v>
      </c>
      <c r="F28" s="165">
        <f t="shared" si="1"/>
        <v>0.17743622122974448</v>
      </c>
      <c r="G28" s="164">
        <f>'4PRZEDSIEWZIECIA(plan wyk2011)'!L9</f>
        <v>60328186</v>
      </c>
      <c r="H28" s="164">
        <f>'4PRZEDSIEWZIECIA(plan wyk2011)'!M9</f>
        <v>29340000</v>
      </c>
      <c r="I28" s="164">
        <f>'4PRZEDSIEWZIECIA(plan wyk2011)'!N9</f>
        <v>16112000</v>
      </c>
      <c r="J28" s="164">
        <f>'4PRZEDSIEWZIECIA(plan wyk2011)'!O9</f>
        <v>17763000</v>
      </c>
      <c r="K28" s="164">
        <f>'4PRZEDSIEWZIECIA(plan wyk2011)'!P9</f>
        <v>9580000</v>
      </c>
      <c r="L28" s="164">
        <f>'4PRZEDSIEWZIECIA(plan wyk2011)'!Q9</f>
        <v>0</v>
      </c>
      <c r="M28" s="164">
        <f>'4PRZEDSIEWZIECIA(plan wyk2011)'!R9</f>
        <v>0</v>
      </c>
      <c r="N28" s="164">
        <f>'4PRZEDSIEWZIECIA(plan wyk2011)'!S9</f>
        <v>0</v>
      </c>
      <c r="O28" s="166"/>
      <c r="P28" s="166"/>
    </row>
    <row r="29" spans="1:16" s="11" customFormat="1" ht="16.5" customHeight="1">
      <c r="A29" s="5" t="s">
        <v>51</v>
      </c>
      <c r="B29" s="20" t="s">
        <v>383</v>
      </c>
      <c r="C29" s="9">
        <v>0</v>
      </c>
      <c r="D29" s="9">
        <v>37000000</v>
      </c>
      <c r="E29" s="9">
        <v>0</v>
      </c>
      <c r="F29" s="33">
        <f t="shared" si="1"/>
        <v>0</v>
      </c>
      <c r="G29" s="9">
        <v>10000000</v>
      </c>
      <c r="H29" s="9">
        <v>0</v>
      </c>
      <c r="I29" s="9">
        <v>10000000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0"/>
      <c r="P29" s="10"/>
    </row>
    <row r="30" spans="1:16" s="11" customFormat="1" ht="16.5" customHeight="1">
      <c r="A30" s="5" t="s">
        <v>52</v>
      </c>
      <c r="B30" s="20" t="s">
        <v>384</v>
      </c>
      <c r="C30" s="9">
        <f>C26-C27+C29</f>
        <v>0</v>
      </c>
      <c r="D30" s="9">
        <f>D26-D27+D29</f>
        <v>0</v>
      </c>
      <c r="E30" s="9">
        <f>E26-E27+E29</f>
        <v>5143669.58</v>
      </c>
      <c r="F30" s="35" t="s">
        <v>136</v>
      </c>
      <c r="G30" s="9">
        <f aca="true" t="shared" si="8" ref="G30:N30">G26-G27+G29</f>
        <v>0</v>
      </c>
      <c r="H30" s="9">
        <f t="shared" si="8"/>
        <v>0</v>
      </c>
      <c r="I30" s="9">
        <f t="shared" si="8"/>
        <v>0</v>
      </c>
      <c r="J30" s="9">
        <f>J26-J27+J29</f>
        <v>0</v>
      </c>
      <c r="K30" s="9">
        <f t="shared" si="8"/>
        <v>0</v>
      </c>
      <c r="L30" s="9">
        <f>L26-L27+L29</f>
        <v>0</v>
      </c>
      <c r="M30" s="9">
        <f t="shared" si="8"/>
        <v>0</v>
      </c>
      <c r="N30" s="9">
        <f t="shared" si="8"/>
        <v>0</v>
      </c>
      <c r="O30" s="10"/>
      <c r="P30" s="10"/>
    </row>
    <row r="31" spans="1:16" s="11" customFormat="1" ht="16.5" customHeight="1">
      <c r="A31" s="5" t="s">
        <v>54</v>
      </c>
      <c r="B31" s="20" t="s">
        <v>385</v>
      </c>
      <c r="C31" s="9">
        <v>50684000</v>
      </c>
      <c r="D31" s="9">
        <v>57684000</v>
      </c>
      <c r="E31" s="9">
        <v>57584000</v>
      </c>
      <c r="F31" s="33">
        <f t="shared" si="1"/>
        <v>0.998266417030719</v>
      </c>
      <c r="G31" s="9">
        <f>D31+G29-G23</f>
        <v>58884000</v>
      </c>
      <c r="H31" s="9">
        <f aca="true" t="shared" si="9" ref="H31:N31">G31+H29-H23</f>
        <v>53084000</v>
      </c>
      <c r="I31" s="9">
        <f t="shared" si="9"/>
        <v>57084000</v>
      </c>
      <c r="J31" s="9">
        <f t="shared" si="9"/>
        <v>31084000</v>
      </c>
      <c r="K31" s="9">
        <f t="shared" si="9"/>
        <v>25084000</v>
      </c>
      <c r="L31" s="9">
        <f t="shared" si="9"/>
        <v>19000000</v>
      </c>
      <c r="M31" s="9">
        <f t="shared" si="9"/>
        <v>13000000</v>
      </c>
      <c r="N31" s="9">
        <f t="shared" si="9"/>
        <v>0</v>
      </c>
      <c r="O31" s="10"/>
      <c r="P31" s="10"/>
    </row>
    <row r="32" spans="1:16" ht="16.5" customHeight="1">
      <c r="A32" s="12" t="s">
        <v>24</v>
      </c>
      <c r="B32" s="21" t="s">
        <v>382</v>
      </c>
      <c r="C32" s="14">
        <v>0</v>
      </c>
      <c r="D32" s="14">
        <v>0</v>
      </c>
      <c r="E32" s="14">
        <v>0</v>
      </c>
      <c r="F32" s="36" t="s">
        <v>136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5"/>
      <c r="P32" s="15"/>
    </row>
    <row r="33" spans="1:16" ht="30" customHeight="1">
      <c r="A33" s="12" t="s">
        <v>26</v>
      </c>
      <c r="B33" s="21" t="s">
        <v>55</v>
      </c>
      <c r="C33" s="14">
        <v>0</v>
      </c>
      <c r="D33" s="14">
        <v>0</v>
      </c>
      <c r="E33" s="14">
        <v>0</v>
      </c>
      <c r="F33" s="36" t="s">
        <v>136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5"/>
      <c r="P33" s="15"/>
    </row>
    <row r="34" spans="1:16" s="11" customFormat="1" ht="31.5" customHeight="1">
      <c r="A34" s="5" t="s">
        <v>56</v>
      </c>
      <c r="B34" s="20" t="s">
        <v>381</v>
      </c>
      <c r="C34" s="9">
        <v>0</v>
      </c>
      <c r="D34" s="9">
        <v>0</v>
      </c>
      <c r="E34" s="9">
        <v>0</v>
      </c>
      <c r="F34" s="35" t="s">
        <v>136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0"/>
      <c r="P34" s="10"/>
    </row>
    <row r="35" spans="1:16" s="11" customFormat="1" ht="16.5" customHeight="1">
      <c r="A35" s="5" t="s">
        <v>57</v>
      </c>
      <c r="B35" s="20" t="s">
        <v>380</v>
      </c>
      <c r="C35" s="33">
        <f>(C23+C24)/C7</f>
        <v>0.04778822545831935</v>
      </c>
      <c r="D35" s="33">
        <f>(D23+D24)/D7</f>
        <v>0.16643916728668906</v>
      </c>
      <c r="E35" s="33">
        <f>(E23+E24)/E7</f>
        <v>0.0354567460947672</v>
      </c>
      <c r="F35" s="35" t="s">
        <v>136</v>
      </c>
      <c r="G35" s="27">
        <f aca="true" t="shared" si="10" ref="G35:N35">(G23+G24)/G7</f>
        <v>0.05050256758629012</v>
      </c>
      <c r="H35" s="27">
        <f t="shared" si="10"/>
        <v>0.0387258721486327</v>
      </c>
      <c r="I35" s="27">
        <f t="shared" si="10"/>
        <v>0.037158078524421365</v>
      </c>
      <c r="J35" s="27">
        <f t="shared" si="10"/>
        <v>0.10205706733387533</v>
      </c>
      <c r="K35" s="27">
        <f t="shared" si="10"/>
        <v>0.026528627411611588</v>
      </c>
      <c r="L35" s="27">
        <f t="shared" si="10"/>
        <v>0.026982735367534743</v>
      </c>
      <c r="M35" s="27">
        <f t="shared" si="10"/>
        <v>0.024879939154020966</v>
      </c>
      <c r="N35" s="27">
        <f t="shared" si="10"/>
        <v>0.049170254395947285</v>
      </c>
      <c r="O35" s="10"/>
      <c r="P35" s="10"/>
    </row>
    <row r="36" spans="1:19" s="29" customFormat="1" ht="16.5" customHeight="1">
      <c r="A36" s="12" t="s">
        <v>24</v>
      </c>
      <c r="B36" s="21" t="s">
        <v>379</v>
      </c>
      <c r="C36" s="38">
        <v>0.1482</v>
      </c>
      <c r="D36" s="38">
        <v>0.148163053</v>
      </c>
      <c r="E36" s="38">
        <v>0.148163053</v>
      </c>
      <c r="F36" s="36" t="s">
        <v>136</v>
      </c>
      <c r="G36" s="28">
        <v>0.165488</v>
      </c>
      <c r="H36" s="28">
        <v>0.20663</v>
      </c>
      <c r="I36" s="28">
        <f>(((H8+H10-H40)/H7)+((G8+G10-G40)/G7)+((D8+D10-D40)/D7))/3</f>
        <v>0.223223238965814</v>
      </c>
      <c r="J36" s="28">
        <f>(((I8+I10-I40)/I7)+((H8+H10-H40)/H7)+((G8+G10-G40)/G7))/3</f>
        <v>0.22081569556697375</v>
      </c>
      <c r="K36" s="28">
        <f>(((J8+J10-J40)/J7)+((I8+I10-I40)/I7)+((H8+H10-H40)/H7))/3</f>
        <v>0.2745417328447863</v>
      </c>
      <c r="L36" s="28">
        <f>(((K8+K10-K40)/K7)+((J8+J10-J40)/J7)+((I8+I10-I40)/I7))/3</f>
        <v>0.3073750608539536</v>
      </c>
      <c r="M36" s="28">
        <f>(((L8+L10-L40)/L7)+((K8+K10-K40)/K7)+((J8+J10-J40)/J7))/3</f>
        <v>0.3229711529718297</v>
      </c>
      <c r="N36" s="28">
        <f>(((M8+M10-M40)/M7)+((L8+L10-L40)/L7)+((K8+K10-K40)/K7))/3</f>
        <v>0.2857461292071867</v>
      </c>
      <c r="O36" s="15"/>
      <c r="P36" s="15"/>
      <c r="Q36" s="4"/>
      <c r="R36" s="4"/>
      <c r="S36" s="4"/>
    </row>
    <row r="37" spans="1:14" s="11" customFormat="1" ht="25.5" customHeight="1">
      <c r="A37" s="5" t="s">
        <v>58</v>
      </c>
      <c r="B37" s="20" t="s">
        <v>378</v>
      </c>
      <c r="C37" s="37" t="s">
        <v>240</v>
      </c>
      <c r="D37" s="37" t="s">
        <v>238</v>
      </c>
      <c r="E37" s="37" t="s">
        <v>240</v>
      </c>
      <c r="F37" s="35" t="s">
        <v>136</v>
      </c>
      <c r="G37" s="6" t="s">
        <v>373</v>
      </c>
      <c r="H37" s="6" t="s">
        <v>373</v>
      </c>
      <c r="I37" s="6" t="s">
        <v>373</v>
      </c>
      <c r="J37" s="6" t="s">
        <v>373</v>
      </c>
      <c r="K37" s="6" t="s">
        <v>373</v>
      </c>
      <c r="L37" s="6" t="s">
        <v>373</v>
      </c>
      <c r="M37" s="6" t="s">
        <v>373</v>
      </c>
      <c r="N37" s="6" t="s">
        <v>373</v>
      </c>
    </row>
    <row r="38" spans="1:52" s="11" customFormat="1" ht="20.25" customHeight="1">
      <c r="A38" s="5" t="s">
        <v>59</v>
      </c>
      <c r="B38" s="20" t="s">
        <v>377</v>
      </c>
      <c r="C38" s="33">
        <f>(C22+C45)/C7</f>
        <v>0.05502911791250145</v>
      </c>
      <c r="D38" s="33">
        <f>(D22+D45)/D7</f>
        <v>0.173558387928997</v>
      </c>
      <c r="E38" s="33">
        <f>(E22+E45)/E7</f>
        <v>0.05303920031833898</v>
      </c>
      <c r="F38" s="35" t="s">
        <v>136</v>
      </c>
      <c r="G38" s="27">
        <f>(G22+G45)/G7*100</f>
        <v>7.156087695697449</v>
      </c>
      <c r="H38" s="27">
        <f>(H22+H45)/H7*100</f>
        <v>4.7622772399184425</v>
      </c>
      <c r="I38" s="30"/>
      <c r="J38" s="30"/>
      <c r="K38" s="30"/>
      <c r="L38" s="30"/>
      <c r="M38" s="30"/>
      <c r="N38" s="3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s="11" customFormat="1" ht="16.5" customHeight="1">
      <c r="A39" s="5" t="s">
        <v>60</v>
      </c>
      <c r="B39" s="20" t="s">
        <v>376</v>
      </c>
      <c r="C39" s="33">
        <f>(C31-C32)/C7</f>
        <v>0.20526257789232696</v>
      </c>
      <c r="D39" s="33">
        <f>(D31-D32)/D7</f>
        <v>0.2296860508556309</v>
      </c>
      <c r="E39" s="33">
        <f>(E31-E32)/E7</f>
        <v>0.5662759589778634</v>
      </c>
      <c r="F39" s="35" t="s">
        <v>136</v>
      </c>
      <c r="G39" s="27">
        <f>(G31-G32)/G7*100</f>
        <v>26.31675389160272</v>
      </c>
      <c r="H39" s="27">
        <f>(H31-H32)/H7*100</f>
        <v>24.76776141130142</v>
      </c>
      <c r="I39" s="30"/>
      <c r="J39" s="30"/>
      <c r="K39" s="30"/>
      <c r="L39" s="30"/>
      <c r="M39" s="30"/>
      <c r="N39" s="3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s="11" customFormat="1" ht="16.5" customHeight="1">
      <c r="A40" s="5" t="s">
        <v>61</v>
      </c>
      <c r="B40" s="20" t="s">
        <v>62</v>
      </c>
      <c r="C40" s="9">
        <f>SUM(C11+C24)</f>
        <v>161331670</v>
      </c>
      <c r="D40" s="9">
        <f>SUM(D11+D24)</f>
        <v>163554811</v>
      </c>
      <c r="E40" s="9">
        <f>SUM(E11+E24)</f>
        <v>82855875.71</v>
      </c>
      <c r="F40" s="33">
        <f t="shared" si="1"/>
        <v>0.5065939375516137</v>
      </c>
      <c r="G40" s="9">
        <f aca="true" t="shared" si="11" ref="G40:N40">SUM(G11+G24)</f>
        <v>161000000</v>
      </c>
      <c r="H40" s="9">
        <f t="shared" si="11"/>
        <v>161000000</v>
      </c>
      <c r="I40" s="9">
        <f t="shared" si="11"/>
        <v>160800000</v>
      </c>
      <c r="J40" s="9">
        <f t="shared" si="11"/>
        <v>168525000</v>
      </c>
      <c r="K40" s="9">
        <f t="shared" si="11"/>
        <v>176145376</v>
      </c>
      <c r="L40" s="9">
        <f t="shared" si="11"/>
        <v>184641999</v>
      </c>
      <c r="M40" s="9">
        <f t="shared" si="11"/>
        <v>190693233</v>
      </c>
      <c r="N40" s="9">
        <f t="shared" si="11"/>
        <v>196946649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s="11" customFormat="1" ht="16.5" customHeight="1">
      <c r="A41" s="5" t="s">
        <v>63</v>
      </c>
      <c r="B41" s="20" t="s">
        <v>64</v>
      </c>
      <c r="C41" s="9">
        <f>SUM(C26+C40)</f>
        <v>238122749</v>
      </c>
      <c r="D41" s="9">
        <f>SUM(D27+D40)</f>
        <v>251763381</v>
      </c>
      <c r="E41" s="9">
        <f>SUM(E27+E40)</f>
        <v>96664620.33</v>
      </c>
      <c r="F41" s="33">
        <f t="shared" si="1"/>
        <v>0.3839502788135817</v>
      </c>
      <c r="G41" s="9">
        <f aca="true" t="shared" si="12" ref="G41:N41">SUM(G27+G40)</f>
        <v>224951000</v>
      </c>
      <c r="H41" s="9">
        <f t="shared" si="12"/>
        <v>208527000</v>
      </c>
      <c r="I41" s="9">
        <f t="shared" si="12"/>
        <v>227370000</v>
      </c>
      <c r="J41" s="9">
        <f t="shared" si="12"/>
        <v>249336150</v>
      </c>
      <c r="K41" s="9">
        <f t="shared" si="12"/>
        <v>272911000</v>
      </c>
      <c r="L41" s="9">
        <f t="shared" si="12"/>
        <v>262326000</v>
      </c>
      <c r="M41" s="9">
        <f t="shared" si="12"/>
        <v>266820000</v>
      </c>
      <c r="N41" s="9">
        <f t="shared" si="12"/>
        <v>259410000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s="11" customFormat="1" ht="16.5" customHeight="1">
      <c r="A42" s="5" t="s">
        <v>65</v>
      </c>
      <c r="B42" s="20" t="s">
        <v>66</v>
      </c>
      <c r="C42" s="9">
        <f>C7-C41</f>
        <v>8800000</v>
      </c>
      <c r="D42" s="9">
        <f>D7-D41</f>
        <v>-620572</v>
      </c>
      <c r="E42" s="9">
        <f>E7-E41</f>
        <v>5024316.109999999</v>
      </c>
      <c r="F42" s="35" t="s">
        <v>136</v>
      </c>
      <c r="G42" s="9">
        <f aca="true" t="shared" si="13" ref="G42:N42">G7-G41</f>
        <v>-1200000</v>
      </c>
      <c r="H42" s="9">
        <f t="shared" si="13"/>
        <v>5800000</v>
      </c>
      <c r="I42" s="9">
        <f t="shared" si="13"/>
        <v>-4000000</v>
      </c>
      <c r="J42" s="9">
        <f t="shared" si="13"/>
        <v>26000000</v>
      </c>
      <c r="K42" s="9">
        <f t="shared" si="13"/>
        <v>6000000</v>
      </c>
      <c r="L42" s="9">
        <f t="shared" si="13"/>
        <v>6084000</v>
      </c>
      <c r="M42" s="9">
        <f t="shared" si="13"/>
        <v>6000000</v>
      </c>
      <c r="N42" s="9">
        <f t="shared" si="13"/>
        <v>13000000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s="11" customFormat="1" ht="16.5" customHeight="1">
      <c r="A43" s="5" t="s">
        <v>67</v>
      </c>
      <c r="B43" s="20" t="s">
        <v>68</v>
      </c>
      <c r="C43" s="9">
        <f>SUM(C29,C20)</f>
        <v>0</v>
      </c>
      <c r="D43" s="9">
        <f>SUM(D29,D20)</f>
        <v>37000000</v>
      </c>
      <c r="E43" s="9">
        <f>SUM(E29,E20)</f>
        <v>0</v>
      </c>
      <c r="F43" s="33">
        <f t="shared" si="1"/>
        <v>0</v>
      </c>
      <c r="G43" s="9">
        <f aca="true" t="shared" si="14" ref="G43:N43">G29</f>
        <v>10000000</v>
      </c>
      <c r="H43" s="9">
        <f t="shared" si="14"/>
        <v>0</v>
      </c>
      <c r="I43" s="9">
        <f t="shared" si="14"/>
        <v>10000000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s="11" customFormat="1" ht="16.5" customHeight="1">
      <c r="A44" s="5" t="s">
        <v>69</v>
      </c>
      <c r="B44" s="20" t="s">
        <v>70</v>
      </c>
      <c r="C44" s="9">
        <f>SUM(C23+C25)</f>
        <v>8800000</v>
      </c>
      <c r="D44" s="9">
        <f>SUM(D23+D25)</f>
        <v>38800000</v>
      </c>
      <c r="E44" s="9">
        <f>SUM(E23+E25)</f>
        <v>2400000</v>
      </c>
      <c r="F44" s="33">
        <f t="shared" si="1"/>
        <v>0.061855670103092786</v>
      </c>
      <c r="G44" s="9">
        <f aca="true" t="shared" si="15" ref="G44:N44">SUM(G23+G25)</f>
        <v>8800000</v>
      </c>
      <c r="H44" s="9">
        <f t="shared" si="15"/>
        <v>5800000</v>
      </c>
      <c r="I44" s="9">
        <f t="shared" si="15"/>
        <v>6000000</v>
      </c>
      <c r="J44" s="9">
        <f t="shared" si="15"/>
        <v>26000000</v>
      </c>
      <c r="K44" s="9">
        <f t="shared" si="15"/>
        <v>6000000</v>
      </c>
      <c r="L44" s="9">
        <f t="shared" si="15"/>
        <v>6084000</v>
      </c>
      <c r="M44" s="9">
        <f t="shared" si="15"/>
        <v>6000000</v>
      </c>
      <c r="N44" s="9">
        <f t="shared" si="15"/>
        <v>13000000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8" ht="16.5" customHeight="1">
      <c r="A45" s="5" t="s">
        <v>114</v>
      </c>
      <c r="B45" s="20" t="s">
        <v>115</v>
      </c>
      <c r="C45" s="9">
        <v>1787941.07</v>
      </c>
      <c r="D45" s="9">
        <v>1787941.07</v>
      </c>
      <c r="E45" s="9">
        <v>1787941.07</v>
      </c>
      <c r="F45" s="33">
        <f t="shared" si="1"/>
        <v>1</v>
      </c>
      <c r="G45" s="9">
        <v>4711817.78</v>
      </c>
      <c r="H45" s="9">
        <v>1906845.94</v>
      </c>
    </row>
    <row r="46" spans="2:6" ht="3" customHeight="1">
      <c r="B46" s="31"/>
      <c r="C46" s="40"/>
      <c r="F46" s="34"/>
    </row>
    <row r="47" spans="1:14" s="79" customFormat="1" ht="21.75" customHeight="1" hidden="1">
      <c r="A47" s="156" t="s">
        <v>71</v>
      </c>
      <c r="B47" s="237" t="s">
        <v>91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</row>
    <row r="48" spans="1:14" s="79" customFormat="1" ht="12.75" customHeight="1" hidden="1">
      <c r="A48" s="156"/>
      <c r="B48" s="241" t="s">
        <v>92</v>
      </c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</row>
    <row r="49" spans="1:14" s="79" customFormat="1" ht="12.75" customHeight="1" hidden="1">
      <c r="A49" s="156" t="s">
        <v>72</v>
      </c>
      <c r="B49" s="237" t="s">
        <v>93</v>
      </c>
      <c r="C49" s="237"/>
      <c r="D49" s="237"/>
      <c r="E49" s="237"/>
      <c r="F49" s="237"/>
      <c r="G49" s="237"/>
      <c r="H49" s="237"/>
      <c r="I49" s="132"/>
      <c r="J49" s="132"/>
      <c r="K49" s="132"/>
      <c r="L49" s="132"/>
      <c r="M49" s="132"/>
      <c r="N49" s="132"/>
    </row>
    <row r="50" spans="1:14" s="79" customFormat="1" ht="12.75" customHeight="1" hidden="1">
      <c r="A50" s="156" t="s">
        <v>73</v>
      </c>
      <c r="B50" s="237" t="s">
        <v>94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</row>
    <row r="51" spans="1:14" s="79" customFormat="1" ht="12.75" customHeight="1" hidden="1">
      <c r="A51" s="156" t="s">
        <v>74</v>
      </c>
      <c r="B51" s="237" t="s">
        <v>95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</row>
    <row r="52" spans="1:14" s="79" customFormat="1" ht="12.75" customHeight="1" hidden="1">
      <c r="A52" s="156" t="s">
        <v>75</v>
      </c>
      <c r="B52" s="237" t="s">
        <v>109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</row>
    <row r="53" spans="1:14" s="79" customFormat="1" ht="12.75" customHeight="1" hidden="1">
      <c r="A53" s="156" t="s">
        <v>76</v>
      </c>
      <c r="B53" s="237" t="s">
        <v>96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</row>
    <row r="54" spans="1:14" s="79" customFormat="1" ht="12.75" customHeight="1" hidden="1">
      <c r="A54" s="156" t="s">
        <v>77</v>
      </c>
      <c r="B54" s="237" t="s">
        <v>110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</row>
    <row r="55" spans="1:14" s="79" customFormat="1" ht="12.75" customHeight="1" hidden="1">
      <c r="A55" s="156" t="s">
        <v>78</v>
      </c>
      <c r="B55" s="237" t="s">
        <v>97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</row>
    <row r="56" spans="1:14" s="79" customFormat="1" ht="12.75" customHeight="1" hidden="1">
      <c r="A56" s="156" t="s">
        <v>79</v>
      </c>
      <c r="B56" s="237" t="s">
        <v>112</v>
      </c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</row>
    <row r="57" spans="1:14" s="79" customFormat="1" ht="12.75" customHeight="1" hidden="1">
      <c r="A57" s="156" t="s">
        <v>80</v>
      </c>
      <c r="B57" s="237" t="s">
        <v>98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</row>
    <row r="58" spans="1:14" s="79" customFormat="1" ht="12.75" customHeight="1" hidden="1">
      <c r="A58" s="156" t="s">
        <v>81</v>
      </c>
      <c r="B58" s="237" t="s">
        <v>99</v>
      </c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</row>
    <row r="59" spans="1:14" s="79" customFormat="1" ht="12.75" customHeight="1" hidden="1">
      <c r="A59" s="156"/>
      <c r="B59" s="237" t="s">
        <v>233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</row>
    <row r="60" spans="1:14" s="79" customFormat="1" ht="12.75" customHeight="1" hidden="1">
      <c r="A60" s="156" t="s">
        <v>82</v>
      </c>
      <c r="B60" s="237" t="s">
        <v>100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</row>
    <row r="61" spans="1:14" s="79" customFormat="1" ht="12.75" customHeight="1" hidden="1">
      <c r="A61" s="156" t="s">
        <v>83</v>
      </c>
      <c r="B61" s="237" t="s">
        <v>101</v>
      </c>
      <c r="C61" s="237"/>
      <c r="D61" s="237"/>
      <c r="E61" s="237"/>
      <c r="F61" s="237"/>
      <c r="G61" s="237"/>
      <c r="H61" s="237"/>
      <c r="I61" s="132"/>
      <c r="J61" s="132"/>
      <c r="K61" s="132"/>
      <c r="L61" s="132"/>
      <c r="M61" s="132"/>
      <c r="N61" s="132"/>
    </row>
    <row r="62" spans="1:14" s="79" customFormat="1" ht="12.75" customHeight="1" hidden="1">
      <c r="A62" s="156" t="s">
        <v>84</v>
      </c>
      <c r="B62" s="237" t="s">
        <v>102</v>
      </c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</row>
    <row r="63" spans="1:14" s="79" customFormat="1" ht="12.75" customHeight="1" hidden="1">
      <c r="A63" s="156" t="s">
        <v>85</v>
      </c>
      <c r="B63" s="237" t="s">
        <v>113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</row>
    <row r="64" spans="1:14" s="79" customFormat="1" ht="12.75" customHeight="1" hidden="1">
      <c r="A64" s="156" t="s">
        <v>86</v>
      </c>
      <c r="B64" s="237" t="s">
        <v>111</v>
      </c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</row>
    <row r="65" spans="1:14" s="79" customFormat="1" ht="12.75" customHeight="1" hidden="1">
      <c r="A65" s="156" t="s">
        <v>87</v>
      </c>
      <c r="B65" s="237" t="s">
        <v>103</v>
      </c>
      <c r="C65" s="237"/>
      <c r="D65" s="237"/>
      <c r="E65" s="237"/>
      <c r="F65" s="237"/>
      <c r="G65" s="237"/>
      <c r="H65" s="237"/>
      <c r="I65" s="132"/>
      <c r="J65" s="132"/>
      <c r="K65" s="132"/>
      <c r="L65" s="132"/>
      <c r="M65" s="132"/>
      <c r="N65" s="132"/>
    </row>
    <row r="66" spans="1:14" s="79" customFormat="1" ht="12.75" customHeight="1" hidden="1">
      <c r="A66" s="156" t="s">
        <v>88</v>
      </c>
      <c r="B66" s="237" t="s">
        <v>104</v>
      </c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</row>
    <row r="67" spans="1:14" s="79" customFormat="1" ht="12.75" customHeight="1" hidden="1">
      <c r="A67" s="133" t="s">
        <v>89</v>
      </c>
      <c r="B67" s="237" t="s">
        <v>105</v>
      </c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</row>
    <row r="68" spans="1:14" s="79" customFormat="1" ht="12.75" customHeight="1" hidden="1">
      <c r="A68" s="133" t="s">
        <v>90</v>
      </c>
      <c r="B68" s="237" t="s">
        <v>106</v>
      </c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</row>
    <row r="69" spans="2:3" ht="12.75">
      <c r="B69" s="31"/>
      <c r="C69" s="31"/>
    </row>
    <row r="70" spans="2:3" ht="12.75">
      <c r="B70" s="31"/>
      <c r="C70" s="31"/>
    </row>
    <row r="71" spans="2:3" ht="12.75">
      <c r="B71" s="31"/>
      <c r="C71" s="31"/>
    </row>
    <row r="72" spans="2:3" ht="12.75">
      <c r="B72" s="31"/>
      <c r="C72" s="31"/>
    </row>
    <row r="73" spans="2:3" ht="12.75">
      <c r="B73" s="31"/>
      <c r="C73" s="31"/>
    </row>
    <row r="74" spans="2:3" ht="12.75">
      <c r="B74" s="31"/>
      <c r="C74" s="31"/>
    </row>
    <row r="75" spans="2:3" ht="12.75">
      <c r="B75" s="31"/>
      <c r="C75" s="31"/>
    </row>
    <row r="76" spans="2:3" ht="12.75">
      <c r="B76" s="31"/>
      <c r="C76" s="31"/>
    </row>
    <row r="77" spans="2:3" ht="12.75">
      <c r="B77" s="31"/>
      <c r="C77" s="31"/>
    </row>
    <row r="78" spans="2:3" ht="12.75">
      <c r="B78" s="31"/>
      <c r="C78" s="31"/>
    </row>
    <row r="79" spans="2:3" ht="12.75">
      <c r="B79" s="31"/>
      <c r="C79" s="31"/>
    </row>
    <row r="80" spans="2:3" ht="12.75">
      <c r="B80" s="31"/>
      <c r="C80" s="31"/>
    </row>
    <row r="81" spans="2:3" ht="12.75">
      <c r="B81" s="31"/>
      <c r="C81" s="31"/>
    </row>
    <row r="82" spans="2:3" ht="12.75">
      <c r="B82" s="31"/>
      <c r="C82" s="31"/>
    </row>
    <row r="83" spans="2:3" ht="12.75">
      <c r="B83" s="31"/>
      <c r="C83" s="31"/>
    </row>
    <row r="84" spans="2:3" ht="12.75">
      <c r="B84" s="31"/>
      <c r="C84" s="31"/>
    </row>
    <row r="85" spans="2:3" ht="12.75">
      <c r="B85" s="31"/>
      <c r="C85" s="31"/>
    </row>
    <row r="86" spans="2:3" ht="12.75">
      <c r="B86" s="31"/>
      <c r="C86" s="31"/>
    </row>
    <row r="87" spans="2:3" ht="12.75">
      <c r="B87" s="31"/>
      <c r="C87" s="31"/>
    </row>
    <row r="88" spans="2:3" ht="12.75">
      <c r="B88" s="31"/>
      <c r="C88" s="31"/>
    </row>
    <row r="89" spans="2:3" ht="12.75">
      <c r="B89" s="31"/>
      <c r="C89" s="31"/>
    </row>
    <row r="90" spans="2:3" ht="12.75">
      <c r="B90" s="31"/>
      <c r="C90" s="31"/>
    </row>
    <row r="91" spans="2:3" ht="12.75">
      <c r="B91" s="31"/>
      <c r="C91" s="31"/>
    </row>
    <row r="92" spans="2:3" ht="12.75">
      <c r="B92" s="31"/>
      <c r="C92" s="31"/>
    </row>
    <row r="93" spans="2:3" ht="12.75">
      <c r="B93" s="31"/>
      <c r="C93" s="31"/>
    </row>
    <row r="94" spans="2:3" ht="12.75">
      <c r="B94" s="31"/>
      <c r="C94" s="31"/>
    </row>
    <row r="95" spans="2:3" ht="12.75">
      <c r="B95" s="31"/>
      <c r="C95" s="31"/>
    </row>
    <row r="96" spans="2:3" ht="12.75">
      <c r="B96" s="31"/>
      <c r="C96" s="31"/>
    </row>
    <row r="97" spans="2:3" ht="12.75">
      <c r="B97" s="31"/>
      <c r="C97" s="31"/>
    </row>
    <row r="98" spans="2:3" ht="12.75">
      <c r="B98" s="31"/>
      <c r="C98" s="31"/>
    </row>
    <row r="99" spans="2:3" ht="12.75">
      <c r="B99" s="31"/>
      <c r="C99" s="31"/>
    </row>
    <row r="100" spans="2:3" ht="12.75">
      <c r="B100" s="31"/>
      <c r="C100" s="31"/>
    </row>
    <row r="101" spans="2:3" ht="12.75">
      <c r="B101" s="31"/>
      <c r="C101" s="31"/>
    </row>
    <row r="102" spans="2:3" ht="12.75">
      <c r="B102" s="31"/>
      <c r="C102" s="31"/>
    </row>
    <row r="103" spans="2:3" ht="12.75">
      <c r="B103" s="31"/>
      <c r="C103" s="31"/>
    </row>
    <row r="104" spans="2:3" ht="12.75">
      <c r="B104" s="31"/>
      <c r="C104" s="31"/>
    </row>
    <row r="105" spans="2:3" ht="12.75">
      <c r="B105" s="31"/>
      <c r="C105" s="31"/>
    </row>
    <row r="106" spans="2:3" ht="12.75">
      <c r="B106" s="31"/>
      <c r="C106" s="31"/>
    </row>
    <row r="107" spans="2:3" ht="12.75">
      <c r="B107" s="31"/>
      <c r="C107" s="31"/>
    </row>
    <row r="108" spans="2:3" ht="12.75">
      <c r="B108" s="31"/>
      <c r="C108" s="31"/>
    </row>
    <row r="109" spans="2:3" ht="12.75">
      <c r="B109" s="31"/>
      <c r="C109" s="31"/>
    </row>
    <row r="110" spans="2:3" ht="12.75">
      <c r="B110" s="31"/>
      <c r="C110" s="31"/>
    </row>
    <row r="111" spans="2:3" ht="12.75">
      <c r="B111" s="31"/>
      <c r="C111" s="31"/>
    </row>
    <row r="112" spans="2:3" ht="12.75">
      <c r="B112" s="31"/>
      <c r="C112" s="31"/>
    </row>
    <row r="113" spans="2:3" ht="12.75">
      <c r="B113" s="31"/>
      <c r="C113" s="31"/>
    </row>
    <row r="114" spans="2:3" ht="12.75">
      <c r="B114" s="31"/>
      <c r="C114" s="31"/>
    </row>
    <row r="115" spans="2:3" ht="12.75">
      <c r="B115" s="31"/>
      <c r="C115" s="31"/>
    </row>
    <row r="116" spans="2:3" ht="12.75">
      <c r="B116" s="31"/>
      <c r="C116" s="31"/>
    </row>
    <row r="117" spans="2:3" ht="12.75">
      <c r="B117" s="31"/>
      <c r="C117" s="31"/>
    </row>
    <row r="118" spans="2:3" ht="12.75">
      <c r="B118" s="31"/>
      <c r="C118" s="31"/>
    </row>
    <row r="119" spans="2:3" ht="12.75">
      <c r="B119" s="31"/>
      <c r="C119" s="31"/>
    </row>
    <row r="120" spans="2:3" ht="12.75">
      <c r="B120" s="31"/>
      <c r="C120" s="31"/>
    </row>
    <row r="121" spans="2:3" ht="12.75">
      <c r="B121" s="31"/>
      <c r="C121" s="31"/>
    </row>
    <row r="122" spans="2:3" ht="12.75">
      <c r="B122" s="31"/>
      <c r="C122" s="31"/>
    </row>
    <row r="123" spans="2:3" ht="12.75">
      <c r="B123" s="31"/>
      <c r="C123" s="31"/>
    </row>
    <row r="124" spans="2:3" ht="12.75">
      <c r="B124" s="31"/>
      <c r="C124" s="31"/>
    </row>
    <row r="125" spans="2:3" ht="12.75">
      <c r="B125" s="31"/>
      <c r="C125" s="31"/>
    </row>
    <row r="126" spans="2:3" ht="12.75">
      <c r="B126" s="31"/>
      <c r="C126" s="31"/>
    </row>
    <row r="127" spans="2:3" ht="12.75">
      <c r="B127" s="31"/>
      <c r="C127" s="31"/>
    </row>
    <row r="128" spans="2:3" ht="12.75">
      <c r="B128" s="31"/>
      <c r="C128" s="31"/>
    </row>
    <row r="129" spans="2:3" ht="12.75">
      <c r="B129" s="31"/>
      <c r="C129" s="31"/>
    </row>
    <row r="130" spans="2:3" ht="12.75">
      <c r="B130" s="31"/>
      <c r="C130" s="31"/>
    </row>
    <row r="131" spans="2:3" ht="12.75">
      <c r="B131" s="31"/>
      <c r="C131" s="31"/>
    </row>
    <row r="132" spans="2:3" ht="12.75">
      <c r="B132" s="31"/>
      <c r="C132" s="31"/>
    </row>
    <row r="133" spans="2:3" ht="12.75">
      <c r="B133" s="31"/>
      <c r="C133" s="31"/>
    </row>
    <row r="134" spans="2:3" ht="12.75">
      <c r="B134" s="31"/>
      <c r="C134" s="31"/>
    </row>
    <row r="135" spans="2:3" ht="12.75">
      <c r="B135" s="31"/>
      <c r="C135" s="31"/>
    </row>
    <row r="136" spans="2:3" ht="12.75">
      <c r="B136" s="31"/>
      <c r="C136" s="31"/>
    </row>
    <row r="137" spans="2:3" ht="12.75">
      <c r="B137" s="31"/>
      <c r="C137" s="31"/>
    </row>
    <row r="138" spans="2:3" ht="12.75">
      <c r="B138" s="31"/>
      <c r="C138" s="31"/>
    </row>
    <row r="139" spans="2:3" ht="12.75">
      <c r="B139" s="31"/>
      <c r="C139" s="31"/>
    </row>
    <row r="140" spans="2:3" ht="12.75">
      <c r="B140" s="31"/>
      <c r="C140" s="31"/>
    </row>
    <row r="141" spans="2:3" ht="12.75">
      <c r="B141" s="31"/>
      <c r="C141" s="31"/>
    </row>
    <row r="142" spans="2:3" ht="12.75">
      <c r="B142" s="31"/>
      <c r="C142" s="31"/>
    </row>
    <row r="143" spans="2:3" ht="12.75">
      <c r="B143" s="31"/>
      <c r="C143" s="31"/>
    </row>
    <row r="144" spans="2:3" ht="12.75">
      <c r="B144" s="31"/>
      <c r="C144" s="31"/>
    </row>
    <row r="145" spans="2:3" ht="12.75">
      <c r="B145" s="31"/>
      <c r="C145" s="31"/>
    </row>
    <row r="146" spans="2:3" ht="12.75">
      <c r="B146" s="31"/>
      <c r="C146" s="31"/>
    </row>
    <row r="147" spans="2:3" ht="12.75">
      <c r="B147" s="31"/>
      <c r="C147" s="31"/>
    </row>
    <row r="148" spans="2:3" ht="12.75">
      <c r="B148" s="31"/>
      <c r="C148" s="31"/>
    </row>
    <row r="149" spans="2:3" ht="12.75">
      <c r="B149" s="31"/>
      <c r="C149" s="31"/>
    </row>
    <row r="150" spans="2:3" ht="12.75">
      <c r="B150" s="31"/>
      <c r="C150" s="31"/>
    </row>
    <row r="151" spans="2:3" ht="12.75">
      <c r="B151" s="31"/>
      <c r="C151" s="31"/>
    </row>
    <row r="152" spans="2:3" ht="12.75">
      <c r="B152" s="31"/>
      <c r="C152" s="31"/>
    </row>
    <row r="153" spans="2:3" ht="12.75">
      <c r="B153" s="31"/>
      <c r="C153" s="31"/>
    </row>
    <row r="154" spans="2:3" ht="12.75">
      <c r="B154" s="31"/>
      <c r="C154" s="31"/>
    </row>
    <row r="155" spans="2:3" ht="12.75">
      <c r="B155" s="31"/>
      <c r="C155" s="31"/>
    </row>
    <row r="156" spans="2:3" ht="12.75">
      <c r="B156" s="31"/>
      <c r="C156" s="31"/>
    </row>
    <row r="157" spans="2:3" ht="12.75">
      <c r="B157" s="31"/>
      <c r="C157" s="31"/>
    </row>
    <row r="158" spans="2:3" ht="12.75">
      <c r="B158" s="31"/>
      <c r="C158" s="31"/>
    </row>
    <row r="159" spans="2:3" ht="12.75">
      <c r="B159" s="31"/>
      <c r="C159" s="31"/>
    </row>
    <row r="160" spans="2:3" ht="12.75">
      <c r="B160" s="31"/>
      <c r="C160" s="31"/>
    </row>
    <row r="161" spans="2:3" ht="12.75">
      <c r="B161" s="31"/>
      <c r="C161" s="31"/>
    </row>
    <row r="162" spans="2:3" ht="12.75">
      <c r="B162" s="31"/>
      <c r="C162" s="31"/>
    </row>
    <row r="163" spans="2:3" ht="12.75">
      <c r="B163" s="31"/>
      <c r="C163" s="31"/>
    </row>
    <row r="164" spans="2:3" ht="12.75">
      <c r="B164" s="31"/>
      <c r="C164" s="31"/>
    </row>
    <row r="165" spans="2:3" ht="12.75">
      <c r="B165" s="31"/>
      <c r="C165" s="31"/>
    </row>
    <row r="166" spans="2:3" ht="12.75">
      <c r="B166" s="31"/>
      <c r="C166" s="31"/>
    </row>
    <row r="167" spans="2:3" ht="12.75">
      <c r="B167" s="31"/>
      <c r="C167" s="31"/>
    </row>
    <row r="168" spans="2:3" ht="12.75">
      <c r="B168" s="31"/>
      <c r="C168" s="31"/>
    </row>
    <row r="169" spans="2:3" ht="12.75">
      <c r="B169" s="31"/>
      <c r="C169" s="31"/>
    </row>
    <row r="170" spans="2:3" ht="12.75">
      <c r="B170" s="31"/>
      <c r="C170" s="31"/>
    </row>
    <row r="171" spans="2:3" ht="12.75">
      <c r="B171" s="31"/>
      <c r="C171" s="31"/>
    </row>
    <row r="172" spans="2:3" ht="12.75">
      <c r="B172" s="31"/>
      <c r="C172" s="31"/>
    </row>
    <row r="173" spans="2:3" ht="12.75">
      <c r="B173" s="31"/>
      <c r="C173" s="31"/>
    </row>
    <row r="174" spans="2:3" ht="12.75">
      <c r="B174" s="31"/>
      <c r="C174" s="31"/>
    </row>
    <row r="175" spans="2:3" ht="12.75">
      <c r="B175" s="31"/>
      <c r="C175" s="31"/>
    </row>
    <row r="176" spans="2:3" ht="12.75">
      <c r="B176" s="31"/>
      <c r="C176" s="31"/>
    </row>
    <row r="177" spans="2:3" ht="12.75">
      <c r="B177" s="31"/>
      <c r="C177" s="31"/>
    </row>
    <row r="178" spans="2:3" ht="12.75">
      <c r="B178" s="31"/>
      <c r="C178" s="31"/>
    </row>
    <row r="179" spans="2:3" ht="12.75">
      <c r="B179" s="31"/>
      <c r="C179" s="31"/>
    </row>
    <row r="180" spans="2:3" ht="12.75">
      <c r="B180" s="31"/>
      <c r="C180" s="31"/>
    </row>
    <row r="181" spans="2:3" ht="12.75">
      <c r="B181" s="31"/>
      <c r="C181" s="31"/>
    </row>
    <row r="182" spans="2:3" ht="12.75">
      <c r="B182" s="31"/>
      <c r="C182" s="31"/>
    </row>
    <row r="183" spans="2:3" ht="12.75">
      <c r="B183" s="31"/>
      <c r="C183" s="31"/>
    </row>
    <row r="184" spans="2:3" ht="12.75">
      <c r="B184" s="31"/>
      <c r="C184" s="31"/>
    </row>
    <row r="185" spans="2:3" ht="12.75">
      <c r="B185" s="31"/>
      <c r="C185" s="31"/>
    </row>
    <row r="186" spans="2:3" ht="12.75">
      <c r="B186" s="31"/>
      <c r="C186" s="31"/>
    </row>
    <row r="187" spans="2:3" ht="12.75">
      <c r="B187" s="31"/>
      <c r="C187" s="31"/>
    </row>
    <row r="188" spans="2:3" ht="12.75">
      <c r="B188" s="31"/>
      <c r="C188" s="31"/>
    </row>
    <row r="189" spans="2:3" ht="12.75">
      <c r="B189" s="31"/>
      <c r="C189" s="31"/>
    </row>
    <row r="190" spans="2:3" ht="12.75">
      <c r="B190" s="31"/>
      <c r="C190" s="31"/>
    </row>
    <row r="191" spans="2:3" ht="12.75">
      <c r="B191" s="31"/>
      <c r="C191" s="31"/>
    </row>
    <row r="192" spans="2:3" ht="12.75">
      <c r="B192" s="31"/>
      <c r="C192" s="31"/>
    </row>
    <row r="193" spans="2:3" ht="12.75">
      <c r="B193" s="31"/>
      <c r="C193" s="31"/>
    </row>
    <row r="194" spans="2:3" ht="12.75">
      <c r="B194" s="31"/>
      <c r="C194" s="31"/>
    </row>
    <row r="195" spans="2:3" ht="12.75">
      <c r="B195" s="31"/>
      <c r="C195" s="31"/>
    </row>
    <row r="196" spans="2:3" ht="12.75">
      <c r="B196" s="31"/>
      <c r="C196" s="31"/>
    </row>
    <row r="197" spans="2:3" ht="12.75">
      <c r="B197" s="31"/>
      <c r="C197" s="31"/>
    </row>
    <row r="198" spans="2:3" ht="12.75">
      <c r="B198" s="31"/>
      <c r="C198" s="31"/>
    </row>
    <row r="199" spans="2:3" ht="12.75">
      <c r="B199" s="31"/>
      <c r="C199" s="31"/>
    </row>
    <row r="200" spans="2:3" ht="12.75">
      <c r="B200" s="31"/>
      <c r="C200" s="31"/>
    </row>
    <row r="201" spans="2:3" ht="12.75">
      <c r="B201" s="31"/>
      <c r="C201" s="31"/>
    </row>
    <row r="202" spans="2:3" ht="12.75">
      <c r="B202" s="31"/>
      <c r="C202" s="31"/>
    </row>
    <row r="203" spans="2:3" ht="12.75">
      <c r="B203" s="31"/>
      <c r="C203" s="31"/>
    </row>
    <row r="204" spans="2:3" ht="12.75">
      <c r="B204" s="31"/>
      <c r="C204" s="31"/>
    </row>
    <row r="205" spans="2:3" ht="12.75">
      <c r="B205" s="31"/>
      <c r="C205" s="31"/>
    </row>
    <row r="206" spans="2:3" ht="12.75">
      <c r="B206" s="31"/>
      <c r="C206" s="31"/>
    </row>
    <row r="207" spans="2:3" ht="12.75">
      <c r="B207" s="31"/>
      <c r="C207" s="31"/>
    </row>
    <row r="208" spans="2:3" ht="12.75">
      <c r="B208" s="31"/>
      <c r="C208" s="31"/>
    </row>
    <row r="209" spans="2:3" ht="12.75">
      <c r="B209" s="31"/>
      <c r="C209" s="31"/>
    </row>
    <row r="210" spans="2:3" ht="12.75">
      <c r="B210" s="31"/>
      <c r="C210" s="31"/>
    </row>
    <row r="211" spans="2:3" ht="12.75">
      <c r="B211" s="31"/>
      <c r="C211" s="31"/>
    </row>
    <row r="212" spans="2:3" ht="12.75">
      <c r="B212" s="31"/>
      <c r="C212" s="31"/>
    </row>
    <row r="213" spans="2:3" ht="12.75">
      <c r="B213" s="31"/>
      <c r="C213" s="31"/>
    </row>
    <row r="214" spans="2:3" ht="12.75">
      <c r="B214" s="31"/>
      <c r="C214" s="31"/>
    </row>
    <row r="215" spans="2:3" ht="12.75">
      <c r="B215" s="31"/>
      <c r="C215" s="31"/>
    </row>
    <row r="216" spans="2:3" ht="12.75">
      <c r="B216" s="31"/>
      <c r="C216" s="31"/>
    </row>
    <row r="217" spans="2:3" ht="12.75">
      <c r="B217" s="31"/>
      <c r="C217" s="31"/>
    </row>
    <row r="218" spans="2:3" ht="12.75">
      <c r="B218" s="31"/>
      <c r="C218" s="31"/>
    </row>
    <row r="219" spans="2:3" ht="12.75">
      <c r="B219" s="31"/>
      <c r="C219" s="31"/>
    </row>
    <row r="220" spans="2:3" ht="12.75">
      <c r="B220" s="31"/>
      <c r="C220" s="31"/>
    </row>
    <row r="221" spans="2:3" ht="12.75">
      <c r="B221" s="31"/>
      <c r="C221" s="31"/>
    </row>
    <row r="222" spans="2:3" ht="12.75">
      <c r="B222" s="31"/>
      <c r="C222" s="31"/>
    </row>
    <row r="223" spans="2:3" ht="12.75">
      <c r="B223" s="31"/>
      <c r="C223" s="31"/>
    </row>
    <row r="224" spans="2:3" ht="12.75">
      <c r="B224" s="31"/>
      <c r="C224" s="31"/>
    </row>
    <row r="225" spans="2:3" ht="12.75">
      <c r="B225" s="31"/>
      <c r="C225" s="31"/>
    </row>
    <row r="226" spans="2:3" ht="12.75">
      <c r="B226" s="31"/>
      <c r="C226" s="31"/>
    </row>
    <row r="227" spans="2:3" ht="12.75">
      <c r="B227" s="31"/>
      <c r="C227" s="31"/>
    </row>
    <row r="228" spans="2:3" ht="12.75">
      <c r="B228" s="31"/>
      <c r="C228" s="31"/>
    </row>
    <row r="229" spans="2:3" ht="12.75">
      <c r="B229" s="31"/>
      <c r="C229" s="31"/>
    </row>
    <row r="230" spans="2:3" ht="12.75">
      <c r="B230" s="31"/>
      <c r="C230" s="31"/>
    </row>
    <row r="231" spans="2:3" ht="12.75">
      <c r="B231" s="31"/>
      <c r="C231" s="31"/>
    </row>
    <row r="232" spans="2:3" ht="12.75">
      <c r="B232" s="31"/>
      <c r="C232" s="31"/>
    </row>
    <row r="233" spans="2:3" ht="12.75">
      <c r="B233" s="31"/>
      <c r="C233" s="31"/>
    </row>
    <row r="234" spans="2:3" ht="12.75">
      <c r="B234" s="31"/>
      <c r="C234" s="31"/>
    </row>
    <row r="235" spans="2:3" ht="12.75">
      <c r="B235" s="31"/>
      <c r="C235" s="31"/>
    </row>
    <row r="236" spans="2:3" ht="12.75">
      <c r="B236" s="31"/>
      <c r="C236" s="31"/>
    </row>
    <row r="237" spans="2:3" ht="12.75">
      <c r="B237" s="31"/>
      <c r="C237" s="31"/>
    </row>
    <row r="238" spans="2:3" ht="12.75">
      <c r="B238" s="31"/>
      <c r="C238" s="31"/>
    </row>
    <row r="239" spans="2:3" ht="12.75">
      <c r="B239" s="31"/>
      <c r="C239" s="31"/>
    </row>
    <row r="240" spans="2:3" ht="12.75">
      <c r="B240" s="31"/>
      <c r="C240" s="31"/>
    </row>
    <row r="241" spans="2:3" ht="12.75">
      <c r="B241" s="31"/>
      <c r="C241" s="31"/>
    </row>
    <row r="242" spans="2:3" ht="12.75">
      <c r="B242" s="31"/>
      <c r="C242" s="31"/>
    </row>
    <row r="243" spans="2:3" ht="12.75">
      <c r="B243" s="31"/>
      <c r="C243" s="31"/>
    </row>
    <row r="244" spans="2:3" ht="12.75">
      <c r="B244" s="31"/>
      <c r="C244" s="31"/>
    </row>
    <row r="245" spans="2:3" ht="12.75">
      <c r="B245" s="31"/>
      <c r="C245" s="31"/>
    </row>
    <row r="246" spans="2:3" ht="12.75">
      <c r="B246" s="31"/>
      <c r="C246" s="31"/>
    </row>
    <row r="247" spans="2:3" ht="12.75">
      <c r="B247" s="31"/>
      <c r="C247" s="31"/>
    </row>
    <row r="248" spans="2:3" ht="12.75">
      <c r="B248" s="31"/>
      <c r="C248" s="31"/>
    </row>
    <row r="249" spans="2:3" ht="12.75">
      <c r="B249" s="31"/>
      <c r="C249" s="31"/>
    </row>
    <row r="250" spans="2:3" ht="12.75">
      <c r="B250" s="31"/>
      <c r="C250" s="31"/>
    </row>
    <row r="251" spans="2:3" ht="12.75">
      <c r="B251" s="31"/>
      <c r="C251" s="31"/>
    </row>
    <row r="252" spans="2:3" ht="12.75">
      <c r="B252" s="31"/>
      <c r="C252" s="31"/>
    </row>
    <row r="253" spans="2:3" ht="12.75">
      <c r="B253" s="31"/>
      <c r="C253" s="31"/>
    </row>
    <row r="254" spans="2:3" ht="12.75">
      <c r="B254" s="31"/>
      <c r="C254" s="31"/>
    </row>
    <row r="255" spans="2:3" ht="12.75">
      <c r="B255" s="31"/>
      <c r="C255" s="31"/>
    </row>
    <row r="256" spans="2:3" ht="12.75">
      <c r="B256" s="31"/>
      <c r="C256" s="31"/>
    </row>
    <row r="257" spans="2:3" ht="12.75">
      <c r="B257" s="31"/>
      <c r="C257" s="31"/>
    </row>
    <row r="258" spans="2:3" ht="12.75">
      <c r="B258" s="32"/>
      <c r="C258" s="32"/>
    </row>
    <row r="259" spans="2:3" ht="12.75">
      <c r="B259" s="32"/>
      <c r="C259" s="32"/>
    </row>
    <row r="260" spans="2:3" ht="12.75">
      <c r="B260" s="32"/>
      <c r="C260" s="32"/>
    </row>
    <row r="261" spans="2:3" ht="12.75">
      <c r="B261" s="32"/>
      <c r="C261" s="32"/>
    </row>
    <row r="262" spans="2:3" ht="12.75">
      <c r="B262" s="32"/>
      <c r="C262" s="32"/>
    </row>
    <row r="263" spans="2:3" ht="12.75">
      <c r="B263" s="32"/>
      <c r="C263" s="32"/>
    </row>
    <row r="264" spans="2:3" ht="12.75">
      <c r="B264" s="32"/>
      <c r="C264" s="32"/>
    </row>
    <row r="265" spans="2:3" ht="12.75">
      <c r="B265" s="32"/>
      <c r="C265" s="32"/>
    </row>
    <row r="266" spans="2:3" ht="12.75">
      <c r="B266" s="32"/>
      <c r="C266" s="32"/>
    </row>
    <row r="267" spans="2:3" ht="12.75">
      <c r="B267" s="32"/>
      <c r="C267" s="32"/>
    </row>
    <row r="268" spans="2:3" ht="12.75">
      <c r="B268" s="32"/>
      <c r="C268" s="32"/>
    </row>
    <row r="269" spans="2:3" ht="12.75">
      <c r="B269" s="32"/>
      <c r="C269" s="32"/>
    </row>
    <row r="270" spans="2:3" ht="12.75">
      <c r="B270" s="32"/>
      <c r="C270" s="32"/>
    </row>
    <row r="271" spans="2:3" ht="12.75">
      <c r="B271" s="32"/>
      <c r="C271" s="32"/>
    </row>
    <row r="272" spans="2:3" ht="12.75">
      <c r="B272" s="32"/>
      <c r="C272" s="32"/>
    </row>
    <row r="273" spans="2:3" ht="12.75">
      <c r="B273" s="32"/>
      <c r="C273" s="32"/>
    </row>
    <row r="274" spans="2:3" ht="12.75">
      <c r="B274" s="32"/>
      <c r="C274" s="32"/>
    </row>
    <row r="275" spans="2:3" ht="12.75">
      <c r="B275" s="32"/>
      <c r="C275" s="32"/>
    </row>
    <row r="276" spans="2:3" ht="12.75">
      <c r="B276" s="32"/>
      <c r="C276" s="32"/>
    </row>
    <row r="277" spans="2:3" ht="12.75">
      <c r="B277" s="32"/>
      <c r="C277" s="32"/>
    </row>
    <row r="278" spans="2:3" ht="12.75">
      <c r="B278" s="32"/>
      <c r="C278" s="32"/>
    </row>
    <row r="279" spans="2:3" ht="12.75">
      <c r="B279" s="32"/>
      <c r="C279" s="32"/>
    </row>
    <row r="280" spans="2:3" ht="12.75">
      <c r="B280" s="32"/>
      <c r="C280" s="32"/>
    </row>
    <row r="281" spans="2:3" ht="12.75">
      <c r="B281" s="32"/>
      <c r="C281" s="32"/>
    </row>
    <row r="282" spans="2:3" ht="12.75">
      <c r="B282" s="32"/>
      <c r="C282" s="32"/>
    </row>
    <row r="283" spans="2:3" ht="12.75">
      <c r="B283" s="32"/>
      <c r="C283" s="32"/>
    </row>
    <row r="284" spans="2:3" ht="12.75">
      <c r="B284" s="32"/>
      <c r="C284" s="32"/>
    </row>
    <row r="285" spans="2:3" ht="12.75">
      <c r="B285" s="32"/>
      <c r="C285" s="32"/>
    </row>
    <row r="286" spans="2:3" ht="12.75">
      <c r="B286" s="32"/>
      <c r="C286" s="32"/>
    </row>
    <row r="287" spans="2:3" ht="12.75">
      <c r="B287" s="32"/>
      <c r="C287" s="32"/>
    </row>
    <row r="288" spans="2:3" ht="12.75">
      <c r="B288" s="32"/>
      <c r="C288" s="32"/>
    </row>
    <row r="289" spans="2:3" ht="12.75">
      <c r="B289" s="32"/>
      <c r="C289" s="32"/>
    </row>
    <row r="290" spans="2:3" ht="12.75">
      <c r="B290" s="32"/>
      <c r="C290" s="32"/>
    </row>
    <row r="291" spans="2:3" ht="12.75">
      <c r="B291" s="32"/>
      <c r="C291" s="32"/>
    </row>
    <row r="292" spans="2:3" ht="12.75">
      <c r="B292" s="32"/>
      <c r="C292" s="32"/>
    </row>
    <row r="293" spans="2:3" ht="12.75">
      <c r="B293" s="32"/>
      <c r="C293" s="32"/>
    </row>
    <row r="294" spans="2:3" ht="12.75">
      <c r="B294" s="32"/>
      <c r="C294" s="32"/>
    </row>
    <row r="295" spans="2:3" ht="12.75">
      <c r="B295" s="32"/>
      <c r="C295" s="32"/>
    </row>
    <row r="296" spans="2:3" ht="12.75">
      <c r="B296" s="32"/>
      <c r="C296" s="32"/>
    </row>
    <row r="297" spans="2:3" ht="12.75">
      <c r="B297" s="32"/>
      <c r="C297" s="32"/>
    </row>
    <row r="298" spans="2:3" ht="12.75">
      <c r="B298" s="32"/>
      <c r="C298" s="32"/>
    </row>
    <row r="299" spans="2:3" ht="12.75">
      <c r="B299" s="32"/>
      <c r="C299" s="32"/>
    </row>
    <row r="300" spans="2:3" ht="12.75">
      <c r="B300" s="32"/>
      <c r="C300" s="32"/>
    </row>
    <row r="301" spans="2:3" ht="12.75">
      <c r="B301" s="32"/>
      <c r="C301" s="32"/>
    </row>
    <row r="302" spans="2:3" ht="12.75">
      <c r="B302" s="32"/>
      <c r="C302" s="32"/>
    </row>
    <row r="303" spans="2:3" ht="12.75">
      <c r="B303" s="32"/>
      <c r="C303" s="32"/>
    </row>
    <row r="304" spans="2:3" ht="12.75">
      <c r="B304" s="32"/>
      <c r="C304" s="32"/>
    </row>
    <row r="305" spans="2:3" ht="12.75">
      <c r="B305" s="32"/>
      <c r="C305" s="32"/>
    </row>
    <row r="306" spans="2:3" ht="12.75">
      <c r="B306" s="32"/>
      <c r="C306" s="32"/>
    </row>
    <row r="307" spans="2:3" ht="12.75">
      <c r="B307" s="32"/>
      <c r="C307" s="32"/>
    </row>
    <row r="308" spans="2:3" ht="12.75">
      <c r="B308" s="32"/>
      <c r="C308" s="32"/>
    </row>
    <row r="309" spans="2:3" ht="12.75">
      <c r="B309" s="32"/>
      <c r="C309" s="32"/>
    </row>
    <row r="310" spans="2:3" ht="12.75">
      <c r="B310" s="32"/>
      <c r="C310" s="32"/>
    </row>
    <row r="311" spans="2:3" ht="12.75">
      <c r="B311" s="32"/>
      <c r="C311" s="32"/>
    </row>
    <row r="312" spans="2:3" ht="12.75">
      <c r="B312" s="32"/>
      <c r="C312" s="32"/>
    </row>
    <row r="313" spans="2:3" ht="12.75">
      <c r="B313" s="32"/>
      <c r="C313" s="32"/>
    </row>
    <row r="314" spans="2:3" ht="12.75">
      <c r="B314" s="32"/>
      <c r="C314" s="32"/>
    </row>
    <row r="315" spans="2:3" ht="12.75">
      <c r="B315" s="32"/>
      <c r="C315" s="32"/>
    </row>
    <row r="316" spans="2:3" ht="12.75">
      <c r="B316" s="32"/>
      <c r="C316" s="32"/>
    </row>
    <row r="317" spans="2:3" ht="12.75">
      <c r="B317" s="32"/>
      <c r="C317" s="32"/>
    </row>
    <row r="318" spans="2:3" ht="12.75">
      <c r="B318" s="32"/>
      <c r="C318" s="32"/>
    </row>
    <row r="319" spans="2:3" ht="12.75">
      <c r="B319" s="32"/>
      <c r="C319" s="32"/>
    </row>
    <row r="320" spans="2:3" ht="12.75">
      <c r="B320" s="32"/>
      <c r="C320" s="32"/>
    </row>
    <row r="321" spans="2:3" ht="12.75">
      <c r="B321" s="32"/>
      <c r="C321" s="32"/>
    </row>
    <row r="322" spans="2:3" ht="12.75">
      <c r="B322" s="32"/>
      <c r="C322" s="32"/>
    </row>
    <row r="323" spans="2:3" ht="12.75">
      <c r="B323" s="32"/>
      <c r="C323" s="32"/>
    </row>
    <row r="324" spans="2:3" ht="12.75">
      <c r="B324" s="32"/>
      <c r="C324" s="32"/>
    </row>
    <row r="325" spans="2:3" ht="12.75">
      <c r="B325" s="32"/>
      <c r="C325" s="32"/>
    </row>
    <row r="326" spans="2:3" ht="12.75">
      <c r="B326" s="32"/>
      <c r="C326" s="32"/>
    </row>
    <row r="327" spans="2:3" ht="12.75">
      <c r="B327" s="32"/>
      <c r="C327" s="32"/>
    </row>
    <row r="328" spans="2:3" ht="12.75">
      <c r="B328" s="32"/>
      <c r="C328" s="32"/>
    </row>
    <row r="329" spans="2:3" ht="12.75">
      <c r="B329" s="32"/>
      <c r="C329" s="32"/>
    </row>
    <row r="330" spans="2:3" ht="12.75">
      <c r="B330" s="32"/>
      <c r="C330" s="32"/>
    </row>
    <row r="331" spans="2:3" ht="12.75">
      <c r="B331" s="32"/>
      <c r="C331" s="32"/>
    </row>
    <row r="332" spans="2:3" ht="12.75">
      <c r="B332" s="32"/>
      <c r="C332" s="32"/>
    </row>
    <row r="333" spans="2:3" ht="12.75">
      <c r="B333" s="32"/>
      <c r="C333" s="32"/>
    </row>
    <row r="334" spans="2:3" ht="12.75">
      <c r="B334" s="32"/>
      <c r="C334" s="32"/>
    </row>
    <row r="335" spans="2:3" ht="12.75">
      <c r="B335" s="32"/>
      <c r="C335" s="32"/>
    </row>
    <row r="336" spans="2:3" ht="12.75">
      <c r="B336" s="32"/>
      <c r="C336" s="32"/>
    </row>
    <row r="337" spans="2:3" ht="12.75">
      <c r="B337" s="32"/>
      <c r="C337" s="32"/>
    </row>
    <row r="338" spans="2:3" ht="12.75">
      <c r="B338" s="32"/>
      <c r="C338" s="32"/>
    </row>
    <row r="339" spans="2:3" ht="12.75">
      <c r="B339" s="32"/>
      <c r="C339" s="32"/>
    </row>
    <row r="340" spans="2:3" ht="12.75">
      <c r="B340" s="32"/>
      <c r="C340" s="32"/>
    </row>
    <row r="341" spans="2:3" ht="12.75">
      <c r="B341" s="32"/>
      <c r="C341" s="32"/>
    </row>
    <row r="342" spans="2:3" ht="12.75">
      <c r="B342" s="32"/>
      <c r="C342" s="32"/>
    </row>
    <row r="343" spans="2:3" ht="12.75">
      <c r="B343" s="32"/>
      <c r="C343" s="32"/>
    </row>
    <row r="344" spans="2:3" ht="12.75">
      <c r="B344" s="32"/>
      <c r="C344" s="32"/>
    </row>
    <row r="345" spans="2:3" ht="12.75">
      <c r="B345" s="32"/>
      <c r="C345" s="32"/>
    </row>
    <row r="346" spans="2:3" ht="12.75">
      <c r="B346" s="32"/>
      <c r="C346" s="32"/>
    </row>
    <row r="347" spans="2:3" ht="12.75">
      <c r="B347" s="32"/>
      <c r="C347" s="32"/>
    </row>
    <row r="348" spans="2:3" ht="12.75">
      <c r="B348" s="32"/>
      <c r="C348" s="32"/>
    </row>
    <row r="349" spans="2:3" ht="12.75">
      <c r="B349" s="32"/>
      <c r="C349" s="32"/>
    </row>
    <row r="350" spans="2:3" ht="12.75">
      <c r="B350" s="32"/>
      <c r="C350" s="32"/>
    </row>
    <row r="351" spans="2:3" ht="12.75">
      <c r="B351" s="32"/>
      <c r="C351" s="32"/>
    </row>
    <row r="352" spans="2:3" ht="12.75">
      <c r="B352" s="32"/>
      <c r="C352" s="32"/>
    </row>
    <row r="353" spans="2:3" ht="12.75">
      <c r="B353" s="32"/>
      <c r="C353" s="32"/>
    </row>
    <row r="354" spans="2:3" ht="12.75">
      <c r="B354" s="32"/>
      <c r="C354" s="32"/>
    </row>
    <row r="355" spans="2:3" ht="12.75">
      <c r="B355" s="32"/>
      <c r="C355" s="32"/>
    </row>
    <row r="356" spans="2:3" ht="12.75">
      <c r="B356" s="32"/>
      <c r="C356" s="32"/>
    </row>
    <row r="357" spans="2:3" ht="12.75">
      <c r="B357" s="32"/>
      <c r="C357" s="32"/>
    </row>
    <row r="358" spans="2:3" ht="12.75">
      <c r="B358" s="32"/>
      <c r="C358" s="32"/>
    </row>
    <row r="359" spans="2:3" ht="12.75">
      <c r="B359" s="32"/>
      <c r="C359" s="32"/>
    </row>
    <row r="360" spans="2:3" ht="12.75">
      <c r="B360" s="32"/>
      <c r="C360" s="32"/>
    </row>
    <row r="361" spans="2:3" ht="12.75">
      <c r="B361" s="32"/>
      <c r="C361" s="32"/>
    </row>
    <row r="362" spans="2:3" ht="12.75">
      <c r="B362" s="32"/>
      <c r="C362" s="32"/>
    </row>
    <row r="363" spans="2:3" ht="12.75">
      <c r="B363" s="32"/>
      <c r="C363" s="32"/>
    </row>
    <row r="364" spans="2:3" ht="12.75">
      <c r="B364" s="32"/>
      <c r="C364" s="32"/>
    </row>
    <row r="365" spans="2:3" ht="12.75">
      <c r="B365" s="32"/>
      <c r="C365" s="32"/>
    </row>
    <row r="366" spans="2:3" ht="12.75">
      <c r="B366" s="32"/>
      <c r="C366" s="32"/>
    </row>
    <row r="367" spans="2:3" ht="12.75">
      <c r="B367" s="32"/>
      <c r="C367" s="32"/>
    </row>
    <row r="368" spans="2:3" ht="12.75">
      <c r="B368" s="32"/>
      <c r="C368" s="32"/>
    </row>
    <row r="369" spans="2:3" ht="12.75">
      <c r="B369" s="32"/>
      <c r="C369" s="32"/>
    </row>
    <row r="370" spans="2:3" ht="12.75">
      <c r="B370" s="32"/>
      <c r="C370" s="32"/>
    </row>
    <row r="371" spans="2:3" ht="12.75">
      <c r="B371" s="32"/>
      <c r="C371" s="32"/>
    </row>
    <row r="372" spans="2:3" ht="12.75">
      <c r="B372" s="32"/>
      <c r="C372" s="32"/>
    </row>
    <row r="373" spans="2:3" ht="12.75">
      <c r="B373" s="32"/>
      <c r="C373" s="32"/>
    </row>
    <row r="374" spans="2:3" ht="12.75">
      <c r="B374" s="32"/>
      <c r="C374" s="32"/>
    </row>
    <row r="375" spans="2:3" ht="12.75">
      <c r="B375" s="32"/>
      <c r="C375" s="32"/>
    </row>
    <row r="376" spans="2:3" ht="12.75">
      <c r="B376" s="32"/>
      <c r="C376" s="32"/>
    </row>
    <row r="377" spans="2:3" ht="12.75">
      <c r="B377" s="32"/>
      <c r="C377" s="32"/>
    </row>
    <row r="378" spans="2:3" ht="12.75">
      <c r="B378" s="32"/>
      <c r="C378" s="32"/>
    </row>
    <row r="379" spans="2:3" ht="12.75">
      <c r="B379" s="32"/>
      <c r="C379" s="32"/>
    </row>
    <row r="380" spans="2:3" ht="12.75">
      <c r="B380" s="32"/>
      <c r="C380" s="32"/>
    </row>
    <row r="381" spans="2:3" ht="12.75">
      <c r="B381" s="32"/>
      <c r="C381" s="32"/>
    </row>
    <row r="382" spans="2:3" ht="12.75">
      <c r="B382" s="32"/>
      <c r="C382" s="32"/>
    </row>
    <row r="383" spans="2:3" ht="12.75">
      <c r="B383" s="32"/>
      <c r="C383" s="32"/>
    </row>
    <row r="384" spans="2:3" ht="12.75">
      <c r="B384" s="32"/>
      <c r="C384" s="32"/>
    </row>
    <row r="385" spans="2:3" ht="12.75">
      <c r="B385" s="32"/>
      <c r="C385" s="32"/>
    </row>
    <row r="386" spans="2:3" ht="12.75">
      <c r="B386" s="32"/>
      <c r="C386" s="32"/>
    </row>
    <row r="387" spans="2:3" ht="12.75">
      <c r="B387" s="32"/>
      <c r="C387" s="32"/>
    </row>
    <row r="388" spans="2:3" ht="12.75">
      <c r="B388" s="32"/>
      <c r="C388" s="32"/>
    </row>
    <row r="389" spans="2:3" ht="12.75">
      <c r="B389" s="32"/>
      <c r="C389" s="32"/>
    </row>
    <row r="390" spans="2:3" ht="12.75">
      <c r="B390" s="32"/>
      <c r="C390" s="32"/>
    </row>
    <row r="391" spans="2:3" ht="12.75">
      <c r="B391" s="32"/>
      <c r="C391" s="32"/>
    </row>
    <row r="392" spans="2:3" ht="12.75">
      <c r="B392" s="32"/>
      <c r="C392" s="32"/>
    </row>
    <row r="393" spans="2:3" ht="12.75">
      <c r="B393" s="32"/>
      <c r="C393" s="32"/>
    </row>
    <row r="394" spans="2:3" ht="12.75">
      <c r="B394" s="32"/>
      <c r="C394" s="32"/>
    </row>
    <row r="395" spans="2:3" ht="12.75">
      <c r="B395" s="32"/>
      <c r="C395" s="32"/>
    </row>
    <row r="396" spans="2:3" ht="12.75">
      <c r="B396" s="32"/>
      <c r="C396" s="32"/>
    </row>
    <row r="397" spans="2:3" ht="12.75">
      <c r="B397" s="32"/>
      <c r="C397" s="32"/>
    </row>
    <row r="398" spans="2:3" ht="12.75">
      <c r="B398" s="32"/>
      <c r="C398" s="32"/>
    </row>
    <row r="399" spans="2:3" ht="12.75">
      <c r="B399" s="32"/>
      <c r="C399" s="32"/>
    </row>
    <row r="400" spans="2:3" ht="12.75">
      <c r="B400" s="32"/>
      <c r="C400" s="32"/>
    </row>
    <row r="401" spans="2:3" ht="12.75">
      <c r="B401" s="32"/>
      <c r="C401" s="32"/>
    </row>
    <row r="402" spans="2:3" ht="12.75">
      <c r="B402" s="32"/>
      <c r="C402" s="32"/>
    </row>
    <row r="403" spans="2:3" ht="12.75">
      <c r="B403" s="32"/>
      <c r="C403" s="32"/>
    </row>
    <row r="404" spans="2:3" ht="12.75">
      <c r="B404" s="32"/>
      <c r="C404" s="32"/>
    </row>
    <row r="405" spans="2:3" ht="12.75">
      <c r="B405" s="32"/>
      <c r="C405" s="32"/>
    </row>
    <row r="406" spans="2:3" ht="12.75">
      <c r="B406" s="32"/>
      <c r="C406" s="32"/>
    </row>
    <row r="407" spans="2:3" ht="12.75">
      <c r="B407" s="32"/>
      <c r="C407" s="32"/>
    </row>
    <row r="408" spans="2:3" ht="12.75">
      <c r="B408" s="32"/>
      <c r="C408" s="32"/>
    </row>
    <row r="409" spans="2:3" ht="12.75">
      <c r="B409" s="32"/>
      <c r="C409" s="32"/>
    </row>
    <row r="410" spans="2:3" ht="12.75">
      <c r="B410" s="32"/>
      <c r="C410" s="32"/>
    </row>
    <row r="411" spans="2:3" ht="12.75">
      <c r="B411" s="32"/>
      <c r="C411" s="32"/>
    </row>
    <row r="412" spans="2:3" ht="12.75">
      <c r="B412" s="32"/>
      <c r="C412" s="32"/>
    </row>
    <row r="413" spans="2:3" ht="12.75">
      <c r="B413" s="32"/>
      <c r="C413" s="32"/>
    </row>
    <row r="414" spans="2:3" ht="12.75">
      <c r="B414" s="32"/>
      <c r="C414" s="32"/>
    </row>
    <row r="415" spans="2:3" ht="12.75">
      <c r="B415" s="32"/>
      <c r="C415" s="32"/>
    </row>
    <row r="416" spans="2:3" ht="12.75">
      <c r="B416" s="32"/>
      <c r="C416" s="32"/>
    </row>
    <row r="417" spans="2:3" ht="12.75">
      <c r="B417" s="32"/>
      <c r="C417" s="32"/>
    </row>
    <row r="418" spans="2:3" ht="12.75">
      <c r="B418" s="32"/>
      <c r="C418" s="32"/>
    </row>
    <row r="419" spans="2:3" ht="12.75">
      <c r="B419" s="32"/>
      <c r="C419" s="32"/>
    </row>
    <row r="420" spans="2:3" ht="12.75">
      <c r="B420" s="32"/>
      <c r="C420" s="32"/>
    </row>
    <row r="421" spans="2:3" ht="12.75">
      <c r="B421" s="32"/>
      <c r="C421" s="32"/>
    </row>
    <row r="422" spans="2:3" ht="12.75">
      <c r="B422" s="32"/>
      <c r="C422" s="32"/>
    </row>
    <row r="423" spans="2:3" ht="12.75">
      <c r="B423" s="32"/>
      <c r="C423" s="32"/>
    </row>
    <row r="424" spans="2:3" ht="12.75">
      <c r="B424" s="32"/>
      <c r="C424" s="32"/>
    </row>
    <row r="425" spans="2:3" ht="12.75">
      <c r="B425" s="32"/>
      <c r="C425" s="32"/>
    </row>
    <row r="426" spans="2:3" ht="12.75">
      <c r="B426" s="32"/>
      <c r="C426" s="32"/>
    </row>
    <row r="427" spans="2:3" ht="12.75">
      <c r="B427" s="32"/>
      <c r="C427" s="32"/>
    </row>
    <row r="428" spans="2:3" ht="12.75">
      <c r="B428" s="32"/>
      <c r="C428" s="32"/>
    </row>
    <row r="429" spans="2:3" ht="12.75">
      <c r="B429" s="32"/>
      <c r="C429" s="32"/>
    </row>
    <row r="430" spans="2:3" ht="12.75">
      <c r="B430" s="32"/>
      <c r="C430" s="32"/>
    </row>
    <row r="431" spans="2:3" ht="12.75">
      <c r="B431" s="32"/>
      <c r="C431" s="32"/>
    </row>
    <row r="432" spans="2:3" ht="12.75">
      <c r="B432" s="32"/>
      <c r="C432" s="32"/>
    </row>
    <row r="433" spans="2:3" ht="12.75">
      <c r="B433" s="32"/>
      <c r="C433" s="32"/>
    </row>
    <row r="434" spans="2:3" ht="12.75">
      <c r="B434" s="32"/>
      <c r="C434" s="32"/>
    </row>
    <row r="435" spans="2:3" ht="12.75">
      <c r="B435" s="32"/>
      <c r="C435" s="32"/>
    </row>
    <row r="436" spans="2:3" ht="12.75">
      <c r="B436" s="32"/>
      <c r="C436" s="32"/>
    </row>
    <row r="437" spans="2:3" ht="12.75">
      <c r="B437" s="32"/>
      <c r="C437" s="32"/>
    </row>
    <row r="438" spans="2:3" ht="12.75">
      <c r="B438" s="32"/>
      <c r="C438" s="32"/>
    </row>
    <row r="439" spans="2:3" ht="12.75">
      <c r="B439" s="32"/>
      <c r="C439" s="32"/>
    </row>
    <row r="440" spans="2:3" ht="12.75">
      <c r="B440" s="32"/>
      <c r="C440" s="32"/>
    </row>
    <row r="441" spans="2:3" ht="12.75">
      <c r="B441" s="32"/>
      <c r="C441" s="32"/>
    </row>
    <row r="442" spans="2:3" ht="12.75">
      <c r="B442" s="32"/>
      <c r="C442" s="32"/>
    </row>
    <row r="443" spans="2:3" ht="12.75">
      <c r="B443" s="32"/>
      <c r="C443" s="32"/>
    </row>
    <row r="444" spans="2:3" ht="12.75">
      <c r="B444" s="32"/>
      <c r="C444" s="32"/>
    </row>
    <row r="445" spans="2:3" ht="12.75">
      <c r="B445" s="32"/>
      <c r="C445" s="32"/>
    </row>
    <row r="446" spans="2:3" ht="12.75">
      <c r="B446" s="32"/>
      <c r="C446" s="32"/>
    </row>
    <row r="447" spans="2:3" ht="12.75">
      <c r="B447" s="32"/>
      <c r="C447" s="32"/>
    </row>
    <row r="448" spans="2:3" ht="12.75">
      <c r="B448" s="32"/>
      <c r="C448" s="32"/>
    </row>
    <row r="449" spans="2:3" ht="12.75">
      <c r="B449" s="32"/>
      <c r="C449" s="32"/>
    </row>
    <row r="450" spans="2:3" ht="12.75">
      <c r="B450" s="32"/>
      <c r="C450" s="32"/>
    </row>
    <row r="451" spans="2:3" ht="12.75">
      <c r="B451" s="32"/>
      <c r="C451" s="32"/>
    </row>
    <row r="452" spans="2:3" ht="12.75">
      <c r="B452" s="32"/>
      <c r="C452" s="32"/>
    </row>
    <row r="453" spans="2:3" ht="12.75">
      <c r="B453" s="32"/>
      <c r="C453" s="32"/>
    </row>
    <row r="454" spans="2:3" ht="12.75">
      <c r="B454" s="32"/>
      <c r="C454" s="32"/>
    </row>
    <row r="455" spans="2:3" ht="12.75">
      <c r="B455" s="32"/>
      <c r="C455" s="32"/>
    </row>
    <row r="456" spans="2:3" ht="12.75">
      <c r="B456" s="32"/>
      <c r="C456" s="32"/>
    </row>
    <row r="457" spans="2:3" ht="12.75">
      <c r="B457" s="32"/>
      <c r="C457" s="32"/>
    </row>
    <row r="458" spans="2:3" ht="12.75">
      <c r="B458" s="32"/>
      <c r="C458" s="32"/>
    </row>
    <row r="459" spans="2:3" ht="12.75">
      <c r="B459" s="32"/>
      <c r="C459" s="32"/>
    </row>
    <row r="460" spans="2:3" ht="12.75">
      <c r="B460" s="32"/>
      <c r="C460" s="32"/>
    </row>
    <row r="461" spans="2:3" ht="12.75">
      <c r="B461" s="32"/>
      <c r="C461" s="32"/>
    </row>
    <row r="462" spans="2:3" ht="12.75">
      <c r="B462" s="32"/>
      <c r="C462" s="32"/>
    </row>
    <row r="463" spans="2:3" ht="12.75">
      <c r="B463" s="32"/>
      <c r="C463" s="32"/>
    </row>
    <row r="464" spans="2:3" ht="12.75">
      <c r="B464" s="32"/>
      <c r="C464" s="32"/>
    </row>
    <row r="465" spans="2:3" ht="12.75">
      <c r="B465" s="32"/>
      <c r="C465" s="32"/>
    </row>
    <row r="466" spans="2:3" ht="12.75">
      <c r="B466" s="32"/>
      <c r="C466" s="32"/>
    </row>
    <row r="467" spans="2:3" ht="12.75">
      <c r="B467" s="32"/>
      <c r="C467" s="32"/>
    </row>
    <row r="468" spans="2:3" ht="12.75">
      <c r="B468" s="32"/>
      <c r="C468" s="32"/>
    </row>
    <row r="469" spans="2:3" ht="12.75">
      <c r="B469" s="32"/>
      <c r="C469" s="32"/>
    </row>
    <row r="470" spans="2:3" ht="12.75">
      <c r="B470" s="32"/>
      <c r="C470" s="32"/>
    </row>
    <row r="471" spans="2:3" ht="12.75">
      <c r="B471" s="32"/>
      <c r="C471" s="32"/>
    </row>
    <row r="472" spans="2:3" ht="12.75">
      <c r="B472" s="32"/>
      <c r="C472" s="32"/>
    </row>
    <row r="473" spans="2:3" ht="12.75">
      <c r="B473" s="32"/>
      <c r="C473" s="32"/>
    </row>
    <row r="474" spans="2:3" ht="12.75">
      <c r="B474" s="32"/>
      <c r="C474" s="32"/>
    </row>
    <row r="475" spans="2:3" ht="12.75">
      <c r="B475" s="32"/>
      <c r="C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  <row r="481" spans="2:3" ht="12.75">
      <c r="B481" s="32"/>
      <c r="C481" s="32"/>
    </row>
    <row r="482" spans="2:3" ht="12.75">
      <c r="B482" s="32"/>
      <c r="C482" s="32"/>
    </row>
    <row r="483" spans="2:3" ht="12.75">
      <c r="B483" s="32"/>
      <c r="C483" s="32"/>
    </row>
    <row r="484" spans="2:3" ht="12.75">
      <c r="B484" s="32"/>
      <c r="C484" s="32"/>
    </row>
    <row r="485" spans="2:3" ht="12.75">
      <c r="B485" s="32"/>
      <c r="C485" s="32"/>
    </row>
    <row r="486" spans="2:3" ht="12.75">
      <c r="B486" s="32"/>
      <c r="C486" s="32"/>
    </row>
    <row r="487" spans="2:3" ht="12.75">
      <c r="B487" s="32"/>
      <c r="C487" s="32"/>
    </row>
    <row r="488" spans="2:3" ht="12.75">
      <c r="B488" s="32"/>
      <c r="C488" s="32"/>
    </row>
    <row r="489" spans="2:3" ht="12.75">
      <c r="B489" s="32"/>
      <c r="C489" s="32"/>
    </row>
    <row r="490" spans="2:3" ht="12.75">
      <c r="B490" s="32"/>
      <c r="C490" s="32"/>
    </row>
    <row r="491" spans="2:3" ht="12.75">
      <c r="B491" s="32"/>
      <c r="C491" s="32"/>
    </row>
    <row r="492" spans="2:3" ht="12.75">
      <c r="B492" s="32"/>
      <c r="C492" s="32"/>
    </row>
    <row r="493" spans="2:3" ht="12.75">
      <c r="B493" s="32"/>
      <c r="C493" s="32"/>
    </row>
    <row r="494" spans="2:3" ht="12.75">
      <c r="B494" s="32"/>
      <c r="C494" s="32"/>
    </row>
    <row r="495" spans="2:3" ht="12.75">
      <c r="B495" s="32"/>
      <c r="C495" s="32"/>
    </row>
    <row r="496" spans="2:3" ht="12.75">
      <c r="B496" s="32"/>
      <c r="C496" s="32"/>
    </row>
    <row r="497" spans="2:3" ht="12.75">
      <c r="B497" s="32"/>
      <c r="C497" s="32"/>
    </row>
    <row r="498" spans="2:3" ht="12.75">
      <c r="B498" s="32"/>
      <c r="C498" s="32"/>
    </row>
    <row r="499" spans="2:3" ht="12.75">
      <c r="B499" s="32"/>
      <c r="C499" s="32"/>
    </row>
    <row r="500" spans="2:3" ht="12.75">
      <c r="B500" s="32"/>
      <c r="C500" s="32"/>
    </row>
    <row r="501" spans="2:3" ht="12.75">
      <c r="B501" s="32"/>
      <c r="C501" s="32"/>
    </row>
    <row r="502" spans="2:3" ht="12.75">
      <c r="B502" s="32"/>
      <c r="C502" s="32"/>
    </row>
    <row r="503" spans="2:3" ht="12.75">
      <c r="B503" s="32"/>
      <c r="C503" s="32"/>
    </row>
    <row r="504" spans="2:3" ht="12.75">
      <c r="B504" s="32"/>
      <c r="C504" s="32"/>
    </row>
    <row r="505" spans="2:3" ht="12.75">
      <c r="B505" s="32"/>
      <c r="C505" s="32"/>
    </row>
    <row r="506" spans="2:3" ht="12.75">
      <c r="B506" s="32"/>
      <c r="C506" s="32"/>
    </row>
    <row r="507" spans="2:3" ht="12.75">
      <c r="B507" s="32"/>
      <c r="C507" s="32"/>
    </row>
    <row r="508" spans="2:3" ht="12.75">
      <c r="B508" s="32"/>
      <c r="C508" s="32"/>
    </row>
    <row r="509" spans="2:3" ht="12.75">
      <c r="B509" s="32"/>
      <c r="C509" s="32"/>
    </row>
    <row r="510" spans="2:3" ht="12.75">
      <c r="B510" s="32"/>
      <c r="C510" s="32"/>
    </row>
    <row r="511" spans="2:3" ht="12.75">
      <c r="B511" s="32"/>
      <c r="C511" s="32"/>
    </row>
    <row r="512" spans="2:3" ht="12.75">
      <c r="B512" s="32"/>
      <c r="C512" s="32"/>
    </row>
    <row r="513" spans="2:3" ht="12.75">
      <c r="B513" s="32"/>
      <c r="C513" s="32"/>
    </row>
    <row r="514" spans="2:3" ht="12.75">
      <c r="B514" s="32"/>
      <c r="C514" s="32"/>
    </row>
    <row r="515" spans="2:3" ht="12.75">
      <c r="B515" s="32"/>
      <c r="C515" s="32"/>
    </row>
    <row r="516" spans="2:3" ht="12.75">
      <c r="B516" s="32"/>
      <c r="C516" s="32"/>
    </row>
    <row r="517" spans="2:3" ht="12.75">
      <c r="B517" s="32"/>
      <c r="C517" s="32"/>
    </row>
    <row r="518" spans="2:3" ht="12.75">
      <c r="B518" s="32"/>
      <c r="C518" s="32"/>
    </row>
    <row r="519" spans="2:3" ht="12.75">
      <c r="B519" s="32"/>
      <c r="C519" s="32"/>
    </row>
    <row r="520" spans="2:3" ht="12.75">
      <c r="B520" s="32"/>
      <c r="C520" s="32"/>
    </row>
    <row r="521" spans="2:3" ht="12.75">
      <c r="B521" s="32"/>
      <c r="C521" s="32"/>
    </row>
    <row r="522" spans="2:3" ht="12.75">
      <c r="B522" s="32"/>
      <c r="C522" s="32"/>
    </row>
    <row r="523" spans="2:3" ht="12.75">
      <c r="B523" s="32"/>
      <c r="C523" s="32"/>
    </row>
    <row r="524" spans="2:3" ht="12.75">
      <c r="B524" s="32"/>
      <c r="C524" s="32"/>
    </row>
    <row r="525" spans="2:3" ht="12.75">
      <c r="B525" s="32"/>
      <c r="C525" s="32"/>
    </row>
    <row r="526" spans="2:3" ht="12.75">
      <c r="B526" s="32"/>
      <c r="C526" s="32"/>
    </row>
    <row r="527" spans="2:3" ht="12.75">
      <c r="B527" s="32"/>
      <c r="C527" s="32"/>
    </row>
    <row r="528" spans="2:3" ht="12.75">
      <c r="B528" s="32"/>
      <c r="C528" s="32"/>
    </row>
    <row r="529" spans="2:3" ht="12.75">
      <c r="B529" s="32"/>
      <c r="C529" s="32"/>
    </row>
    <row r="530" spans="2:3" ht="12.75">
      <c r="B530" s="32"/>
      <c r="C530" s="32"/>
    </row>
    <row r="531" spans="2:3" ht="12.75">
      <c r="B531" s="32"/>
      <c r="C531" s="32"/>
    </row>
    <row r="532" spans="2:3" ht="12.75">
      <c r="B532" s="32"/>
      <c r="C532" s="32"/>
    </row>
    <row r="533" spans="2:3" ht="12.75">
      <c r="B533" s="32"/>
      <c r="C533" s="32"/>
    </row>
    <row r="534" spans="2:3" ht="12.75">
      <c r="B534" s="32"/>
      <c r="C534" s="32"/>
    </row>
    <row r="535" spans="2:3" ht="12.75">
      <c r="B535" s="32"/>
      <c r="C535" s="32"/>
    </row>
    <row r="536" spans="2:3" ht="12.75">
      <c r="B536" s="32"/>
      <c r="C536" s="32"/>
    </row>
    <row r="537" spans="2:3" ht="12.75">
      <c r="B537" s="32"/>
      <c r="C537" s="32"/>
    </row>
    <row r="538" spans="2:3" ht="12.75">
      <c r="B538" s="32"/>
      <c r="C538" s="32"/>
    </row>
    <row r="539" spans="2:3" ht="12.75">
      <c r="B539" s="32"/>
      <c r="C539" s="32"/>
    </row>
    <row r="540" spans="2:3" ht="12.75">
      <c r="B540" s="32"/>
      <c r="C540" s="32"/>
    </row>
    <row r="541" spans="2:3" ht="12.75">
      <c r="B541" s="32"/>
      <c r="C541" s="32"/>
    </row>
    <row r="542" spans="2:3" ht="12.75">
      <c r="B542" s="32"/>
      <c r="C542" s="32"/>
    </row>
    <row r="543" spans="2:3" ht="12.75">
      <c r="B543" s="32"/>
      <c r="C543" s="32"/>
    </row>
    <row r="544" spans="2:3" ht="12.75">
      <c r="B544" s="32"/>
      <c r="C544" s="32"/>
    </row>
    <row r="545" spans="2:3" ht="12.75">
      <c r="B545" s="32"/>
      <c r="C545" s="32"/>
    </row>
    <row r="546" spans="2:3" ht="12.75">
      <c r="B546" s="32"/>
      <c r="C546" s="32"/>
    </row>
    <row r="547" spans="2:3" ht="12.75">
      <c r="B547" s="32"/>
      <c r="C547" s="32"/>
    </row>
    <row r="548" spans="2:3" ht="12.75">
      <c r="B548" s="32"/>
      <c r="C548" s="32"/>
    </row>
    <row r="549" spans="2:3" ht="12.75">
      <c r="B549" s="32"/>
      <c r="C549" s="32"/>
    </row>
    <row r="550" spans="2:3" ht="12.75">
      <c r="B550" s="32"/>
      <c r="C550" s="32"/>
    </row>
    <row r="551" spans="2:3" ht="12.75">
      <c r="B551" s="32"/>
      <c r="C551" s="32"/>
    </row>
    <row r="552" spans="2:3" ht="12.75">
      <c r="B552" s="32"/>
      <c r="C552" s="32"/>
    </row>
    <row r="553" spans="2:3" ht="12.75">
      <c r="B553" s="32"/>
      <c r="C553" s="32"/>
    </row>
    <row r="554" spans="2:3" ht="12.75">
      <c r="B554" s="32"/>
      <c r="C554" s="32"/>
    </row>
    <row r="555" spans="2:3" ht="12.75">
      <c r="B555" s="32"/>
      <c r="C555" s="32"/>
    </row>
    <row r="556" spans="2:3" ht="12.75">
      <c r="B556" s="32"/>
      <c r="C556" s="32"/>
    </row>
    <row r="557" spans="2:3" ht="12.75">
      <c r="B557" s="32"/>
      <c r="C557" s="32"/>
    </row>
    <row r="558" spans="2:3" ht="12.75">
      <c r="B558" s="32"/>
      <c r="C558" s="32"/>
    </row>
    <row r="559" spans="2:3" ht="12.75">
      <c r="B559" s="32"/>
      <c r="C559" s="32"/>
    </row>
    <row r="560" spans="2:3" ht="12.75">
      <c r="B560" s="32"/>
      <c r="C560" s="32"/>
    </row>
    <row r="561" spans="2:3" ht="12.75">
      <c r="B561" s="32"/>
      <c r="C561" s="32"/>
    </row>
    <row r="562" spans="2:3" ht="12.75">
      <c r="B562" s="32"/>
      <c r="C562" s="32"/>
    </row>
    <row r="563" spans="2:3" ht="12.75">
      <c r="B563" s="32"/>
      <c r="C563" s="32"/>
    </row>
    <row r="564" spans="2:3" ht="12.75">
      <c r="B564" s="32"/>
      <c r="C564" s="32"/>
    </row>
    <row r="565" spans="2:3" ht="12.75">
      <c r="B565" s="32"/>
      <c r="C565" s="32"/>
    </row>
    <row r="566" spans="2:3" ht="12.75">
      <c r="B566" s="32"/>
      <c r="C566" s="32"/>
    </row>
    <row r="567" spans="2:3" ht="12.75">
      <c r="B567" s="32"/>
      <c r="C567" s="32"/>
    </row>
    <row r="568" spans="2:3" ht="12.75">
      <c r="B568" s="32"/>
      <c r="C568" s="32"/>
    </row>
    <row r="569" spans="2:3" ht="12.75">
      <c r="B569" s="32"/>
      <c r="C569" s="32"/>
    </row>
    <row r="570" spans="2:3" ht="12.75">
      <c r="B570" s="32"/>
      <c r="C570" s="32"/>
    </row>
    <row r="571" spans="2:3" ht="12.75">
      <c r="B571" s="32"/>
      <c r="C571" s="32"/>
    </row>
    <row r="572" spans="2:3" ht="12.75">
      <c r="B572" s="32"/>
      <c r="C572" s="32"/>
    </row>
    <row r="573" spans="2:3" ht="12.75">
      <c r="B573" s="32"/>
      <c r="C573" s="32"/>
    </row>
    <row r="574" spans="2:3" ht="12.75">
      <c r="B574" s="32"/>
      <c r="C574" s="32"/>
    </row>
    <row r="575" spans="2:3" ht="12.75">
      <c r="B575" s="32"/>
      <c r="C575" s="32"/>
    </row>
    <row r="576" spans="2:3" ht="12.75">
      <c r="B576" s="32"/>
      <c r="C576" s="32"/>
    </row>
    <row r="577" spans="2:3" ht="12.75">
      <c r="B577" s="32"/>
      <c r="C577" s="32"/>
    </row>
    <row r="578" spans="2:3" ht="12.75">
      <c r="B578" s="32"/>
      <c r="C578" s="32"/>
    </row>
    <row r="579" spans="2:3" ht="12.75">
      <c r="B579" s="32"/>
      <c r="C579" s="32"/>
    </row>
    <row r="580" spans="2:3" ht="12.75">
      <c r="B580" s="32"/>
      <c r="C580" s="32"/>
    </row>
    <row r="581" spans="2:3" ht="12.75">
      <c r="B581" s="32"/>
      <c r="C581" s="32"/>
    </row>
    <row r="582" spans="2:3" ht="12.75">
      <c r="B582" s="32"/>
      <c r="C582" s="32"/>
    </row>
    <row r="583" spans="2:3" ht="12.75">
      <c r="B583" s="32"/>
      <c r="C583" s="32"/>
    </row>
    <row r="584" spans="2:3" ht="12.75">
      <c r="B584" s="32"/>
      <c r="C584" s="32"/>
    </row>
    <row r="585" spans="2:3" ht="12.75">
      <c r="B585" s="32"/>
      <c r="C585" s="32"/>
    </row>
    <row r="586" spans="2:3" ht="12.75">
      <c r="B586" s="32"/>
      <c r="C586" s="32"/>
    </row>
    <row r="587" spans="2:3" ht="12.75">
      <c r="B587" s="32"/>
      <c r="C587" s="32"/>
    </row>
    <row r="588" spans="2:3" ht="12.75">
      <c r="B588" s="32"/>
      <c r="C588" s="32"/>
    </row>
    <row r="589" spans="2:3" ht="12.75">
      <c r="B589" s="32"/>
      <c r="C589" s="32"/>
    </row>
    <row r="590" spans="2:3" ht="12.75">
      <c r="B590" s="32"/>
      <c r="C590" s="32"/>
    </row>
    <row r="591" spans="2:3" ht="12.75">
      <c r="B591" s="32"/>
      <c r="C591" s="32"/>
    </row>
    <row r="592" spans="2:3" ht="12.75">
      <c r="B592" s="32"/>
      <c r="C592" s="32"/>
    </row>
    <row r="593" spans="2:3" ht="12.75">
      <c r="B593" s="32"/>
      <c r="C593" s="32"/>
    </row>
    <row r="594" spans="2:3" ht="12.75">
      <c r="B594" s="32"/>
      <c r="C594" s="32"/>
    </row>
    <row r="595" spans="2:3" ht="12.75">
      <c r="B595" s="32"/>
      <c r="C595" s="32"/>
    </row>
    <row r="596" spans="2:3" ht="12.75">
      <c r="B596" s="32"/>
      <c r="C596" s="32"/>
    </row>
    <row r="597" spans="2:3" ht="12.75">
      <c r="B597" s="32"/>
      <c r="C597" s="32"/>
    </row>
    <row r="598" spans="2:3" ht="12.75">
      <c r="B598" s="32"/>
      <c r="C598" s="32"/>
    </row>
    <row r="599" spans="2:3" ht="12.75">
      <c r="B599" s="32"/>
      <c r="C599" s="32"/>
    </row>
    <row r="600" spans="2:3" ht="12.75">
      <c r="B600" s="32"/>
      <c r="C600" s="32"/>
    </row>
    <row r="601" spans="2:3" ht="12.75">
      <c r="B601" s="32"/>
      <c r="C601" s="32"/>
    </row>
    <row r="602" spans="2:3" ht="12.75">
      <c r="B602" s="32"/>
      <c r="C602" s="32"/>
    </row>
    <row r="603" spans="2:3" ht="12.75">
      <c r="B603" s="32"/>
      <c r="C603" s="32"/>
    </row>
    <row r="604" spans="2:3" ht="12.75">
      <c r="B604" s="32"/>
      <c r="C604" s="32"/>
    </row>
    <row r="605" spans="2:3" ht="12.75">
      <c r="B605" s="32"/>
      <c r="C605" s="32"/>
    </row>
    <row r="606" spans="2:3" ht="12.75">
      <c r="B606" s="32"/>
      <c r="C606" s="32"/>
    </row>
    <row r="607" spans="2:3" ht="12.75">
      <c r="B607" s="32"/>
      <c r="C607" s="32"/>
    </row>
    <row r="608" spans="2:3" ht="12.75">
      <c r="B608" s="32"/>
      <c r="C608" s="32"/>
    </row>
    <row r="609" spans="2:3" ht="12.75">
      <c r="B609" s="32"/>
      <c r="C609" s="32"/>
    </row>
    <row r="610" spans="2:3" ht="12.75">
      <c r="B610" s="32"/>
      <c r="C610" s="32"/>
    </row>
    <row r="611" spans="2:3" ht="12.75">
      <c r="B611" s="32"/>
      <c r="C611" s="32"/>
    </row>
    <row r="612" spans="2:3" ht="12.75">
      <c r="B612" s="32"/>
      <c r="C612" s="32"/>
    </row>
    <row r="613" spans="2:3" ht="12.75">
      <c r="B613" s="32"/>
      <c r="C613" s="32"/>
    </row>
    <row r="614" spans="2:3" ht="12.75">
      <c r="B614" s="32"/>
      <c r="C614" s="32"/>
    </row>
    <row r="615" spans="2:3" ht="12.75">
      <c r="B615" s="32"/>
      <c r="C615" s="32"/>
    </row>
    <row r="616" spans="2:3" ht="12.75">
      <c r="B616" s="32"/>
      <c r="C616" s="32"/>
    </row>
    <row r="617" spans="2:3" ht="12.75">
      <c r="B617" s="32"/>
      <c r="C617" s="32"/>
    </row>
    <row r="618" spans="2:3" ht="12.75">
      <c r="B618" s="32"/>
      <c r="C618" s="32"/>
    </row>
    <row r="619" spans="2:3" ht="12.75">
      <c r="B619" s="32"/>
      <c r="C619" s="32"/>
    </row>
    <row r="620" spans="2:3" ht="12.75">
      <c r="B620" s="32"/>
      <c r="C620" s="32"/>
    </row>
    <row r="621" spans="2:3" ht="12.75">
      <c r="B621" s="32"/>
      <c r="C621" s="32"/>
    </row>
    <row r="622" spans="2:3" ht="12.75">
      <c r="B622" s="32"/>
      <c r="C622" s="32"/>
    </row>
    <row r="623" spans="2:3" ht="12.75">
      <c r="B623" s="32"/>
      <c r="C623" s="32"/>
    </row>
    <row r="624" spans="2:3" ht="12.75">
      <c r="B624" s="32"/>
      <c r="C624" s="32"/>
    </row>
    <row r="625" spans="2:3" ht="12.75">
      <c r="B625" s="32"/>
      <c r="C625" s="32"/>
    </row>
    <row r="626" spans="2:3" ht="12.75">
      <c r="B626" s="32"/>
      <c r="C626" s="32"/>
    </row>
    <row r="627" spans="2:3" ht="12.75">
      <c r="B627" s="32"/>
      <c r="C627" s="32"/>
    </row>
    <row r="628" spans="2:3" ht="12.75">
      <c r="B628" s="32"/>
      <c r="C628" s="32"/>
    </row>
    <row r="629" spans="2:3" ht="12.75">
      <c r="B629" s="32"/>
      <c r="C629" s="32"/>
    </row>
    <row r="630" spans="2:3" ht="12.75">
      <c r="B630" s="32"/>
      <c r="C630" s="32"/>
    </row>
    <row r="631" spans="2:3" ht="12.75">
      <c r="B631" s="32"/>
      <c r="C631" s="32"/>
    </row>
    <row r="632" spans="2:3" ht="12.75">
      <c r="B632" s="32"/>
      <c r="C632" s="32"/>
    </row>
    <row r="633" spans="2:3" ht="12.75">
      <c r="B633" s="32"/>
      <c r="C633" s="32"/>
    </row>
    <row r="634" spans="2:3" ht="12.75">
      <c r="B634" s="32"/>
      <c r="C634" s="32"/>
    </row>
    <row r="635" spans="2:3" ht="12.75">
      <c r="B635" s="32"/>
      <c r="C635" s="32"/>
    </row>
    <row r="636" spans="2:3" ht="12.75">
      <c r="B636" s="32"/>
      <c r="C636" s="32"/>
    </row>
    <row r="637" spans="2:3" ht="12.75">
      <c r="B637" s="32"/>
      <c r="C637" s="32"/>
    </row>
    <row r="638" spans="2:3" ht="12.75">
      <c r="B638" s="32"/>
      <c r="C638" s="32"/>
    </row>
    <row r="639" spans="2:3" ht="12.75">
      <c r="B639" s="32"/>
      <c r="C639" s="32"/>
    </row>
    <row r="640" spans="2:3" ht="12.75">
      <c r="B640" s="32"/>
      <c r="C640" s="32"/>
    </row>
    <row r="641" spans="2:3" ht="12.75">
      <c r="B641" s="32"/>
      <c r="C641" s="32"/>
    </row>
    <row r="642" spans="2:3" ht="12.75">
      <c r="B642" s="32"/>
      <c r="C642" s="32"/>
    </row>
    <row r="643" spans="2:3" ht="12.75">
      <c r="B643" s="32"/>
      <c r="C643" s="32"/>
    </row>
    <row r="644" spans="2:3" ht="12.75">
      <c r="B644" s="32"/>
      <c r="C644" s="32"/>
    </row>
    <row r="645" spans="2:3" ht="12.75">
      <c r="B645" s="32"/>
      <c r="C645" s="32"/>
    </row>
    <row r="646" spans="2:3" ht="12.75">
      <c r="B646" s="32"/>
      <c r="C646" s="32"/>
    </row>
    <row r="647" spans="2:3" ht="12.75">
      <c r="B647" s="32"/>
      <c r="C647" s="32"/>
    </row>
    <row r="648" spans="2:3" ht="12.75">
      <c r="B648" s="32"/>
      <c r="C648" s="32"/>
    </row>
    <row r="649" spans="2:3" ht="12.75">
      <c r="B649" s="32"/>
      <c r="C649" s="32"/>
    </row>
    <row r="650" spans="2:3" ht="12.75">
      <c r="B650" s="32"/>
      <c r="C650" s="32"/>
    </row>
    <row r="651" spans="2:3" ht="12.75">
      <c r="B651" s="32"/>
      <c r="C651" s="32"/>
    </row>
    <row r="652" spans="2:3" ht="12.75">
      <c r="B652" s="32"/>
      <c r="C652" s="32"/>
    </row>
    <row r="653" spans="2:3" ht="12.75">
      <c r="B653" s="32"/>
      <c r="C653" s="32"/>
    </row>
    <row r="654" spans="2:3" ht="12.75">
      <c r="B654" s="32"/>
      <c r="C654" s="32"/>
    </row>
    <row r="655" spans="2:3" ht="12.75">
      <c r="B655" s="32"/>
      <c r="C655" s="32"/>
    </row>
    <row r="656" spans="2:3" ht="12.75">
      <c r="B656" s="32"/>
      <c r="C656" s="32"/>
    </row>
    <row r="657" spans="2:3" ht="12.75">
      <c r="B657" s="32"/>
      <c r="C657" s="32"/>
    </row>
    <row r="658" spans="2:3" ht="12.75">
      <c r="B658" s="32"/>
      <c r="C658" s="32"/>
    </row>
    <row r="659" spans="2:3" ht="12.75">
      <c r="B659" s="32"/>
      <c r="C659" s="32"/>
    </row>
    <row r="660" spans="2:3" ht="12.75">
      <c r="B660" s="32"/>
      <c r="C660" s="32"/>
    </row>
    <row r="661" spans="2:3" ht="12.75">
      <c r="B661" s="32"/>
      <c r="C661" s="32"/>
    </row>
    <row r="662" spans="2:3" ht="12.75">
      <c r="B662" s="32"/>
      <c r="C662" s="32"/>
    </row>
    <row r="663" spans="2:3" ht="12.75">
      <c r="B663" s="32"/>
      <c r="C663" s="32"/>
    </row>
    <row r="664" spans="2:3" ht="12.75">
      <c r="B664" s="32"/>
      <c r="C664" s="32"/>
    </row>
    <row r="665" spans="2:3" ht="12.75">
      <c r="B665" s="32"/>
      <c r="C665" s="32"/>
    </row>
    <row r="666" spans="2:3" ht="12.75">
      <c r="B666" s="32"/>
      <c r="C666" s="32"/>
    </row>
    <row r="667" spans="2:3" ht="12.75">
      <c r="B667" s="32"/>
      <c r="C667" s="32"/>
    </row>
    <row r="668" spans="2:3" ht="12.75">
      <c r="B668" s="32"/>
      <c r="C668" s="32"/>
    </row>
    <row r="669" spans="2:3" ht="12.75">
      <c r="B669" s="32"/>
      <c r="C669" s="32"/>
    </row>
    <row r="670" spans="2:3" ht="12.75">
      <c r="B670" s="32"/>
      <c r="C670" s="32"/>
    </row>
    <row r="671" spans="2:3" ht="12.75">
      <c r="B671" s="32"/>
      <c r="C671" s="32"/>
    </row>
    <row r="672" spans="2:3" ht="12.75">
      <c r="B672" s="32"/>
      <c r="C672" s="32"/>
    </row>
    <row r="673" spans="2:3" ht="12.75">
      <c r="B673" s="32"/>
      <c r="C673" s="32"/>
    </row>
    <row r="674" spans="2:3" ht="12.75">
      <c r="B674" s="32"/>
      <c r="C674" s="32"/>
    </row>
    <row r="675" spans="2:3" ht="12.75">
      <c r="B675" s="32"/>
      <c r="C675" s="32"/>
    </row>
    <row r="676" spans="2:3" ht="12.75">
      <c r="B676" s="32"/>
      <c r="C676" s="32"/>
    </row>
    <row r="677" spans="2:3" ht="12.75">
      <c r="B677" s="32"/>
      <c r="C677" s="32"/>
    </row>
    <row r="678" spans="2:3" ht="12.75">
      <c r="B678" s="32"/>
      <c r="C678" s="32"/>
    </row>
    <row r="679" spans="2:3" ht="12.75">
      <c r="B679" s="32"/>
      <c r="C679" s="32"/>
    </row>
    <row r="680" spans="2:3" ht="12.75">
      <c r="B680" s="32"/>
      <c r="C680" s="32"/>
    </row>
    <row r="681" spans="2:3" ht="12.75">
      <c r="B681" s="32"/>
      <c r="C681" s="32"/>
    </row>
    <row r="682" spans="2:3" ht="12.75">
      <c r="B682" s="32"/>
      <c r="C682" s="32"/>
    </row>
    <row r="683" spans="2:3" ht="12.75">
      <c r="B683" s="32"/>
      <c r="C683" s="32"/>
    </row>
    <row r="684" spans="2:3" ht="12.75">
      <c r="B684" s="32"/>
      <c r="C684" s="32"/>
    </row>
    <row r="685" spans="2:3" ht="12.75">
      <c r="B685" s="32"/>
      <c r="C685" s="32"/>
    </row>
    <row r="686" spans="2:3" ht="12.75">
      <c r="B686" s="32"/>
      <c r="C686" s="32"/>
    </row>
    <row r="687" spans="2:3" ht="12.75">
      <c r="B687" s="32"/>
      <c r="C687" s="32"/>
    </row>
    <row r="688" spans="2:3" ht="12.75">
      <c r="B688" s="32"/>
      <c r="C688" s="32"/>
    </row>
    <row r="689" spans="2:3" ht="12.75">
      <c r="B689" s="32"/>
      <c r="C689" s="32"/>
    </row>
    <row r="690" spans="2:3" ht="12.75">
      <c r="B690" s="32"/>
      <c r="C690" s="32"/>
    </row>
    <row r="691" spans="2:3" ht="12.75">
      <c r="B691" s="32"/>
      <c r="C691" s="32"/>
    </row>
    <row r="692" spans="2:3" ht="12.75">
      <c r="B692" s="32"/>
      <c r="C692" s="32"/>
    </row>
    <row r="693" spans="2:3" ht="12.75">
      <c r="B693" s="32"/>
      <c r="C693" s="32"/>
    </row>
    <row r="694" spans="2:3" ht="12.75">
      <c r="B694" s="32"/>
      <c r="C694" s="32"/>
    </row>
    <row r="695" spans="2:3" ht="12.75">
      <c r="B695" s="32"/>
      <c r="C695" s="32"/>
    </row>
    <row r="696" spans="2:3" ht="12.75">
      <c r="B696" s="32"/>
      <c r="C696" s="32"/>
    </row>
    <row r="697" spans="2:3" ht="12.75">
      <c r="B697" s="32"/>
      <c r="C697" s="32"/>
    </row>
    <row r="698" spans="2:3" ht="12.75">
      <c r="B698" s="32"/>
      <c r="C698" s="32"/>
    </row>
    <row r="699" spans="2:3" ht="12.75">
      <c r="B699" s="32"/>
      <c r="C699" s="32"/>
    </row>
    <row r="700" spans="2:3" ht="12.75">
      <c r="B700" s="32"/>
      <c r="C700" s="32"/>
    </row>
    <row r="701" spans="2:3" ht="12.75">
      <c r="B701" s="32"/>
      <c r="C701" s="32"/>
    </row>
    <row r="702" spans="2:3" ht="12.75">
      <c r="B702" s="32"/>
      <c r="C702" s="32"/>
    </row>
    <row r="703" spans="2:3" ht="12.75">
      <c r="B703" s="32"/>
      <c r="C703" s="32"/>
    </row>
    <row r="704" spans="2:3" ht="12.75">
      <c r="B704" s="32"/>
      <c r="C704" s="32"/>
    </row>
    <row r="705" spans="2:3" ht="12.75">
      <c r="B705" s="32"/>
      <c r="C705" s="32"/>
    </row>
    <row r="706" spans="2:3" ht="12.75">
      <c r="B706" s="32"/>
      <c r="C706" s="32"/>
    </row>
    <row r="707" spans="2:3" ht="12.75">
      <c r="B707" s="32"/>
      <c r="C707" s="32"/>
    </row>
    <row r="708" spans="2:3" ht="12.75">
      <c r="B708" s="32"/>
      <c r="C708" s="32"/>
    </row>
    <row r="709" spans="2:3" ht="12.75">
      <c r="B709" s="32"/>
      <c r="C709" s="32"/>
    </row>
    <row r="710" spans="2:3" ht="12.75">
      <c r="B710" s="32"/>
      <c r="C710" s="32"/>
    </row>
    <row r="711" spans="2:3" ht="12.75">
      <c r="B711" s="32"/>
      <c r="C711" s="32"/>
    </row>
    <row r="712" spans="2:3" ht="12.75">
      <c r="B712" s="32"/>
      <c r="C712" s="32"/>
    </row>
    <row r="713" spans="2:3" ht="12.75">
      <c r="B713" s="32"/>
      <c r="C713" s="32"/>
    </row>
    <row r="714" spans="2:3" ht="12.75">
      <c r="B714" s="32"/>
      <c r="C714" s="32"/>
    </row>
    <row r="715" spans="2:3" ht="12.75">
      <c r="B715" s="32"/>
      <c r="C715" s="32"/>
    </row>
    <row r="716" spans="2:3" ht="12.75">
      <c r="B716" s="32"/>
      <c r="C716" s="32"/>
    </row>
    <row r="717" spans="2:3" ht="12.75">
      <c r="B717" s="32"/>
      <c r="C717" s="32"/>
    </row>
    <row r="718" spans="2:3" ht="12.75">
      <c r="B718" s="32"/>
      <c r="C718" s="32"/>
    </row>
    <row r="719" spans="2:3" ht="12.75">
      <c r="B719" s="32"/>
      <c r="C719" s="32"/>
    </row>
    <row r="720" spans="2:3" ht="12.75">
      <c r="B720" s="32"/>
      <c r="C720" s="32"/>
    </row>
    <row r="721" spans="2:3" ht="12.75">
      <c r="B721" s="32"/>
      <c r="C721" s="32"/>
    </row>
    <row r="722" spans="2:3" ht="12.75">
      <c r="B722" s="32"/>
      <c r="C722" s="32"/>
    </row>
    <row r="723" spans="2:3" ht="12.75">
      <c r="B723" s="32"/>
      <c r="C723" s="32"/>
    </row>
    <row r="724" spans="2:3" ht="12.75">
      <c r="B724" s="32"/>
      <c r="C724" s="32"/>
    </row>
    <row r="725" spans="2:3" ht="12.75">
      <c r="B725" s="32"/>
      <c r="C725" s="32"/>
    </row>
    <row r="726" spans="2:3" ht="12.75">
      <c r="B726" s="32"/>
      <c r="C726" s="32"/>
    </row>
    <row r="727" spans="2:3" ht="12.75">
      <c r="B727" s="32"/>
      <c r="C727" s="32"/>
    </row>
    <row r="728" spans="2:3" ht="12.75">
      <c r="B728" s="32"/>
      <c r="C728" s="32"/>
    </row>
    <row r="729" spans="2:3" ht="12.75">
      <c r="B729" s="32"/>
      <c r="C729" s="32"/>
    </row>
    <row r="730" spans="2:3" ht="12.75">
      <c r="B730" s="32"/>
      <c r="C730" s="32"/>
    </row>
    <row r="731" spans="2:3" ht="12.75">
      <c r="B731" s="32"/>
      <c r="C731" s="32"/>
    </row>
    <row r="732" spans="2:3" ht="12.75">
      <c r="B732" s="32"/>
      <c r="C732" s="32"/>
    </row>
    <row r="733" spans="2:3" ht="12.75">
      <c r="B733" s="32"/>
      <c r="C733" s="32"/>
    </row>
    <row r="734" spans="2:3" ht="12.75">
      <c r="B734" s="32"/>
      <c r="C734" s="32"/>
    </row>
    <row r="735" spans="2:3" ht="12.75">
      <c r="B735" s="32"/>
      <c r="C735" s="32"/>
    </row>
    <row r="736" spans="2:3" ht="12.75">
      <c r="B736" s="32"/>
      <c r="C736" s="32"/>
    </row>
    <row r="737" spans="2:3" ht="12.75">
      <c r="B737" s="32"/>
      <c r="C737" s="32"/>
    </row>
    <row r="738" spans="2:3" ht="12.75">
      <c r="B738" s="32"/>
      <c r="C738" s="32"/>
    </row>
    <row r="739" spans="2:3" ht="12.75">
      <c r="B739" s="32"/>
      <c r="C739" s="32"/>
    </row>
    <row r="740" spans="2:3" ht="12.75">
      <c r="B740" s="32"/>
      <c r="C740" s="32"/>
    </row>
    <row r="741" spans="2:3" ht="12.75">
      <c r="B741" s="32"/>
      <c r="C741" s="32"/>
    </row>
    <row r="742" spans="2:3" ht="12.75">
      <c r="B742" s="32"/>
      <c r="C742" s="32"/>
    </row>
    <row r="743" spans="2:3" ht="12.75">
      <c r="B743" s="32"/>
      <c r="C743" s="32"/>
    </row>
    <row r="744" spans="2:3" ht="12.75">
      <c r="B744" s="32"/>
      <c r="C744" s="32"/>
    </row>
    <row r="745" spans="2:3" ht="12.75">
      <c r="B745" s="32"/>
      <c r="C745" s="32"/>
    </row>
    <row r="746" spans="2:3" ht="12.75">
      <c r="B746" s="32"/>
      <c r="C746" s="32"/>
    </row>
    <row r="747" spans="2:3" ht="12.75">
      <c r="B747" s="32"/>
      <c r="C747" s="32"/>
    </row>
    <row r="748" spans="2:3" ht="12.75">
      <c r="B748" s="32"/>
      <c r="C748" s="32"/>
    </row>
    <row r="749" spans="2:3" ht="12.75">
      <c r="B749" s="32"/>
      <c r="C749" s="32"/>
    </row>
    <row r="750" spans="2:3" ht="12.75">
      <c r="B750" s="32"/>
      <c r="C750" s="32"/>
    </row>
    <row r="751" spans="2:3" ht="12.75">
      <c r="B751" s="32"/>
      <c r="C751" s="32"/>
    </row>
    <row r="752" spans="2:3" ht="12.75">
      <c r="B752" s="32"/>
      <c r="C752" s="32"/>
    </row>
    <row r="753" spans="2:3" ht="12.75">
      <c r="B753" s="32"/>
      <c r="C753" s="32"/>
    </row>
    <row r="754" spans="2:3" ht="12.75">
      <c r="B754" s="32"/>
      <c r="C754" s="32"/>
    </row>
    <row r="755" spans="2:3" ht="12.75">
      <c r="B755" s="32"/>
      <c r="C755" s="32"/>
    </row>
    <row r="756" spans="2:3" ht="12.75">
      <c r="B756" s="32"/>
      <c r="C756" s="32"/>
    </row>
    <row r="757" spans="2:3" ht="12.75">
      <c r="B757" s="32"/>
      <c r="C757" s="32"/>
    </row>
    <row r="758" spans="2:3" ht="12.75">
      <c r="B758" s="32"/>
      <c r="C758" s="32"/>
    </row>
    <row r="759" spans="2:3" ht="12.75">
      <c r="B759" s="32"/>
      <c r="C759" s="32"/>
    </row>
    <row r="760" spans="2:3" ht="12.75">
      <c r="B760" s="32"/>
      <c r="C760" s="32"/>
    </row>
    <row r="761" spans="2:3" ht="12.75">
      <c r="B761" s="32"/>
      <c r="C761" s="32"/>
    </row>
    <row r="762" spans="2:3" ht="12.75">
      <c r="B762" s="32"/>
      <c r="C762" s="32"/>
    </row>
    <row r="763" spans="2:3" ht="12.75">
      <c r="B763" s="32"/>
      <c r="C763" s="32"/>
    </row>
    <row r="764" spans="2:3" ht="12.75">
      <c r="B764" s="32"/>
      <c r="C764" s="32"/>
    </row>
    <row r="765" spans="2:3" ht="12.75">
      <c r="B765" s="32"/>
      <c r="C765" s="32"/>
    </row>
    <row r="766" spans="2:3" ht="12.75">
      <c r="B766" s="32"/>
      <c r="C766" s="32"/>
    </row>
    <row r="767" spans="2:3" ht="12.75">
      <c r="B767" s="32"/>
      <c r="C767" s="32"/>
    </row>
    <row r="768" spans="2:3" ht="12.75">
      <c r="B768" s="32"/>
      <c r="C768" s="32"/>
    </row>
    <row r="769" spans="2:3" ht="12.75">
      <c r="B769" s="32"/>
      <c r="C769" s="32"/>
    </row>
    <row r="770" spans="2:3" ht="12.75">
      <c r="B770" s="32"/>
      <c r="C770" s="32"/>
    </row>
    <row r="771" spans="2:3" ht="12.75">
      <c r="B771" s="32"/>
      <c r="C771" s="32"/>
    </row>
    <row r="772" spans="2:3" ht="12.75">
      <c r="B772" s="32"/>
      <c r="C772" s="32"/>
    </row>
    <row r="773" spans="2:3" ht="12.75">
      <c r="B773" s="32"/>
      <c r="C773" s="32"/>
    </row>
    <row r="774" spans="2:3" ht="12.75">
      <c r="B774" s="32"/>
      <c r="C774" s="32"/>
    </row>
    <row r="775" spans="2:3" ht="12.75">
      <c r="B775" s="32"/>
      <c r="C775" s="32"/>
    </row>
    <row r="776" spans="2:3" ht="12.75">
      <c r="B776" s="32"/>
      <c r="C776" s="32"/>
    </row>
    <row r="777" spans="2:3" ht="12.75">
      <c r="B777" s="32"/>
      <c r="C777" s="32"/>
    </row>
    <row r="778" spans="2:3" ht="12.75">
      <c r="B778" s="32"/>
      <c r="C778" s="32"/>
    </row>
    <row r="779" spans="2:3" ht="12.75">
      <c r="B779" s="32"/>
      <c r="C779" s="32"/>
    </row>
    <row r="780" spans="2:3" ht="12.75">
      <c r="B780" s="32"/>
      <c r="C780" s="32"/>
    </row>
    <row r="781" spans="2:3" ht="12.75">
      <c r="B781" s="32"/>
      <c r="C781" s="32"/>
    </row>
    <row r="782" spans="2:3" ht="12.75">
      <c r="B782" s="32"/>
      <c r="C782" s="32"/>
    </row>
    <row r="783" spans="2:3" ht="12.75">
      <c r="B783" s="32"/>
      <c r="C783" s="32"/>
    </row>
    <row r="784" spans="2:3" ht="12.75">
      <c r="B784" s="32"/>
      <c r="C784" s="32"/>
    </row>
    <row r="785" spans="2:3" ht="12.75">
      <c r="B785" s="32"/>
      <c r="C785" s="32"/>
    </row>
    <row r="786" spans="2:3" ht="12.75">
      <c r="B786" s="32"/>
      <c r="C786" s="32"/>
    </row>
    <row r="787" spans="2:3" ht="12.75">
      <c r="B787" s="32"/>
      <c r="C787" s="32"/>
    </row>
    <row r="788" spans="2:3" ht="12.75">
      <c r="B788" s="32"/>
      <c r="C788" s="32"/>
    </row>
    <row r="789" spans="2:3" ht="12.75">
      <c r="B789" s="32"/>
      <c r="C789" s="32"/>
    </row>
    <row r="790" spans="2:3" ht="12.75">
      <c r="B790" s="32"/>
      <c r="C790" s="32"/>
    </row>
    <row r="791" spans="2:3" ht="12.75">
      <c r="B791" s="32"/>
      <c r="C791" s="32"/>
    </row>
    <row r="792" spans="2:3" ht="12.75">
      <c r="B792" s="32"/>
      <c r="C792" s="32"/>
    </row>
    <row r="793" spans="2:3" ht="12.75">
      <c r="B793" s="32"/>
      <c r="C793" s="32"/>
    </row>
    <row r="794" spans="2:3" ht="12.75">
      <c r="B794" s="32"/>
      <c r="C794" s="32"/>
    </row>
    <row r="795" spans="2:3" ht="12.75">
      <c r="B795" s="32"/>
      <c r="C795" s="32"/>
    </row>
    <row r="796" spans="2:3" ht="12.75">
      <c r="B796" s="32"/>
      <c r="C796" s="32"/>
    </row>
    <row r="797" spans="2:3" ht="12.75">
      <c r="B797" s="32"/>
      <c r="C797" s="32"/>
    </row>
    <row r="798" spans="2:3" ht="12.75">
      <c r="B798" s="32"/>
      <c r="C798" s="32"/>
    </row>
    <row r="799" spans="2:3" ht="12.75">
      <c r="B799" s="32"/>
      <c r="C799" s="32"/>
    </row>
    <row r="800" spans="2:3" ht="12.75">
      <c r="B800" s="32"/>
      <c r="C800" s="32"/>
    </row>
    <row r="801" spans="2:3" ht="12.75">
      <c r="B801" s="32"/>
      <c r="C801" s="32"/>
    </row>
    <row r="802" spans="2:3" ht="12.75">
      <c r="B802" s="32"/>
      <c r="C802" s="32"/>
    </row>
    <row r="803" spans="2:3" ht="12.75">
      <c r="B803" s="32"/>
      <c r="C803" s="32"/>
    </row>
    <row r="804" spans="2:3" ht="12.75">
      <c r="B804" s="32"/>
      <c r="C804" s="32"/>
    </row>
    <row r="805" spans="2:3" ht="12.75">
      <c r="B805" s="32"/>
      <c r="C805" s="32"/>
    </row>
    <row r="806" spans="2:3" ht="12.75">
      <c r="B806" s="32"/>
      <c r="C806" s="32"/>
    </row>
    <row r="807" spans="2:3" ht="12.75">
      <c r="B807" s="32"/>
      <c r="C807" s="32"/>
    </row>
    <row r="808" spans="2:3" ht="12.75">
      <c r="B808" s="32"/>
      <c r="C808" s="32"/>
    </row>
    <row r="809" spans="2:3" ht="12.75">
      <c r="B809" s="32"/>
      <c r="C809" s="32"/>
    </row>
    <row r="810" spans="2:3" ht="12.75">
      <c r="B810" s="32"/>
      <c r="C810" s="32"/>
    </row>
    <row r="811" spans="2:3" ht="12.75">
      <c r="B811" s="32"/>
      <c r="C811" s="32"/>
    </row>
    <row r="812" spans="2:3" ht="12.75">
      <c r="B812" s="32"/>
      <c r="C812" s="32"/>
    </row>
    <row r="813" spans="2:3" ht="12.75">
      <c r="B813" s="32"/>
      <c r="C813" s="32"/>
    </row>
    <row r="814" spans="2:3" ht="12.75">
      <c r="B814" s="32"/>
      <c r="C814" s="32"/>
    </row>
    <row r="815" spans="2:3" ht="12.75">
      <c r="B815" s="32"/>
      <c r="C815" s="32"/>
    </row>
    <row r="816" spans="2:3" ht="12.75">
      <c r="B816" s="32"/>
      <c r="C816" s="32"/>
    </row>
    <row r="817" spans="2:3" ht="12.75">
      <c r="B817" s="32"/>
      <c r="C817" s="32"/>
    </row>
    <row r="818" spans="2:3" ht="12.75">
      <c r="B818" s="32"/>
      <c r="C818" s="32"/>
    </row>
    <row r="819" spans="2:3" ht="12.75">
      <c r="B819" s="32"/>
      <c r="C819" s="32"/>
    </row>
    <row r="820" spans="2:3" ht="12.75">
      <c r="B820" s="32"/>
      <c r="C820" s="32"/>
    </row>
    <row r="821" spans="2:3" ht="12.75">
      <c r="B821" s="32"/>
      <c r="C821" s="32"/>
    </row>
    <row r="822" spans="2:3" ht="12.75">
      <c r="B822" s="32"/>
      <c r="C822" s="32"/>
    </row>
    <row r="823" spans="2:3" ht="12.75">
      <c r="B823" s="32"/>
      <c r="C823" s="32"/>
    </row>
    <row r="824" spans="2:3" ht="12.75">
      <c r="B824" s="32"/>
      <c r="C824" s="32"/>
    </row>
    <row r="825" spans="2:3" ht="12.75">
      <c r="B825" s="32"/>
      <c r="C825" s="32"/>
    </row>
    <row r="826" spans="2:3" ht="12.75">
      <c r="B826" s="32"/>
      <c r="C826" s="32"/>
    </row>
    <row r="827" spans="2:3" ht="12.75">
      <c r="B827" s="32"/>
      <c r="C827" s="32"/>
    </row>
    <row r="828" spans="2:3" ht="12.75">
      <c r="B828" s="32"/>
      <c r="C828" s="32"/>
    </row>
    <row r="829" spans="2:3" ht="12.75">
      <c r="B829" s="32"/>
      <c r="C829" s="32"/>
    </row>
    <row r="830" spans="2:3" ht="12.75">
      <c r="B830" s="32"/>
      <c r="C830" s="32"/>
    </row>
    <row r="831" spans="2:3" ht="12.75">
      <c r="B831" s="32"/>
      <c r="C831" s="32"/>
    </row>
    <row r="832" spans="2:3" ht="12.75">
      <c r="B832" s="32"/>
      <c r="C832" s="32"/>
    </row>
    <row r="833" spans="2:3" ht="12.75">
      <c r="B833" s="32"/>
      <c r="C833" s="32"/>
    </row>
    <row r="834" spans="2:3" ht="12.75">
      <c r="B834" s="32"/>
      <c r="C834" s="32"/>
    </row>
    <row r="835" spans="2:3" ht="12.75">
      <c r="B835" s="32"/>
      <c r="C835" s="32"/>
    </row>
    <row r="836" spans="2:3" ht="12.75">
      <c r="B836" s="32"/>
      <c r="C836" s="32"/>
    </row>
    <row r="837" spans="2:3" ht="12.75">
      <c r="B837" s="32"/>
      <c r="C837" s="32"/>
    </row>
    <row r="838" spans="2:3" ht="12.75">
      <c r="B838" s="32"/>
      <c r="C838" s="32"/>
    </row>
    <row r="839" spans="2:3" ht="12.75">
      <c r="B839" s="32"/>
      <c r="C839" s="32"/>
    </row>
    <row r="840" spans="2:3" ht="12.75">
      <c r="B840" s="32"/>
      <c r="C840" s="32"/>
    </row>
    <row r="841" spans="2:3" ht="12.75">
      <c r="B841" s="32"/>
      <c r="C841" s="32"/>
    </row>
    <row r="842" spans="2:3" ht="12.75">
      <c r="B842" s="32"/>
      <c r="C842" s="32"/>
    </row>
    <row r="843" spans="2:3" ht="12.75">
      <c r="B843" s="32"/>
      <c r="C843" s="32"/>
    </row>
    <row r="844" spans="2:3" ht="12.75">
      <c r="B844" s="32"/>
      <c r="C844" s="32"/>
    </row>
    <row r="845" spans="2:3" ht="12.75">
      <c r="B845" s="32"/>
      <c r="C845" s="32"/>
    </row>
    <row r="846" spans="2:3" ht="12.75">
      <c r="B846" s="32"/>
      <c r="C846" s="32"/>
    </row>
    <row r="847" spans="2:3" ht="12.75">
      <c r="B847" s="32"/>
      <c r="C847" s="32"/>
    </row>
    <row r="848" spans="2:3" ht="12.75">
      <c r="B848" s="32"/>
      <c r="C848" s="32"/>
    </row>
    <row r="849" spans="2:3" ht="12.75">
      <c r="B849" s="32"/>
      <c r="C849" s="32"/>
    </row>
    <row r="850" spans="2:3" ht="12.75">
      <c r="B850" s="32"/>
      <c r="C850" s="32"/>
    </row>
    <row r="851" spans="2:3" ht="12.75">
      <c r="B851" s="32"/>
      <c r="C851" s="32"/>
    </row>
    <row r="852" spans="2:3" ht="12.75">
      <c r="B852" s="32"/>
      <c r="C852" s="32"/>
    </row>
    <row r="853" spans="2:3" ht="12.75">
      <c r="B853" s="32"/>
      <c r="C853" s="32"/>
    </row>
    <row r="854" spans="2:3" ht="12.75">
      <c r="B854" s="32"/>
      <c r="C854" s="32"/>
    </row>
    <row r="855" spans="2:3" ht="12.75">
      <c r="B855" s="32"/>
      <c r="C855" s="32"/>
    </row>
    <row r="856" spans="2:3" ht="12.75">
      <c r="B856" s="32"/>
      <c r="C856" s="32"/>
    </row>
    <row r="857" spans="2:3" ht="12.75">
      <c r="B857" s="32"/>
      <c r="C857" s="32"/>
    </row>
    <row r="858" spans="2:3" ht="12.75">
      <c r="B858" s="32"/>
      <c r="C858" s="32"/>
    </row>
    <row r="859" spans="2:3" ht="12.75">
      <c r="B859" s="32"/>
      <c r="C859" s="32"/>
    </row>
    <row r="860" spans="2:3" ht="12.75">
      <c r="B860" s="32"/>
      <c r="C860" s="32"/>
    </row>
    <row r="861" spans="2:3" ht="12.75">
      <c r="B861" s="32"/>
      <c r="C861" s="32"/>
    </row>
    <row r="862" spans="2:3" ht="12.75">
      <c r="B862" s="32"/>
      <c r="C862" s="32"/>
    </row>
    <row r="863" spans="2:3" ht="12.75">
      <c r="B863" s="32"/>
      <c r="C863" s="32"/>
    </row>
    <row r="864" spans="2:3" ht="12.75">
      <c r="B864" s="32"/>
      <c r="C864" s="32"/>
    </row>
    <row r="865" spans="2:3" ht="12.75">
      <c r="B865" s="32"/>
      <c r="C865" s="32"/>
    </row>
    <row r="866" spans="2:3" ht="12.75">
      <c r="B866" s="32"/>
      <c r="C866" s="32"/>
    </row>
    <row r="867" spans="2:3" ht="12.75">
      <c r="B867" s="32"/>
      <c r="C867" s="32"/>
    </row>
    <row r="868" spans="2:3" ht="12.75">
      <c r="B868" s="32"/>
      <c r="C868" s="32"/>
    </row>
    <row r="869" spans="2:3" ht="12.75">
      <c r="B869" s="32"/>
      <c r="C869" s="32"/>
    </row>
    <row r="870" spans="2:3" ht="12.75">
      <c r="B870" s="32"/>
      <c r="C870" s="32"/>
    </row>
    <row r="871" spans="2:3" ht="12.75">
      <c r="B871" s="32"/>
      <c r="C871" s="32"/>
    </row>
    <row r="872" spans="2:3" ht="12.75">
      <c r="B872" s="32"/>
      <c r="C872" s="32"/>
    </row>
    <row r="873" spans="2:3" ht="12.75">
      <c r="B873" s="32"/>
      <c r="C873" s="32"/>
    </row>
    <row r="874" spans="2:3" ht="12.75">
      <c r="B874" s="32"/>
      <c r="C874" s="32"/>
    </row>
    <row r="875" spans="2:3" ht="12.75">
      <c r="B875" s="32"/>
      <c r="C875" s="32"/>
    </row>
    <row r="876" spans="2:3" ht="12.75">
      <c r="B876" s="32"/>
      <c r="C876" s="32"/>
    </row>
    <row r="877" spans="2:3" ht="12.75">
      <c r="B877" s="32"/>
      <c r="C877" s="32"/>
    </row>
    <row r="878" spans="2:3" ht="12.75">
      <c r="B878" s="32"/>
      <c r="C878" s="32"/>
    </row>
    <row r="879" spans="2:3" ht="12.75">
      <c r="B879" s="32"/>
      <c r="C879" s="32"/>
    </row>
    <row r="880" spans="2:3" ht="12.75">
      <c r="B880" s="32"/>
      <c r="C880" s="32"/>
    </row>
    <row r="881" spans="2:3" ht="12.75">
      <c r="B881" s="32"/>
      <c r="C881" s="32"/>
    </row>
    <row r="882" spans="2:3" ht="12.75">
      <c r="B882" s="32"/>
      <c r="C882" s="32"/>
    </row>
    <row r="883" spans="2:3" ht="12.75">
      <c r="B883" s="32"/>
      <c r="C883" s="32"/>
    </row>
    <row r="884" spans="2:3" ht="12.75">
      <c r="B884" s="32"/>
      <c r="C884" s="32"/>
    </row>
    <row r="885" spans="2:3" ht="12.75">
      <c r="B885" s="32"/>
      <c r="C885" s="32"/>
    </row>
    <row r="886" spans="2:3" ht="12.75">
      <c r="B886" s="32"/>
      <c r="C886" s="32"/>
    </row>
    <row r="887" spans="2:3" ht="12.75">
      <c r="B887" s="32"/>
      <c r="C887" s="32"/>
    </row>
    <row r="888" spans="2:3" ht="12.75">
      <c r="B888" s="32"/>
      <c r="C888" s="32"/>
    </row>
    <row r="889" spans="2:3" ht="12.75">
      <c r="B889" s="32"/>
      <c r="C889" s="32"/>
    </row>
    <row r="890" spans="2:3" ht="12.75">
      <c r="B890" s="32"/>
      <c r="C890" s="32"/>
    </row>
    <row r="891" spans="2:3" ht="12.75">
      <c r="B891" s="32"/>
      <c r="C891" s="32"/>
    </row>
    <row r="892" spans="2:3" ht="12.75">
      <c r="B892" s="32"/>
      <c r="C892" s="32"/>
    </row>
    <row r="893" spans="2:3" ht="12.75">
      <c r="B893" s="32"/>
      <c r="C893" s="32"/>
    </row>
    <row r="894" spans="2:3" ht="12.75">
      <c r="B894" s="32"/>
      <c r="C894" s="32"/>
    </row>
    <row r="895" spans="2:3" ht="12.75">
      <c r="B895" s="32"/>
      <c r="C895" s="32"/>
    </row>
    <row r="896" spans="2:3" ht="12.75">
      <c r="B896" s="32"/>
      <c r="C896" s="32"/>
    </row>
    <row r="897" spans="2:3" ht="12.75">
      <c r="B897" s="32"/>
      <c r="C897" s="32"/>
    </row>
    <row r="898" spans="2:3" ht="12.75">
      <c r="B898" s="32"/>
      <c r="C898" s="32"/>
    </row>
    <row r="899" spans="2:3" ht="12.75">
      <c r="B899" s="32"/>
      <c r="C899" s="32"/>
    </row>
    <row r="900" spans="2:3" ht="12.75">
      <c r="B900" s="32"/>
      <c r="C900" s="32"/>
    </row>
    <row r="901" spans="2:3" ht="12.75">
      <c r="B901" s="32"/>
      <c r="C901" s="32"/>
    </row>
    <row r="902" spans="2:3" ht="12.75">
      <c r="B902" s="32"/>
      <c r="C902" s="32"/>
    </row>
    <row r="903" spans="2:3" ht="12.75">
      <c r="B903" s="32"/>
      <c r="C903" s="32"/>
    </row>
    <row r="904" spans="2:3" ht="12.75">
      <c r="B904" s="32"/>
      <c r="C904" s="32"/>
    </row>
    <row r="905" spans="2:3" ht="12.75">
      <c r="B905" s="32"/>
      <c r="C905" s="32"/>
    </row>
    <row r="906" spans="2:3" ht="12.75">
      <c r="B906" s="32"/>
      <c r="C906" s="32"/>
    </row>
    <row r="907" spans="2:3" ht="12.75">
      <c r="B907" s="32"/>
      <c r="C907" s="32"/>
    </row>
    <row r="908" spans="2:3" ht="12.75">
      <c r="B908" s="32"/>
      <c r="C908" s="32"/>
    </row>
    <row r="909" spans="2:3" ht="12.75">
      <c r="B909" s="32"/>
      <c r="C909" s="32"/>
    </row>
    <row r="910" spans="2:3" ht="12.75">
      <c r="B910" s="32"/>
      <c r="C910" s="32"/>
    </row>
    <row r="911" spans="2:3" ht="12.75">
      <c r="B911" s="32"/>
      <c r="C911" s="32"/>
    </row>
    <row r="912" spans="2:3" ht="12.75">
      <c r="B912" s="32"/>
      <c r="C912" s="32"/>
    </row>
    <row r="913" spans="2:3" ht="12.75">
      <c r="B913" s="32"/>
      <c r="C913" s="32"/>
    </row>
    <row r="914" spans="2:3" ht="12.75">
      <c r="B914" s="32"/>
      <c r="C914" s="32"/>
    </row>
    <row r="915" spans="2:3" ht="12.75">
      <c r="B915" s="32"/>
      <c r="C915" s="32"/>
    </row>
    <row r="916" spans="2:3" ht="12.75">
      <c r="B916" s="32"/>
      <c r="C916" s="32"/>
    </row>
    <row r="917" spans="2:3" ht="12.75">
      <c r="B917" s="32"/>
      <c r="C917" s="32"/>
    </row>
    <row r="918" spans="2:3" ht="12.75">
      <c r="B918" s="32"/>
      <c r="C918" s="32"/>
    </row>
    <row r="919" spans="2:3" ht="12.75">
      <c r="B919" s="32"/>
      <c r="C919" s="32"/>
    </row>
    <row r="920" spans="2:3" ht="12.75">
      <c r="B920" s="32"/>
      <c r="C920" s="32"/>
    </row>
    <row r="921" spans="2:3" ht="12.75">
      <c r="B921" s="32"/>
      <c r="C921" s="32"/>
    </row>
    <row r="922" spans="2:3" ht="12.75">
      <c r="B922" s="32"/>
      <c r="C922" s="32"/>
    </row>
    <row r="923" spans="2:3" ht="12.75">
      <c r="B923" s="32"/>
      <c r="C923" s="32"/>
    </row>
    <row r="924" spans="2:3" ht="12.75">
      <c r="B924" s="32"/>
      <c r="C924" s="32"/>
    </row>
    <row r="925" spans="2:3" ht="12.75">
      <c r="B925" s="32"/>
      <c r="C925" s="32"/>
    </row>
    <row r="926" spans="2:3" ht="12.75">
      <c r="B926" s="32"/>
      <c r="C926" s="32"/>
    </row>
    <row r="927" spans="2:3" ht="12.75">
      <c r="B927" s="32"/>
      <c r="C927" s="32"/>
    </row>
    <row r="928" spans="2:3" ht="12.75">
      <c r="B928" s="32"/>
      <c r="C928" s="32"/>
    </row>
    <row r="929" spans="2:3" ht="12.75">
      <c r="B929" s="32"/>
      <c r="C929" s="32"/>
    </row>
    <row r="930" spans="2:3" ht="12.75">
      <c r="B930" s="32"/>
      <c r="C930" s="32"/>
    </row>
    <row r="931" spans="2:3" ht="12.75">
      <c r="B931" s="32"/>
      <c r="C931" s="32"/>
    </row>
    <row r="932" spans="2:3" ht="12.75">
      <c r="B932" s="32"/>
      <c r="C932" s="32"/>
    </row>
    <row r="933" spans="2:3" ht="12.75">
      <c r="B933" s="32"/>
      <c r="C933" s="32"/>
    </row>
    <row r="934" spans="2:3" ht="12.75">
      <c r="B934" s="32"/>
      <c r="C934" s="32"/>
    </row>
    <row r="935" spans="2:3" ht="12.75">
      <c r="B935" s="32"/>
      <c r="C935" s="32"/>
    </row>
    <row r="936" spans="2:3" ht="12.75">
      <c r="B936" s="32"/>
      <c r="C936" s="32"/>
    </row>
    <row r="937" spans="2:3" ht="12.75">
      <c r="B937" s="32"/>
      <c r="C937" s="32"/>
    </row>
    <row r="938" spans="2:3" ht="12.75">
      <c r="B938" s="32"/>
      <c r="C938" s="32"/>
    </row>
    <row r="939" spans="2:3" ht="12.75">
      <c r="B939" s="32"/>
      <c r="C939" s="32"/>
    </row>
    <row r="940" spans="2:3" ht="12.75">
      <c r="B940" s="32"/>
      <c r="C940" s="32"/>
    </row>
    <row r="941" spans="2:3" ht="12.75">
      <c r="B941" s="32"/>
      <c r="C941" s="32"/>
    </row>
    <row r="942" spans="2:3" ht="12.75">
      <c r="B942" s="32"/>
      <c r="C942" s="32"/>
    </row>
    <row r="943" spans="2:3" ht="12.75">
      <c r="B943" s="32"/>
      <c r="C943" s="32"/>
    </row>
    <row r="944" spans="2:3" ht="12.75">
      <c r="B944" s="32"/>
      <c r="C944" s="32"/>
    </row>
    <row r="945" spans="2:3" ht="12.75">
      <c r="B945" s="32"/>
      <c r="C945" s="32"/>
    </row>
    <row r="946" spans="2:3" ht="12.75">
      <c r="B946" s="32"/>
      <c r="C946" s="32"/>
    </row>
    <row r="947" spans="2:3" ht="12.75">
      <c r="B947" s="32"/>
      <c r="C947" s="32"/>
    </row>
    <row r="948" spans="2:3" ht="12.75">
      <c r="B948" s="32"/>
      <c r="C948" s="32"/>
    </row>
    <row r="949" spans="2:3" ht="12.75">
      <c r="B949" s="32"/>
      <c r="C949" s="32"/>
    </row>
    <row r="950" spans="2:3" ht="12.75">
      <c r="B950" s="32"/>
      <c r="C950" s="32"/>
    </row>
    <row r="951" spans="2:3" ht="12.75">
      <c r="B951" s="32"/>
      <c r="C951" s="32"/>
    </row>
    <row r="952" spans="2:3" ht="12.75">
      <c r="B952" s="32"/>
      <c r="C952" s="32"/>
    </row>
    <row r="953" spans="2:3" ht="12.75">
      <c r="B953" s="32"/>
      <c r="C953" s="32"/>
    </row>
    <row r="954" spans="2:3" ht="12.75">
      <c r="B954" s="32"/>
      <c r="C954" s="32"/>
    </row>
  </sheetData>
  <sheetProtection password="CF53" sheet="1" formatCells="0" formatColumns="0" formatRows="0" insertColumns="0" insertRows="0" insertHyperlinks="0" deleteColumns="0" deleteRows="0" sort="0" autoFilter="0" pivotTables="0"/>
  <mergeCells count="28">
    <mergeCell ref="B50:N50"/>
    <mergeCell ref="A4:A5"/>
    <mergeCell ref="A2:F2"/>
    <mergeCell ref="B49:H49"/>
    <mergeCell ref="B47:N47"/>
    <mergeCell ref="B48:N48"/>
    <mergeCell ref="B4:B5"/>
    <mergeCell ref="C4:E4"/>
    <mergeCell ref="G5:N5"/>
    <mergeCell ref="F4:F5"/>
    <mergeCell ref="B67:N67"/>
    <mergeCell ref="B68:N68"/>
    <mergeCell ref="B60:N60"/>
    <mergeCell ref="B62:N62"/>
    <mergeCell ref="B63:N63"/>
    <mergeCell ref="B64:N64"/>
    <mergeCell ref="B65:H65"/>
    <mergeCell ref="B61:H61"/>
    <mergeCell ref="B66:N66"/>
    <mergeCell ref="B59:N59"/>
    <mergeCell ref="B51:N51"/>
    <mergeCell ref="B52:N52"/>
    <mergeCell ref="B53:N53"/>
    <mergeCell ref="B54:N54"/>
    <mergeCell ref="B55:N55"/>
    <mergeCell ref="B56:N56"/>
    <mergeCell ref="B57:N57"/>
    <mergeCell ref="B58:N5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r:id="rId1"/>
  <rowBreaks count="1" manualBreakCount="1">
    <brk id="1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F932"/>
  <sheetViews>
    <sheetView view="pageBreakPreview" zoomScaleSheetLayoutView="100" workbookViewId="0" topLeftCell="A26">
      <selection activeCell="J39" sqref="J39"/>
    </sheetView>
  </sheetViews>
  <sheetFormatPr defaultColWidth="9.140625" defaultRowHeight="12.75"/>
  <cols>
    <col min="1" max="1" width="3.421875" style="133" customWidth="1"/>
    <col min="2" max="2" width="48.28125" style="79" customWidth="1"/>
    <col min="3" max="11" width="9.57421875" style="79" customWidth="1"/>
    <col min="12" max="12" width="9.57421875" style="79" hidden="1" customWidth="1"/>
    <col min="13" max="13" width="8.28125" style="79" hidden="1" customWidth="1"/>
    <col min="14" max="14" width="8.421875" style="79" hidden="1" customWidth="1"/>
    <col min="15" max="20" width="0" style="79" hidden="1" customWidth="1"/>
    <col min="21" max="16384" width="9.140625" style="79" customWidth="1"/>
  </cols>
  <sheetData>
    <row r="1" spans="1:11" s="137" customFormat="1" ht="18.75" customHeight="1">
      <c r="A1" s="136"/>
      <c r="B1" s="136"/>
      <c r="K1" s="4" t="s">
        <v>328</v>
      </c>
    </row>
    <row r="2" spans="1:11" s="138" customFormat="1" ht="66" customHeight="1">
      <c r="A2" s="247" t="s">
        <v>479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s="134" customFormat="1" ht="42.75" customHeight="1">
      <c r="A3" s="139"/>
      <c r="K3" s="135" t="s">
        <v>327</v>
      </c>
    </row>
    <row r="4" spans="1:20" s="108" customFormat="1" ht="27" customHeight="1">
      <c r="A4" s="251" t="s">
        <v>9</v>
      </c>
      <c r="B4" s="253" t="s">
        <v>10</v>
      </c>
      <c r="C4" s="248" t="s">
        <v>372</v>
      </c>
      <c r="D4" s="249"/>
      <c r="E4" s="249"/>
      <c r="F4" s="249"/>
      <c r="G4" s="249"/>
      <c r="H4" s="249"/>
      <c r="I4" s="249"/>
      <c r="J4" s="249"/>
      <c r="K4" s="250"/>
      <c r="L4" s="51" t="s">
        <v>20</v>
      </c>
      <c r="M4" s="51" t="s">
        <v>21</v>
      </c>
      <c r="N4" s="51" t="s">
        <v>22</v>
      </c>
      <c r="O4" s="51" t="s">
        <v>205</v>
      </c>
      <c r="P4" s="51" t="s">
        <v>206</v>
      </c>
      <c r="Q4" s="51" t="s">
        <v>207</v>
      </c>
      <c r="R4" s="51" t="s">
        <v>208</v>
      </c>
      <c r="S4" s="51" t="s">
        <v>209</v>
      </c>
      <c r="T4" s="51" t="s">
        <v>210</v>
      </c>
    </row>
    <row r="5" spans="1:20" s="108" customFormat="1" ht="24.75" customHeight="1">
      <c r="A5" s="252"/>
      <c r="B5" s="254"/>
      <c r="C5" s="37">
        <v>2011</v>
      </c>
      <c r="D5" s="51" t="s">
        <v>12</v>
      </c>
      <c r="E5" s="51" t="s">
        <v>13</v>
      </c>
      <c r="F5" s="51" t="s">
        <v>14</v>
      </c>
      <c r="G5" s="51" t="s">
        <v>15</v>
      </c>
      <c r="H5" s="51" t="s">
        <v>16</v>
      </c>
      <c r="I5" s="51" t="s">
        <v>17</v>
      </c>
      <c r="J5" s="51" t="s">
        <v>18</v>
      </c>
      <c r="K5" s="51" t="s">
        <v>19</v>
      </c>
      <c r="L5" s="51"/>
      <c r="M5" s="51"/>
      <c r="N5" s="51"/>
      <c r="O5" s="51"/>
      <c r="P5" s="51"/>
      <c r="Q5" s="51"/>
      <c r="R5" s="51"/>
      <c r="S5" s="51"/>
      <c r="T5" s="51"/>
    </row>
    <row r="6" spans="1:20" s="108" customFormat="1" ht="12.75" customHeight="1">
      <c r="A6" s="51">
        <v>1</v>
      </c>
      <c r="B6" s="37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/>
      <c r="M6" s="51"/>
      <c r="N6" s="51"/>
      <c r="O6" s="51"/>
      <c r="P6" s="51"/>
      <c r="Q6" s="51"/>
      <c r="R6" s="51"/>
      <c r="S6" s="51"/>
      <c r="T6" s="51"/>
    </row>
    <row r="7" spans="1:22" s="50" customFormat="1" ht="16.5" customHeight="1">
      <c r="A7" s="51" t="s">
        <v>23</v>
      </c>
      <c r="B7" s="52" t="s">
        <v>2</v>
      </c>
      <c r="C7" s="72">
        <f>SUM(C8,C9)</f>
        <v>251142809</v>
      </c>
      <c r="D7" s="72">
        <f aca="true" t="shared" si="0" ref="D7:T7">SUM(D8,D9)</f>
        <v>223751000</v>
      </c>
      <c r="E7" s="72">
        <f t="shared" si="0"/>
        <v>214327000</v>
      </c>
      <c r="F7" s="72">
        <f t="shared" si="0"/>
        <v>223370000</v>
      </c>
      <c r="G7" s="72">
        <f t="shared" si="0"/>
        <v>275336150</v>
      </c>
      <c r="H7" s="72">
        <f t="shared" si="0"/>
        <v>278911000</v>
      </c>
      <c r="I7" s="72">
        <f t="shared" si="0"/>
        <v>268410000</v>
      </c>
      <c r="J7" s="72">
        <f t="shared" si="0"/>
        <v>272820000</v>
      </c>
      <c r="K7" s="72">
        <f t="shared" si="0"/>
        <v>272410000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140"/>
      <c r="V7" s="140"/>
    </row>
    <row r="8" spans="1:22" ht="16.5" customHeight="1">
      <c r="A8" s="113" t="s">
        <v>24</v>
      </c>
      <c r="B8" s="141" t="s">
        <v>25</v>
      </c>
      <c r="C8" s="76">
        <v>173540656</v>
      </c>
      <c r="D8" s="76">
        <v>170265000</v>
      </c>
      <c r="E8" s="76">
        <f>ROUND(D8*102.5%,0)+428375</f>
        <v>174950000</v>
      </c>
      <c r="F8" s="76">
        <f>ROUND(E8*102.5%,0)+402250</f>
        <v>179726000</v>
      </c>
      <c r="G8" s="76">
        <f>ROUND(F8*102.5%,0)+60000000</f>
        <v>244219150</v>
      </c>
      <c r="H8" s="76">
        <v>244000000</v>
      </c>
      <c r="I8" s="76">
        <f>H8</f>
        <v>244000000</v>
      </c>
      <c r="J8" s="76">
        <f>I8</f>
        <v>244000000</v>
      </c>
      <c r="K8" s="76">
        <f>J8</f>
        <v>244000000</v>
      </c>
      <c r="L8" s="76"/>
      <c r="M8" s="76"/>
      <c r="N8" s="76"/>
      <c r="O8" s="76"/>
      <c r="P8" s="76"/>
      <c r="Q8" s="76"/>
      <c r="R8" s="76"/>
      <c r="S8" s="76"/>
      <c r="T8" s="76"/>
      <c r="U8" s="142"/>
      <c r="V8" s="142"/>
    </row>
    <row r="9" spans="1:22" ht="16.5" customHeight="1">
      <c r="A9" s="113" t="s">
        <v>26</v>
      </c>
      <c r="B9" s="141" t="s">
        <v>27</v>
      </c>
      <c r="C9" s="76">
        <v>77602153</v>
      </c>
      <c r="D9" s="76">
        <f>D10+16986000</f>
        <v>53486000</v>
      </c>
      <c r="E9" s="76">
        <f>E10+6927000</f>
        <v>39377000</v>
      </c>
      <c r="F9" s="76">
        <f>F10+8644000</f>
        <v>43644000</v>
      </c>
      <c r="G9" s="76">
        <f>G10+6117000</f>
        <v>31117000</v>
      </c>
      <c r="H9" s="76">
        <f>H10+14911000</f>
        <v>34911000</v>
      </c>
      <c r="I9" s="76">
        <f>I10+6410000</f>
        <v>24410000</v>
      </c>
      <c r="J9" s="76">
        <f>J10+12820000</f>
        <v>28820000</v>
      </c>
      <c r="K9" s="76">
        <f>K10+6410000</f>
        <v>28410000</v>
      </c>
      <c r="L9" s="76"/>
      <c r="M9" s="76"/>
      <c r="N9" s="76"/>
      <c r="O9" s="76"/>
      <c r="P9" s="76"/>
      <c r="Q9" s="76"/>
      <c r="R9" s="76"/>
      <c r="S9" s="76"/>
      <c r="T9" s="76"/>
      <c r="U9" s="142"/>
      <c r="V9" s="142"/>
    </row>
    <row r="10" spans="1:22" s="137" customFormat="1" ht="16.5" customHeight="1">
      <c r="A10" s="143"/>
      <c r="B10" s="144" t="s">
        <v>28</v>
      </c>
      <c r="C10" s="145">
        <v>52458980</v>
      </c>
      <c r="D10" s="145">
        <v>36500000</v>
      </c>
      <c r="E10" s="145">
        <v>32450000</v>
      </c>
      <c r="F10" s="145">
        <v>35000000</v>
      </c>
      <c r="G10" s="145">
        <v>25000000</v>
      </c>
      <c r="H10" s="145">
        <v>20000000</v>
      </c>
      <c r="I10" s="145">
        <v>18000000</v>
      </c>
      <c r="J10" s="145">
        <v>16000000</v>
      </c>
      <c r="K10" s="145">
        <f>15000000+7000000</f>
        <v>22000000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6"/>
      <c r="V10" s="146"/>
    </row>
    <row r="11" spans="1:22" s="50" customFormat="1" ht="30" customHeight="1">
      <c r="A11" s="51" t="s">
        <v>29</v>
      </c>
      <c r="B11" s="89" t="s">
        <v>3</v>
      </c>
      <c r="C11" s="72">
        <v>160554811</v>
      </c>
      <c r="D11" s="72">
        <v>158500000</v>
      </c>
      <c r="E11" s="72">
        <f>D11</f>
        <v>158500000</v>
      </c>
      <c r="F11" s="72">
        <f>E11</f>
        <v>158500000</v>
      </c>
      <c r="G11" s="72">
        <f>ROUND(F11*105%,0)</f>
        <v>166425000</v>
      </c>
      <c r="H11" s="72">
        <f>ROUND(G11*105%,0)</f>
        <v>174746250</v>
      </c>
      <c r="I11" s="72">
        <f>ROUND(H11*105%,0)</f>
        <v>183483563</v>
      </c>
      <c r="J11" s="72">
        <f aca="true" t="shared" si="1" ref="J11:K13">ROUND(I11*103.5%,0)</f>
        <v>189905488</v>
      </c>
      <c r="K11" s="72">
        <f t="shared" si="1"/>
        <v>196552180</v>
      </c>
      <c r="L11" s="72"/>
      <c r="M11" s="72"/>
      <c r="N11" s="72"/>
      <c r="O11" s="72"/>
      <c r="P11" s="72"/>
      <c r="Q11" s="72"/>
      <c r="R11" s="72"/>
      <c r="S11" s="72"/>
      <c r="T11" s="72"/>
      <c r="U11" s="140"/>
      <c r="V11" s="140"/>
    </row>
    <row r="12" spans="1:22" ht="27.75" customHeight="1">
      <c r="A12" s="113" t="s">
        <v>30</v>
      </c>
      <c r="B12" s="75" t="s">
        <v>4</v>
      </c>
      <c r="C12" s="76">
        <v>73811530</v>
      </c>
      <c r="D12" s="76">
        <v>75130651</v>
      </c>
      <c r="E12" s="76">
        <f>ROUND(D12*102.5%,0)</f>
        <v>77008917</v>
      </c>
      <c r="F12" s="76">
        <f>ROUND(E12*102.5%,0)</f>
        <v>78934140</v>
      </c>
      <c r="G12" s="76">
        <f aca="true" t="shared" si="2" ref="G12:I13">ROUND(F12*103.5%,0)</f>
        <v>81696835</v>
      </c>
      <c r="H12" s="76">
        <f t="shared" si="2"/>
        <v>84556224</v>
      </c>
      <c r="I12" s="76">
        <f t="shared" si="2"/>
        <v>87515692</v>
      </c>
      <c r="J12" s="76">
        <f t="shared" si="1"/>
        <v>90578741</v>
      </c>
      <c r="K12" s="76">
        <f t="shared" si="1"/>
        <v>93748997</v>
      </c>
      <c r="L12" s="76"/>
      <c r="M12" s="76"/>
      <c r="N12" s="76"/>
      <c r="O12" s="76"/>
      <c r="P12" s="76"/>
      <c r="Q12" s="76"/>
      <c r="R12" s="76"/>
      <c r="S12" s="76"/>
      <c r="T12" s="76"/>
      <c r="U12" s="142"/>
      <c r="V12" s="142"/>
    </row>
    <row r="13" spans="1:22" ht="16.5" customHeight="1">
      <c r="A13" s="113" t="s">
        <v>31</v>
      </c>
      <c r="B13" s="75" t="s">
        <v>389</v>
      </c>
      <c r="C13" s="76">
        <v>15549397</v>
      </c>
      <c r="D13" s="76">
        <v>15500000</v>
      </c>
      <c r="E13" s="76">
        <v>15500000</v>
      </c>
      <c r="F13" s="76">
        <v>15500000</v>
      </c>
      <c r="G13" s="76">
        <f t="shared" si="2"/>
        <v>16042500</v>
      </c>
      <c r="H13" s="76">
        <f t="shared" si="2"/>
        <v>16603988</v>
      </c>
      <c r="I13" s="76">
        <f t="shared" si="2"/>
        <v>17185128</v>
      </c>
      <c r="J13" s="76">
        <f t="shared" si="1"/>
        <v>17786607</v>
      </c>
      <c r="K13" s="76">
        <f t="shared" si="1"/>
        <v>18409138</v>
      </c>
      <c r="L13" s="76"/>
      <c r="M13" s="76"/>
      <c r="N13" s="76"/>
      <c r="O13" s="76"/>
      <c r="P13" s="76"/>
      <c r="Q13" s="76"/>
      <c r="R13" s="76"/>
      <c r="S13" s="76"/>
      <c r="T13" s="76"/>
      <c r="U13" s="142"/>
      <c r="V13" s="142"/>
    </row>
    <row r="14" spans="1:22" ht="16.5" customHeight="1">
      <c r="A14" s="113" t="s">
        <v>32</v>
      </c>
      <c r="B14" s="75" t="s">
        <v>33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142"/>
      <c r="V14" s="142"/>
    </row>
    <row r="15" spans="1:22" s="137" customFormat="1" ht="24.75" customHeight="1">
      <c r="A15" s="143"/>
      <c r="B15" s="144" t="s">
        <v>107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6"/>
      <c r="V15" s="146"/>
    </row>
    <row r="16" spans="1:22" s="65" customFormat="1" ht="16.5" customHeight="1">
      <c r="A16" s="158" t="s">
        <v>34</v>
      </c>
      <c r="B16" s="159" t="s">
        <v>388</v>
      </c>
      <c r="C16" s="63">
        <f>'4PRZEDSIEWZIECIA(plan wyk2011)'!H8</f>
        <v>16337339</v>
      </c>
      <c r="D16" s="63">
        <f>'4PRZEDSIEWZIECIA(plan wyk2011)'!L8</f>
        <v>13683437</v>
      </c>
      <c r="E16" s="63">
        <f>'4PRZEDSIEWZIECIA(plan wyk2011)'!M8</f>
        <v>10848812</v>
      </c>
      <c r="F16" s="63">
        <f>'4PRZEDSIEWZIECIA(plan wyk2011)'!N8</f>
        <v>6420136</v>
      </c>
      <c r="G16" s="63">
        <f>'4PRZEDSIEWZIECIA(plan wyk2011)'!O8</f>
        <v>5130884</v>
      </c>
      <c r="H16" s="63">
        <f>'4PRZEDSIEWZIECIA(plan wyk2011)'!P8</f>
        <v>4999126</v>
      </c>
      <c r="I16" s="63">
        <f>'4PRZEDSIEWZIECIA(plan wyk2011)'!Q8</f>
        <v>4858436</v>
      </c>
      <c r="J16" s="63">
        <f>'4PRZEDSIEWZIECIA(plan wyk2011)'!R8</f>
        <v>4687745</v>
      </c>
      <c r="K16" s="63">
        <f>'4PRZEDSIEWZIECIA(plan wyk2011)'!S8</f>
        <v>4394469</v>
      </c>
      <c r="L16" s="63"/>
      <c r="M16" s="63"/>
      <c r="N16" s="63"/>
      <c r="O16" s="63"/>
      <c r="P16" s="63"/>
      <c r="Q16" s="63"/>
      <c r="R16" s="63"/>
      <c r="S16" s="63"/>
      <c r="T16" s="63"/>
      <c r="U16" s="160"/>
      <c r="V16" s="160"/>
    </row>
    <row r="17" spans="1:22" s="50" customFormat="1" ht="24.75" customHeight="1">
      <c r="A17" s="51" t="s">
        <v>35</v>
      </c>
      <c r="B17" s="89" t="s">
        <v>36</v>
      </c>
      <c r="C17" s="72">
        <f>C7-C11</f>
        <v>90587998</v>
      </c>
      <c r="D17" s="72">
        <f aca="true" t="shared" si="3" ref="D17:T17">D7-D11</f>
        <v>65251000</v>
      </c>
      <c r="E17" s="72">
        <f t="shared" si="3"/>
        <v>55827000</v>
      </c>
      <c r="F17" s="72">
        <f t="shared" si="3"/>
        <v>64870000</v>
      </c>
      <c r="G17" s="72">
        <f t="shared" si="3"/>
        <v>108911150</v>
      </c>
      <c r="H17" s="72">
        <f t="shared" si="3"/>
        <v>104164750</v>
      </c>
      <c r="I17" s="72">
        <f t="shared" si="3"/>
        <v>84926437</v>
      </c>
      <c r="J17" s="72">
        <f t="shared" si="3"/>
        <v>82914512</v>
      </c>
      <c r="K17" s="72">
        <f t="shared" si="3"/>
        <v>75857820</v>
      </c>
      <c r="L17" s="72">
        <f t="shared" si="3"/>
        <v>0</v>
      </c>
      <c r="M17" s="72">
        <f t="shared" si="3"/>
        <v>0</v>
      </c>
      <c r="N17" s="72">
        <f t="shared" si="3"/>
        <v>0</v>
      </c>
      <c r="O17" s="72">
        <f t="shared" si="3"/>
        <v>0</v>
      </c>
      <c r="P17" s="72">
        <f t="shared" si="3"/>
        <v>0</v>
      </c>
      <c r="Q17" s="72">
        <f t="shared" si="3"/>
        <v>0</v>
      </c>
      <c r="R17" s="72">
        <f t="shared" si="3"/>
        <v>0</v>
      </c>
      <c r="S17" s="72">
        <f t="shared" si="3"/>
        <v>0</v>
      </c>
      <c r="T17" s="72">
        <f t="shared" si="3"/>
        <v>0</v>
      </c>
      <c r="U17" s="140"/>
      <c r="V17" s="140"/>
    </row>
    <row r="18" spans="1:22" s="50" customFormat="1" ht="24.75" customHeight="1">
      <c r="A18" s="51" t="s">
        <v>37</v>
      </c>
      <c r="B18" s="89" t="s">
        <v>38</v>
      </c>
      <c r="C18" s="72">
        <v>2420572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140"/>
      <c r="V18" s="140"/>
    </row>
    <row r="19" spans="1:22" ht="37.5" customHeight="1">
      <c r="A19" s="113"/>
      <c r="B19" s="75" t="s">
        <v>108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142"/>
      <c r="V19" s="142"/>
    </row>
    <row r="20" spans="1:22" s="50" customFormat="1" ht="16.5" customHeight="1">
      <c r="A20" s="51" t="s">
        <v>39</v>
      </c>
      <c r="B20" s="89" t="s">
        <v>387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140"/>
      <c r="V20" s="140"/>
    </row>
    <row r="21" spans="1:22" s="149" customFormat="1" ht="16.5" customHeight="1">
      <c r="A21" s="111" t="s">
        <v>40</v>
      </c>
      <c r="B21" s="147" t="s">
        <v>41</v>
      </c>
      <c r="C21" s="74">
        <f>SUM(C17,C18,C20)</f>
        <v>93008570</v>
      </c>
      <c r="D21" s="74">
        <f aca="true" t="shared" si="4" ref="D21:T21">SUM(D17,D18,D20)</f>
        <v>65251000</v>
      </c>
      <c r="E21" s="74">
        <f t="shared" si="4"/>
        <v>55827000</v>
      </c>
      <c r="F21" s="74">
        <f t="shared" si="4"/>
        <v>64870000</v>
      </c>
      <c r="G21" s="74">
        <f t="shared" si="4"/>
        <v>108911150</v>
      </c>
      <c r="H21" s="74">
        <f t="shared" si="4"/>
        <v>104164750</v>
      </c>
      <c r="I21" s="74">
        <f t="shared" si="4"/>
        <v>84926437</v>
      </c>
      <c r="J21" s="74">
        <f t="shared" si="4"/>
        <v>82914512</v>
      </c>
      <c r="K21" s="74">
        <f t="shared" si="4"/>
        <v>75857820</v>
      </c>
      <c r="L21" s="74">
        <f t="shared" si="4"/>
        <v>0</v>
      </c>
      <c r="M21" s="74">
        <f t="shared" si="4"/>
        <v>0</v>
      </c>
      <c r="N21" s="74">
        <f t="shared" si="4"/>
        <v>0</v>
      </c>
      <c r="O21" s="74">
        <f t="shared" si="4"/>
        <v>0</v>
      </c>
      <c r="P21" s="74">
        <f t="shared" si="4"/>
        <v>0</v>
      </c>
      <c r="Q21" s="74">
        <f t="shared" si="4"/>
        <v>0</v>
      </c>
      <c r="R21" s="74">
        <f t="shared" si="4"/>
        <v>0</v>
      </c>
      <c r="S21" s="74">
        <f t="shared" si="4"/>
        <v>0</v>
      </c>
      <c r="T21" s="74">
        <f t="shared" si="4"/>
        <v>0</v>
      </c>
      <c r="U21" s="148"/>
      <c r="V21" s="148"/>
    </row>
    <row r="22" spans="1:22" s="50" customFormat="1" ht="16.5" customHeight="1">
      <c r="A22" s="51" t="s">
        <v>42</v>
      </c>
      <c r="B22" s="89" t="s">
        <v>43</v>
      </c>
      <c r="C22" s="72">
        <f>SUM(C23,C24)</f>
        <v>41800000</v>
      </c>
      <c r="D22" s="72">
        <f aca="true" t="shared" si="5" ref="D22:T22">SUM(D23,D24)</f>
        <v>11300000</v>
      </c>
      <c r="E22" s="72">
        <f t="shared" si="5"/>
        <v>8300000</v>
      </c>
      <c r="F22" s="72">
        <f t="shared" si="5"/>
        <v>8300000</v>
      </c>
      <c r="G22" s="72">
        <f t="shared" si="5"/>
        <v>28100000</v>
      </c>
      <c r="H22" s="72">
        <f t="shared" si="5"/>
        <v>7399126</v>
      </c>
      <c r="I22" s="72">
        <f t="shared" si="5"/>
        <v>7242436</v>
      </c>
      <c r="J22" s="72">
        <f t="shared" si="5"/>
        <v>6787745</v>
      </c>
      <c r="K22" s="72">
        <f t="shared" si="5"/>
        <v>13394469</v>
      </c>
      <c r="L22" s="72">
        <f t="shared" si="5"/>
        <v>0</v>
      </c>
      <c r="M22" s="72">
        <f t="shared" si="5"/>
        <v>0</v>
      </c>
      <c r="N22" s="72">
        <f t="shared" si="5"/>
        <v>0</v>
      </c>
      <c r="O22" s="72">
        <f t="shared" si="5"/>
        <v>0</v>
      </c>
      <c r="P22" s="72">
        <f t="shared" si="5"/>
        <v>0</v>
      </c>
      <c r="Q22" s="72">
        <f t="shared" si="5"/>
        <v>0</v>
      </c>
      <c r="R22" s="72">
        <f t="shared" si="5"/>
        <v>0</v>
      </c>
      <c r="S22" s="72">
        <f t="shared" si="5"/>
        <v>0</v>
      </c>
      <c r="T22" s="72">
        <f t="shared" si="5"/>
        <v>0</v>
      </c>
      <c r="U22" s="140"/>
      <c r="V22" s="140"/>
    </row>
    <row r="23" spans="1:22" ht="27" customHeight="1">
      <c r="A23" s="113" t="s">
        <v>24</v>
      </c>
      <c r="B23" s="75" t="s">
        <v>44</v>
      </c>
      <c r="C23" s="76">
        <v>38800000</v>
      </c>
      <c r="D23" s="76">
        <v>8800000</v>
      </c>
      <c r="E23" s="76">
        <v>5800000</v>
      </c>
      <c r="F23" s="76">
        <v>6000000</v>
      </c>
      <c r="G23" s="76">
        <f>6000000+20000000</f>
        <v>26000000</v>
      </c>
      <c r="H23" s="76">
        <f>6000000</f>
        <v>6000000</v>
      </c>
      <c r="I23" s="76">
        <v>6084000</v>
      </c>
      <c r="J23" s="76">
        <v>6000000</v>
      </c>
      <c r="K23" s="76">
        <f>6000000+7000000</f>
        <v>13000000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142"/>
      <c r="V23" s="142"/>
    </row>
    <row r="24" spans="1:22" ht="16.5" customHeight="1">
      <c r="A24" s="113" t="s">
        <v>26</v>
      </c>
      <c r="B24" s="75" t="s">
        <v>45</v>
      </c>
      <c r="C24" s="76">
        <v>3000000</v>
      </c>
      <c r="D24" s="76">
        <v>2500000</v>
      </c>
      <c r="E24" s="76">
        <v>2500000</v>
      </c>
      <c r="F24" s="76">
        <v>2300000</v>
      </c>
      <c r="G24" s="76">
        <v>2100000</v>
      </c>
      <c r="H24" s="76">
        <v>1399126</v>
      </c>
      <c r="I24" s="76">
        <v>1158436</v>
      </c>
      <c r="J24" s="76">
        <v>787745</v>
      </c>
      <c r="K24" s="76">
        <v>394469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142"/>
      <c r="V24" s="142"/>
    </row>
    <row r="25" spans="1:22" s="50" customFormat="1" ht="16.5" customHeight="1">
      <c r="A25" s="51" t="s">
        <v>46</v>
      </c>
      <c r="B25" s="89" t="s">
        <v>47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140"/>
      <c r="V25" s="140"/>
    </row>
    <row r="26" spans="1:22" s="50" customFormat="1" ht="16.5" customHeight="1">
      <c r="A26" s="51" t="s">
        <v>48</v>
      </c>
      <c r="B26" s="89" t="s">
        <v>49</v>
      </c>
      <c r="C26" s="72">
        <f>SUM(C21-C22-C25)</f>
        <v>51208570</v>
      </c>
      <c r="D26" s="72">
        <f aca="true" t="shared" si="6" ref="D26:T26">SUM(D21-D22-D25)</f>
        <v>53951000</v>
      </c>
      <c r="E26" s="72">
        <f t="shared" si="6"/>
        <v>47527000</v>
      </c>
      <c r="F26" s="72">
        <f t="shared" si="6"/>
        <v>56570000</v>
      </c>
      <c r="G26" s="72">
        <f t="shared" si="6"/>
        <v>80811150</v>
      </c>
      <c r="H26" s="72">
        <f t="shared" si="6"/>
        <v>96765624</v>
      </c>
      <c r="I26" s="72">
        <f t="shared" si="6"/>
        <v>77684001</v>
      </c>
      <c r="J26" s="72">
        <f t="shared" si="6"/>
        <v>76126767</v>
      </c>
      <c r="K26" s="72">
        <f t="shared" si="6"/>
        <v>62463351</v>
      </c>
      <c r="L26" s="72">
        <f t="shared" si="6"/>
        <v>0</v>
      </c>
      <c r="M26" s="72">
        <f t="shared" si="6"/>
        <v>0</v>
      </c>
      <c r="N26" s="72">
        <f t="shared" si="6"/>
        <v>0</v>
      </c>
      <c r="O26" s="72">
        <f t="shared" si="6"/>
        <v>0</v>
      </c>
      <c r="P26" s="72">
        <f t="shared" si="6"/>
        <v>0</v>
      </c>
      <c r="Q26" s="72">
        <f t="shared" si="6"/>
        <v>0</v>
      </c>
      <c r="R26" s="72">
        <f t="shared" si="6"/>
        <v>0</v>
      </c>
      <c r="S26" s="72">
        <f t="shared" si="6"/>
        <v>0</v>
      </c>
      <c r="T26" s="72">
        <f t="shared" si="6"/>
        <v>0</v>
      </c>
      <c r="U26" s="140"/>
      <c r="V26" s="140"/>
    </row>
    <row r="27" spans="1:22" s="149" customFormat="1" ht="16.5" customHeight="1">
      <c r="A27" s="111" t="s">
        <v>50</v>
      </c>
      <c r="B27" s="147" t="s">
        <v>5</v>
      </c>
      <c r="C27" s="74">
        <v>88208570</v>
      </c>
      <c r="D27" s="74">
        <v>63951000</v>
      </c>
      <c r="E27" s="74">
        <v>47527000</v>
      </c>
      <c r="F27" s="74">
        <v>66570000</v>
      </c>
      <c r="G27" s="74">
        <f>34547000+46264150</f>
        <v>80811150</v>
      </c>
      <c r="H27" s="74">
        <f>41038000+55727624</f>
        <v>96765624</v>
      </c>
      <c r="I27" s="74">
        <f>13977000+63707001</f>
        <v>77684001</v>
      </c>
      <c r="J27" s="74">
        <f>12643000+63483767</f>
        <v>76126767</v>
      </c>
      <c r="K27" s="74">
        <f>9615000+52848351</f>
        <v>62463351</v>
      </c>
      <c r="L27" s="74"/>
      <c r="M27" s="74"/>
      <c r="N27" s="74"/>
      <c r="O27" s="74"/>
      <c r="P27" s="74"/>
      <c r="Q27" s="74"/>
      <c r="R27" s="74"/>
      <c r="S27" s="74"/>
      <c r="T27" s="74"/>
      <c r="U27" s="148"/>
      <c r="V27" s="148"/>
    </row>
    <row r="28" spans="1:22" s="65" customFormat="1" ht="16.5" customHeight="1">
      <c r="A28" s="158" t="s">
        <v>24</v>
      </c>
      <c r="B28" s="159" t="s">
        <v>53</v>
      </c>
      <c r="C28" s="63">
        <f>'4PRZEDSIEWZIECIA(plan wyk2011)'!H9</f>
        <v>49391984</v>
      </c>
      <c r="D28" s="63">
        <f>'4PRZEDSIEWZIECIA(plan wyk2011)'!L9</f>
        <v>60328186</v>
      </c>
      <c r="E28" s="63">
        <f>'4PRZEDSIEWZIECIA(plan wyk2011)'!M9</f>
        <v>29340000</v>
      </c>
      <c r="F28" s="63">
        <f>'4PRZEDSIEWZIECIA(plan wyk2011)'!N9</f>
        <v>16112000</v>
      </c>
      <c r="G28" s="63">
        <f>'4PRZEDSIEWZIECIA(plan wyk2011)'!O9</f>
        <v>17763000</v>
      </c>
      <c r="H28" s="63">
        <f>'4PRZEDSIEWZIECIA(plan wyk2011)'!P9</f>
        <v>9580000</v>
      </c>
      <c r="I28" s="63">
        <f>'4PRZEDSIEWZIECIA(plan wyk2011)'!Q9</f>
        <v>0</v>
      </c>
      <c r="J28" s="63">
        <f>'4PRZEDSIEWZIECIA(plan wyk2011)'!R9</f>
        <v>0</v>
      </c>
      <c r="K28" s="63">
        <f>'4PRZEDSIEWZIECIA(plan wyk2011)'!S9</f>
        <v>0</v>
      </c>
      <c r="L28" s="63"/>
      <c r="M28" s="63"/>
      <c r="N28" s="63"/>
      <c r="O28" s="63"/>
      <c r="P28" s="63"/>
      <c r="Q28" s="63"/>
      <c r="R28" s="63"/>
      <c r="S28" s="63"/>
      <c r="T28" s="63"/>
      <c r="U28" s="160"/>
      <c r="V28" s="160"/>
    </row>
    <row r="29" spans="1:22" s="50" customFormat="1" ht="16.5" customHeight="1">
      <c r="A29" s="51" t="s">
        <v>51</v>
      </c>
      <c r="B29" s="89" t="s">
        <v>383</v>
      </c>
      <c r="C29" s="72">
        <v>37000000</v>
      </c>
      <c r="D29" s="72">
        <v>10000000</v>
      </c>
      <c r="E29" s="72">
        <v>0</v>
      </c>
      <c r="F29" s="72">
        <v>10000000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/>
      <c r="M29" s="72"/>
      <c r="N29" s="72"/>
      <c r="O29" s="72"/>
      <c r="P29" s="72"/>
      <c r="Q29" s="72"/>
      <c r="R29" s="72"/>
      <c r="S29" s="72"/>
      <c r="T29" s="72"/>
      <c r="U29" s="140"/>
      <c r="V29" s="140"/>
    </row>
    <row r="30" spans="1:22" s="50" customFormat="1" ht="16.5" customHeight="1">
      <c r="A30" s="51" t="s">
        <v>52</v>
      </c>
      <c r="B30" s="89" t="s">
        <v>384</v>
      </c>
      <c r="C30" s="72">
        <f>C26-C27+C29</f>
        <v>0</v>
      </c>
      <c r="D30" s="72">
        <f aca="true" t="shared" si="7" ref="D30:T30">D26-D27+D29</f>
        <v>0</v>
      </c>
      <c r="E30" s="72">
        <f t="shared" si="7"/>
        <v>0</v>
      </c>
      <c r="F30" s="72">
        <f t="shared" si="7"/>
        <v>0</v>
      </c>
      <c r="G30" s="72">
        <f t="shared" si="7"/>
        <v>0</v>
      </c>
      <c r="H30" s="72">
        <f t="shared" si="7"/>
        <v>0</v>
      </c>
      <c r="I30" s="72">
        <f t="shared" si="7"/>
        <v>0</v>
      </c>
      <c r="J30" s="72">
        <f t="shared" si="7"/>
        <v>0</v>
      </c>
      <c r="K30" s="72">
        <f t="shared" si="7"/>
        <v>0</v>
      </c>
      <c r="L30" s="72">
        <f t="shared" si="7"/>
        <v>0</v>
      </c>
      <c r="M30" s="72">
        <f t="shared" si="7"/>
        <v>0</v>
      </c>
      <c r="N30" s="72">
        <f t="shared" si="7"/>
        <v>0</v>
      </c>
      <c r="O30" s="72">
        <f t="shared" si="7"/>
        <v>0</v>
      </c>
      <c r="P30" s="72">
        <f t="shared" si="7"/>
        <v>0</v>
      </c>
      <c r="Q30" s="72">
        <f t="shared" si="7"/>
        <v>0</v>
      </c>
      <c r="R30" s="72">
        <f t="shared" si="7"/>
        <v>0</v>
      </c>
      <c r="S30" s="72">
        <f t="shared" si="7"/>
        <v>0</v>
      </c>
      <c r="T30" s="72">
        <f t="shared" si="7"/>
        <v>0</v>
      </c>
      <c r="U30" s="140"/>
      <c r="V30" s="140"/>
    </row>
    <row r="31" spans="1:22" s="50" customFormat="1" ht="16.5" customHeight="1">
      <c r="A31" s="51" t="s">
        <v>54</v>
      </c>
      <c r="B31" s="89" t="s">
        <v>6</v>
      </c>
      <c r="C31" s="72">
        <v>57684000</v>
      </c>
      <c r="D31" s="72">
        <f>C31+D29-D23</f>
        <v>58884000</v>
      </c>
      <c r="E31" s="72">
        <f aca="true" t="shared" si="8" ref="E31:T31">D31+E29-E23</f>
        <v>53084000</v>
      </c>
      <c r="F31" s="72">
        <f t="shared" si="8"/>
        <v>57084000</v>
      </c>
      <c r="G31" s="72">
        <f t="shared" si="8"/>
        <v>31084000</v>
      </c>
      <c r="H31" s="72">
        <f t="shared" si="8"/>
        <v>25084000</v>
      </c>
      <c r="I31" s="72">
        <f t="shared" si="8"/>
        <v>19000000</v>
      </c>
      <c r="J31" s="72">
        <f t="shared" si="8"/>
        <v>13000000</v>
      </c>
      <c r="K31" s="72">
        <f t="shared" si="8"/>
        <v>0</v>
      </c>
      <c r="L31" s="72">
        <f t="shared" si="8"/>
        <v>0</v>
      </c>
      <c r="M31" s="72">
        <f t="shared" si="8"/>
        <v>0</v>
      </c>
      <c r="N31" s="72">
        <f t="shared" si="8"/>
        <v>0</v>
      </c>
      <c r="O31" s="72">
        <f t="shared" si="8"/>
        <v>0</v>
      </c>
      <c r="P31" s="72">
        <f t="shared" si="8"/>
        <v>0</v>
      </c>
      <c r="Q31" s="72">
        <f t="shared" si="8"/>
        <v>0</v>
      </c>
      <c r="R31" s="72">
        <f t="shared" si="8"/>
        <v>0</v>
      </c>
      <c r="S31" s="72">
        <f t="shared" si="8"/>
        <v>0</v>
      </c>
      <c r="T31" s="72">
        <f t="shared" si="8"/>
        <v>0</v>
      </c>
      <c r="U31" s="140"/>
      <c r="V31" s="140"/>
    </row>
    <row r="32" spans="1:22" ht="27.75" customHeight="1">
      <c r="A32" s="113" t="s">
        <v>24</v>
      </c>
      <c r="B32" s="75" t="s">
        <v>382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142"/>
      <c r="V32" s="142"/>
    </row>
    <row r="33" spans="1:22" ht="30" customHeight="1">
      <c r="A33" s="113" t="s">
        <v>26</v>
      </c>
      <c r="B33" s="75" t="s">
        <v>55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142"/>
      <c r="V33" s="142"/>
    </row>
    <row r="34" spans="1:22" s="50" customFormat="1" ht="42" customHeight="1">
      <c r="A34" s="51" t="s">
        <v>56</v>
      </c>
      <c r="B34" s="89" t="s">
        <v>381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140"/>
      <c r="V34" s="140"/>
    </row>
    <row r="35" spans="1:22" s="50" customFormat="1" ht="16.5" customHeight="1">
      <c r="A35" s="51" t="s">
        <v>57</v>
      </c>
      <c r="B35" s="89" t="s">
        <v>380</v>
      </c>
      <c r="C35" s="150">
        <f>(C23+C24)/C7</f>
        <v>0.16643916728668906</v>
      </c>
      <c r="D35" s="150">
        <f aca="true" t="shared" si="9" ref="D35:T35">(D23+D24)/D7</f>
        <v>0.05050256758629012</v>
      </c>
      <c r="E35" s="150">
        <f t="shared" si="9"/>
        <v>0.0387258721486327</v>
      </c>
      <c r="F35" s="150">
        <f t="shared" si="9"/>
        <v>0.037158078524421365</v>
      </c>
      <c r="G35" s="150">
        <f t="shared" si="9"/>
        <v>0.10205706733387533</v>
      </c>
      <c r="H35" s="150">
        <f t="shared" si="9"/>
        <v>0.026528627411611588</v>
      </c>
      <c r="I35" s="150">
        <f t="shared" si="9"/>
        <v>0.026982735367534743</v>
      </c>
      <c r="J35" s="150">
        <f t="shared" si="9"/>
        <v>0.024879939154020966</v>
      </c>
      <c r="K35" s="150">
        <f t="shared" si="9"/>
        <v>0.049170254395947285</v>
      </c>
      <c r="L35" s="151" t="e">
        <f t="shared" si="9"/>
        <v>#DIV/0!</v>
      </c>
      <c r="M35" s="151" t="e">
        <f t="shared" si="9"/>
        <v>#DIV/0!</v>
      </c>
      <c r="N35" s="151" t="e">
        <f t="shared" si="9"/>
        <v>#DIV/0!</v>
      </c>
      <c r="O35" s="151" t="e">
        <f t="shared" si="9"/>
        <v>#DIV/0!</v>
      </c>
      <c r="P35" s="151" t="e">
        <f t="shared" si="9"/>
        <v>#DIV/0!</v>
      </c>
      <c r="Q35" s="151" t="e">
        <f t="shared" si="9"/>
        <v>#DIV/0!</v>
      </c>
      <c r="R35" s="151" t="e">
        <f t="shared" si="9"/>
        <v>#DIV/0!</v>
      </c>
      <c r="S35" s="151" t="e">
        <f t="shared" si="9"/>
        <v>#DIV/0!</v>
      </c>
      <c r="T35" s="151" t="e">
        <f t="shared" si="9"/>
        <v>#DIV/0!</v>
      </c>
      <c r="U35" s="140"/>
      <c r="V35" s="140"/>
    </row>
    <row r="36" spans="1:25" s="99" customFormat="1" ht="16.5" customHeight="1">
      <c r="A36" s="113" t="s">
        <v>24</v>
      </c>
      <c r="B36" s="75" t="s">
        <v>379</v>
      </c>
      <c r="C36" s="152">
        <v>0.148163053</v>
      </c>
      <c r="D36" s="152">
        <v>0.165488</v>
      </c>
      <c r="E36" s="152">
        <v>0.20663</v>
      </c>
      <c r="F36" s="152">
        <f>(((E8+E10-E40)/E7)+((D8+D10-D40)/D7)+((C8+C10-C40)/C7))/3</f>
        <v>0.223223238965814</v>
      </c>
      <c r="G36" s="152">
        <f aca="true" t="shared" si="10" ref="G36:T36">(((F8+F10-F40)/F7)+((E8+E10-E40)/E7)+((D8+D10-D40)/D7))/3</f>
        <v>0.22081569556697375</v>
      </c>
      <c r="H36" s="152">
        <f t="shared" si="10"/>
        <v>0.2745417328447863</v>
      </c>
      <c r="I36" s="152">
        <f t="shared" si="10"/>
        <v>0.3073750608539536</v>
      </c>
      <c r="J36" s="152">
        <f t="shared" si="10"/>
        <v>0.3229711529718297</v>
      </c>
      <c r="K36" s="152">
        <f t="shared" si="10"/>
        <v>0.2857461292071867</v>
      </c>
      <c r="L36" s="153">
        <f t="shared" si="10"/>
        <v>0.26524576509277176</v>
      </c>
      <c r="M36" s="153" t="e">
        <f t="shared" si="10"/>
        <v>#DIV/0!</v>
      </c>
      <c r="N36" s="153" t="e">
        <f t="shared" si="10"/>
        <v>#DIV/0!</v>
      </c>
      <c r="O36" s="153" t="e">
        <f t="shared" si="10"/>
        <v>#DIV/0!</v>
      </c>
      <c r="P36" s="153" t="e">
        <f t="shared" si="10"/>
        <v>#DIV/0!</v>
      </c>
      <c r="Q36" s="153" t="e">
        <f t="shared" si="10"/>
        <v>#DIV/0!</v>
      </c>
      <c r="R36" s="153" t="e">
        <f t="shared" si="10"/>
        <v>#DIV/0!</v>
      </c>
      <c r="S36" s="153" t="e">
        <f t="shared" si="10"/>
        <v>#DIV/0!</v>
      </c>
      <c r="T36" s="153" t="e">
        <f t="shared" si="10"/>
        <v>#DIV/0!</v>
      </c>
      <c r="U36" s="142"/>
      <c r="V36" s="142"/>
      <c r="W36" s="79"/>
      <c r="X36" s="79"/>
      <c r="Y36" s="79"/>
    </row>
    <row r="37" spans="1:20" s="50" customFormat="1" ht="28.5" customHeight="1">
      <c r="A37" s="51" t="s">
        <v>58</v>
      </c>
      <c r="B37" s="89" t="s">
        <v>378</v>
      </c>
      <c r="C37" s="37" t="s">
        <v>238</v>
      </c>
      <c r="D37" s="37" t="s">
        <v>363</v>
      </c>
      <c r="E37" s="37" t="s">
        <v>364</v>
      </c>
      <c r="F37" s="37" t="s">
        <v>365</v>
      </c>
      <c r="G37" s="37" t="s">
        <v>366</v>
      </c>
      <c r="H37" s="37" t="s">
        <v>367</v>
      </c>
      <c r="I37" s="37" t="s">
        <v>368</v>
      </c>
      <c r="J37" s="37" t="s">
        <v>369</v>
      </c>
      <c r="K37" s="37" t="s">
        <v>370</v>
      </c>
      <c r="L37" s="52" t="s">
        <v>371</v>
      </c>
      <c r="M37" s="52" t="s">
        <v>371</v>
      </c>
      <c r="N37" s="52" t="s">
        <v>371</v>
      </c>
      <c r="O37" s="52" t="s">
        <v>371</v>
      </c>
      <c r="P37" s="52" t="s">
        <v>371</v>
      </c>
      <c r="Q37" s="52" t="s">
        <v>371</v>
      </c>
      <c r="R37" s="52" t="s">
        <v>371</v>
      </c>
      <c r="S37" s="52" t="s">
        <v>371</v>
      </c>
      <c r="T37" s="52" t="s">
        <v>371</v>
      </c>
    </row>
    <row r="38" spans="1:58" s="50" customFormat="1" ht="30" customHeight="1">
      <c r="A38" s="51" t="s">
        <v>59</v>
      </c>
      <c r="B38" s="89" t="s">
        <v>377</v>
      </c>
      <c r="C38" s="150">
        <f>(C22+C45)/C7</f>
        <v>0.173558387928997</v>
      </c>
      <c r="D38" s="150">
        <f>(D22+D45)/D7</f>
        <v>0.0715608769569745</v>
      </c>
      <c r="E38" s="150">
        <f>(E22+E45)/E7</f>
        <v>0.04762277239918442</v>
      </c>
      <c r="F38" s="168"/>
      <c r="G38" s="168"/>
      <c r="H38" s="168"/>
      <c r="I38" s="168"/>
      <c r="J38" s="168"/>
      <c r="K38" s="168"/>
      <c r="L38" s="154"/>
      <c r="M38" s="154"/>
      <c r="N38" s="154"/>
      <c r="O38" s="154"/>
      <c r="P38" s="154"/>
      <c r="Q38" s="154"/>
      <c r="R38" s="154"/>
      <c r="S38" s="154"/>
      <c r="T38" s="154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</row>
    <row r="39" spans="1:58" s="50" customFormat="1" ht="24.75" customHeight="1">
      <c r="A39" s="51" t="s">
        <v>60</v>
      </c>
      <c r="B39" s="89" t="s">
        <v>376</v>
      </c>
      <c r="C39" s="150">
        <f>(C31-C32)/C7</f>
        <v>0.2296860508556309</v>
      </c>
      <c r="D39" s="150">
        <f>(D31-D32)/D7</f>
        <v>0.2631675389160272</v>
      </c>
      <c r="E39" s="150">
        <f>(E31-E32)/E7</f>
        <v>0.24767761411301423</v>
      </c>
      <c r="F39" s="168"/>
      <c r="G39" s="168"/>
      <c r="H39" s="168"/>
      <c r="I39" s="168"/>
      <c r="J39" s="168"/>
      <c r="K39" s="168"/>
      <c r="L39" s="154"/>
      <c r="M39" s="154"/>
      <c r="N39" s="154"/>
      <c r="O39" s="154"/>
      <c r="P39" s="154"/>
      <c r="Q39" s="154"/>
      <c r="R39" s="154"/>
      <c r="S39" s="154"/>
      <c r="T39" s="154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</row>
    <row r="40" spans="1:58" s="50" customFormat="1" ht="18" customHeight="1">
      <c r="A40" s="51" t="s">
        <v>61</v>
      </c>
      <c r="B40" s="89" t="s">
        <v>62</v>
      </c>
      <c r="C40" s="72">
        <f>SUM(C11+C24)</f>
        <v>163554811</v>
      </c>
      <c r="D40" s="72">
        <f aca="true" t="shared" si="11" ref="D40:T40">SUM(D11+D24)</f>
        <v>161000000</v>
      </c>
      <c r="E40" s="72">
        <f t="shared" si="11"/>
        <v>161000000</v>
      </c>
      <c r="F40" s="72">
        <f t="shared" si="11"/>
        <v>160800000</v>
      </c>
      <c r="G40" s="72">
        <f t="shared" si="11"/>
        <v>168525000</v>
      </c>
      <c r="H40" s="72">
        <f t="shared" si="11"/>
        <v>176145376</v>
      </c>
      <c r="I40" s="72">
        <f t="shared" si="11"/>
        <v>184641999</v>
      </c>
      <c r="J40" s="72">
        <f t="shared" si="11"/>
        <v>190693233</v>
      </c>
      <c r="K40" s="72">
        <f t="shared" si="11"/>
        <v>196946649</v>
      </c>
      <c r="L40" s="72">
        <f t="shared" si="11"/>
        <v>0</v>
      </c>
      <c r="M40" s="72">
        <f t="shared" si="11"/>
        <v>0</v>
      </c>
      <c r="N40" s="72">
        <f t="shared" si="11"/>
        <v>0</v>
      </c>
      <c r="O40" s="72">
        <f t="shared" si="11"/>
        <v>0</v>
      </c>
      <c r="P40" s="72">
        <f t="shared" si="11"/>
        <v>0</v>
      </c>
      <c r="Q40" s="72">
        <f t="shared" si="11"/>
        <v>0</v>
      </c>
      <c r="R40" s="72">
        <f t="shared" si="11"/>
        <v>0</v>
      </c>
      <c r="S40" s="72">
        <f t="shared" si="11"/>
        <v>0</v>
      </c>
      <c r="T40" s="72">
        <f t="shared" si="11"/>
        <v>0</v>
      </c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</row>
    <row r="41" spans="1:58" s="50" customFormat="1" ht="18" customHeight="1">
      <c r="A41" s="51" t="s">
        <v>63</v>
      </c>
      <c r="B41" s="89" t="s">
        <v>64</v>
      </c>
      <c r="C41" s="72">
        <f>SUM(C27+C40)</f>
        <v>251763381</v>
      </c>
      <c r="D41" s="72">
        <f aca="true" t="shared" si="12" ref="D41:T41">SUM(D27+D40)</f>
        <v>224951000</v>
      </c>
      <c r="E41" s="72">
        <f t="shared" si="12"/>
        <v>208527000</v>
      </c>
      <c r="F41" s="72">
        <f t="shared" si="12"/>
        <v>227370000</v>
      </c>
      <c r="G41" s="72">
        <f t="shared" si="12"/>
        <v>249336150</v>
      </c>
      <c r="H41" s="72">
        <f t="shared" si="12"/>
        <v>272911000</v>
      </c>
      <c r="I41" s="72">
        <f t="shared" si="12"/>
        <v>262326000</v>
      </c>
      <c r="J41" s="72">
        <f t="shared" si="12"/>
        <v>266820000</v>
      </c>
      <c r="K41" s="72">
        <f t="shared" si="12"/>
        <v>259410000</v>
      </c>
      <c r="L41" s="72">
        <f t="shared" si="12"/>
        <v>0</v>
      </c>
      <c r="M41" s="72">
        <f t="shared" si="12"/>
        <v>0</v>
      </c>
      <c r="N41" s="72">
        <f t="shared" si="12"/>
        <v>0</v>
      </c>
      <c r="O41" s="72">
        <f t="shared" si="12"/>
        <v>0</v>
      </c>
      <c r="P41" s="72">
        <f t="shared" si="12"/>
        <v>0</v>
      </c>
      <c r="Q41" s="72">
        <f t="shared" si="12"/>
        <v>0</v>
      </c>
      <c r="R41" s="72">
        <f t="shared" si="12"/>
        <v>0</v>
      </c>
      <c r="S41" s="72">
        <f t="shared" si="12"/>
        <v>0</v>
      </c>
      <c r="T41" s="72">
        <f t="shared" si="12"/>
        <v>0</v>
      </c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</row>
    <row r="42" spans="1:58" s="50" customFormat="1" ht="18" customHeight="1">
      <c r="A42" s="51" t="s">
        <v>65</v>
      </c>
      <c r="B42" s="89" t="s">
        <v>66</v>
      </c>
      <c r="C42" s="72">
        <f>C7-C41</f>
        <v>-620572</v>
      </c>
      <c r="D42" s="72">
        <f aca="true" t="shared" si="13" ref="D42:T42">D7-D41</f>
        <v>-1200000</v>
      </c>
      <c r="E42" s="72">
        <f t="shared" si="13"/>
        <v>5800000</v>
      </c>
      <c r="F42" s="72">
        <f t="shared" si="13"/>
        <v>-4000000</v>
      </c>
      <c r="G42" s="72">
        <f t="shared" si="13"/>
        <v>26000000</v>
      </c>
      <c r="H42" s="72">
        <f t="shared" si="13"/>
        <v>6000000</v>
      </c>
      <c r="I42" s="72">
        <f t="shared" si="13"/>
        <v>6084000</v>
      </c>
      <c r="J42" s="72">
        <f t="shared" si="13"/>
        <v>6000000</v>
      </c>
      <c r="K42" s="72">
        <f t="shared" si="13"/>
        <v>13000000</v>
      </c>
      <c r="L42" s="72">
        <f t="shared" si="13"/>
        <v>0</v>
      </c>
      <c r="M42" s="72">
        <f t="shared" si="13"/>
        <v>0</v>
      </c>
      <c r="N42" s="72">
        <f t="shared" si="13"/>
        <v>0</v>
      </c>
      <c r="O42" s="72">
        <f t="shared" si="13"/>
        <v>0</v>
      </c>
      <c r="P42" s="72">
        <f t="shared" si="13"/>
        <v>0</v>
      </c>
      <c r="Q42" s="72">
        <f t="shared" si="13"/>
        <v>0</v>
      </c>
      <c r="R42" s="72">
        <f t="shared" si="13"/>
        <v>0</v>
      </c>
      <c r="S42" s="72">
        <f t="shared" si="13"/>
        <v>0</v>
      </c>
      <c r="T42" s="72">
        <f t="shared" si="13"/>
        <v>0</v>
      </c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</row>
    <row r="43" spans="1:58" s="50" customFormat="1" ht="18" customHeight="1">
      <c r="A43" s="51" t="s">
        <v>67</v>
      </c>
      <c r="B43" s="89" t="s">
        <v>68</v>
      </c>
      <c r="C43" s="72">
        <f>SUM(C29,C20)</f>
        <v>37000000</v>
      </c>
      <c r="D43" s="72">
        <f aca="true" t="shared" si="14" ref="D43:K43">D29</f>
        <v>10000000</v>
      </c>
      <c r="E43" s="72">
        <f t="shared" si="14"/>
        <v>0</v>
      </c>
      <c r="F43" s="72">
        <f t="shared" si="14"/>
        <v>10000000</v>
      </c>
      <c r="G43" s="72">
        <f t="shared" si="14"/>
        <v>0</v>
      </c>
      <c r="H43" s="72">
        <f t="shared" si="14"/>
        <v>0</v>
      </c>
      <c r="I43" s="72">
        <f t="shared" si="14"/>
        <v>0</v>
      </c>
      <c r="J43" s="72">
        <f t="shared" si="14"/>
        <v>0</v>
      </c>
      <c r="K43" s="72">
        <f t="shared" si="14"/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</row>
    <row r="44" spans="1:58" s="50" customFormat="1" ht="18" customHeight="1">
      <c r="A44" s="51" t="s">
        <v>69</v>
      </c>
      <c r="B44" s="89" t="s">
        <v>70</v>
      </c>
      <c r="C44" s="72">
        <f>SUM(C23+C25)</f>
        <v>38800000</v>
      </c>
      <c r="D44" s="72">
        <f aca="true" t="shared" si="15" ref="D44:T44">SUM(D23+D25)</f>
        <v>8800000</v>
      </c>
      <c r="E44" s="72">
        <f t="shared" si="15"/>
        <v>5800000</v>
      </c>
      <c r="F44" s="72">
        <f t="shared" si="15"/>
        <v>6000000</v>
      </c>
      <c r="G44" s="72">
        <f t="shared" si="15"/>
        <v>26000000</v>
      </c>
      <c r="H44" s="72">
        <f t="shared" si="15"/>
        <v>6000000</v>
      </c>
      <c r="I44" s="72">
        <f t="shared" si="15"/>
        <v>6084000</v>
      </c>
      <c r="J44" s="72">
        <f t="shared" si="15"/>
        <v>6000000</v>
      </c>
      <c r="K44" s="72">
        <f t="shared" si="15"/>
        <v>13000000</v>
      </c>
      <c r="L44" s="72">
        <f t="shared" si="15"/>
        <v>0</v>
      </c>
      <c r="M44" s="72">
        <f t="shared" si="15"/>
        <v>0</v>
      </c>
      <c r="N44" s="72">
        <f t="shared" si="15"/>
        <v>0</v>
      </c>
      <c r="O44" s="72">
        <f t="shared" si="15"/>
        <v>0</v>
      </c>
      <c r="P44" s="72">
        <f t="shared" si="15"/>
        <v>0</v>
      </c>
      <c r="Q44" s="72">
        <f t="shared" si="15"/>
        <v>0</v>
      </c>
      <c r="R44" s="72">
        <f t="shared" si="15"/>
        <v>0</v>
      </c>
      <c r="S44" s="72">
        <f t="shared" si="15"/>
        <v>0</v>
      </c>
      <c r="T44" s="72">
        <f t="shared" si="15"/>
        <v>0</v>
      </c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</row>
    <row r="45" spans="1:11" s="50" customFormat="1" ht="24.75" customHeight="1">
      <c r="A45" s="51" t="s">
        <v>114</v>
      </c>
      <c r="B45" s="89" t="s">
        <v>115</v>
      </c>
      <c r="C45" s="72">
        <v>1787941.07</v>
      </c>
      <c r="D45" s="72">
        <v>4711817.78</v>
      </c>
      <c r="E45" s="72">
        <v>1906845.94</v>
      </c>
      <c r="F45" s="74">
        <v>1997574</v>
      </c>
      <c r="G45" s="74">
        <v>1766924</v>
      </c>
      <c r="H45" s="74">
        <v>1691404</v>
      </c>
      <c r="I45" s="74">
        <v>1612987</v>
      </c>
      <c r="J45" s="74">
        <v>1379271</v>
      </c>
      <c r="K45" s="74">
        <v>1309879</v>
      </c>
    </row>
    <row r="46" ht="15.75" customHeight="1">
      <c r="B46" s="155"/>
    </row>
    <row r="47" ht="12">
      <c r="B47" s="155"/>
    </row>
    <row r="48" ht="12">
      <c r="B48" s="155"/>
    </row>
    <row r="49" ht="12">
      <c r="B49" s="155"/>
    </row>
    <row r="50" ht="12">
      <c r="B50" s="155"/>
    </row>
    <row r="51" ht="12">
      <c r="B51" s="155"/>
    </row>
    <row r="52" ht="12">
      <c r="B52" s="155"/>
    </row>
    <row r="53" ht="12">
      <c r="B53" s="155"/>
    </row>
    <row r="54" ht="12">
      <c r="B54" s="155"/>
    </row>
    <row r="55" ht="12">
      <c r="B55" s="155"/>
    </row>
    <row r="56" ht="12">
      <c r="B56" s="155"/>
    </row>
    <row r="57" ht="12">
      <c r="B57" s="155"/>
    </row>
    <row r="58" ht="12">
      <c r="B58" s="155"/>
    </row>
    <row r="59" ht="12">
      <c r="B59" s="155"/>
    </row>
    <row r="60" ht="12">
      <c r="B60" s="155"/>
    </row>
    <row r="61" ht="12">
      <c r="B61" s="155"/>
    </row>
    <row r="62" ht="12">
      <c r="B62" s="155"/>
    </row>
    <row r="63" ht="12">
      <c r="B63" s="155"/>
    </row>
    <row r="64" ht="12">
      <c r="B64" s="155"/>
    </row>
    <row r="65" ht="12">
      <c r="B65" s="155"/>
    </row>
    <row r="66" ht="12">
      <c r="B66" s="155"/>
    </row>
    <row r="67" ht="12">
      <c r="B67" s="155"/>
    </row>
    <row r="68" ht="12">
      <c r="B68" s="155"/>
    </row>
    <row r="69" ht="12">
      <c r="B69" s="155"/>
    </row>
    <row r="70" ht="12">
      <c r="B70" s="155"/>
    </row>
    <row r="71" ht="12">
      <c r="B71" s="155"/>
    </row>
    <row r="72" ht="12">
      <c r="B72" s="155"/>
    </row>
    <row r="73" ht="12">
      <c r="B73" s="155"/>
    </row>
    <row r="74" ht="12">
      <c r="B74" s="155"/>
    </row>
    <row r="75" ht="12">
      <c r="B75" s="155"/>
    </row>
    <row r="76" ht="12">
      <c r="B76" s="155"/>
    </row>
    <row r="77" ht="12">
      <c r="B77" s="155"/>
    </row>
    <row r="78" ht="12">
      <c r="B78" s="155"/>
    </row>
    <row r="79" ht="12">
      <c r="B79" s="155"/>
    </row>
    <row r="80" ht="12">
      <c r="B80" s="155"/>
    </row>
    <row r="81" ht="12">
      <c r="B81" s="155"/>
    </row>
    <row r="82" ht="12">
      <c r="B82" s="155"/>
    </row>
    <row r="83" ht="12">
      <c r="B83" s="155"/>
    </row>
    <row r="84" ht="12">
      <c r="B84" s="155"/>
    </row>
    <row r="85" ht="12">
      <c r="B85" s="155"/>
    </row>
    <row r="86" ht="12">
      <c r="B86" s="155"/>
    </row>
    <row r="87" ht="12">
      <c r="B87" s="155"/>
    </row>
    <row r="88" ht="12">
      <c r="B88" s="155"/>
    </row>
    <row r="89" ht="12">
      <c r="B89" s="155"/>
    </row>
    <row r="90" ht="12">
      <c r="B90" s="155"/>
    </row>
    <row r="91" ht="12">
      <c r="B91" s="155"/>
    </row>
    <row r="92" ht="12">
      <c r="B92" s="155"/>
    </row>
    <row r="93" ht="12">
      <c r="B93" s="155"/>
    </row>
    <row r="94" ht="12">
      <c r="B94" s="155"/>
    </row>
    <row r="95" ht="12">
      <c r="B95" s="155"/>
    </row>
    <row r="96" ht="12">
      <c r="B96" s="155"/>
    </row>
    <row r="97" ht="12">
      <c r="B97" s="155"/>
    </row>
    <row r="98" ht="12">
      <c r="B98" s="155"/>
    </row>
    <row r="99" ht="12">
      <c r="B99" s="155"/>
    </row>
    <row r="100" ht="12">
      <c r="B100" s="155"/>
    </row>
    <row r="101" ht="12">
      <c r="B101" s="155"/>
    </row>
    <row r="102" ht="12">
      <c r="B102" s="155"/>
    </row>
    <row r="103" ht="12">
      <c r="B103" s="155"/>
    </row>
    <row r="104" ht="12">
      <c r="B104" s="155"/>
    </row>
    <row r="105" ht="12">
      <c r="B105" s="155"/>
    </row>
    <row r="106" ht="12">
      <c r="B106" s="155"/>
    </row>
    <row r="107" ht="12">
      <c r="B107" s="155"/>
    </row>
    <row r="108" ht="12">
      <c r="B108" s="155"/>
    </row>
    <row r="109" ht="12">
      <c r="B109" s="155"/>
    </row>
    <row r="110" ht="12">
      <c r="B110" s="155"/>
    </row>
    <row r="111" ht="12">
      <c r="B111" s="155"/>
    </row>
    <row r="112" ht="12">
      <c r="B112" s="155"/>
    </row>
    <row r="113" ht="12">
      <c r="B113" s="155"/>
    </row>
    <row r="114" ht="12">
      <c r="B114" s="155"/>
    </row>
    <row r="115" ht="12">
      <c r="B115" s="155"/>
    </row>
    <row r="116" ht="12">
      <c r="B116" s="155"/>
    </row>
    <row r="117" ht="12">
      <c r="B117" s="155"/>
    </row>
    <row r="118" ht="12">
      <c r="B118" s="155"/>
    </row>
    <row r="119" ht="12">
      <c r="B119" s="155"/>
    </row>
    <row r="120" ht="12">
      <c r="B120" s="155"/>
    </row>
    <row r="121" ht="12">
      <c r="B121" s="155"/>
    </row>
    <row r="122" ht="12">
      <c r="B122" s="155"/>
    </row>
    <row r="123" ht="12">
      <c r="B123" s="155"/>
    </row>
    <row r="124" ht="12">
      <c r="B124" s="155"/>
    </row>
    <row r="125" ht="12">
      <c r="B125" s="155"/>
    </row>
    <row r="126" ht="12">
      <c r="B126" s="155"/>
    </row>
    <row r="127" ht="12">
      <c r="B127" s="155"/>
    </row>
    <row r="128" ht="12">
      <c r="B128" s="155"/>
    </row>
    <row r="129" ht="12">
      <c r="B129" s="155"/>
    </row>
    <row r="130" ht="12">
      <c r="B130" s="155"/>
    </row>
    <row r="131" ht="12">
      <c r="B131" s="155"/>
    </row>
    <row r="132" ht="12">
      <c r="B132" s="155"/>
    </row>
    <row r="133" ht="12">
      <c r="B133" s="155"/>
    </row>
    <row r="134" ht="12">
      <c r="B134" s="155"/>
    </row>
    <row r="135" ht="12">
      <c r="B135" s="155"/>
    </row>
    <row r="136" ht="12">
      <c r="B136" s="155"/>
    </row>
    <row r="137" ht="12">
      <c r="B137" s="155"/>
    </row>
    <row r="138" ht="12">
      <c r="B138" s="155"/>
    </row>
    <row r="139" ht="12">
      <c r="B139" s="155"/>
    </row>
    <row r="140" ht="12">
      <c r="B140" s="155"/>
    </row>
    <row r="141" ht="12">
      <c r="B141" s="155"/>
    </row>
    <row r="142" ht="12">
      <c r="B142" s="155"/>
    </row>
    <row r="143" ht="12">
      <c r="B143" s="155"/>
    </row>
    <row r="144" ht="12">
      <c r="B144" s="155"/>
    </row>
    <row r="145" ht="12">
      <c r="B145" s="155"/>
    </row>
    <row r="146" ht="12">
      <c r="B146" s="155"/>
    </row>
    <row r="147" ht="12">
      <c r="B147" s="155"/>
    </row>
    <row r="148" ht="12">
      <c r="B148" s="155"/>
    </row>
    <row r="149" ht="12">
      <c r="B149" s="155"/>
    </row>
    <row r="150" ht="12">
      <c r="B150" s="155"/>
    </row>
    <row r="151" ht="12">
      <c r="B151" s="155"/>
    </row>
    <row r="152" ht="12">
      <c r="B152" s="155"/>
    </row>
    <row r="153" ht="12">
      <c r="B153" s="155"/>
    </row>
    <row r="154" ht="12">
      <c r="B154" s="155"/>
    </row>
    <row r="155" ht="12">
      <c r="B155" s="155"/>
    </row>
    <row r="156" ht="12">
      <c r="B156" s="155"/>
    </row>
    <row r="157" ht="12">
      <c r="B157" s="155"/>
    </row>
    <row r="158" ht="12">
      <c r="B158" s="155"/>
    </row>
    <row r="159" ht="12">
      <c r="B159" s="155"/>
    </row>
    <row r="160" ht="12">
      <c r="B160" s="155"/>
    </row>
    <row r="161" ht="12">
      <c r="B161" s="155"/>
    </row>
    <row r="162" ht="12">
      <c r="B162" s="155"/>
    </row>
    <row r="163" ht="12">
      <c r="B163" s="155"/>
    </row>
    <row r="164" ht="12">
      <c r="B164" s="155"/>
    </row>
    <row r="165" ht="12">
      <c r="B165" s="155"/>
    </row>
    <row r="166" ht="12">
      <c r="B166" s="155"/>
    </row>
    <row r="167" ht="12">
      <c r="B167" s="155"/>
    </row>
    <row r="168" ht="12">
      <c r="B168" s="155"/>
    </row>
    <row r="169" ht="12">
      <c r="B169" s="155"/>
    </row>
    <row r="170" ht="12">
      <c r="B170" s="155"/>
    </row>
    <row r="171" ht="12">
      <c r="B171" s="155"/>
    </row>
    <row r="172" ht="12">
      <c r="B172" s="155"/>
    </row>
    <row r="173" ht="12">
      <c r="B173" s="155"/>
    </row>
    <row r="174" ht="12">
      <c r="B174" s="155"/>
    </row>
    <row r="175" ht="12">
      <c r="B175" s="155"/>
    </row>
    <row r="176" ht="12">
      <c r="B176" s="155"/>
    </row>
    <row r="177" ht="12">
      <c r="B177" s="155"/>
    </row>
    <row r="178" ht="12">
      <c r="B178" s="155"/>
    </row>
    <row r="179" ht="12">
      <c r="B179" s="155"/>
    </row>
    <row r="180" ht="12">
      <c r="B180" s="155"/>
    </row>
    <row r="181" ht="12">
      <c r="B181" s="155"/>
    </row>
    <row r="182" ht="12">
      <c r="B182" s="155"/>
    </row>
    <row r="183" ht="12">
      <c r="B183" s="155"/>
    </row>
    <row r="184" ht="12">
      <c r="B184" s="155"/>
    </row>
    <row r="185" ht="12">
      <c r="B185" s="155"/>
    </row>
    <row r="186" ht="12">
      <c r="B186" s="155"/>
    </row>
    <row r="187" ht="12">
      <c r="B187" s="155"/>
    </row>
    <row r="188" ht="12">
      <c r="B188" s="155"/>
    </row>
    <row r="189" ht="12">
      <c r="B189" s="155"/>
    </row>
    <row r="190" ht="12">
      <c r="B190" s="155"/>
    </row>
    <row r="191" ht="12">
      <c r="B191" s="155"/>
    </row>
    <row r="192" ht="12">
      <c r="B192" s="155"/>
    </row>
    <row r="193" ht="12">
      <c r="B193" s="155"/>
    </row>
    <row r="194" ht="12">
      <c r="B194" s="155"/>
    </row>
    <row r="195" ht="12">
      <c r="B195" s="155"/>
    </row>
    <row r="196" ht="12">
      <c r="B196" s="155"/>
    </row>
    <row r="197" ht="12">
      <c r="B197" s="155"/>
    </row>
    <row r="198" ht="12">
      <c r="B198" s="155"/>
    </row>
    <row r="199" ht="12">
      <c r="B199" s="155"/>
    </row>
    <row r="200" ht="12">
      <c r="B200" s="155"/>
    </row>
    <row r="201" ht="12">
      <c r="B201" s="155"/>
    </row>
    <row r="202" ht="12">
      <c r="B202" s="155"/>
    </row>
    <row r="203" ht="12">
      <c r="B203" s="155"/>
    </row>
    <row r="204" ht="12">
      <c r="B204" s="155"/>
    </row>
    <row r="205" ht="12">
      <c r="B205" s="155"/>
    </row>
    <row r="206" ht="12">
      <c r="B206" s="155"/>
    </row>
    <row r="207" ht="12">
      <c r="B207" s="155"/>
    </row>
    <row r="208" ht="12">
      <c r="B208" s="155"/>
    </row>
    <row r="209" ht="12">
      <c r="B209" s="155"/>
    </row>
    <row r="210" ht="12">
      <c r="B210" s="155"/>
    </row>
    <row r="211" ht="12">
      <c r="B211" s="155"/>
    </row>
    <row r="212" ht="12">
      <c r="B212" s="155"/>
    </row>
    <row r="213" ht="12">
      <c r="B213" s="155"/>
    </row>
    <row r="214" ht="12">
      <c r="B214" s="155"/>
    </row>
    <row r="215" ht="12">
      <c r="B215" s="155"/>
    </row>
    <row r="216" ht="12">
      <c r="B216" s="155"/>
    </row>
    <row r="217" ht="12">
      <c r="B217" s="155"/>
    </row>
    <row r="218" ht="12">
      <c r="B218" s="155"/>
    </row>
    <row r="219" ht="12">
      <c r="B219" s="155"/>
    </row>
    <row r="220" ht="12">
      <c r="B220" s="155"/>
    </row>
    <row r="221" ht="12">
      <c r="B221" s="155"/>
    </row>
    <row r="222" ht="12">
      <c r="B222" s="155"/>
    </row>
    <row r="223" ht="12">
      <c r="B223" s="155"/>
    </row>
    <row r="224" ht="12">
      <c r="B224" s="155"/>
    </row>
    <row r="225" ht="12">
      <c r="B225" s="155"/>
    </row>
    <row r="226" ht="12">
      <c r="B226" s="155"/>
    </row>
    <row r="227" ht="12">
      <c r="B227" s="155"/>
    </row>
    <row r="228" ht="12">
      <c r="B228" s="155"/>
    </row>
    <row r="229" ht="12">
      <c r="B229" s="155"/>
    </row>
    <row r="230" ht="12">
      <c r="B230" s="155"/>
    </row>
    <row r="231" ht="12">
      <c r="B231" s="155"/>
    </row>
    <row r="232" ht="12">
      <c r="B232" s="155"/>
    </row>
    <row r="233" ht="12">
      <c r="B233" s="155"/>
    </row>
    <row r="234" ht="12">
      <c r="B234" s="155"/>
    </row>
    <row r="235" ht="12">
      <c r="B235" s="155"/>
    </row>
    <row r="236" ht="12">
      <c r="B236" s="157"/>
    </row>
    <row r="237" ht="12">
      <c r="B237" s="157"/>
    </row>
    <row r="238" ht="12">
      <c r="B238" s="157"/>
    </row>
    <row r="239" ht="12">
      <c r="B239" s="157"/>
    </row>
    <row r="240" ht="12">
      <c r="B240" s="157"/>
    </row>
    <row r="241" ht="12">
      <c r="B241" s="157"/>
    </row>
    <row r="242" ht="12">
      <c r="B242" s="157"/>
    </row>
    <row r="243" ht="12">
      <c r="B243" s="157"/>
    </row>
    <row r="244" ht="12">
      <c r="B244" s="157"/>
    </row>
    <row r="245" ht="12">
      <c r="B245" s="157"/>
    </row>
    <row r="246" ht="12">
      <c r="B246" s="157"/>
    </row>
    <row r="247" ht="12">
      <c r="B247" s="157"/>
    </row>
    <row r="248" ht="12">
      <c r="B248" s="157"/>
    </row>
    <row r="249" ht="12">
      <c r="B249" s="157"/>
    </row>
    <row r="250" ht="12">
      <c r="B250" s="157"/>
    </row>
    <row r="251" ht="12">
      <c r="B251" s="157"/>
    </row>
    <row r="252" ht="12">
      <c r="B252" s="157"/>
    </row>
    <row r="253" ht="12">
      <c r="B253" s="157"/>
    </row>
    <row r="254" ht="12">
      <c r="B254" s="157"/>
    </row>
    <row r="255" ht="12">
      <c r="B255" s="157"/>
    </row>
    <row r="256" ht="12">
      <c r="B256" s="157"/>
    </row>
    <row r="257" ht="12">
      <c r="B257" s="157"/>
    </row>
    <row r="258" ht="12">
      <c r="B258" s="157"/>
    </row>
    <row r="259" ht="12">
      <c r="B259" s="157"/>
    </row>
    <row r="260" ht="12">
      <c r="B260" s="157"/>
    </row>
    <row r="261" ht="12">
      <c r="B261" s="157"/>
    </row>
    <row r="262" ht="12">
      <c r="B262" s="157"/>
    </row>
    <row r="263" ht="12">
      <c r="B263" s="157"/>
    </row>
    <row r="264" ht="12">
      <c r="B264" s="157"/>
    </row>
    <row r="265" ht="12">
      <c r="B265" s="157"/>
    </row>
    <row r="266" ht="12">
      <c r="B266" s="157"/>
    </row>
    <row r="267" ht="12">
      <c r="B267" s="157"/>
    </row>
    <row r="268" ht="12">
      <c r="B268" s="157"/>
    </row>
    <row r="269" ht="12">
      <c r="B269" s="157"/>
    </row>
    <row r="270" ht="12">
      <c r="B270" s="157"/>
    </row>
    <row r="271" ht="12">
      <c r="B271" s="157"/>
    </row>
    <row r="272" ht="12">
      <c r="B272" s="157"/>
    </row>
    <row r="273" ht="12">
      <c r="B273" s="157"/>
    </row>
    <row r="274" ht="12">
      <c r="B274" s="157"/>
    </row>
    <row r="275" ht="12">
      <c r="B275" s="157"/>
    </row>
    <row r="276" ht="12">
      <c r="B276" s="157"/>
    </row>
    <row r="277" ht="12">
      <c r="B277" s="157"/>
    </row>
    <row r="278" ht="12">
      <c r="B278" s="157"/>
    </row>
    <row r="279" ht="12">
      <c r="B279" s="157"/>
    </row>
    <row r="280" ht="12">
      <c r="B280" s="157"/>
    </row>
    <row r="281" ht="12">
      <c r="B281" s="157"/>
    </row>
    <row r="282" ht="12">
      <c r="B282" s="157"/>
    </row>
    <row r="283" ht="12">
      <c r="B283" s="157"/>
    </row>
    <row r="284" ht="12">
      <c r="B284" s="157"/>
    </row>
    <row r="285" ht="12">
      <c r="B285" s="157"/>
    </row>
    <row r="286" ht="12">
      <c r="B286" s="157"/>
    </row>
    <row r="287" ht="12">
      <c r="B287" s="157"/>
    </row>
    <row r="288" ht="12">
      <c r="B288" s="157"/>
    </row>
    <row r="289" ht="12">
      <c r="B289" s="157"/>
    </row>
    <row r="290" ht="12">
      <c r="B290" s="157"/>
    </row>
    <row r="291" ht="12">
      <c r="B291" s="157"/>
    </row>
    <row r="292" ht="12">
      <c r="B292" s="157"/>
    </row>
    <row r="293" ht="12">
      <c r="B293" s="157"/>
    </row>
    <row r="294" ht="12">
      <c r="B294" s="157"/>
    </row>
    <row r="295" ht="12">
      <c r="B295" s="157"/>
    </row>
    <row r="296" ht="12">
      <c r="B296" s="157"/>
    </row>
    <row r="297" ht="12">
      <c r="B297" s="157"/>
    </row>
    <row r="298" ht="12">
      <c r="B298" s="157"/>
    </row>
    <row r="299" ht="12">
      <c r="B299" s="157"/>
    </row>
    <row r="300" ht="12">
      <c r="B300" s="157"/>
    </row>
    <row r="301" ht="12">
      <c r="B301" s="157"/>
    </row>
    <row r="302" ht="12">
      <c r="B302" s="157"/>
    </row>
    <row r="303" ht="12">
      <c r="B303" s="157"/>
    </row>
    <row r="304" ht="12">
      <c r="B304" s="157"/>
    </row>
    <row r="305" ht="12">
      <c r="B305" s="157"/>
    </row>
    <row r="306" ht="12">
      <c r="B306" s="157"/>
    </row>
    <row r="307" ht="12">
      <c r="B307" s="157"/>
    </row>
    <row r="308" ht="12">
      <c r="B308" s="157"/>
    </row>
    <row r="309" ht="12">
      <c r="B309" s="157"/>
    </row>
    <row r="310" ht="12">
      <c r="B310" s="157"/>
    </row>
    <row r="311" ht="12">
      <c r="B311" s="157"/>
    </row>
    <row r="312" ht="12">
      <c r="B312" s="157"/>
    </row>
    <row r="313" ht="12">
      <c r="B313" s="157"/>
    </row>
    <row r="314" ht="12">
      <c r="B314" s="157"/>
    </row>
    <row r="315" ht="12">
      <c r="B315" s="157"/>
    </row>
    <row r="316" ht="12">
      <c r="B316" s="157"/>
    </row>
    <row r="317" ht="12">
      <c r="B317" s="157"/>
    </row>
    <row r="318" ht="12">
      <c r="B318" s="157"/>
    </row>
    <row r="319" ht="12">
      <c r="B319" s="157"/>
    </row>
    <row r="320" ht="12">
      <c r="B320" s="157"/>
    </row>
    <row r="321" ht="12">
      <c r="B321" s="157"/>
    </row>
    <row r="322" ht="12">
      <c r="B322" s="157"/>
    </row>
    <row r="323" ht="12">
      <c r="B323" s="157"/>
    </row>
    <row r="324" ht="12">
      <c r="B324" s="157"/>
    </row>
    <row r="325" ht="12">
      <c r="B325" s="157"/>
    </row>
    <row r="326" ht="12">
      <c r="B326" s="157"/>
    </row>
    <row r="327" ht="12">
      <c r="B327" s="157"/>
    </row>
    <row r="328" ht="12">
      <c r="B328" s="157"/>
    </row>
    <row r="329" ht="12">
      <c r="B329" s="157"/>
    </row>
    <row r="330" ht="12">
      <c r="B330" s="157"/>
    </row>
    <row r="331" ht="12">
      <c r="B331" s="157"/>
    </row>
    <row r="332" ht="12">
      <c r="B332" s="157"/>
    </row>
    <row r="333" ht="12">
      <c r="B333" s="157"/>
    </row>
    <row r="334" ht="12">
      <c r="B334" s="157"/>
    </row>
    <row r="335" ht="12">
      <c r="B335" s="157"/>
    </row>
    <row r="336" ht="12">
      <c r="B336" s="157"/>
    </row>
    <row r="337" ht="12">
      <c r="B337" s="157"/>
    </row>
    <row r="338" ht="12">
      <c r="B338" s="157"/>
    </row>
    <row r="339" ht="12">
      <c r="B339" s="157"/>
    </row>
    <row r="340" ht="12">
      <c r="B340" s="157"/>
    </row>
    <row r="341" ht="12">
      <c r="B341" s="157"/>
    </row>
    <row r="342" ht="12">
      <c r="B342" s="157"/>
    </row>
    <row r="343" ht="12">
      <c r="B343" s="157"/>
    </row>
    <row r="344" ht="12">
      <c r="B344" s="157"/>
    </row>
    <row r="345" ht="12">
      <c r="B345" s="157"/>
    </row>
    <row r="346" ht="12">
      <c r="B346" s="157"/>
    </row>
    <row r="347" ht="12">
      <c r="B347" s="157"/>
    </row>
    <row r="348" ht="12">
      <c r="B348" s="157"/>
    </row>
    <row r="349" ht="12">
      <c r="B349" s="157"/>
    </row>
    <row r="350" ht="12">
      <c r="B350" s="157"/>
    </row>
    <row r="351" ht="12">
      <c r="B351" s="157"/>
    </row>
    <row r="352" ht="12">
      <c r="B352" s="157"/>
    </row>
    <row r="353" ht="12">
      <c r="B353" s="157"/>
    </row>
    <row r="354" ht="12">
      <c r="B354" s="157"/>
    </row>
    <row r="355" ht="12">
      <c r="B355" s="157"/>
    </row>
    <row r="356" ht="12">
      <c r="B356" s="157"/>
    </row>
    <row r="357" ht="12">
      <c r="B357" s="157"/>
    </row>
    <row r="358" ht="12">
      <c r="B358" s="157"/>
    </row>
    <row r="359" ht="12">
      <c r="B359" s="157"/>
    </row>
    <row r="360" ht="12">
      <c r="B360" s="157"/>
    </row>
    <row r="361" ht="12">
      <c r="B361" s="157"/>
    </row>
    <row r="362" ht="12">
      <c r="B362" s="157"/>
    </row>
    <row r="363" ht="12">
      <c r="B363" s="157"/>
    </row>
    <row r="364" ht="12">
      <c r="B364" s="157"/>
    </row>
    <row r="365" ht="12">
      <c r="B365" s="157"/>
    </row>
    <row r="366" ht="12">
      <c r="B366" s="157"/>
    </row>
    <row r="367" ht="12">
      <c r="B367" s="157"/>
    </row>
    <row r="368" ht="12">
      <c r="B368" s="157"/>
    </row>
    <row r="369" ht="12">
      <c r="B369" s="157"/>
    </row>
    <row r="370" ht="12">
      <c r="B370" s="157"/>
    </row>
    <row r="371" ht="12">
      <c r="B371" s="157"/>
    </row>
    <row r="372" ht="12">
      <c r="B372" s="157"/>
    </row>
    <row r="373" ht="12">
      <c r="B373" s="157"/>
    </row>
    <row r="374" ht="12">
      <c r="B374" s="157"/>
    </row>
    <row r="375" ht="12">
      <c r="B375" s="157"/>
    </row>
    <row r="376" ht="12">
      <c r="B376" s="157"/>
    </row>
    <row r="377" ht="12">
      <c r="B377" s="157"/>
    </row>
    <row r="378" ht="12">
      <c r="B378" s="157"/>
    </row>
    <row r="379" ht="12">
      <c r="B379" s="157"/>
    </row>
    <row r="380" ht="12">
      <c r="B380" s="157"/>
    </row>
    <row r="381" ht="12">
      <c r="B381" s="157"/>
    </row>
    <row r="382" ht="12">
      <c r="B382" s="157"/>
    </row>
    <row r="383" ht="12">
      <c r="B383" s="157"/>
    </row>
    <row r="384" ht="12">
      <c r="B384" s="157"/>
    </row>
    <row r="385" ht="12">
      <c r="B385" s="157"/>
    </row>
    <row r="386" ht="12">
      <c r="B386" s="157"/>
    </row>
    <row r="387" ht="12">
      <c r="B387" s="157"/>
    </row>
    <row r="388" ht="12">
      <c r="B388" s="157"/>
    </row>
    <row r="389" ht="12">
      <c r="B389" s="157"/>
    </row>
    <row r="390" ht="12">
      <c r="B390" s="157"/>
    </row>
    <row r="391" ht="12">
      <c r="B391" s="157"/>
    </row>
    <row r="392" ht="12">
      <c r="B392" s="157"/>
    </row>
    <row r="393" ht="12">
      <c r="B393" s="157"/>
    </row>
    <row r="394" ht="12">
      <c r="B394" s="157"/>
    </row>
    <row r="395" ht="12">
      <c r="B395" s="157"/>
    </row>
    <row r="396" ht="12">
      <c r="B396" s="157"/>
    </row>
    <row r="397" ht="12">
      <c r="B397" s="157"/>
    </row>
    <row r="398" ht="12">
      <c r="B398" s="157"/>
    </row>
    <row r="399" ht="12">
      <c r="B399" s="157"/>
    </row>
    <row r="400" ht="12">
      <c r="B400" s="157"/>
    </row>
    <row r="401" ht="12">
      <c r="B401" s="157"/>
    </row>
    <row r="402" ht="12">
      <c r="B402" s="157"/>
    </row>
    <row r="403" ht="12">
      <c r="B403" s="157"/>
    </row>
    <row r="404" ht="12">
      <c r="B404" s="157"/>
    </row>
    <row r="405" ht="12">
      <c r="B405" s="157"/>
    </row>
    <row r="406" ht="12">
      <c r="B406" s="157"/>
    </row>
    <row r="407" ht="12">
      <c r="B407" s="157"/>
    </row>
    <row r="408" ht="12">
      <c r="B408" s="157"/>
    </row>
    <row r="409" ht="12">
      <c r="B409" s="157"/>
    </row>
    <row r="410" ht="12">
      <c r="B410" s="157"/>
    </row>
    <row r="411" ht="12">
      <c r="B411" s="157"/>
    </row>
    <row r="412" ht="12">
      <c r="B412" s="157"/>
    </row>
    <row r="413" ht="12">
      <c r="B413" s="157"/>
    </row>
    <row r="414" ht="12">
      <c r="B414" s="157"/>
    </row>
    <row r="415" ht="12">
      <c r="B415" s="157"/>
    </row>
    <row r="416" ht="12">
      <c r="B416" s="157"/>
    </row>
    <row r="417" ht="12">
      <c r="B417" s="157"/>
    </row>
    <row r="418" ht="12">
      <c r="B418" s="157"/>
    </row>
    <row r="419" ht="12">
      <c r="B419" s="157"/>
    </row>
    <row r="420" ht="12">
      <c r="B420" s="157"/>
    </row>
    <row r="421" ht="12">
      <c r="B421" s="157"/>
    </row>
    <row r="422" ht="12">
      <c r="B422" s="157"/>
    </row>
    <row r="423" ht="12">
      <c r="B423" s="157"/>
    </row>
    <row r="424" ht="12">
      <c r="B424" s="157"/>
    </row>
    <row r="425" ht="12">
      <c r="B425" s="157"/>
    </row>
    <row r="426" ht="12">
      <c r="B426" s="157"/>
    </row>
    <row r="427" ht="12">
      <c r="B427" s="157"/>
    </row>
    <row r="428" ht="12">
      <c r="B428" s="157"/>
    </row>
    <row r="429" ht="12">
      <c r="B429" s="157"/>
    </row>
    <row r="430" ht="12">
      <c r="B430" s="157"/>
    </row>
    <row r="431" ht="12">
      <c r="B431" s="157"/>
    </row>
    <row r="432" ht="12">
      <c r="B432" s="157"/>
    </row>
    <row r="433" ht="12">
      <c r="B433" s="157"/>
    </row>
    <row r="434" ht="12">
      <c r="B434" s="157"/>
    </row>
    <row r="435" ht="12">
      <c r="B435" s="157"/>
    </row>
    <row r="436" ht="12">
      <c r="B436" s="157"/>
    </row>
    <row r="437" ht="12">
      <c r="B437" s="157"/>
    </row>
    <row r="438" ht="12">
      <c r="B438" s="157"/>
    </row>
    <row r="439" ht="12">
      <c r="B439" s="157"/>
    </row>
    <row r="440" ht="12">
      <c r="B440" s="157"/>
    </row>
    <row r="441" ht="12">
      <c r="B441" s="157"/>
    </row>
    <row r="442" ht="12">
      <c r="B442" s="157"/>
    </row>
    <row r="443" ht="12">
      <c r="B443" s="157"/>
    </row>
    <row r="444" ht="12">
      <c r="B444" s="157"/>
    </row>
    <row r="445" ht="12">
      <c r="B445" s="157"/>
    </row>
    <row r="446" ht="12">
      <c r="B446" s="157"/>
    </row>
    <row r="447" ht="12">
      <c r="B447" s="157"/>
    </row>
    <row r="448" ht="12">
      <c r="B448" s="157"/>
    </row>
    <row r="449" ht="12">
      <c r="B449" s="157"/>
    </row>
    <row r="450" ht="12">
      <c r="B450" s="157"/>
    </row>
    <row r="451" ht="12">
      <c r="B451" s="157"/>
    </row>
    <row r="452" ht="12">
      <c r="B452" s="157"/>
    </row>
    <row r="453" ht="12">
      <c r="B453" s="157"/>
    </row>
    <row r="454" ht="12">
      <c r="B454" s="157"/>
    </row>
    <row r="455" ht="12">
      <c r="B455" s="157"/>
    </row>
    <row r="456" ht="12">
      <c r="B456" s="157"/>
    </row>
    <row r="457" ht="12">
      <c r="B457" s="157"/>
    </row>
    <row r="458" ht="12">
      <c r="B458" s="157"/>
    </row>
    <row r="459" ht="12">
      <c r="B459" s="157"/>
    </row>
    <row r="460" ht="12">
      <c r="B460" s="157"/>
    </row>
    <row r="461" ht="12">
      <c r="B461" s="157"/>
    </row>
    <row r="462" ht="12">
      <c r="B462" s="157"/>
    </row>
    <row r="463" ht="12">
      <c r="B463" s="157"/>
    </row>
    <row r="464" ht="12">
      <c r="B464" s="157"/>
    </row>
    <row r="465" ht="12">
      <c r="B465" s="157"/>
    </row>
    <row r="466" ht="12">
      <c r="B466" s="157"/>
    </row>
    <row r="467" ht="12">
      <c r="B467" s="157"/>
    </row>
    <row r="468" ht="12">
      <c r="B468" s="157"/>
    </row>
    <row r="469" ht="12">
      <c r="B469" s="157"/>
    </row>
    <row r="470" ht="12">
      <c r="B470" s="157"/>
    </row>
    <row r="471" ht="12">
      <c r="B471" s="157"/>
    </row>
    <row r="472" ht="12">
      <c r="B472" s="157"/>
    </row>
    <row r="473" ht="12">
      <c r="B473" s="157"/>
    </row>
    <row r="474" ht="12">
      <c r="B474" s="157"/>
    </row>
    <row r="475" ht="12">
      <c r="B475" s="157"/>
    </row>
    <row r="476" ht="12">
      <c r="B476" s="157"/>
    </row>
    <row r="477" ht="12">
      <c r="B477" s="157"/>
    </row>
    <row r="478" ht="12">
      <c r="B478" s="157"/>
    </row>
    <row r="479" ht="12">
      <c r="B479" s="157"/>
    </row>
    <row r="480" ht="12">
      <c r="B480" s="157"/>
    </row>
    <row r="481" ht="12">
      <c r="B481" s="157"/>
    </row>
    <row r="482" ht="12">
      <c r="B482" s="157"/>
    </row>
    <row r="483" ht="12">
      <c r="B483" s="157"/>
    </row>
    <row r="484" ht="12">
      <c r="B484" s="157"/>
    </row>
    <row r="485" ht="12">
      <c r="B485" s="157"/>
    </row>
    <row r="486" ht="12">
      <c r="B486" s="157"/>
    </row>
    <row r="487" ht="12">
      <c r="B487" s="157"/>
    </row>
    <row r="488" ht="12">
      <c r="B488" s="157"/>
    </row>
    <row r="489" ht="12">
      <c r="B489" s="157"/>
    </row>
    <row r="490" ht="12">
      <c r="B490" s="157"/>
    </row>
    <row r="491" ht="12">
      <c r="B491" s="157"/>
    </row>
    <row r="492" ht="12">
      <c r="B492" s="157"/>
    </row>
    <row r="493" ht="12">
      <c r="B493" s="157"/>
    </row>
    <row r="494" ht="12">
      <c r="B494" s="157"/>
    </row>
    <row r="495" ht="12">
      <c r="B495" s="157"/>
    </row>
    <row r="496" ht="12">
      <c r="B496" s="157"/>
    </row>
    <row r="497" ht="12">
      <c r="B497" s="157"/>
    </row>
    <row r="498" ht="12">
      <c r="B498" s="157"/>
    </row>
    <row r="499" ht="12">
      <c r="B499" s="157"/>
    </row>
    <row r="500" ht="12">
      <c r="B500" s="157"/>
    </row>
    <row r="501" ht="12">
      <c r="B501" s="157"/>
    </row>
    <row r="502" ht="12">
      <c r="B502" s="157"/>
    </row>
    <row r="503" ht="12">
      <c r="B503" s="157"/>
    </row>
    <row r="504" ht="12">
      <c r="B504" s="157"/>
    </row>
    <row r="505" ht="12">
      <c r="B505" s="157"/>
    </row>
    <row r="506" ht="12">
      <c r="B506" s="157"/>
    </row>
    <row r="507" ht="12">
      <c r="B507" s="157"/>
    </row>
    <row r="508" ht="12">
      <c r="B508" s="157"/>
    </row>
    <row r="509" ht="12">
      <c r="B509" s="157"/>
    </row>
    <row r="510" ht="12">
      <c r="B510" s="157"/>
    </row>
    <row r="511" ht="12">
      <c r="B511" s="157"/>
    </row>
    <row r="512" ht="12">
      <c r="B512" s="157"/>
    </row>
    <row r="513" ht="12">
      <c r="B513" s="157"/>
    </row>
    <row r="514" ht="12">
      <c r="B514" s="157"/>
    </row>
    <row r="515" ht="12">
      <c r="B515" s="157"/>
    </row>
    <row r="516" ht="12">
      <c r="B516" s="157"/>
    </row>
    <row r="517" ht="12">
      <c r="B517" s="157"/>
    </row>
    <row r="518" ht="12">
      <c r="B518" s="157"/>
    </row>
    <row r="519" ht="12">
      <c r="B519" s="157"/>
    </row>
    <row r="520" ht="12">
      <c r="B520" s="157"/>
    </row>
    <row r="521" ht="12">
      <c r="B521" s="157"/>
    </row>
    <row r="522" ht="12">
      <c r="B522" s="157"/>
    </row>
    <row r="523" ht="12">
      <c r="B523" s="157"/>
    </row>
    <row r="524" ht="12">
      <c r="B524" s="157"/>
    </row>
    <row r="525" ht="12">
      <c r="B525" s="157"/>
    </row>
    <row r="526" ht="12">
      <c r="B526" s="157"/>
    </row>
    <row r="527" ht="12">
      <c r="B527" s="157"/>
    </row>
    <row r="528" ht="12">
      <c r="B528" s="157"/>
    </row>
    <row r="529" ht="12">
      <c r="B529" s="157"/>
    </row>
    <row r="530" ht="12">
      <c r="B530" s="157"/>
    </row>
    <row r="531" ht="12">
      <c r="B531" s="157"/>
    </row>
    <row r="532" ht="12">
      <c r="B532" s="157"/>
    </row>
    <row r="533" ht="12">
      <c r="B533" s="157"/>
    </row>
    <row r="534" ht="12">
      <c r="B534" s="157"/>
    </row>
    <row r="535" ht="12">
      <c r="B535" s="157"/>
    </row>
    <row r="536" ht="12">
      <c r="B536" s="157"/>
    </row>
    <row r="537" ht="12">
      <c r="B537" s="157"/>
    </row>
    <row r="538" ht="12">
      <c r="B538" s="157"/>
    </row>
    <row r="539" ht="12">
      <c r="B539" s="157"/>
    </row>
    <row r="540" ht="12">
      <c r="B540" s="157"/>
    </row>
    <row r="541" ht="12">
      <c r="B541" s="157"/>
    </row>
    <row r="542" ht="12">
      <c r="B542" s="157"/>
    </row>
    <row r="543" ht="12">
      <c r="B543" s="157"/>
    </row>
    <row r="544" ht="12">
      <c r="B544" s="157"/>
    </row>
    <row r="545" ht="12">
      <c r="B545" s="157"/>
    </row>
    <row r="546" ht="12">
      <c r="B546" s="157"/>
    </row>
    <row r="547" ht="12">
      <c r="B547" s="157"/>
    </row>
    <row r="548" ht="12">
      <c r="B548" s="157"/>
    </row>
    <row r="549" ht="12">
      <c r="B549" s="157"/>
    </row>
    <row r="550" ht="12">
      <c r="B550" s="157"/>
    </row>
    <row r="551" ht="12">
      <c r="B551" s="157"/>
    </row>
    <row r="552" ht="12">
      <c r="B552" s="157"/>
    </row>
    <row r="553" ht="12">
      <c r="B553" s="157"/>
    </row>
    <row r="554" ht="12">
      <c r="B554" s="157"/>
    </row>
    <row r="555" ht="12">
      <c r="B555" s="157"/>
    </row>
    <row r="556" ht="12">
      <c r="B556" s="157"/>
    </row>
    <row r="557" ht="12">
      <c r="B557" s="157"/>
    </row>
    <row r="558" ht="12">
      <c r="B558" s="157"/>
    </row>
    <row r="559" ht="12">
      <c r="B559" s="157"/>
    </row>
    <row r="560" ht="12">
      <c r="B560" s="157"/>
    </row>
    <row r="561" ht="12">
      <c r="B561" s="157"/>
    </row>
    <row r="562" ht="12">
      <c r="B562" s="157"/>
    </row>
    <row r="563" ht="12">
      <c r="B563" s="157"/>
    </row>
    <row r="564" ht="12">
      <c r="B564" s="157"/>
    </row>
    <row r="565" ht="12">
      <c r="B565" s="157"/>
    </row>
    <row r="566" ht="12">
      <c r="B566" s="157"/>
    </row>
    <row r="567" ht="12">
      <c r="B567" s="157"/>
    </row>
    <row r="568" ht="12">
      <c r="B568" s="157"/>
    </row>
    <row r="569" ht="12">
      <c r="B569" s="157"/>
    </row>
    <row r="570" ht="12">
      <c r="B570" s="157"/>
    </row>
    <row r="571" ht="12">
      <c r="B571" s="157"/>
    </row>
    <row r="572" ht="12">
      <c r="B572" s="157"/>
    </row>
    <row r="573" ht="12">
      <c r="B573" s="157"/>
    </row>
    <row r="574" ht="12">
      <c r="B574" s="157"/>
    </row>
    <row r="575" ht="12">
      <c r="B575" s="157"/>
    </row>
    <row r="576" ht="12">
      <c r="B576" s="157"/>
    </row>
    <row r="577" ht="12">
      <c r="B577" s="157"/>
    </row>
    <row r="578" ht="12">
      <c r="B578" s="157"/>
    </row>
    <row r="579" ht="12">
      <c r="B579" s="157"/>
    </row>
    <row r="580" ht="12">
      <c r="B580" s="157"/>
    </row>
    <row r="581" ht="12">
      <c r="B581" s="157"/>
    </row>
    <row r="582" ht="12">
      <c r="B582" s="157"/>
    </row>
    <row r="583" ht="12">
      <c r="B583" s="157"/>
    </row>
    <row r="584" ht="12">
      <c r="B584" s="157"/>
    </row>
    <row r="585" ht="12">
      <c r="B585" s="157"/>
    </row>
    <row r="586" ht="12">
      <c r="B586" s="157"/>
    </row>
    <row r="587" ht="12">
      <c r="B587" s="157"/>
    </row>
    <row r="588" ht="12">
      <c r="B588" s="157"/>
    </row>
    <row r="589" ht="12">
      <c r="B589" s="157"/>
    </row>
    <row r="590" ht="12">
      <c r="B590" s="157"/>
    </row>
    <row r="591" ht="12">
      <c r="B591" s="157"/>
    </row>
    <row r="592" ht="12">
      <c r="B592" s="157"/>
    </row>
    <row r="593" ht="12">
      <c r="B593" s="157"/>
    </row>
    <row r="594" ht="12">
      <c r="B594" s="157"/>
    </row>
    <row r="595" ht="12">
      <c r="B595" s="157"/>
    </row>
    <row r="596" ht="12">
      <c r="B596" s="157"/>
    </row>
    <row r="597" ht="12">
      <c r="B597" s="157"/>
    </row>
    <row r="598" ht="12">
      <c r="B598" s="157"/>
    </row>
    <row r="599" ht="12">
      <c r="B599" s="157"/>
    </row>
    <row r="600" ht="12">
      <c r="B600" s="157"/>
    </row>
    <row r="601" ht="12">
      <c r="B601" s="157"/>
    </row>
    <row r="602" ht="12">
      <c r="B602" s="157"/>
    </row>
    <row r="603" ht="12">
      <c r="B603" s="157"/>
    </row>
    <row r="604" ht="12">
      <c r="B604" s="157"/>
    </row>
    <row r="605" ht="12">
      <c r="B605" s="157"/>
    </row>
    <row r="606" ht="12">
      <c r="B606" s="157"/>
    </row>
    <row r="607" ht="12">
      <c r="B607" s="157"/>
    </row>
    <row r="608" ht="12">
      <c r="B608" s="157"/>
    </row>
    <row r="609" ht="12">
      <c r="B609" s="157"/>
    </row>
    <row r="610" ht="12">
      <c r="B610" s="157"/>
    </row>
    <row r="611" ht="12">
      <c r="B611" s="157"/>
    </row>
    <row r="612" ht="12">
      <c r="B612" s="157"/>
    </row>
    <row r="613" ht="12">
      <c r="B613" s="157"/>
    </row>
    <row r="614" ht="12">
      <c r="B614" s="157"/>
    </row>
    <row r="615" ht="12">
      <c r="B615" s="157"/>
    </row>
    <row r="616" ht="12">
      <c r="B616" s="157"/>
    </row>
    <row r="617" ht="12">
      <c r="B617" s="157"/>
    </row>
    <row r="618" ht="12">
      <c r="B618" s="157"/>
    </row>
    <row r="619" ht="12">
      <c r="B619" s="157"/>
    </row>
    <row r="620" ht="12">
      <c r="B620" s="157"/>
    </row>
    <row r="621" ht="12">
      <c r="B621" s="157"/>
    </row>
    <row r="622" ht="12">
      <c r="B622" s="157"/>
    </row>
    <row r="623" ht="12">
      <c r="B623" s="157"/>
    </row>
    <row r="624" ht="12">
      <c r="B624" s="157"/>
    </row>
    <row r="625" ht="12">
      <c r="B625" s="157"/>
    </row>
    <row r="626" ht="12">
      <c r="B626" s="157"/>
    </row>
    <row r="627" ht="12">
      <c r="B627" s="157"/>
    </row>
    <row r="628" ht="12">
      <c r="B628" s="157"/>
    </row>
    <row r="629" ht="12">
      <c r="B629" s="157"/>
    </row>
    <row r="630" ht="12">
      <c r="B630" s="157"/>
    </row>
    <row r="631" ht="12">
      <c r="B631" s="157"/>
    </row>
    <row r="632" ht="12">
      <c r="B632" s="157"/>
    </row>
    <row r="633" ht="12">
      <c r="B633" s="157"/>
    </row>
    <row r="634" ht="12">
      <c r="B634" s="157"/>
    </row>
    <row r="635" ht="12">
      <c r="B635" s="157"/>
    </row>
    <row r="636" ht="12">
      <c r="B636" s="157"/>
    </row>
    <row r="637" ht="12">
      <c r="B637" s="157"/>
    </row>
    <row r="638" ht="12">
      <c r="B638" s="157"/>
    </row>
    <row r="639" ht="12">
      <c r="B639" s="157"/>
    </row>
    <row r="640" ht="12">
      <c r="B640" s="157"/>
    </row>
    <row r="641" ht="12">
      <c r="B641" s="157"/>
    </row>
    <row r="642" ht="12">
      <c r="B642" s="157"/>
    </row>
    <row r="643" ht="12">
      <c r="B643" s="157"/>
    </row>
    <row r="644" ht="12">
      <c r="B644" s="157"/>
    </row>
    <row r="645" ht="12">
      <c r="B645" s="157"/>
    </row>
    <row r="646" ht="12">
      <c r="B646" s="157"/>
    </row>
    <row r="647" ht="12">
      <c r="B647" s="157"/>
    </row>
    <row r="648" ht="12">
      <c r="B648" s="157"/>
    </row>
    <row r="649" ht="12">
      <c r="B649" s="157"/>
    </row>
    <row r="650" ht="12">
      <c r="B650" s="157"/>
    </row>
    <row r="651" ht="12">
      <c r="B651" s="157"/>
    </row>
    <row r="652" ht="12">
      <c r="B652" s="157"/>
    </row>
    <row r="653" ht="12">
      <c r="B653" s="157"/>
    </row>
    <row r="654" ht="12">
      <c r="B654" s="157"/>
    </row>
    <row r="655" ht="12">
      <c r="B655" s="157"/>
    </row>
    <row r="656" ht="12">
      <c r="B656" s="157"/>
    </row>
    <row r="657" ht="12">
      <c r="B657" s="157"/>
    </row>
    <row r="658" ht="12">
      <c r="B658" s="157"/>
    </row>
    <row r="659" ht="12">
      <c r="B659" s="157"/>
    </row>
    <row r="660" ht="12">
      <c r="B660" s="157"/>
    </row>
    <row r="661" ht="12">
      <c r="B661" s="157"/>
    </row>
    <row r="662" ht="12">
      <c r="B662" s="157"/>
    </row>
    <row r="663" ht="12">
      <c r="B663" s="157"/>
    </row>
    <row r="664" ht="12">
      <c r="B664" s="157"/>
    </row>
    <row r="665" ht="12">
      <c r="B665" s="157"/>
    </row>
    <row r="666" ht="12">
      <c r="B666" s="157"/>
    </row>
    <row r="667" ht="12">
      <c r="B667" s="157"/>
    </row>
    <row r="668" ht="12">
      <c r="B668" s="157"/>
    </row>
    <row r="669" ht="12">
      <c r="B669" s="157"/>
    </row>
    <row r="670" ht="12">
      <c r="B670" s="157"/>
    </row>
    <row r="671" ht="12">
      <c r="B671" s="157"/>
    </row>
    <row r="672" ht="12">
      <c r="B672" s="157"/>
    </row>
    <row r="673" ht="12">
      <c r="B673" s="157"/>
    </row>
    <row r="674" ht="12">
      <c r="B674" s="157"/>
    </row>
    <row r="675" ht="12">
      <c r="B675" s="157"/>
    </row>
    <row r="676" ht="12">
      <c r="B676" s="157"/>
    </row>
    <row r="677" ht="12">
      <c r="B677" s="157"/>
    </row>
    <row r="678" ht="12">
      <c r="B678" s="157"/>
    </row>
    <row r="679" ht="12">
      <c r="B679" s="157"/>
    </row>
    <row r="680" ht="12">
      <c r="B680" s="157"/>
    </row>
    <row r="681" ht="12">
      <c r="B681" s="157"/>
    </row>
    <row r="682" ht="12">
      <c r="B682" s="157"/>
    </row>
    <row r="683" ht="12">
      <c r="B683" s="157"/>
    </row>
    <row r="684" ht="12">
      <c r="B684" s="157"/>
    </row>
    <row r="685" ht="12">
      <c r="B685" s="157"/>
    </row>
    <row r="686" ht="12">
      <c r="B686" s="157"/>
    </row>
    <row r="687" ht="12">
      <c r="B687" s="157"/>
    </row>
    <row r="688" ht="12">
      <c r="B688" s="157"/>
    </row>
    <row r="689" ht="12">
      <c r="B689" s="157"/>
    </row>
    <row r="690" ht="12">
      <c r="B690" s="157"/>
    </row>
    <row r="691" ht="12">
      <c r="B691" s="157"/>
    </row>
    <row r="692" ht="12">
      <c r="B692" s="157"/>
    </row>
    <row r="693" ht="12">
      <c r="B693" s="157"/>
    </row>
    <row r="694" ht="12">
      <c r="B694" s="157"/>
    </row>
    <row r="695" ht="12">
      <c r="B695" s="157"/>
    </row>
    <row r="696" ht="12">
      <c r="B696" s="157"/>
    </row>
    <row r="697" ht="12">
      <c r="B697" s="157"/>
    </row>
    <row r="698" ht="12">
      <c r="B698" s="157"/>
    </row>
    <row r="699" ht="12">
      <c r="B699" s="157"/>
    </row>
    <row r="700" ht="12">
      <c r="B700" s="157"/>
    </row>
    <row r="701" ht="12">
      <c r="B701" s="157"/>
    </row>
    <row r="702" ht="12">
      <c r="B702" s="157"/>
    </row>
    <row r="703" ht="12">
      <c r="B703" s="157"/>
    </row>
    <row r="704" ht="12">
      <c r="B704" s="157"/>
    </row>
    <row r="705" ht="12">
      <c r="B705" s="157"/>
    </row>
    <row r="706" ht="12">
      <c r="B706" s="157"/>
    </row>
    <row r="707" ht="12">
      <c r="B707" s="157"/>
    </row>
    <row r="708" ht="12">
      <c r="B708" s="157"/>
    </row>
    <row r="709" ht="12">
      <c r="B709" s="157"/>
    </row>
    <row r="710" ht="12">
      <c r="B710" s="157"/>
    </row>
    <row r="711" ht="12">
      <c r="B711" s="157"/>
    </row>
    <row r="712" ht="12">
      <c r="B712" s="157"/>
    </row>
    <row r="713" ht="12">
      <c r="B713" s="157"/>
    </row>
    <row r="714" ht="12">
      <c r="B714" s="157"/>
    </row>
    <row r="715" ht="12">
      <c r="B715" s="157"/>
    </row>
    <row r="716" ht="12">
      <c r="B716" s="157"/>
    </row>
    <row r="717" ht="12">
      <c r="B717" s="157"/>
    </row>
    <row r="718" ht="12">
      <c r="B718" s="157"/>
    </row>
    <row r="719" ht="12">
      <c r="B719" s="157"/>
    </row>
    <row r="720" ht="12">
      <c r="B720" s="157"/>
    </row>
    <row r="721" ht="12">
      <c r="B721" s="157"/>
    </row>
    <row r="722" ht="12">
      <c r="B722" s="157"/>
    </row>
    <row r="723" ht="12">
      <c r="B723" s="157"/>
    </row>
    <row r="724" ht="12">
      <c r="B724" s="157"/>
    </row>
    <row r="725" ht="12">
      <c r="B725" s="157"/>
    </row>
    <row r="726" ht="12">
      <c r="B726" s="157"/>
    </row>
    <row r="727" ht="12">
      <c r="B727" s="157"/>
    </row>
    <row r="728" ht="12">
      <c r="B728" s="157"/>
    </row>
    <row r="729" ht="12">
      <c r="B729" s="157"/>
    </row>
    <row r="730" ht="12">
      <c r="B730" s="157"/>
    </row>
    <row r="731" ht="12">
      <c r="B731" s="157"/>
    </row>
    <row r="732" ht="12">
      <c r="B732" s="157"/>
    </row>
    <row r="733" ht="12">
      <c r="B733" s="157"/>
    </row>
    <row r="734" ht="12">
      <c r="B734" s="157"/>
    </row>
    <row r="735" ht="12">
      <c r="B735" s="157"/>
    </row>
    <row r="736" ht="12">
      <c r="B736" s="157"/>
    </row>
    <row r="737" ht="12">
      <c r="B737" s="157"/>
    </row>
    <row r="738" ht="12">
      <c r="B738" s="157"/>
    </row>
    <row r="739" ht="12">
      <c r="B739" s="157"/>
    </row>
    <row r="740" ht="12">
      <c r="B740" s="157"/>
    </row>
    <row r="741" ht="12">
      <c r="B741" s="157"/>
    </row>
    <row r="742" ht="12">
      <c r="B742" s="157"/>
    </row>
    <row r="743" ht="12">
      <c r="B743" s="157"/>
    </row>
    <row r="744" ht="12">
      <c r="B744" s="157"/>
    </row>
    <row r="745" ht="12">
      <c r="B745" s="157"/>
    </row>
    <row r="746" ht="12">
      <c r="B746" s="157"/>
    </row>
    <row r="747" ht="12">
      <c r="B747" s="157"/>
    </row>
    <row r="748" ht="12">
      <c r="B748" s="157"/>
    </row>
    <row r="749" ht="12">
      <c r="B749" s="157"/>
    </row>
    <row r="750" ht="12">
      <c r="B750" s="157"/>
    </row>
    <row r="751" ht="12">
      <c r="B751" s="157"/>
    </row>
    <row r="752" ht="12">
      <c r="B752" s="157"/>
    </row>
    <row r="753" ht="12">
      <c r="B753" s="157"/>
    </row>
    <row r="754" ht="12">
      <c r="B754" s="157"/>
    </row>
    <row r="755" ht="12">
      <c r="B755" s="157"/>
    </row>
    <row r="756" ht="12">
      <c r="B756" s="157"/>
    </row>
    <row r="757" ht="12">
      <c r="B757" s="157"/>
    </row>
    <row r="758" ht="12">
      <c r="B758" s="157"/>
    </row>
    <row r="759" ht="12">
      <c r="B759" s="157"/>
    </row>
    <row r="760" ht="12">
      <c r="B760" s="157"/>
    </row>
    <row r="761" ht="12">
      <c r="B761" s="157"/>
    </row>
    <row r="762" ht="12">
      <c r="B762" s="157"/>
    </row>
    <row r="763" ht="12">
      <c r="B763" s="157"/>
    </row>
    <row r="764" ht="12">
      <c r="B764" s="157"/>
    </row>
    <row r="765" ht="12">
      <c r="B765" s="157"/>
    </row>
    <row r="766" ht="12">
      <c r="B766" s="157"/>
    </row>
    <row r="767" ht="12">
      <c r="B767" s="157"/>
    </row>
    <row r="768" ht="12">
      <c r="B768" s="157"/>
    </row>
    <row r="769" ht="12">
      <c r="B769" s="157"/>
    </row>
    <row r="770" ht="12">
      <c r="B770" s="157"/>
    </row>
    <row r="771" ht="12">
      <c r="B771" s="157"/>
    </row>
    <row r="772" ht="12">
      <c r="B772" s="157"/>
    </row>
    <row r="773" ht="12">
      <c r="B773" s="157"/>
    </row>
    <row r="774" ht="12">
      <c r="B774" s="157"/>
    </row>
    <row r="775" ht="12">
      <c r="B775" s="157"/>
    </row>
    <row r="776" ht="12">
      <c r="B776" s="157"/>
    </row>
    <row r="777" ht="12">
      <c r="B777" s="157"/>
    </row>
    <row r="778" ht="12">
      <c r="B778" s="157"/>
    </row>
    <row r="779" ht="12">
      <c r="B779" s="157"/>
    </row>
    <row r="780" ht="12">
      <c r="B780" s="157"/>
    </row>
    <row r="781" ht="12">
      <c r="B781" s="157"/>
    </row>
    <row r="782" ht="12">
      <c r="B782" s="157"/>
    </row>
    <row r="783" ht="12">
      <c r="B783" s="157"/>
    </row>
    <row r="784" ht="12">
      <c r="B784" s="157"/>
    </row>
    <row r="785" ht="12">
      <c r="B785" s="157"/>
    </row>
    <row r="786" ht="12">
      <c r="B786" s="157"/>
    </row>
    <row r="787" ht="12">
      <c r="B787" s="157"/>
    </row>
    <row r="788" ht="12">
      <c r="B788" s="157"/>
    </row>
    <row r="789" ht="12">
      <c r="B789" s="157"/>
    </row>
    <row r="790" ht="12">
      <c r="B790" s="157"/>
    </row>
    <row r="791" ht="12">
      <c r="B791" s="157"/>
    </row>
    <row r="792" ht="12">
      <c r="B792" s="157"/>
    </row>
    <row r="793" ht="12">
      <c r="B793" s="157"/>
    </row>
    <row r="794" ht="12">
      <c r="B794" s="157"/>
    </row>
    <row r="795" ht="12">
      <c r="B795" s="157"/>
    </row>
    <row r="796" ht="12">
      <c r="B796" s="157"/>
    </row>
    <row r="797" ht="12">
      <c r="B797" s="157"/>
    </row>
    <row r="798" ht="12">
      <c r="B798" s="157"/>
    </row>
    <row r="799" ht="12">
      <c r="B799" s="157"/>
    </row>
    <row r="800" ht="12">
      <c r="B800" s="157"/>
    </row>
    <row r="801" ht="12">
      <c r="B801" s="157"/>
    </row>
    <row r="802" ht="12">
      <c r="B802" s="157"/>
    </row>
    <row r="803" ht="12">
      <c r="B803" s="157"/>
    </row>
    <row r="804" ht="12">
      <c r="B804" s="157"/>
    </row>
    <row r="805" ht="12">
      <c r="B805" s="157"/>
    </row>
    <row r="806" ht="12">
      <c r="B806" s="157"/>
    </row>
    <row r="807" ht="12">
      <c r="B807" s="157"/>
    </row>
    <row r="808" ht="12">
      <c r="B808" s="157"/>
    </row>
    <row r="809" ht="12">
      <c r="B809" s="157"/>
    </row>
    <row r="810" ht="12">
      <c r="B810" s="157"/>
    </row>
    <row r="811" ht="12">
      <c r="B811" s="157"/>
    </row>
    <row r="812" ht="12">
      <c r="B812" s="157"/>
    </row>
    <row r="813" ht="12">
      <c r="B813" s="157"/>
    </row>
    <row r="814" ht="12">
      <c r="B814" s="157"/>
    </row>
    <row r="815" ht="12">
      <c r="B815" s="157"/>
    </row>
    <row r="816" ht="12">
      <c r="B816" s="157"/>
    </row>
    <row r="817" ht="12">
      <c r="B817" s="157"/>
    </row>
    <row r="818" ht="12">
      <c r="B818" s="157"/>
    </row>
    <row r="819" ht="12">
      <c r="B819" s="157"/>
    </row>
    <row r="820" ht="12">
      <c r="B820" s="157"/>
    </row>
    <row r="821" ht="12">
      <c r="B821" s="157"/>
    </row>
    <row r="822" ht="12">
      <c r="B822" s="157"/>
    </row>
    <row r="823" ht="12">
      <c r="B823" s="157"/>
    </row>
    <row r="824" ht="12">
      <c r="B824" s="157"/>
    </row>
    <row r="825" ht="12">
      <c r="B825" s="157"/>
    </row>
    <row r="826" ht="12">
      <c r="B826" s="157"/>
    </row>
    <row r="827" ht="12">
      <c r="B827" s="157"/>
    </row>
    <row r="828" ht="12">
      <c r="B828" s="157"/>
    </row>
    <row r="829" ht="12">
      <c r="B829" s="157"/>
    </row>
    <row r="830" ht="12">
      <c r="B830" s="157"/>
    </row>
    <row r="831" ht="12">
      <c r="B831" s="157"/>
    </row>
    <row r="832" ht="12">
      <c r="B832" s="157"/>
    </row>
    <row r="833" ht="12">
      <c r="B833" s="157"/>
    </row>
    <row r="834" ht="12">
      <c r="B834" s="157"/>
    </row>
    <row r="835" ht="12">
      <c r="B835" s="157"/>
    </row>
    <row r="836" ht="12">
      <c r="B836" s="157"/>
    </row>
    <row r="837" ht="12">
      <c r="B837" s="157"/>
    </row>
    <row r="838" ht="12">
      <c r="B838" s="157"/>
    </row>
    <row r="839" ht="12">
      <c r="B839" s="157"/>
    </row>
    <row r="840" ht="12">
      <c r="B840" s="157"/>
    </row>
    <row r="841" ht="12">
      <c r="B841" s="157"/>
    </row>
    <row r="842" ht="12">
      <c r="B842" s="157"/>
    </row>
    <row r="843" ht="12">
      <c r="B843" s="157"/>
    </row>
    <row r="844" ht="12">
      <c r="B844" s="157"/>
    </row>
    <row r="845" ht="12">
      <c r="B845" s="157"/>
    </row>
    <row r="846" ht="12">
      <c r="B846" s="157"/>
    </row>
    <row r="847" ht="12">
      <c r="B847" s="157"/>
    </row>
    <row r="848" ht="12">
      <c r="B848" s="157"/>
    </row>
    <row r="849" ht="12">
      <c r="B849" s="157"/>
    </row>
    <row r="850" ht="12">
      <c r="B850" s="157"/>
    </row>
    <row r="851" ht="12">
      <c r="B851" s="157"/>
    </row>
    <row r="852" ht="12">
      <c r="B852" s="157"/>
    </row>
    <row r="853" ht="12">
      <c r="B853" s="157"/>
    </row>
    <row r="854" ht="12">
      <c r="B854" s="157"/>
    </row>
    <row r="855" ht="12">
      <c r="B855" s="157"/>
    </row>
    <row r="856" ht="12">
      <c r="B856" s="157"/>
    </row>
    <row r="857" ht="12">
      <c r="B857" s="157"/>
    </row>
    <row r="858" ht="12">
      <c r="B858" s="157"/>
    </row>
    <row r="859" ht="12">
      <c r="B859" s="157"/>
    </row>
    <row r="860" ht="12">
      <c r="B860" s="157"/>
    </row>
    <row r="861" ht="12">
      <c r="B861" s="157"/>
    </row>
    <row r="862" ht="12">
      <c r="B862" s="157"/>
    </row>
    <row r="863" ht="12">
      <c r="B863" s="157"/>
    </row>
    <row r="864" ht="12">
      <c r="B864" s="157"/>
    </row>
    <row r="865" ht="12">
      <c r="B865" s="157"/>
    </row>
    <row r="866" ht="12">
      <c r="B866" s="157"/>
    </row>
    <row r="867" ht="12">
      <c r="B867" s="157"/>
    </row>
    <row r="868" ht="12">
      <c r="B868" s="157"/>
    </row>
    <row r="869" ht="12">
      <c r="B869" s="157"/>
    </row>
    <row r="870" ht="12">
      <c r="B870" s="157"/>
    </row>
    <row r="871" ht="12">
      <c r="B871" s="157"/>
    </row>
    <row r="872" ht="12">
      <c r="B872" s="157"/>
    </row>
    <row r="873" ht="12">
      <c r="B873" s="157"/>
    </row>
    <row r="874" ht="12">
      <c r="B874" s="157"/>
    </row>
    <row r="875" ht="12">
      <c r="B875" s="157"/>
    </row>
    <row r="876" ht="12">
      <c r="B876" s="157"/>
    </row>
    <row r="877" ht="12">
      <c r="B877" s="157"/>
    </row>
    <row r="878" ht="12">
      <c r="B878" s="157"/>
    </row>
    <row r="879" ht="12">
      <c r="B879" s="157"/>
    </row>
    <row r="880" ht="12">
      <c r="B880" s="157"/>
    </row>
    <row r="881" ht="12">
      <c r="B881" s="157"/>
    </row>
    <row r="882" ht="12">
      <c r="B882" s="157"/>
    </row>
    <row r="883" ht="12">
      <c r="B883" s="157"/>
    </row>
    <row r="884" ht="12">
      <c r="B884" s="157"/>
    </row>
    <row r="885" ht="12">
      <c r="B885" s="157"/>
    </row>
    <row r="886" ht="12">
      <c r="B886" s="157"/>
    </row>
    <row r="887" ht="12">
      <c r="B887" s="157"/>
    </row>
    <row r="888" ht="12">
      <c r="B888" s="157"/>
    </row>
    <row r="889" ht="12">
      <c r="B889" s="157"/>
    </row>
    <row r="890" ht="12">
      <c r="B890" s="157"/>
    </row>
    <row r="891" ht="12">
      <c r="B891" s="157"/>
    </row>
    <row r="892" ht="12">
      <c r="B892" s="157"/>
    </row>
    <row r="893" ht="12">
      <c r="B893" s="157"/>
    </row>
    <row r="894" ht="12">
      <c r="B894" s="157"/>
    </row>
    <row r="895" ht="12">
      <c r="B895" s="157"/>
    </row>
    <row r="896" ht="12">
      <c r="B896" s="157"/>
    </row>
    <row r="897" ht="12">
      <c r="B897" s="157"/>
    </row>
    <row r="898" ht="12">
      <c r="B898" s="157"/>
    </row>
    <row r="899" ht="12">
      <c r="B899" s="157"/>
    </row>
    <row r="900" ht="12">
      <c r="B900" s="157"/>
    </row>
    <row r="901" ht="12">
      <c r="B901" s="157"/>
    </row>
    <row r="902" ht="12">
      <c r="B902" s="157"/>
    </row>
    <row r="903" ht="12">
      <c r="B903" s="157"/>
    </row>
    <row r="904" ht="12">
      <c r="B904" s="157"/>
    </row>
    <row r="905" ht="12">
      <c r="B905" s="157"/>
    </row>
    <row r="906" ht="12">
      <c r="B906" s="157"/>
    </row>
    <row r="907" ht="12">
      <c r="B907" s="157"/>
    </row>
    <row r="908" ht="12">
      <c r="B908" s="157"/>
    </row>
    <row r="909" ht="12">
      <c r="B909" s="157"/>
    </row>
    <row r="910" ht="12">
      <c r="B910" s="157"/>
    </row>
    <row r="911" ht="12">
      <c r="B911" s="157"/>
    </row>
    <row r="912" ht="12">
      <c r="B912" s="157"/>
    </row>
    <row r="913" ht="12">
      <c r="B913" s="157"/>
    </row>
    <row r="914" ht="12">
      <c r="B914" s="157"/>
    </row>
    <row r="915" ht="12">
      <c r="B915" s="157"/>
    </row>
    <row r="916" ht="12">
      <c r="B916" s="157"/>
    </row>
    <row r="917" ht="12">
      <c r="B917" s="157"/>
    </row>
    <row r="918" ht="12">
      <c r="B918" s="157"/>
    </row>
    <row r="919" ht="12">
      <c r="B919" s="157"/>
    </row>
    <row r="920" ht="12">
      <c r="B920" s="157"/>
    </row>
    <row r="921" ht="12">
      <c r="B921" s="157"/>
    </row>
    <row r="922" ht="12">
      <c r="B922" s="157"/>
    </row>
    <row r="923" ht="12">
      <c r="B923" s="157"/>
    </row>
    <row r="924" ht="12">
      <c r="B924" s="157"/>
    </row>
    <row r="925" ht="12">
      <c r="B925" s="157"/>
    </row>
    <row r="926" ht="12">
      <c r="B926" s="157"/>
    </row>
    <row r="927" ht="12">
      <c r="B927" s="157"/>
    </row>
    <row r="928" ht="12">
      <c r="B928" s="157"/>
    </row>
    <row r="929" ht="12">
      <c r="B929" s="157"/>
    </row>
    <row r="930" ht="12">
      <c r="B930" s="157"/>
    </row>
    <row r="931" ht="12">
      <c r="B931" s="157"/>
    </row>
    <row r="932" ht="12">
      <c r="B932" s="157"/>
    </row>
  </sheetData>
  <sheetProtection password="CF53" sheet="1" formatCells="0" formatColumns="0" formatRows="0" insertColumns="0" insertRows="0" insertHyperlinks="0" deleteColumns="0" deleteRows="0" sort="0" autoFilter="0" pivotTables="0"/>
  <mergeCells count="4">
    <mergeCell ref="A2:K2"/>
    <mergeCell ref="C4:K4"/>
    <mergeCell ref="A4:A5"/>
    <mergeCell ref="B4:B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geOrder="overThenDown" paperSize="9" r:id="rId1"/>
  <rowBreaks count="1" manualBreakCount="1">
    <brk id="1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C445"/>
  <sheetViews>
    <sheetView view="pageBreakPreview" zoomScaleSheetLayoutView="100" workbookViewId="0" topLeftCell="A1">
      <selection activeCell="K1" sqref="K1"/>
    </sheetView>
  </sheetViews>
  <sheetFormatPr defaultColWidth="9.140625" defaultRowHeight="12.75"/>
  <cols>
    <col min="1" max="1" width="5.57421875" style="7" customWidth="1"/>
    <col min="2" max="2" width="35.140625" style="110" customWidth="1"/>
    <col min="3" max="3" width="12.8515625" style="4" customWidth="1"/>
    <col min="4" max="4" width="6.57421875" style="4" customWidth="1"/>
    <col min="5" max="5" width="6.8515625" style="4" customWidth="1"/>
    <col min="6" max="6" width="9.7109375" style="4" customWidth="1"/>
    <col min="7" max="9" width="9.57421875" style="4" customWidth="1"/>
    <col min="10" max="10" width="6.8515625" style="116" customWidth="1"/>
    <col min="11" max="11" width="26.421875" style="110" customWidth="1"/>
    <col min="12" max="28" width="10.7109375" style="4" hidden="1" customWidth="1"/>
    <col min="29" max="29" width="11.7109375" style="4" hidden="1" customWidth="1"/>
    <col min="30" max="16384" width="9.140625" style="4" customWidth="1"/>
  </cols>
  <sheetData>
    <row r="1" ht="12.75">
      <c r="K1" s="114" t="s">
        <v>361</v>
      </c>
    </row>
    <row r="2" spans="1:11" ht="57" customHeight="1">
      <c r="A2" s="293" t="s">
        <v>395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s="11" customFormat="1" ht="39" customHeight="1">
      <c r="A3" s="47"/>
      <c r="B3" s="47"/>
      <c r="J3" s="117"/>
      <c r="K3" s="115" t="s">
        <v>327</v>
      </c>
    </row>
    <row r="4" spans="1:29" s="50" customFormat="1" ht="36.75" customHeight="1">
      <c r="A4" s="251" t="s">
        <v>9</v>
      </c>
      <c r="B4" s="278" t="s">
        <v>7</v>
      </c>
      <c r="C4" s="278" t="s">
        <v>116</v>
      </c>
      <c r="D4" s="278" t="s">
        <v>117</v>
      </c>
      <c r="E4" s="278"/>
      <c r="F4" s="278" t="s">
        <v>8</v>
      </c>
      <c r="G4" s="278" t="s">
        <v>244</v>
      </c>
      <c r="H4" s="278"/>
      <c r="I4" s="278" t="s">
        <v>245</v>
      </c>
      <c r="J4" s="287" t="s">
        <v>326</v>
      </c>
      <c r="K4" s="278" t="s">
        <v>243</v>
      </c>
      <c r="L4" s="48"/>
      <c r="M4" s="279" t="s">
        <v>329</v>
      </c>
      <c r="N4" s="280"/>
      <c r="O4" s="280"/>
      <c r="P4" s="280"/>
      <c r="Q4" s="280"/>
      <c r="R4" s="280"/>
      <c r="S4" s="280"/>
      <c r="T4" s="49"/>
      <c r="U4" s="48"/>
      <c r="V4" s="279" t="s">
        <v>118</v>
      </c>
      <c r="W4" s="280"/>
      <c r="X4" s="280"/>
      <c r="Y4" s="280"/>
      <c r="Z4" s="280"/>
      <c r="AA4" s="280"/>
      <c r="AB4" s="281"/>
      <c r="AC4" s="253" t="s">
        <v>119</v>
      </c>
    </row>
    <row r="5" spans="1:29" s="50" customFormat="1" ht="20.25" customHeight="1">
      <c r="A5" s="252"/>
      <c r="B5" s="278"/>
      <c r="C5" s="278"/>
      <c r="D5" s="51" t="s">
        <v>123</v>
      </c>
      <c r="E5" s="51" t="s">
        <v>124</v>
      </c>
      <c r="F5" s="278"/>
      <c r="G5" s="37" t="s">
        <v>241</v>
      </c>
      <c r="H5" s="52" t="s">
        <v>242</v>
      </c>
      <c r="I5" s="278"/>
      <c r="J5" s="287"/>
      <c r="K5" s="278"/>
      <c r="L5" s="53">
        <v>2012</v>
      </c>
      <c r="M5" s="51">
        <v>2013</v>
      </c>
      <c r="N5" s="51">
        <v>2014</v>
      </c>
      <c r="O5" s="51">
        <v>2015</v>
      </c>
      <c r="P5" s="51">
        <v>2016</v>
      </c>
      <c r="Q5" s="51">
        <v>2017</v>
      </c>
      <c r="R5" s="51">
        <v>2018</v>
      </c>
      <c r="S5" s="51">
        <v>2019</v>
      </c>
      <c r="T5" s="51">
        <v>2020</v>
      </c>
      <c r="U5" s="51">
        <v>2021</v>
      </c>
      <c r="V5" s="51">
        <v>2022</v>
      </c>
      <c r="W5" s="51">
        <v>2023</v>
      </c>
      <c r="X5" s="51">
        <v>2024</v>
      </c>
      <c r="Y5" s="51">
        <v>2025</v>
      </c>
      <c r="Z5" s="51">
        <v>2026</v>
      </c>
      <c r="AA5" s="51">
        <v>2027</v>
      </c>
      <c r="AB5" s="51">
        <v>2028</v>
      </c>
      <c r="AC5" s="254"/>
    </row>
    <row r="6" spans="1:29" s="50" customFormat="1" ht="12" customHeight="1">
      <c r="A6" s="51">
        <v>1</v>
      </c>
      <c r="B6" s="37">
        <v>2</v>
      </c>
      <c r="C6" s="37">
        <v>3</v>
      </c>
      <c r="D6" s="51">
        <v>4</v>
      </c>
      <c r="E6" s="51">
        <v>5</v>
      </c>
      <c r="F6" s="37">
        <v>6</v>
      </c>
      <c r="G6" s="37">
        <v>7</v>
      </c>
      <c r="H6" s="51">
        <v>8</v>
      </c>
      <c r="I6" s="51">
        <v>9</v>
      </c>
      <c r="J6" s="118">
        <v>10</v>
      </c>
      <c r="K6" s="37">
        <v>11</v>
      </c>
      <c r="L6" s="51">
        <v>8</v>
      </c>
      <c r="M6" s="51">
        <v>9</v>
      </c>
      <c r="N6" s="51">
        <v>10</v>
      </c>
      <c r="O6" s="51">
        <v>11</v>
      </c>
      <c r="P6" s="51">
        <v>12</v>
      </c>
      <c r="Q6" s="51">
        <v>13</v>
      </c>
      <c r="R6" s="51">
        <v>14</v>
      </c>
      <c r="S6" s="51">
        <v>15</v>
      </c>
      <c r="T6" s="51">
        <v>16</v>
      </c>
      <c r="U6" s="51">
        <v>17</v>
      </c>
      <c r="V6" s="51">
        <v>18</v>
      </c>
      <c r="W6" s="51">
        <v>19</v>
      </c>
      <c r="X6" s="51">
        <v>20</v>
      </c>
      <c r="Y6" s="51">
        <v>21</v>
      </c>
      <c r="Z6" s="51">
        <v>22</v>
      </c>
      <c r="AA6" s="51">
        <v>23</v>
      </c>
      <c r="AB6" s="51">
        <v>24</v>
      </c>
      <c r="AC6" s="37">
        <v>16</v>
      </c>
    </row>
    <row r="7" spans="1:29" s="56" customFormat="1" ht="12">
      <c r="A7" s="274" t="s">
        <v>23</v>
      </c>
      <c r="B7" s="273" t="s">
        <v>122</v>
      </c>
      <c r="C7" s="273"/>
      <c r="D7" s="273"/>
      <c r="E7" s="273"/>
      <c r="F7" s="54">
        <f>SUM(F8:F9)</f>
        <v>321879699</v>
      </c>
      <c r="G7" s="54">
        <f>SUM(G8:G9)</f>
        <v>62864124</v>
      </c>
      <c r="H7" s="54">
        <f>SUM(H8:H9)</f>
        <v>65729323</v>
      </c>
      <c r="I7" s="54">
        <f>SUM(I8:I9)</f>
        <v>12450971</v>
      </c>
      <c r="J7" s="119">
        <f aca="true" t="shared" si="0" ref="J7:J13">I7/H7</f>
        <v>0.18942795135741775</v>
      </c>
      <c r="K7" s="288" t="s">
        <v>332</v>
      </c>
      <c r="L7" s="55">
        <f aca="true" t="shared" si="1" ref="L7:AC7">SUM(L8:L9)</f>
        <v>74011623</v>
      </c>
      <c r="M7" s="54">
        <f t="shared" si="1"/>
        <v>40188812</v>
      </c>
      <c r="N7" s="54">
        <f t="shared" si="1"/>
        <v>22532136</v>
      </c>
      <c r="O7" s="54">
        <f t="shared" si="1"/>
        <v>22893884</v>
      </c>
      <c r="P7" s="54">
        <f t="shared" si="1"/>
        <v>14579126</v>
      </c>
      <c r="Q7" s="54">
        <f t="shared" si="1"/>
        <v>4858436</v>
      </c>
      <c r="R7" s="54">
        <f t="shared" si="1"/>
        <v>4687745</v>
      </c>
      <c r="S7" s="54">
        <f t="shared" si="1"/>
        <v>4394469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0</v>
      </c>
      <c r="Y7" s="54">
        <f t="shared" si="1"/>
        <v>0</v>
      </c>
      <c r="Z7" s="54">
        <f t="shared" si="1"/>
        <v>0</v>
      </c>
      <c r="AA7" s="54">
        <f t="shared" si="1"/>
        <v>0</v>
      </c>
      <c r="AB7" s="54">
        <f t="shared" si="1"/>
        <v>0</v>
      </c>
      <c r="AC7" s="54">
        <f t="shared" si="1"/>
        <v>253875554</v>
      </c>
    </row>
    <row r="8" spans="1:29" s="59" customFormat="1" ht="12">
      <c r="A8" s="275"/>
      <c r="B8" s="272" t="s">
        <v>120</v>
      </c>
      <c r="C8" s="272"/>
      <c r="D8" s="272"/>
      <c r="E8" s="272"/>
      <c r="F8" s="57">
        <f>SUM(F11,F125,F281)</f>
        <v>113730309</v>
      </c>
      <c r="G8" s="57">
        <f>SUM(G11,G125,G281)</f>
        <v>14036140</v>
      </c>
      <c r="H8" s="57">
        <f>SUM(H11,H125,H281)</f>
        <v>16337339</v>
      </c>
      <c r="I8" s="57">
        <f>SUM(I11,I125,I281)</f>
        <v>3687044</v>
      </c>
      <c r="J8" s="120">
        <f t="shared" si="0"/>
        <v>0.22568204038613632</v>
      </c>
      <c r="K8" s="288"/>
      <c r="L8" s="58">
        <f aca="true" t="shared" si="2" ref="L8:AB8">SUM(L11,L125,L281)</f>
        <v>13683437</v>
      </c>
      <c r="M8" s="57">
        <f t="shared" si="2"/>
        <v>10848812</v>
      </c>
      <c r="N8" s="57">
        <f t="shared" si="2"/>
        <v>6420136</v>
      </c>
      <c r="O8" s="57">
        <f t="shared" si="2"/>
        <v>5130884</v>
      </c>
      <c r="P8" s="57">
        <f t="shared" si="2"/>
        <v>4999126</v>
      </c>
      <c r="Q8" s="57">
        <f t="shared" si="2"/>
        <v>4858436</v>
      </c>
      <c r="R8" s="57">
        <f t="shared" si="2"/>
        <v>4687745</v>
      </c>
      <c r="S8" s="57">
        <f t="shared" si="2"/>
        <v>4394469</v>
      </c>
      <c r="T8" s="57">
        <f t="shared" si="2"/>
        <v>0</v>
      </c>
      <c r="U8" s="57">
        <f t="shared" si="2"/>
        <v>0</v>
      </c>
      <c r="V8" s="57">
        <f t="shared" si="2"/>
        <v>0</v>
      </c>
      <c r="W8" s="57">
        <f t="shared" si="2"/>
        <v>0</v>
      </c>
      <c r="X8" s="57">
        <f t="shared" si="2"/>
        <v>0</v>
      </c>
      <c r="Y8" s="57">
        <f t="shared" si="2"/>
        <v>0</v>
      </c>
      <c r="Z8" s="57">
        <f t="shared" si="2"/>
        <v>0</v>
      </c>
      <c r="AA8" s="57">
        <f t="shared" si="2"/>
        <v>0</v>
      </c>
      <c r="AB8" s="57">
        <f t="shared" si="2"/>
        <v>0</v>
      </c>
      <c r="AC8" s="57">
        <f>SUM(H8,L8,M8,N8,O8,P8,Q8,R8,S8)</f>
        <v>71360384</v>
      </c>
    </row>
    <row r="9" spans="1:29" s="59" customFormat="1" ht="12">
      <c r="A9" s="276"/>
      <c r="B9" s="272" t="s">
        <v>121</v>
      </c>
      <c r="C9" s="272"/>
      <c r="D9" s="272"/>
      <c r="E9" s="272"/>
      <c r="F9" s="57">
        <f>SUM(F12,F126)</f>
        <v>208149390</v>
      </c>
      <c r="G9" s="57">
        <f>SUM(G12,G126)</f>
        <v>48827984</v>
      </c>
      <c r="H9" s="57">
        <f>SUM(H12,H126)</f>
        <v>49391984</v>
      </c>
      <c r="I9" s="57">
        <f>SUM(I12,I126)</f>
        <v>8763927</v>
      </c>
      <c r="J9" s="120">
        <f t="shared" si="0"/>
        <v>0.17743622122974448</v>
      </c>
      <c r="K9" s="288"/>
      <c r="L9" s="58">
        <f aca="true" t="shared" si="3" ref="L9:AB9">SUM(L12,L126)</f>
        <v>60328186</v>
      </c>
      <c r="M9" s="57">
        <f t="shared" si="3"/>
        <v>29340000</v>
      </c>
      <c r="N9" s="57">
        <f t="shared" si="3"/>
        <v>16112000</v>
      </c>
      <c r="O9" s="57">
        <f t="shared" si="3"/>
        <v>17763000</v>
      </c>
      <c r="P9" s="57">
        <f t="shared" si="3"/>
        <v>9580000</v>
      </c>
      <c r="Q9" s="57">
        <f t="shared" si="3"/>
        <v>0</v>
      </c>
      <c r="R9" s="57">
        <f t="shared" si="3"/>
        <v>0</v>
      </c>
      <c r="S9" s="57">
        <f t="shared" si="3"/>
        <v>0</v>
      </c>
      <c r="T9" s="57">
        <f t="shared" si="3"/>
        <v>0</v>
      </c>
      <c r="U9" s="57">
        <f t="shared" si="3"/>
        <v>0</v>
      </c>
      <c r="V9" s="57">
        <f t="shared" si="3"/>
        <v>0</v>
      </c>
      <c r="W9" s="57">
        <f t="shared" si="3"/>
        <v>0</v>
      </c>
      <c r="X9" s="57">
        <f t="shared" si="3"/>
        <v>0</v>
      </c>
      <c r="Y9" s="57">
        <f t="shared" si="3"/>
        <v>0</v>
      </c>
      <c r="Z9" s="57">
        <f t="shared" si="3"/>
        <v>0</v>
      </c>
      <c r="AA9" s="57">
        <f t="shared" si="3"/>
        <v>0</v>
      </c>
      <c r="AB9" s="57">
        <f t="shared" si="3"/>
        <v>0</v>
      </c>
      <c r="AC9" s="57">
        <f>SUM(H9,L9,M9,N9,O9,P9,Q9,R9,S9)</f>
        <v>182515170</v>
      </c>
    </row>
    <row r="10" spans="1:29" s="62" customFormat="1" ht="12">
      <c r="A10" s="265" t="s">
        <v>29</v>
      </c>
      <c r="B10" s="277" t="s">
        <v>125</v>
      </c>
      <c r="C10" s="277"/>
      <c r="D10" s="277"/>
      <c r="E10" s="277"/>
      <c r="F10" s="60">
        <f>SUM(F11:F12)</f>
        <v>262402143</v>
      </c>
      <c r="G10" s="60">
        <f>SUM(G11:G12)</f>
        <v>54864922</v>
      </c>
      <c r="H10" s="60">
        <f>SUM(H11:H12)</f>
        <v>57184505</v>
      </c>
      <c r="I10" s="60">
        <f>SUM(I11:I12)</f>
        <v>12450971</v>
      </c>
      <c r="J10" s="121">
        <f t="shared" si="0"/>
        <v>0.21773330030573843</v>
      </c>
      <c r="K10" s="289" t="s">
        <v>334</v>
      </c>
      <c r="L10" s="61">
        <f aca="true" t="shared" si="4" ref="L10:AC10">SUM(L11:L12)</f>
        <v>66027412</v>
      </c>
      <c r="M10" s="60">
        <f t="shared" si="4"/>
        <v>33976936</v>
      </c>
      <c r="N10" s="60">
        <f t="shared" si="4"/>
        <v>19512000</v>
      </c>
      <c r="O10" s="60">
        <f t="shared" si="4"/>
        <v>21263000</v>
      </c>
      <c r="P10" s="60">
        <f t="shared" si="4"/>
        <v>13180000</v>
      </c>
      <c r="Q10" s="60">
        <f t="shared" si="4"/>
        <v>3700000</v>
      </c>
      <c r="R10" s="60">
        <f t="shared" si="4"/>
        <v>3900000</v>
      </c>
      <c r="S10" s="60">
        <f t="shared" si="4"/>
        <v>4000000</v>
      </c>
      <c r="T10" s="60">
        <f t="shared" si="4"/>
        <v>0</v>
      </c>
      <c r="U10" s="60">
        <f t="shared" si="4"/>
        <v>0</v>
      </c>
      <c r="V10" s="60">
        <f t="shared" si="4"/>
        <v>0</v>
      </c>
      <c r="W10" s="60">
        <f t="shared" si="4"/>
        <v>0</v>
      </c>
      <c r="X10" s="60">
        <f t="shared" si="4"/>
        <v>0</v>
      </c>
      <c r="Y10" s="60">
        <f t="shared" si="4"/>
        <v>0</v>
      </c>
      <c r="Z10" s="60">
        <f t="shared" si="4"/>
        <v>0</v>
      </c>
      <c r="AA10" s="60">
        <f t="shared" si="4"/>
        <v>0</v>
      </c>
      <c r="AB10" s="60">
        <f t="shared" si="4"/>
        <v>0</v>
      </c>
      <c r="AC10" s="60">
        <f t="shared" si="4"/>
        <v>222743853</v>
      </c>
    </row>
    <row r="11" spans="1:29" s="65" customFormat="1" ht="12">
      <c r="A11" s="267"/>
      <c r="B11" s="228" t="s">
        <v>120</v>
      </c>
      <c r="C11" s="228"/>
      <c r="D11" s="228"/>
      <c r="E11" s="228"/>
      <c r="F11" s="63">
        <f aca="true" t="shared" si="5" ref="F11:I12">SUM(F14,F41,F47)</f>
        <v>54252753</v>
      </c>
      <c r="G11" s="63">
        <f t="shared" si="5"/>
        <v>6036938</v>
      </c>
      <c r="H11" s="63">
        <f t="shared" si="5"/>
        <v>7792521</v>
      </c>
      <c r="I11" s="63">
        <f t="shared" si="5"/>
        <v>3687044</v>
      </c>
      <c r="J11" s="122">
        <f t="shared" si="0"/>
        <v>0.47315162833696567</v>
      </c>
      <c r="K11" s="289"/>
      <c r="L11" s="64">
        <f aca="true" t="shared" si="6" ref="L11:AB11">SUM(L14,L41,L47)</f>
        <v>5699226</v>
      </c>
      <c r="M11" s="63">
        <f t="shared" si="6"/>
        <v>4636936</v>
      </c>
      <c r="N11" s="63">
        <f t="shared" si="6"/>
        <v>3400000</v>
      </c>
      <c r="O11" s="63">
        <f t="shared" si="6"/>
        <v>3500000</v>
      </c>
      <c r="P11" s="63">
        <f t="shared" si="6"/>
        <v>3600000</v>
      </c>
      <c r="Q11" s="63">
        <f t="shared" si="6"/>
        <v>3700000</v>
      </c>
      <c r="R11" s="63">
        <f t="shared" si="6"/>
        <v>3900000</v>
      </c>
      <c r="S11" s="63">
        <f t="shared" si="6"/>
        <v>4000000</v>
      </c>
      <c r="T11" s="63">
        <f t="shared" si="6"/>
        <v>0</v>
      </c>
      <c r="U11" s="63">
        <f t="shared" si="6"/>
        <v>0</v>
      </c>
      <c r="V11" s="63">
        <f t="shared" si="6"/>
        <v>0</v>
      </c>
      <c r="W11" s="63">
        <f t="shared" si="6"/>
        <v>0</v>
      </c>
      <c r="X11" s="63">
        <f t="shared" si="6"/>
        <v>0</v>
      </c>
      <c r="Y11" s="63">
        <f t="shared" si="6"/>
        <v>0</v>
      </c>
      <c r="Z11" s="63">
        <f t="shared" si="6"/>
        <v>0</v>
      </c>
      <c r="AA11" s="63">
        <f t="shared" si="6"/>
        <v>0</v>
      </c>
      <c r="AB11" s="63">
        <f t="shared" si="6"/>
        <v>0</v>
      </c>
      <c r="AC11" s="63">
        <f>SUM(H11,L11,M11,N11,O11,P11,Q11,R11,S11)</f>
        <v>40228683</v>
      </c>
    </row>
    <row r="12" spans="1:29" s="65" customFormat="1" ht="12">
      <c r="A12" s="266"/>
      <c r="B12" s="228" t="s">
        <v>121</v>
      </c>
      <c r="C12" s="228"/>
      <c r="D12" s="228"/>
      <c r="E12" s="228"/>
      <c r="F12" s="63">
        <f t="shared" si="5"/>
        <v>208149390</v>
      </c>
      <c r="G12" s="63">
        <f t="shared" si="5"/>
        <v>48827984</v>
      </c>
      <c r="H12" s="63">
        <f t="shared" si="5"/>
        <v>49391984</v>
      </c>
      <c r="I12" s="63">
        <f t="shared" si="5"/>
        <v>8763927</v>
      </c>
      <c r="J12" s="122">
        <f t="shared" si="0"/>
        <v>0.17743622122974448</v>
      </c>
      <c r="K12" s="289"/>
      <c r="L12" s="64">
        <f aca="true" t="shared" si="7" ref="L12:AB12">SUM(L15,L42,L48)</f>
        <v>60328186</v>
      </c>
      <c r="M12" s="63">
        <f t="shared" si="7"/>
        <v>29340000</v>
      </c>
      <c r="N12" s="63">
        <f t="shared" si="7"/>
        <v>16112000</v>
      </c>
      <c r="O12" s="63">
        <f t="shared" si="7"/>
        <v>17763000</v>
      </c>
      <c r="P12" s="63">
        <f t="shared" si="7"/>
        <v>9580000</v>
      </c>
      <c r="Q12" s="63">
        <f t="shared" si="7"/>
        <v>0</v>
      </c>
      <c r="R12" s="63">
        <f t="shared" si="7"/>
        <v>0</v>
      </c>
      <c r="S12" s="63">
        <f t="shared" si="7"/>
        <v>0</v>
      </c>
      <c r="T12" s="63">
        <f t="shared" si="7"/>
        <v>0</v>
      </c>
      <c r="U12" s="63">
        <f t="shared" si="7"/>
        <v>0</v>
      </c>
      <c r="V12" s="63">
        <f t="shared" si="7"/>
        <v>0</v>
      </c>
      <c r="W12" s="63">
        <f t="shared" si="7"/>
        <v>0</v>
      </c>
      <c r="X12" s="63">
        <f t="shared" si="7"/>
        <v>0</v>
      </c>
      <c r="Y12" s="63">
        <f t="shared" si="7"/>
        <v>0</v>
      </c>
      <c r="Z12" s="63">
        <f t="shared" si="7"/>
        <v>0</v>
      </c>
      <c r="AA12" s="63">
        <f t="shared" si="7"/>
        <v>0</v>
      </c>
      <c r="AB12" s="63">
        <f t="shared" si="7"/>
        <v>0</v>
      </c>
      <c r="AC12" s="63">
        <f>SUM(H12,L12,M12,N12,O12,P12,Q12,R12,S12)</f>
        <v>182515170</v>
      </c>
    </row>
    <row r="13" spans="1:29" s="68" customFormat="1" ht="23.25" customHeight="1">
      <c r="A13" s="269" t="s">
        <v>24</v>
      </c>
      <c r="B13" s="232" t="s">
        <v>126</v>
      </c>
      <c r="C13" s="232"/>
      <c r="D13" s="232"/>
      <c r="E13" s="232"/>
      <c r="F13" s="66">
        <f>SUM(F14:F15)</f>
        <v>71777000</v>
      </c>
      <c r="G13" s="66">
        <f>SUM(G14:G15)</f>
        <v>22214000</v>
      </c>
      <c r="H13" s="66">
        <f>SUM(H14:H15)</f>
        <v>21849000</v>
      </c>
      <c r="I13" s="66">
        <f>SUM(I14:I15)</f>
        <v>6779001</v>
      </c>
      <c r="J13" s="123">
        <f t="shared" si="0"/>
        <v>0.31026596182891664</v>
      </c>
      <c r="K13" s="290" t="s">
        <v>333</v>
      </c>
      <c r="L13" s="67">
        <f aca="true" t="shared" si="8" ref="L13:AC13">SUM(L14:L15)</f>
        <v>28201000</v>
      </c>
      <c r="M13" s="66">
        <f t="shared" si="8"/>
        <v>6300000</v>
      </c>
      <c r="N13" s="66">
        <f t="shared" si="8"/>
        <v>6607000</v>
      </c>
      <c r="O13" s="66">
        <f t="shared" si="8"/>
        <v>1189000</v>
      </c>
      <c r="P13" s="66">
        <f t="shared" si="8"/>
        <v>0</v>
      </c>
      <c r="Q13" s="66">
        <f t="shared" si="8"/>
        <v>0</v>
      </c>
      <c r="R13" s="66">
        <f t="shared" si="8"/>
        <v>0</v>
      </c>
      <c r="S13" s="66">
        <f t="shared" si="8"/>
        <v>0</v>
      </c>
      <c r="T13" s="66">
        <f t="shared" si="8"/>
        <v>0</v>
      </c>
      <c r="U13" s="66">
        <f t="shared" si="8"/>
        <v>0</v>
      </c>
      <c r="V13" s="66">
        <f t="shared" si="8"/>
        <v>0</v>
      </c>
      <c r="W13" s="66">
        <f t="shared" si="8"/>
        <v>0</v>
      </c>
      <c r="X13" s="66">
        <f t="shared" si="8"/>
        <v>0</v>
      </c>
      <c r="Y13" s="66">
        <f t="shared" si="8"/>
        <v>0</v>
      </c>
      <c r="Z13" s="66">
        <f t="shared" si="8"/>
        <v>0</v>
      </c>
      <c r="AA13" s="66">
        <f t="shared" si="8"/>
        <v>0</v>
      </c>
      <c r="AB13" s="66">
        <f t="shared" si="8"/>
        <v>0</v>
      </c>
      <c r="AC13" s="66">
        <f t="shared" si="8"/>
        <v>64146000</v>
      </c>
    </row>
    <row r="14" spans="1:29" s="71" customFormat="1" ht="12">
      <c r="A14" s="270"/>
      <c r="B14" s="230" t="s">
        <v>120</v>
      </c>
      <c r="C14" s="230"/>
      <c r="D14" s="230"/>
      <c r="E14" s="230"/>
      <c r="F14" s="69">
        <f aca="true" t="shared" si="9" ref="F14:I15">SUM(F17,F20,F23,F26,F29,F32,F35,F38)</f>
        <v>0</v>
      </c>
      <c r="G14" s="69">
        <f t="shared" si="9"/>
        <v>0</v>
      </c>
      <c r="H14" s="69">
        <f t="shared" si="9"/>
        <v>0</v>
      </c>
      <c r="I14" s="69">
        <f t="shared" si="9"/>
        <v>0</v>
      </c>
      <c r="J14" s="124" t="s">
        <v>136</v>
      </c>
      <c r="K14" s="290"/>
      <c r="L14" s="70">
        <f aca="true" t="shared" si="10" ref="L14:S15">SUM(L17,L20,L23,L26,L29,L32,L35,L38)</f>
        <v>0</v>
      </c>
      <c r="M14" s="69">
        <f t="shared" si="10"/>
        <v>0</v>
      </c>
      <c r="N14" s="69">
        <f t="shared" si="10"/>
        <v>0</v>
      </c>
      <c r="O14" s="69">
        <f t="shared" si="10"/>
        <v>0</v>
      </c>
      <c r="P14" s="69">
        <f t="shared" si="10"/>
        <v>0</v>
      </c>
      <c r="Q14" s="69">
        <f t="shared" si="10"/>
        <v>0</v>
      </c>
      <c r="R14" s="69">
        <f t="shared" si="10"/>
        <v>0</v>
      </c>
      <c r="S14" s="69">
        <f t="shared" si="10"/>
        <v>0</v>
      </c>
      <c r="T14" s="69">
        <f aca="true" t="shared" si="11" ref="T14:AB14">SUM(T17,T20,T23,T26,T29,T32,T38)</f>
        <v>0</v>
      </c>
      <c r="U14" s="69">
        <f t="shared" si="11"/>
        <v>0</v>
      </c>
      <c r="V14" s="69">
        <f t="shared" si="11"/>
        <v>0</v>
      </c>
      <c r="W14" s="69">
        <f t="shared" si="11"/>
        <v>0</v>
      </c>
      <c r="X14" s="69">
        <f t="shared" si="11"/>
        <v>0</v>
      </c>
      <c r="Y14" s="69">
        <f t="shared" si="11"/>
        <v>0</v>
      </c>
      <c r="Z14" s="69">
        <f t="shared" si="11"/>
        <v>0</v>
      </c>
      <c r="AA14" s="69">
        <f t="shared" si="11"/>
        <v>0</v>
      </c>
      <c r="AB14" s="69">
        <f t="shared" si="11"/>
        <v>0</v>
      </c>
      <c r="AC14" s="69">
        <f>SUM(H14,L14,M14,N14,O14,P14,Q14,R14,S14)</f>
        <v>0</v>
      </c>
    </row>
    <row r="15" spans="1:29" s="71" customFormat="1" ht="12">
      <c r="A15" s="271"/>
      <c r="B15" s="230" t="s">
        <v>121</v>
      </c>
      <c r="C15" s="230"/>
      <c r="D15" s="230"/>
      <c r="E15" s="230"/>
      <c r="F15" s="69">
        <f t="shared" si="9"/>
        <v>71777000</v>
      </c>
      <c r="G15" s="69">
        <f t="shared" si="9"/>
        <v>22214000</v>
      </c>
      <c r="H15" s="69">
        <f t="shared" si="9"/>
        <v>21849000</v>
      </c>
      <c r="I15" s="69">
        <f t="shared" si="9"/>
        <v>6779001</v>
      </c>
      <c r="J15" s="124">
        <f>I15/H15</f>
        <v>0.31026596182891664</v>
      </c>
      <c r="K15" s="290"/>
      <c r="L15" s="70">
        <f t="shared" si="10"/>
        <v>28201000</v>
      </c>
      <c r="M15" s="69">
        <f t="shared" si="10"/>
        <v>6300000</v>
      </c>
      <c r="N15" s="69">
        <f t="shared" si="10"/>
        <v>6607000</v>
      </c>
      <c r="O15" s="69">
        <f t="shared" si="10"/>
        <v>1189000</v>
      </c>
      <c r="P15" s="69">
        <f t="shared" si="10"/>
        <v>0</v>
      </c>
      <c r="Q15" s="69">
        <f t="shared" si="10"/>
        <v>0</v>
      </c>
      <c r="R15" s="69">
        <f t="shared" si="10"/>
        <v>0</v>
      </c>
      <c r="S15" s="69">
        <f t="shared" si="10"/>
        <v>0</v>
      </c>
      <c r="T15" s="69">
        <f aca="true" t="shared" si="12" ref="T15:AB15">SUM(T18,T21,T24,T27,T30,T33,T39)</f>
        <v>0</v>
      </c>
      <c r="U15" s="69">
        <f t="shared" si="12"/>
        <v>0</v>
      </c>
      <c r="V15" s="69">
        <f t="shared" si="12"/>
        <v>0</v>
      </c>
      <c r="W15" s="69">
        <f t="shared" si="12"/>
        <v>0</v>
      </c>
      <c r="X15" s="69">
        <f t="shared" si="12"/>
        <v>0</v>
      </c>
      <c r="Y15" s="69">
        <f t="shared" si="12"/>
        <v>0</v>
      </c>
      <c r="Z15" s="69">
        <f t="shared" si="12"/>
        <v>0</v>
      </c>
      <c r="AA15" s="69">
        <f t="shared" si="12"/>
        <v>0</v>
      </c>
      <c r="AB15" s="69">
        <f t="shared" si="12"/>
        <v>0</v>
      </c>
      <c r="AC15" s="69">
        <f>SUM(H15,L15,M15,N15,O15,P15,Q15,R15,S15)</f>
        <v>64146000</v>
      </c>
    </row>
    <row r="16" spans="1:29" s="50" customFormat="1" ht="36">
      <c r="A16" s="251" t="s">
        <v>137</v>
      </c>
      <c r="B16" s="52" t="s">
        <v>246</v>
      </c>
      <c r="C16" s="256" t="s">
        <v>197</v>
      </c>
      <c r="D16" s="257">
        <v>2009</v>
      </c>
      <c r="E16" s="257">
        <v>2012</v>
      </c>
      <c r="F16" s="72">
        <f>SUM(F17:F18)</f>
        <v>24628000</v>
      </c>
      <c r="G16" s="72">
        <f>SUM(G17:G18)</f>
        <v>8404000</v>
      </c>
      <c r="H16" s="72">
        <f>SUM(H17:H18)</f>
        <v>7874000</v>
      </c>
      <c r="I16" s="72">
        <f>SUM(I17:I18)</f>
        <v>672780</v>
      </c>
      <c r="J16" s="125">
        <f>I16/H16</f>
        <v>0.08544323088646177</v>
      </c>
      <c r="K16" s="256" t="s">
        <v>450</v>
      </c>
      <c r="L16" s="73">
        <f aca="true" t="shared" si="13" ref="L16:AC16">SUM(L17:L18)</f>
        <v>16134000</v>
      </c>
      <c r="M16" s="72">
        <f t="shared" si="13"/>
        <v>0</v>
      </c>
      <c r="N16" s="72">
        <f t="shared" si="13"/>
        <v>0</v>
      </c>
      <c r="O16" s="72">
        <f t="shared" si="13"/>
        <v>0</v>
      </c>
      <c r="P16" s="72">
        <f t="shared" si="13"/>
        <v>0</v>
      </c>
      <c r="Q16" s="72">
        <f t="shared" si="13"/>
        <v>0</v>
      </c>
      <c r="R16" s="72">
        <f t="shared" si="13"/>
        <v>0</v>
      </c>
      <c r="S16" s="72">
        <f t="shared" si="13"/>
        <v>0</v>
      </c>
      <c r="T16" s="72">
        <f t="shared" si="13"/>
        <v>0</v>
      </c>
      <c r="U16" s="72">
        <f t="shared" si="13"/>
        <v>0</v>
      </c>
      <c r="V16" s="72">
        <f t="shared" si="13"/>
        <v>0</v>
      </c>
      <c r="W16" s="72">
        <f t="shared" si="13"/>
        <v>0</v>
      </c>
      <c r="X16" s="72">
        <f t="shared" si="13"/>
        <v>0</v>
      </c>
      <c r="Y16" s="72">
        <f t="shared" si="13"/>
        <v>0</v>
      </c>
      <c r="Z16" s="72">
        <f t="shared" si="13"/>
        <v>0</v>
      </c>
      <c r="AA16" s="72">
        <f t="shared" si="13"/>
        <v>0</v>
      </c>
      <c r="AB16" s="72">
        <f t="shared" si="13"/>
        <v>0</v>
      </c>
      <c r="AC16" s="74">
        <f t="shared" si="13"/>
        <v>24008000</v>
      </c>
    </row>
    <row r="17" spans="1:29" s="79" customFormat="1" ht="12">
      <c r="A17" s="255"/>
      <c r="B17" s="75" t="s">
        <v>120</v>
      </c>
      <c r="C17" s="256"/>
      <c r="D17" s="257"/>
      <c r="E17" s="257"/>
      <c r="F17" s="76">
        <v>0</v>
      </c>
      <c r="G17" s="76">
        <v>0</v>
      </c>
      <c r="H17" s="76">
        <v>0</v>
      </c>
      <c r="I17" s="76">
        <v>0</v>
      </c>
      <c r="J17" s="126" t="s">
        <v>136</v>
      </c>
      <c r="K17" s="256"/>
      <c r="L17" s="77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8">
        <f>SUM(H17,L17,M17,N17,O17,P17,Q17,R17,S17)</f>
        <v>0</v>
      </c>
    </row>
    <row r="18" spans="1:29" s="79" customFormat="1" ht="12">
      <c r="A18" s="252"/>
      <c r="B18" s="75" t="s">
        <v>121</v>
      </c>
      <c r="C18" s="256"/>
      <c r="D18" s="257"/>
      <c r="E18" s="257"/>
      <c r="F18" s="76">
        <v>24628000</v>
      </c>
      <c r="G18" s="76">
        <v>8404000</v>
      </c>
      <c r="H18" s="76">
        <v>7874000</v>
      </c>
      <c r="I18" s="76">
        <v>672780</v>
      </c>
      <c r="J18" s="126">
        <f>I18/H18</f>
        <v>0.08544323088646177</v>
      </c>
      <c r="K18" s="256"/>
      <c r="L18" s="77">
        <v>16134000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8">
        <f>SUM(H18,L18,M18,N18,O18,P18,Q18,R18,S18)</f>
        <v>24008000</v>
      </c>
    </row>
    <row r="19" spans="1:29" s="50" customFormat="1" ht="36">
      <c r="A19" s="251" t="s">
        <v>138</v>
      </c>
      <c r="B19" s="52" t="s">
        <v>247</v>
      </c>
      <c r="C19" s="256" t="s">
        <v>204</v>
      </c>
      <c r="D19" s="257">
        <v>2010</v>
      </c>
      <c r="E19" s="257">
        <v>2014</v>
      </c>
      <c r="F19" s="72">
        <f>SUM(F20:F21)</f>
        <v>5152000</v>
      </c>
      <c r="G19" s="72">
        <f>SUM(G20:G21)</f>
        <v>130000</v>
      </c>
      <c r="H19" s="72">
        <f>SUM(H20:H21)</f>
        <v>245000</v>
      </c>
      <c r="I19" s="72">
        <f>SUM(I20:I21)</f>
        <v>222834</v>
      </c>
      <c r="J19" s="125">
        <f>I19/H19</f>
        <v>0.9095265306122449</v>
      </c>
      <c r="K19" s="256" t="s">
        <v>451</v>
      </c>
      <c r="L19" s="73">
        <f aca="true" t="shared" si="14" ref="L19:AC19">SUM(L20:L21)</f>
        <v>414000</v>
      </c>
      <c r="M19" s="72">
        <f t="shared" si="14"/>
        <v>993000</v>
      </c>
      <c r="N19" s="72">
        <f t="shared" si="14"/>
        <v>3500000</v>
      </c>
      <c r="O19" s="72">
        <f t="shared" si="14"/>
        <v>0</v>
      </c>
      <c r="P19" s="72">
        <f t="shared" si="14"/>
        <v>0</v>
      </c>
      <c r="Q19" s="72">
        <f t="shared" si="14"/>
        <v>0</v>
      </c>
      <c r="R19" s="72">
        <f t="shared" si="14"/>
        <v>0</v>
      </c>
      <c r="S19" s="72">
        <f t="shared" si="14"/>
        <v>0</v>
      </c>
      <c r="T19" s="72">
        <f t="shared" si="14"/>
        <v>0</v>
      </c>
      <c r="U19" s="72">
        <f t="shared" si="14"/>
        <v>0</v>
      </c>
      <c r="V19" s="72">
        <f t="shared" si="14"/>
        <v>0</v>
      </c>
      <c r="W19" s="72">
        <f t="shared" si="14"/>
        <v>0</v>
      </c>
      <c r="X19" s="72">
        <f t="shared" si="14"/>
        <v>0</v>
      </c>
      <c r="Y19" s="72">
        <f t="shared" si="14"/>
        <v>0</v>
      </c>
      <c r="Z19" s="72">
        <f t="shared" si="14"/>
        <v>0</v>
      </c>
      <c r="AA19" s="72">
        <f t="shared" si="14"/>
        <v>0</v>
      </c>
      <c r="AB19" s="72">
        <f t="shared" si="14"/>
        <v>0</v>
      </c>
      <c r="AC19" s="74">
        <f t="shared" si="14"/>
        <v>5152000</v>
      </c>
    </row>
    <row r="20" spans="1:29" s="79" customFormat="1" ht="12">
      <c r="A20" s="255"/>
      <c r="B20" s="75" t="s">
        <v>120</v>
      </c>
      <c r="C20" s="256"/>
      <c r="D20" s="257"/>
      <c r="E20" s="257"/>
      <c r="F20" s="76">
        <v>0</v>
      </c>
      <c r="G20" s="76">
        <v>0</v>
      </c>
      <c r="H20" s="76">
        <v>0</v>
      </c>
      <c r="I20" s="76">
        <v>0</v>
      </c>
      <c r="J20" s="126" t="s">
        <v>136</v>
      </c>
      <c r="K20" s="256"/>
      <c r="L20" s="77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8">
        <f>SUM(H20,L20,M20,N20,O20,P20,Q20,R20,S20)</f>
        <v>0</v>
      </c>
    </row>
    <row r="21" spans="1:29" s="79" customFormat="1" ht="12">
      <c r="A21" s="252"/>
      <c r="B21" s="75" t="s">
        <v>121</v>
      </c>
      <c r="C21" s="256"/>
      <c r="D21" s="257"/>
      <c r="E21" s="257"/>
      <c r="F21" s="76">
        <v>5152000</v>
      </c>
      <c r="G21" s="76">
        <v>130000</v>
      </c>
      <c r="H21" s="76">
        <v>245000</v>
      </c>
      <c r="I21" s="76">
        <v>222834</v>
      </c>
      <c r="J21" s="126">
        <f>I21/H21</f>
        <v>0.9095265306122449</v>
      </c>
      <c r="K21" s="256"/>
      <c r="L21" s="77">
        <v>414000</v>
      </c>
      <c r="M21" s="76">
        <v>993000</v>
      </c>
      <c r="N21" s="76">
        <v>3500000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8">
        <f>SUM(H21,L21,M21,N21,O21,P21,Q21,R21,S21)</f>
        <v>5152000</v>
      </c>
    </row>
    <row r="22" spans="1:29" s="50" customFormat="1" ht="24">
      <c r="A22" s="251" t="s">
        <v>139</v>
      </c>
      <c r="B22" s="52" t="s">
        <v>248</v>
      </c>
      <c r="C22" s="256" t="s">
        <v>197</v>
      </c>
      <c r="D22" s="257">
        <v>2010</v>
      </c>
      <c r="E22" s="257">
        <v>2012</v>
      </c>
      <c r="F22" s="72">
        <f>SUM(F23:F24)</f>
        <v>16623000</v>
      </c>
      <c r="G22" s="72">
        <f>SUM(G23:G24)</f>
        <v>7710000</v>
      </c>
      <c r="H22" s="72">
        <f>SUM(H23:H24)</f>
        <v>7710000</v>
      </c>
      <c r="I22" s="72">
        <f>SUM(I23:I24)</f>
        <v>2439683</v>
      </c>
      <c r="J22" s="125">
        <f>I22/H22</f>
        <v>0.31643099870298314</v>
      </c>
      <c r="K22" s="256" t="s">
        <v>450</v>
      </c>
      <c r="L22" s="73">
        <f aca="true" t="shared" si="15" ref="L22:AC22">SUM(L23:L24)</f>
        <v>3344000</v>
      </c>
      <c r="M22" s="72">
        <f t="shared" si="15"/>
        <v>0</v>
      </c>
      <c r="N22" s="72">
        <f t="shared" si="15"/>
        <v>0</v>
      </c>
      <c r="O22" s="72">
        <f t="shared" si="15"/>
        <v>0</v>
      </c>
      <c r="P22" s="72">
        <f t="shared" si="15"/>
        <v>0</v>
      </c>
      <c r="Q22" s="72">
        <f t="shared" si="15"/>
        <v>0</v>
      </c>
      <c r="R22" s="72">
        <f t="shared" si="15"/>
        <v>0</v>
      </c>
      <c r="S22" s="72">
        <f t="shared" si="15"/>
        <v>0</v>
      </c>
      <c r="T22" s="72">
        <f t="shared" si="15"/>
        <v>0</v>
      </c>
      <c r="U22" s="72">
        <f t="shared" si="15"/>
        <v>0</v>
      </c>
      <c r="V22" s="72">
        <f t="shared" si="15"/>
        <v>0</v>
      </c>
      <c r="W22" s="72">
        <f t="shared" si="15"/>
        <v>0</v>
      </c>
      <c r="X22" s="72">
        <f t="shared" si="15"/>
        <v>0</v>
      </c>
      <c r="Y22" s="72">
        <f t="shared" si="15"/>
        <v>0</v>
      </c>
      <c r="Z22" s="72">
        <f t="shared" si="15"/>
        <v>0</v>
      </c>
      <c r="AA22" s="72">
        <f t="shared" si="15"/>
        <v>0</v>
      </c>
      <c r="AB22" s="72">
        <f t="shared" si="15"/>
        <v>0</v>
      </c>
      <c r="AC22" s="74">
        <f t="shared" si="15"/>
        <v>11054000</v>
      </c>
    </row>
    <row r="23" spans="1:29" s="79" customFormat="1" ht="12">
      <c r="A23" s="255"/>
      <c r="B23" s="75" t="s">
        <v>120</v>
      </c>
      <c r="C23" s="256"/>
      <c r="D23" s="257"/>
      <c r="E23" s="257"/>
      <c r="F23" s="76">
        <v>0</v>
      </c>
      <c r="G23" s="76">
        <v>0</v>
      </c>
      <c r="H23" s="76">
        <v>0</v>
      </c>
      <c r="I23" s="76">
        <v>0</v>
      </c>
      <c r="J23" s="126" t="s">
        <v>136</v>
      </c>
      <c r="K23" s="256"/>
      <c r="L23" s="77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8">
        <f>SUM(H23,L23,M23,N23,O23,P23,Q23,R23,S23)</f>
        <v>0</v>
      </c>
    </row>
    <row r="24" spans="1:29" s="79" customFormat="1" ht="12">
      <c r="A24" s="252"/>
      <c r="B24" s="75" t="s">
        <v>121</v>
      </c>
      <c r="C24" s="256"/>
      <c r="D24" s="257"/>
      <c r="E24" s="257"/>
      <c r="F24" s="76">
        <v>16623000</v>
      </c>
      <c r="G24" s="76">
        <v>7710000</v>
      </c>
      <c r="H24" s="76">
        <v>7710000</v>
      </c>
      <c r="I24" s="76">
        <v>2439683</v>
      </c>
      <c r="J24" s="126">
        <f>I24/H24</f>
        <v>0.31643099870298314</v>
      </c>
      <c r="K24" s="256"/>
      <c r="L24" s="77">
        <v>3344000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8">
        <f>SUM(H24,L24,M24,N24,O24,P24,Q24,R24,S24)</f>
        <v>11054000</v>
      </c>
    </row>
    <row r="25" spans="1:29" s="50" customFormat="1" ht="48">
      <c r="A25" s="251" t="s">
        <v>140</v>
      </c>
      <c r="B25" s="52" t="s">
        <v>331</v>
      </c>
      <c r="C25" s="256" t="s">
        <v>133</v>
      </c>
      <c r="D25" s="257">
        <v>2011</v>
      </c>
      <c r="E25" s="257">
        <v>2012</v>
      </c>
      <c r="F25" s="72">
        <f>SUM(F26,F27)</f>
        <v>1530000</v>
      </c>
      <c r="G25" s="72">
        <f>SUM(G26,G27)</f>
        <v>1040000</v>
      </c>
      <c r="H25" s="72">
        <f>SUM(H26,H27)</f>
        <v>536000</v>
      </c>
      <c r="I25" s="72">
        <f>SUM(I26,I27)</f>
        <v>11931</v>
      </c>
      <c r="J25" s="125">
        <f>I25/H25</f>
        <v>0.022259328358208954</v>
      </c>
      <c r="K25" s="256" t="s">
        <v>452</v>
      </c>
      <c r="L25" s="73">
        <f aca="true" t="shared" si="16" ref="L25:AC25">SUM(L26:L27)</f>
        <v>994000</v>
      </c>
      <c r="M25" s="72">
        <f t="shared" si="16"/>
        <v>0</v>
      </c>
      <c r="N25" s="72">
        <f t="shared" si="16"/>
        <v>0</v>
      </c>
      <c r="O25" s="72">
        <f t="shared" si="16"/>
        <v>0</v>
      </c>
      <c r="P25" s="72">
        <f t="shared" si="16"/>
        <v>0</v>
      </c>
      <c r="Q25" s="72">
        <f t="shared" si="16"/>
        <v>0</v>
      </c>
      <c r="R25" s="72">
        <f t="shared" si="16"/>
        <v>0</v>
      </c>
      <c r="S25" s="72">
        <f t="shared" si="16"/>
        <v>0</v>
      </c>
      <c r="T25" s="72">
        <f t="shared" si="16"/>
        <v>0</v>
      </c>
      <c r="U25" s="72">
        <f t="shared" si="16"/>
        <v>0</v>
      </c>
      <c r="V25" s="72">
        <f t="shared" si="16"/>
        <v>0</v>
      </c>
      <c r="W25" s="72">
        <f t="shared" si="16"/>
        <v>0</v>
      </c>
      <c r="X25" s="72">
        <f t="shared" si="16"/>
        <v>0</v>
      </c>
      <c r="Y25" s="72">
        <f t="shared" si="16"/>
        <v>0</v>
      </c>
      <c r="Z25" s="72">
        <f t="shared" si="16"/>
        <v>0</v>
      </c>
      <c r="AA25" s="72">
        <f t="shared" si="16"/>
        <v>0</v>
      </c>
      <c r="AB25" s="72">
        <f t="shared" si="16"/>
        <v>0</v>
      </c>
      <c r="AC25" s="74">
        <f t="shared" si="16"/>
        <v>1530000</v>
      </c>
    </row>
    <row r="26" spans="1:29" s="79" customFormat="1" ht="12">
      <c r="A26" s="255"/>
      <c r="B26" s="75" t="s">
        <v>120</v>
      </c>
      <c r="C26" s="256"/>
      <c r="D26" s="257"/>
      <c r="E26" s="257"/>
      <c r="F26" s="76">
        <v>0</v>
      </c>
      <c r="G26" s="76">
        <v>0</v>
      </c>
      <c r="H26" s="76">
        <v>0</v>
      </c>
      <c r="I26" s="76">
        <v>0</v>
      </c>
      <c r="J26" s="126" t="s">
        <v>136</v>
      </c>
      <c r="K26" s="256"/>
      <c r="L26" s="77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8">
        <f>SUM(H26,L26,M26,N26,O26,P26,Q26,R26,S26)</f>
        <v>0</v>
      </c>
    </row>
    <row r="27" spans="1:29" s="79" customFormat="1" ht="12">
      <c r="A27" s="252"/>
      <c r="B27" s="75" t="s">
        <v>121</v>
      </c>
      <c r="C27" s="256"/>
      <c r="D27" s="257"/>
      <c r="E27" s="257"/>
      <c r="F27" s="76">
        <v>1530000</v>
      </c>
      <c r="G27" s="76">
        <v>1040000</v>
      </c>
      <c r="H27" s="76">
        <v>536000</v>
      </c>
      <c r="I27" s="78">
        <v>11931</v>
      </c>
      <c r="J27" s="126">
        <f>I27/H27</f>
        <v>0.022259328358208954</v>
      </c>
      <c r="K27" s="256"/>
      <c r="L27" s="77">
        <v>994000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8">
        <f>SUM(H27,L27,M27,N27,O27,P27,Q27,R27,S27)</f>
        <v>1530000</v>
      </c>
    </row>
    <row r="28" spans="1:29" s="50" customFormat="1" ht="24">
      <c r="A28" s="251" t="s">
        <v>141</v>
      </c>
      <c r="B28" s="52" t="s">
        <v>249</v>
      </c>
      <c r="C28" s="256" t="s">
        <v>133</v>
      </c>
      <c r="D28" s="257">
        <v>2010</v>
      </c>
      <c r="E28" s="257">
        <v>2013</v>
      </c>
      <c r="F28" s="72">
        <f>SUM(F29:F30)</f>
        <v>4177000</v>
      </c>
      <c r="G28" s="72">
        <f>SUM(G29:G30)</f>
        <v>170000</v>
      </c>
      <c r="H28" s="72">
        <f>SUM(H29:H30)</f>
        <v>177000</v>
      </c>
      <c r="I28" s="72">
        <f>SUM(I29:I30)</f>
        <v>60448</v>
      </c>
      <c r="J28" s="125">
        <f>I28/H28</f>
        <v>0.3415141242937853</v>
      </c>
      <c r="K28" s="256" t="s">
        <v>453</v>
      </c>
      <c r="L28" s="73">
        <f aca="true" t="shared" si="17" ref="L28:AC28">SUM(L29:L30)</f>
        <v>2493000</v>
      </c>
      <c r="M28" s="72">
        <f t="shared" si="17"/>
        <v>1507000</v>
      </c>
      <c r="N28" s="72">
        <f t="shared" si="17"/>
        <v>0</v>
      </c>
      <c r="O28" s="72">
        <f t="shared" si="17"/>
        <v>0</v>
      </c>
      <c r="P28" s="72">
        <f t="shared" si="17"/>
        <v>0</v>
      </c>
      <c r="Q28" s="72">
        <f t="shared" si="17"/>
        <v>0</v>
      </c>
      <c r="R28" s="72">
        <f t="shared" si="17"/>
        <v>0</v>
      </c>
      <c r="S28" s="72">
        <f t="shared" si="17"/>
        <v>0</v>
      </c>
      <c r="T28" s="72">
        <f t="shared" si="17"/>
        <v>0</v>
      </c>
      <c r="U28" s="72">
        <f t="shared" si="17"/>
        <v>0</v>
      </c>
      <c r="V28" s="72">
        <f t="shared" si="17"/>
        <v>0</v>
      </c>
      <c r="W28" s="72">
        <f t="shared" si="17"/>
        <v>0</v>
      </c>
      <c r="X28" s="72">
        <f t="shared" si="17"/>
        <v>0</v>
      </c>
      <c r="Y28" s="72">
        <f t="shared" si="17"/>
        <v>0</v>
      </c>
      <c r="Z28" s="72">
        <f t="shared" si="17"/>
        <v>0</v>
      </c>
      <c r="AA28" s="72">
        <f t="shared" si="17"/>
        <v>0</v>
      </c>
      <c r="AB28" s="72">
        <f t="shared" si="17"/>
        <v>0</v>
      </c>
      <c r="AC28" s="74">
        <f t="shared" si="17"/>
        <v>4177000</v>
      </c>
    </row>
    <row r="29" spans="1:29" s="79" customFormat="1" ht="12">
      <c r="A29" s="255"/>
      <c r="B29" s="75" t="s">
        <v>120</v>
      </c>
      <c r="C29" s="256"/>
      <c r="D29" s="257"/>
      <c r="E29" s="257"/>
      <c r="F29" s="76">
        <v>0</v>
      </c>
      <c r="G29" s="76">
        <v>0</v>
      </c>
      <c r="H29" s="76">
        <v>0</v>
      </c>
      <c r="I29" s="76">
        <v>0</v>
      </c>
      <c r="J29" s="126" t="s">
        <v>136</v>
      </c>
      <c r="K29" s="256"/>
      <c r="L29" s="77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8">
        <f>SUM(H29,L29,M29,N29,O29,P29,Q29,R29,S29)</f>
        <v>0</v>
      </c>
    </row>
    <row r="30" spans="1:29" s="79" customFormat="1" ht="12">
      <c r="A30" s="252"/>
      <c r="B30" s="75" t="s">
        <v>121</v>
      </c>
      <c r="C30" s="256"/>
      <c r="D30" s="257"/>
      <c r="E30" s="257"/>
      <c r="F30" s="76">
        <v>4177000</v>
      </c>
      <c r="G30" s="76">
        <v>170000</v>
      </c>
      <c r="H30" s="76">
        <v>177000</v>
      </c>
      <c r="I30" s="78">
        <v>60448</v>
      </c>
      <c r="J30" s="126">
        <f>I30/H30</f>
        <v>0.3415141242937853</v>
      </c>
      <c r="K30" s="256"/>
      <c r="L30" s="77">
        <v>2493000</v>
      </c>
      <c r="M30" s="76">
        <v>1507000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8">
        <f>SUM(H30,L30,M30,N30,O30,P30,Q30,R30,S30)</f>
        <v>4177000</v>
      </c>
    </row>
    <row r="31" spans="1:29" s="50" customFormat="1" ht="75" customHeight="1">
      <c r="A31" s="251" t="s">
        <v>142</v>
      </c>
      <c r="B31" s="52" t="s">
        <v>250</v>
      </c>
      <c r="C31" s="256" t="s">
        <v>133</v>
      </c>
      <c r="D31" s="257">
        <v>2009</v>
      </c>
      <c r="E31" s="257">
        <v>2012</v>
      </c>
      <c r="F31" s="72">
        <f>SUM(F32:F33)</f>
        <v>2296000</v>
      </c>
      <c r="G31" s="72">
        <f>SUM(G32:G33)</f>
        <v>960000</v>
      </c>
      <c r="H31" s="72">
        <f>SUM(H32:H33)</f>
        <v>960000</v>
      </c>
      <c r="I31" s="72">
        <f>SUM(I32:I33)</f>
        <v>0</v>
      </c>
      <c r="J31" s="125">
        <f>I31/H31</f>
        <v>0</v>
      </c>
      <c r="K31" s="256" t="s">
        <v>454</v>
      </c>
      <c r="L31" s="73">
        <f aca="true" t="shared" si="18" ref="L31:AC31">SUM(L32:L33)</f>
        <v>1322000</v>
      </c>
      <c r="M31" s="72">
        <f t="shared" si="18"/>
        <v>0</v>
      </c>
      <c r="N31" s="72">
        <f t="shared" si="18"/>
        <v>0</v>
      </c>
      <c r="O31" s="72">
        <f t="shared" si="18"/>
        <v>0</v>
      </c>
      <c r="P31" s="72">
        <f t="shared" si="18"/>
        <v>0</v>
      </c>
      <c r="Q31" s="72">
        <f t="shared" si="18"/>
        <v>0</v>
      </c>
      <c r="R31" s="72">
        <f t="shared" si="18"/>
        <v>0</v>
      </c>
      <c r="S31" s="72">
        <f t="shared" si="18"/>
        <v>0</v>
      </c>
      <c r="T31" s="72">
        <f t="shared" si="18"/>
        <v>0</v>
      </c>
      <c r="U31" s="72">
        <f t="shared" si="18"/>
        <v>0</v>
      </c>
      <c r="V31" s="72">
        <f t="shared" si="18"/>
        <v>0</v>
      </c>
      <c r="W31" s="72">
        <f t="shared" si="18"/>
        <v>0</v>
      </c>
      <c r="X31" s="72">
        <f t="shared" si="18"/>
        <v>0</v>
      </c>
      <c r="Y31" s="72">
        <f t="shared" si="18"/>
        <v>0</v>
      </c>
      <c r="Z31" s="72">
        <f t="shared" si="18"/>
        <v>0</v>
      </c>
      <c r="AA31" s="72">
        <f t="shared" si="18"/>
        <v>0</v>
      </c>
      <c r="AB31" s="72">
        <f t="shared" si="18"/>
        <v>0</v>
      </c>
      <c r="AC31" s="74">
        <f t="shared" si="18"/>
        <v>2282000</v>
      </c>
    </row>
    <row r="32" spans="1:29" s="79" customFormat="1" ht="12">
      <c r="A32" s="255"/>
      <c r="B32" s="75" t="s">
        <v>120</v>
      </c>
      <c r="C32" s="256"/>
      <c r="D32" s="257"/>
      <c r="E32" s="257"/>
      <c r="F32" s="76">
        <v>0</v>
      </c>
      <c r="G32" s="76">
        <v>0</v>
      </c>
      <c r="H32" s="76">
        <v>0</v>
      </c>
      <c r="I32" s="76">
        <v>0</v>
      </c>
      <c r="J32" s="126" t="s">
        <v>136</v>
      </c>
      <c r="K32" s="256"/>
      <c r="L32" s="77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8">
        <f>SUM(H32,L32,M32,N32,O32,P32,Q32,R32,S32)</f>
        <v>0</v>
      </c>
    </row>
    <row r="33" spans="1:29" s="79" customFormat="1" ht="12">
      <c r="A33" s="252"/>
      <c r="B33" s="75" t="s">
        <v>121</v>
      </c>
      <c r="C33" s="256"/>
      <c r="D33" s="257"/>
      <c r="E33" s="257"/>
      <c r="F33" s="76">
        <v>2296000</v>
      </c>
      <c r="G33" s="76">
        <v>960000</v>
      </c>
      <c r="H33" s="76">
        <v>960000</v>
      </c>
      <c r="I33" s="78">
        <v>0</v>
      </c>
      <c r="J33" s="126">
        <f>I33/H33</f>
        <v>0</v>
      </c>
      <c r="K33" s="256"/>
      <c r="L33" s="77">
        <v>1322000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8">
        <f>SUM(H33,L33,M33,N33,O33,P33,Q33,R33,S33)</f>
        <v>2282000</v>
      </c>
    </row>
    <row r="34" spans="1:29" s="50" customFormat="1" ht="52.5" customHeight="1">
      <c r="A34" s="251" t="s">
        <v>143</v>
      </c>
      <c r="B34" s="52" t="s">
        <v>330</v>
      </c>
      <c r="C34" s="256" t="s">
        <v>133</v>
      </c>
      <c r="D34" s="257">
        <v>2009</v>
      </c>
      <c r="E34" s="257">
        <v>2012</v>
      </c>
      <c r="F34" s="72">
        <f>SUM(F35:F36)</f>
        <v>3739000</v>
      </c>
      <c r="G34" s="72">
        <f>SUM(G35:G36)</f>
        <v>0</v>
      </c>
      <c r="H34" s="72">
        <f>SUM(H35:H36)</f>
        <v>547000</v>
      </c>
      <c r="I34" s="72">
        <f>SUM(I35:I36)</f>
        <v>292</v>
      </c>
      <c r="J34" s="125">
        <f>I34/H34</f>
        <v>0.0005338208409506398</v>
      </c>
      <c r="K34" s="256" t="s">
        <v>455</v>
      </c>
      <c r="L34" s="73">
        <f aca="true" t="shared" si="19" ref="L34:AC34">SUM(L35:L36)</f>
        <v>0</v>
      </c>
      <c r="M34" s="72">
        <f t="shared" si="19"/>
        <v>2907000</v>
      </c>
      <c r="N34" s="72">
        <f t="shared" si="19"/>
        <v>0</v>
      </c>
      <c r="O34" s="72">
        <f t="shared" si="19"/>
        <v>0</v>
      </c>
      <c r="P34" s="72">
        <f t="shared" si="19"/>
        <v>0</v>
      </c>
      <c r="Q34" s="72">
        <f t="shared" si="19"/>
        <v>0</v>
      </c>
      <c r="R34" s="72">
        <f t="shared" si="19"/>
        <v>0</v>
      </c>
      <c r="S34" s="72">
        <f t="shared" si="19"/>
        <v>0</v>
      </c>
      <c r="T34" s="72">
        <f t="shared" si="19"/>
        <v>0</v>
      </c>
      <c r="U34" s="72">
        <f t="shared" si="19"/>
        <v>0</v>
      </c>
      <c r="V34" s="72">
        <f t="shared" si="19"/>
        <v>0</v>
      </c>
      <c r="W34" s="72">
        <f t="shared" si="19"/>
        <v>0</v>
      </c>
      <c r="X34" s="72">
        <f t="shared" si="19"/>
        <v>0</v>
      </c>
      <c r="Y34" s="72">
        <f t="shared" si="19"/>
        <v>0</v>
      </c>
      <c r="Z34" s="72">
        <f t="shared" si="19"/>
        <v>0</v>
      </c>
      <c r="AA34" s="72">
        <f t="shared" si="19"/>
        <v>0</v>
      </c>
      <c r="AB34" s="72">
        <f t="shared" si="19"/>
        <v>0</v>
      </c>
      <c r="AC34" s="74">
        <f t="shared" si="19"/>
        <v>3454000</v>
      </c>
    </row>
    <row r="35" spans="1:29" s="79" customFormat="1" ht="12">
      <c r="A35" s="255"/>
      <c r="B35" s="75" t="s">
        <v>120</v>
      </c>
      <c r="C35" s="256"/>
      <c r="D35" s="257"/>
      <c r="E35" s="257"/>
      <c r="F35" s="76">
        <v>0</v>
      </c>
      <c r="G35" s="76">
        <v>0</v>
      </c>
      <c r="H35" s="76">
        <v>0</v>
      </c>
      <c r="I35" s="76">
        <v>0</v>
      </c>
      <c r="J35" s="126" t="s">
        <v>136</v>
      </c>
      <c r="K35" s="256"/>
      <c r="L35" s="77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8">
        <f>SUM(H35,L35,M35,N35,O35,P35,Q35,R35,S35)</f>
        <v>0</v>
      </c>
    </row>
    <row r="36" spans="1:29" s="79" customFormat="1" ht="12">
      <c r="A36" s="252"/>
      <c r="B36" s="75" t="s">
        <v>121</v>
      </c>
      <c r="C36" s="256"/>
      <c r="D36" s="257"/>
      <c r="E36" s="257"/>
      <c r="F36" s="76">
        <v>3739000</v>
      </c>
      <c r="G36" s="76">
        <v>0</v>
      </c>
      <c r="H36" s="76">
        <v>547000</v>
      </c>
      <c r="I36" s="76">
        <v>292</v>
      </c>
      <c r="J36" s="126">
        <f>I36/H36</f>
        <v>0.0005338208409506398</v>
      </c>
      <c r="K36" s="256"/>
      <c r="L36" s="77">
        <v>0</v>
      </c>
      <c r="M36" s="76">
        <v>2907000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8">
        <f>SUM(H36,L36,M36,N36,O36,P36,Q36,R36,S36)</f>
        <v>3454000</v>
      </c>
    </row>
    <row r="37" spans="1:29" s="50" customFormat="1" ht="45.75" customHeight="1">
      <c r="A37" s="251" t="s">
        <v>212</v>
      </c>
      <c r="B37" s="52" t="s">
        <v>251</v>
      </c>
      <c r="C37" s="256" t="s">
        <v>133</v>
      </c>
      <c r="D37" s="257">
        <v>2010</v>
      </c>
      <c r="E37" s="257">
        <v>2015</v>
      </c>
      <c r="F37" s="72">
        <f>SUM(F38:F39)</f>
        <v>13632000</v>
      </c>
      <c r="G37" s="72">
        <f>SUM(G38:G39)</f>
        <v>3800000</v>
      </c>
      <c r="H37" s="72">
        <f>SUM(H38:H39)</f>
        <v>3800000</v>
      </c>
      <c r="I37" s="72">
        <f>SUM(I38:I39)</f>
        <v>3371033</v>
      </c>
      <c r="J37" s="125">
        <f>I37/H37</f>
        <v>0.8871139473684211</v>
      </c>
      <c r="K37" s="256" t="s">
        <v>456</v>
      </c>
      <c r="L37" s="73">
        <f aca="true" t="shared" si="20" ref="L37:AC37">SUM(L38:L39)</f>
        <v>3500000</v>
      </c>
      <c r="M37" s="72">
        <f t="shared" si="20"/>
        <v>893000</v>
      </c>
      <c r="N37" s="72">
        <f t="shared" si="20"/>
        <v>3107000</v>
      </c>
      <c r="O37" s="72">
        <f t="shared" si="20"/>
        <v>1189000</v>
      </c>
      <c r="P37" s="72">
        <f t="shared" si="20"/>
        <v>0</v>
      </c>
      <c r="Q37" s="72">
        <f t="shared" si="20"/>
        <v>0</v>
      </c>
      <c r="R37" s="72">
        <f t="shared" si="20"/>
        <v>0</v>
      </c>
      <c r="S37" s="72">
        <f t="shared" si="20"/>
        <v>0</v>
      </c>
      <c r="T37" s="72">
        <f t="shared" si="20"/>
        <v>0</v>
      </c>
      <c r="U37" s="72">
        <f t="shared" si="20"/>
        <v>0</v>
      </c>
      <c r="V37" s="72">
        <f t="shared" si="20"/>
        <v>0</v>
      </c>
      <c r="W37" s="72">
        <f t="shared" si="20"/>
        <v>0</v>
      </c>
      <c r="X37" s="72">
        <f t="shared" si="20"/>
        <v>0</v>
      </c>
      <c r="Y37" s="72">
        <f t="shared" si="20"/>
        <v>0</v>
      </c>
      <c r="Z37" s="72">
        <f t="shared" si="20"/>
        <v>0</v>
      </c>
      <c r="AA37" s="72">
        <f t="shared" si="20"/>
        <v>0</v>
      </c>
      <c r="AB37" s="72">
        <f t="shared" si="20"/>
        <v>0</v>
      </c>
      <c r="AC37" s="74">
        <f t="shared" si="20"/>
        <v>12489000</v>
      </c>
    </row>
    <row r="38" spans="1:29" s="50" customFormat="1" ht="12">
      <c r="A38" s="255"/>
      <c r="B38" s="75" t="s">
        <v>120</v>
      </c>
      <c r="C38" s="256"/>
      <c r="D38" s="257"/>
      <c r="E38" s="257"/>
      <c r="F38" s="76">
        <v>0</v>
      </c>
      <c r="G38" s="76">
        <v>0</v>
      </c>
      <c r="H38" s="76">
        <v>0</v>
      </c>
      <c r="I38" s="76">
        <v>0</v>
      </c>
      <c r="J38" s="126" t="s">
        <v>136</v>
      </c>
      <c r="K38" s="256"/>
      <c r="L38" s="77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8">
        <f>SUM(H38,L38,M38,N38,O38,P38,Q38,R38,S38)</f>
        <v>0</v>
      </c>
    </row>
    <row r="39" spans="1:29" s="50" customFormat="1" ht="12">
      <c r="A39" s="252"/>
      <c r="B39" s="75" t="s">
        <v>121</v>
      </c>
      <c r="C39" s="256"/>
      <c r="D39" s="257"/>
      <c r="E39" s="257"/>
      <c r="F39" s="76">
        <v>13632000</v>
      </c>
      <c r="G39" s="76">
        <v>3800000</v>
      </c>
      <c r="H39" s="112">
        <v>3800000</v>
      </c>
      <c r="I39" s="78">
        <v>3371033</v>
      </c>
      <c r="J39" s="126">
        <f>I39/H39</f>
        <v>0.8871139473684211</v>
      </c>
      <c r="K39" s="256"/>
      <c r="L39" s="77">
        <v>3500000</v>
      </c>
      <c r="M39" s="76">
        <v>893000</v>
      </c>
      <c r="N39" s="76">
        <v>3107000</v>
      </c>
      <c r="O39" s="76">
        <v>1189000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8">
        <f>SUM(H39,L39,M39,N39,O39,P39,Q39,R39,S39)</f>
        <v>12489000</v>
      </c>
    </row>
    <row r="40" spans="1:29" s="68" customFormat="1" ht="24.75" customHeight="1">
      <c r="A40" s="269" t="s">
        <v>26</v>
      </c>
      <c r="B40" s="232" t="s">
        <v>128</v>
      </c>
      <c r="C40" s="232"/>
      <c r="D40" s="232"/>
      <c r="E40" s="232"/>
      <c r="F40" s="66">
        <f>SUM(F41:F42)</f>
        <v>0</v>
      </c>
      <c r="G40" s="66">
        <f>SUM(G41:G42)</f>
        <v>0</v>
      </c>
      <c r="H40" s="66">
        <f>SUM(H41:H42)</f>
        <v>0</v>
      </c>
      <c r="I40" s="66">
        <f>SUM(I41:I42)</f>
        <v>0</v>
      </c>
      <c r="J40" s="123" t="s">
        <v>136</v>
      </c>
      <c r="K40" s="290" t="s">
        <v>136</v>
      </c>
      <c r="L40" s="67">
        <f aca="true" t="shared" si="21" ref="L40:AC40">SUM(L41:L42)</f>
        <v>0</v>
      </c>
      <c r="M40" s="66">
        <f t="shared" si="21"/>
        <v>0</v>
      </c>
      <c r="N40" s="66">
        <f t="shared" si="21"/>
        <v>0</v>
      </c>
      <c r="O40" s="66">
        <f t="shared" si="21"/>
        <v>0</v>
      </c>
      <c r="P40" s="66">
        <f t="shared" si="21"/>
        <v>0</v>
      </c>
      <c r="Q40" s="66">
        <f t="shared" si="21"/>
        <v>0</v>
      </c>
      <c r="R40" s="66">
        <f t="shared" si="21"/>
        <v>0</v>
      </c>
      <c r="S40" s="66">
        <f t="shared" si="21"/>
        <v>0</v>
      </c>
      <c r="T40" s="66">
        <f t="shared" si="21"/>
        <v>0</v>
      </c>
      <c r="U40" s="66">
        <f t="shared" si="21"/>
        <v>0</v>
      </c>
      <c r="V40" s="66">
        <f t="shared" si="21"/>
        <v>0</v>
      </c>
      <c r="W40" s="66">
        <f t="shared" si="21"/>
        <v>0</v>
      </c>
      <c r="X40" s="66">
        <f t="shared" si="21"/>
        <v>0</v>
      </c>
      <c r="Y40" s="66">
        <f t="shared" si="21"/>
        <v>0</v>
      </c>
      <c r="Z40" s="66">
        <f t="shared" si="21"/>
        <v>0</v>
      </c>
      <c r="AA40" s="66">
        <f t="shared" si="21"/>
        <v>0</v>
      </c>
      <c r="AB40" s="66">
        <f t="shared" si="21"/>
        <v>0</v>
      </c>
      <c r="AC40" s="74">
        <f t="shared" si="21"/>
        <v>0</v>
      </c>
    </row>
    <row r="41" spans="1:29" s="71" customFormat="1" ht="12">
      <c r="A41" s="270"/>
      <c r="B41" s="230" t="s">
        <v>120</v>
      </c>
      <c r="C41" s="230"/>
      <c r="D41" s="230"/>
      <c r="E41" s="230"/>
      <c r="F41" s="69">
        <f aca="true" t="shared" si="22" ref="F41:H42">SUM(F44)</f>
        <v>0</v>
      </c>
      <c r="G41" s="69">
        <f t="shared" si="22"/>
        <v>0</v>
      </c>
      <c r="H41" s="69">
        <f t="shared" si="22"/>
        <v>0</v>
      </c>
      <c r="I41" s="69">
        <v>0</v>
      </c>
      <c r="J41" s="124" t="s">
        <v>136</v>
      </c>
      <c r="K41" s="290"/>
      <c r="L41" s="70">
        <f aca="true" t="shared" si="23" ref="L41:AB41">SUM(L44)</f>
        <v>0</v>
      </c>
      <c r="M41" s="69">
        <f t="shared" si="23"/>
        <v>0</v>
      </c>
      <c r="N41" s="69">
        <f t="shared" si="23"/>
        <v>0</v>
      </c>
      <c r="O41" s="69">
        <f t="shared" si="23"/>
        <v>0</v>
      </c>
      <c r="P41" s="69">
        <f t="shared" si="23"/>
        <v>0</v>
      </c>
      <c r="Q41" s="69">
        <f t="shared" si="23"/>
        <v>0</v>
      </c>
      <c r="R41" s="69">
        <f t="shared" si="23"/>
        <v>0</v>
      </c>
      <c r="S41" s="69">
        <f t="shared" si="23"/>
        <v>0</v>
      </c>
      <c r="T41" s="69">
        <f t="shared" si="23"/>
        <v>0</v>
      </c>
      <c r="U41" s="69">
        <f t="shared" si="23"/>
        <v>0</v>
      </c>
      <c r="V41" s="69">
        <f t="shared" si="23"/>
        <v>0</v>
      </c>
      <c r="W41" s="69">
        <f t="shared" si="23"/>
        <v>0</v>
      </c>
      <c r="X41" s="69">
        <f t="shared" si="23"/>
        <v>0</v>
      </c>
      <c r="Y41" s="69">
        <f t="shared" si="23"/>
        <v>0</v>
      </c>
      <c r="Z41" s="69">
        <f t="shared" si="23"/>
        <v>0</v>
      </c>
      <c r="AA41" s="69">
        <f t="shared" si="23"/>
        <v>0</v>
      </c>
      <c r="AB41" s="69">
        <f t="shared" si="23"/>
        <v>0</v>
      </c>
      <c r="AC41" s="78">
        <f>SUM(H41,L41,M41,N41,O41,P41,Q41,R41,S41)</f>
        <v>0</v>
      </c>
    </row>
    <row r="42" spans="1:29" s="71" customFormat="1" ht="12">
      <c r="A42" s="271"/>
      <c r="B42" s="230" t="s">
        <v>121</v>
      </c>
      <c r="C42" s="230"/>
      <c r="D42" s="230"/>
      <c r="E42" s="230"/>
      <c r="F42" s="69">
        <f t="shared" si="22"/>
        <v>0</v>
      </c>
      <c r="G42" s="69">
        <f t="shared" si="22"/>
        <v>0</v>
      </c>
      <c r="H42" s="69">
        <f t="shared" si="22"/>
        <v>0</v>
      </c>
      <c r="I42" s="69">
        <v>0</v>
      </c>
      <c r="J42" s="124" t="s">
        <v>136</v>
      </c>
      <c r="K42" s="290"/>
      <c r="L42" s="70">
        <f aca="true" t="shared" si="24" ref="L42:AB42">SUM(L45)</f>
        <v>0</v>
      </c>
      <c r="M42" s="69">
        <f t="shared" si="24"/>
        <v>0</v>
      </c>
      <c r="N42" s="69">
        <f t="shared" si="24"/>
        <v>0</v>
      </c>
      <c r="O42" s="69">
        <f t="shared" si="24"/>
        <v>0</v>
      </c>
      <c r="P42" s="69">
        <f t="shared" si="24"/>
        <v>0</v>
      </c>
      <c r="Q42" s="69">
        <f t="shared" si="24"/>
        <v>0</v>
      </c>
      <c r="R42" s="69">
        <f t="shared" si="24"/>
        <v>0</v>
      </c>
      <c r="S42" s="69">
        <f t="shared" si="24"/>
        <v>0</v>
      </c>
      <c r="T42" s="69">
        <f t="shared" si="24"/>
        <v>0</v>
      </c>
      <c r="U42" s="69">
        <f t="shared" si="24"/>
        <v>0</v>
      </c>
      <c r="V42" s="69">
        <f t="shared" si="24"/>
        <v>0</v>
      </c>
      <c r="W42" s="69">
        <f t="shared" si="24"/>
        <v>0</v>
      </c>
      <c r="X42" s="69">
        <f t="shared" si="24"/>
        <v>0</v>
      </c>
      <c r="Y42" s="69">
        <f t="shared" si="24"/>
        <v>0</v>
      </c>
      <c r="Z42" s="69">
        <f t="shared" si="24"/>
        <v>0</v>
      </c>
      <c r="AA42" s="69">
        <f t="shared" si="24"/>
        <v>0</v>
      </c>
      <c r="AB42" s="69">
        <f t="shared" si="24"/>
        <v>0</v>
      </c>
      <c r="AC42" s="78">
        <f>SUM(H42,L42,M42,N42,O42,P42,Q42,R42,S42)</f>
        <v>0</v>
      </c>
    </row>
    <row r="43" spans="1:29" s="83" customFormat="1" ht="12">
      <c r="A43" s="282"/>
      <c r="B43" s="80" t="s">
        <v>127</v>
      </c>
      <c r="C43" s="263" t="s">
        <v>136</v>
      </c>
      <c r="D43" s="263" t="s">
        <v>136</v>
      </c>
      <c r="E43" s="263" t="s">
        <v>136</v>
      </c>
      <c r="F43" s="81">
        <f>SUM(F44:F45)</f>
        <v>0</v>
      </c>
      <c r="G43" s="81">
        <f>SUM(G44:G45)</f>
        <v>0</v>
      </c>
      <c r="H43" s="81">
        <f>SUM(H44:H45)</f>
        <v>0</v>
      </c>
      <c r="I43" s="81">
        <f>SUM(I44:I45)</f>
        <v>0</v>
      </c>
      <c r="J43" s="127" t="s">
        <v>136</v>
      </c>
      <c r="K43" s="291" t="s">
        <v>136</v>
      </c>
      <c r="L43" s="82">
        <f aca="true" t="shared" si="25" ref="L43:AC43">SUM(L44:L45)</f>
        <v>0</v>
      </c>
      <c r="M43" s="81">
        <f t="shared" si="25"/>
        <v>0</v>
      </c>
      <c r="N43" s="81">
        <f t="shared" si="25"/>
        <v>0</v>
      </c>
      <c r="O43" s="81">
        <f t="shared" si="25"/>
        <v>0</v>
      </c>
      <c r="P43" s="81">
        <f t="shared" si="25"/>
        <v>0</v>
      </c>
      <c r="Q43" s="81">
        <f t="shared" si="25"/>
        <v>0</v>
      </c>
      <c r="R43" s="81">
        <f t="shared" si="25"/>
        <v>0</v>
      </c>
      <c r="S43" s="81">
        <f t="shared" si="25"/>
        <v>0</v>
      </c>
      <c r="T43" s="81">
        <f t="shared" si="25"/>
        <v>0</v>
      </c>
      <c r="U43" s="81">
        <f t="shared" si="25"/>
        <v>0</v>
      </c>
      <c r="V43" s="81">
        <f t="shared" si="25"/>
        <v>0</v>
      </c>
      <c r="W43" s="81">
        <f t="shared" si="25"/>
        <v>0</v>
      </c>
      <c r="X43" s="81">
        <f t="shared" si="25"/>
        <v>0</v>
      </c>
      <c r="Y43" s="81">
        <f t="shared" si="25"/>
        <v>0</v>
      </c>
      <c r="Z43" s="81">
        <f t="shared" si="25"/>
        <v>0</v>
      </c>
      <c r="AA43" s="81">
        <f t="shared" si="25"/>
        <v>0</v>
      </c>
      <c r="AB43" s="81">
        <f t="shared" si="25"/>
        <v>0</v>
      </c>
      <c r="AC43" s="74">
        <f t="shared" si="25"/>
        <v>0</v>
      </c>
    </row>
    <row r="44" spans="1:29" s="87" customFormat="1" ht="12">
      <c r="A44" s="283"/>
      <c r="B44" s="84" t="s">
        <v>120</v>
      </c>
      <c r="C44" s="263"/>
      <c r="D44" s="263"/>
      <c r="E44" s="263"/>
      <c r="F44" s="85">
        <v>0</v>
      </c>
      <c r="G44" s="85">
        <v>0</v>
      </c>
      <c r="H44" s="85">
        <v>0</v>
      </c>
      <c r="I44" s="85">
        <v>0</v>
      </c>
      <c r="J44" s="128" t="s">
        <v>136</v>
      </c>
      <c r="K44" s="291"/>
      <c r="L44" s="86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78">
        <f>SUM(H44,L44,M44,N44,O44,P44,Q44,R44,S44)</f>
        <v>0</v>
      </c>
    </row>
    <row r="45" spans="1:29" s="87" customFormat="1" ht="12">
      <c r="A45" s="284"/>
      <c r="B45" s="84" t="s">
        <v>121</v>
      </c>
      <c r="C45" s="263"/>
      <c r="D45" s="263"/>
      <c r="E45" s="263"/>
      <c r="F45" s="85">
        <v>0</v>
      </c>
      <c r="G45" s="85">
        <v>0</v>
      </c>
      <c r="H45" s="85">
        <v>0</v>
      </c>
      <c r="I45" s="85">
        <v>0</v>
      </c>
      <c r="J45" s="128" t="s">
        <v>136</v>
      </c>
      <c r="K45" s="291"/>
      <c r="L45" s="86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78">
        <f>SUM(H45,L45,M45,N45,O45,P45,Q45,R45,S45)</f>
        <v>0</v>
      </c>
    </row>
    <row r="46" spans="1:29" s="68" customFormat="1" ht="27" customHeight="1">
      <c r="A46" s="88" t="s">
        <v>32</v>
      </c>
      <c r="B46" s="232" t="s">
        <v>129</v>
      </c>
      <c r="C46" s="232"/>
      <c r="D46" s="232"/>
      <c r="E46" s="232"/>
      <c r="F46" s="66">
        <f>SUM(F47:F48)</f>
        <v>190625143</v>
      </c>
      <c r="G46" s="66">
        <f>SUM(G47:G48)</f>
        <v>32650922</v>
      </c>
      <c r="H46" s="66">
        <f>SUM(H47:H48)</f>
        <v>35335505</v>
      </c>
      <c r="I46" s="66">
        <f>SUM(I47:I48)</f>
        <v>5671970</v>
      </c>
      <c r="J46" s="123">
        <f>I46/H46</f>
        <v>0.16051758705585217</v>
      </c>
      <c r="K46" s="290" t="s">
        <v>335</v>
      </c>
      <c r="L46" s="67">
        <f aca="true" t="shared" si="26" ref="L46:AC46">SUM(L47:L48)</f>
        <v>37826412</v>
      </c>
      <c r="M46" s="66">
        <f t="shared" si="26"/>
        <v>27676936</v>
      </c>
      <c r="N46" s="66">
        <f t="shared" si="26"/>
        <v>12905000</v>
      </c>
      <c r="O46" s="66">
        <f t="shared" si="26"/>
        <v>20074000</v>
      </c>
      <c r="P46" s="66">
        <f t="shared" si="26"/>
        <v>13180000</v>
      </c>
      <c r="Q46" s="66">
        <f t="shared" si="26"/>
        <v>3700000</v>
      </c>
      <c r="R46" s="66">
        <f t="shared" si="26"/>
        <v>3900000</v>
      </c>
      <c r="S46" s="66">
        <f t="shared" si="26"/>
        <v>4000000</v>
      </c>
      <c r="T46" s="66">
        <f t="shared" si="26"/>
        <v>0</v>
      </c>
      <c r="U46" s="66">
        <f t="shared" si="26"/>
        <v>0</v>
      </c>
      <c r="V46" s="66">
        <f t="shared" si="26"/>
        <v>0</v>
      </c>
      <c r="W46" s="66">
        <f t="shared" si="26"/>
        <v>0</v>
      </c>
      <c r="X46" s="66">
        <f t="shared" si="26"/>
        <v>0</v>
      </c>
      <c r="Y46" s="66">
        <f t="shared" si="26"/>
        <v>0</v>
      </c>
      <c r="Z46" s="66">
        <f t="shared" si="26"/>
        <v>0</v>
      </c>
      <c r="AA46" s="66">
        <f t="shared" si="26"/>
        <v>0</v>
      </c>
      <c r="AB46" s="66">
        <f t="shared" si="26"/>
        <v>0</v>
      </c>
      <c r="AC46" s="74">
        <f t="shared" si="26"/>
        <v>158597853</v>
      </c>
    </row>
    <row r="47" spans="1:29" s="71" customFormat="1" ht="12">
      <c r="A47" s="88"/>
      <c r="B47" s="230" t="s">
        <v>120</v>
      </c>
      <c r="C47" s="230"/>
      <c r="D47" s="230"/>
      <c r="E47" s="230"/>
      <c r="F47" s="69">
        <f aca="true" t="shared" si="27" ref="F47:I48">SUM(F50,F53,F56,F59,F62,F65,F68,F71,F74,F77,F80,F83,F86,F89,F92,F95,F98,F101,F104,F107,F110,F113,F116,F119,F122)</f>
        <v>54252753</v>
      </c>
      <c r="G47" s="69">
        <f t="shared" si="27"/>
        <v>6036938</v>
      </c>
      <c r="H47" s="69">
        <f t="shared" si="27"/>
        <v>7792521</v>
      </c>
      <c r="I47" s="69">
        <f t="shared" si="27"/>
        <v>3687044</v>
      </c>
      <c r="J47" s="124">
        <f>I47/H47</f>
        <v>0.47315162833696567</v>
      </c>
      <c r="K47" s="290"/>
      <c r="L47" s="70">
        <f aca="true" t="shared" si="28" ref="L47:S48">SUM(L50,L53,L56,L59,L62,L65,L68,L71,L74,L77,L80,L83,L86,L89,L92,L95,L98,L101,L104,L107,L110,L113,L116,L119,L122)</f>
        <v>5699226</v>
      </c>
      <c r="M47" s="69">
        <f t="shared" si="28"/>
        <v>4636936</v>
      </c>
      <c r="N47" s="69">
        <f t="shared" si="28"/>
        <v>3400000</v>
      </c>
      <c r="O47" s="69">
        <f t="shared" si="28"/>
        <v>3500000</v>
      </c>
      <c r="P47" s="69">
        <f t="shared" si="28"/>
        <v>3600000</v>
      </c>
      <c r="Q47" s="69">
        <f t="shared" si="28"/>
        <v>3700000</v>
      </c>
      <c r="R47" s="69">
        <f t="shared" si="28"/>
        <v>3900000</v>
      </c>
      <c r="S47" s="69">
        <f t="shared" si="28"/>
        <v>4000000</v>
      </c>
      <c r="T47" s="69">
        <f aca="true" t="shared" si="29" ref="T47:AB47">SUM(T50,T53,T56,T59,T62,T68,T71,T74,T77,T80,T83,T86,T92,T95,T98,T101,T113,T116,T119,T122)</f>
        <v>0</v>
      </c>
      <c r="U47" s="69">
        <f t="shared" si="29"/>
        <v>0</v>
      </c>
      <c r="V47" s="69">
        <f t="shared" si="29"/>
        <v>0</v>
      </c>
      <c r="W47" s="69">
        <f t="shared" si="29"/>
        <v>0</v>
      </c>
      <c r="X47" s="69">
        <f t="shared" si="29"/>
        <v>0</v>
      </c>
      <c r="Y47" s="69">
        <f t="shared" si="29"/>
        <v>0</v>
      </c>
      <c r="Z47" s="69">
        <f t="shared" si="29"/>
        <v>0</v>
      </c>
      <c r="AA47" s="69">
        <f t="shared" si="29"/>
        <v>0</v>
      </c>
      <c r="AB47" s="69">
        <f t="shared" si="29"/>
        <v>0</v>
      </c>
      <c r="AC47" s="78">
        <f>SUM(H47,L47,M47,N47,O47,P47,Q47,R47,S47)</f>
        <v>40228683</v>
      </c>
    </row>
    <row r="48" spans="1:29" s="71" customFormat="1" ht="12">
      <c r="A48" s="88"/>
      <c r="B48" s="230" t="s">
        <v>121</v>
      </c>
      <c r="C48" s="230"/>
      <c r="D48" s="230"/>
      <c r="E48" s="230"/>
      <c r="F48" s="69">
        <f t="shared" si="27"/>
        <v>136372390</v>
      </c>
      <c r="G48" s="69">
        <f t="shared" si="27"/>
        <v>26613984</v>
      </c>
      <c r="H48" s="69">
        <f t="shared" si="27"/>
        <v>27542984</v>
      </c>
      <c r="I48" s="69">
        <f t="shared" si="27"/>
        <v>1984926</v>
      </c>
      <c r="J48" s="124">
        <f>I48/H48</f>
        <v>0.07206648342822985</v>
      </c>
      <c r="K48" s="290"/>
      <c r="L48" s="70">
        <f t="shared" si="28"/>
        <v>32127186</v>
      </c>
      <c r="M48" s="69">
        <f t="shared" si="28"/>
        <v>23040000</v>
      </c>
      <c r="N48" s="69">
        <f t="shared" si="28"/>
        <v>9505000</v>
      </c>
      <c r="O48" s="69">
        <f t="shared" si="28"/>
        <v>16574000</v>
      </c>
      <c r="P48" s="69">
        <f t="shared" si="28"/>
        <v>9580000</v>
      </c>
      <c r="Q48" s="69">
        <f t="shared" si="28"/>
        <v>0</v>
      </c>
      <c r="R48" s="69">
        <f t="shared" si="28"/>
        <v>0</v>
      </c>
      <c r="S48" s="69">
        <f t="shared" si="28"/>
        <v>0</v>
      </c>
      <c r="T48" s="69">
        <f aca="true" t="shared" si="30" ref="T48:AB48">SUM(T51,T54,T57,T60,T63,T69,T72,T75,T78,T81,T84,T87,T93,T96,T99,T102,T114,T117,T120,T123)</f>
        <v>0</v>
      </c>
      <c r="U48" s="69">
        <f t="shared" si="30"/>
        <v>0</v>
      </c>
      <c r="V48" s="69">
        <f t="shared" si="30"/>
        <v>0</v>
      </c>
      <c r="W48" s="69">
        <f t="shared" si="30"/>
        <v>0</v>
      </c>
      <c r="X48" s="69">
        <f t="shared" si="30"/>
        <v>0</v>
      </c>
      <c r="Y48" s="69">
        <f t="shared" si="30"/>
        <v>0</v>
      </c>
      <c r="Z48" s="69">
        <f t="shared" si="30"/>
        <v>0</v>
      </c>
      <c r="AA48" s="69">
        <f t="shared" si="30"/>
        <v>0</v>
      </c>
      <c r="AB48" s="69">
        <f t="shared" si="30"/>
        <v>0</v>
      </c>
      <c r="AC48" s="78">
        <f>SUM(H48,L48,M48,N48,O48,P48,Q48,R48,S48)</f>
        <v>118369170</v>
      </c>
    </row>
    <row r="49" spans="1:29" s="50" customFormat="1" ht="46.5" customHeight="1">
      <c r="A49" s="251" t="s">
        <v>144</v>
      </c>
      <c r="B49" s="52" t="s">
        <v>252</v>
      </c>
      <c r="C49" s="256" t="s">
        <v>133</v>
      </c>
      <c r="D49" s="257">
        <v>2010</v>
      </c>
      <c r="E49" s="257">
        <v>2019</v>
      </c>
      <c r="F49" s="72">
        <f>SUM(F50:F51)</f>
        <v>34700000</v>
      </c>
      <c r="G49" s="72">
        <f>SUM(G50:G51)</f>
        <v>3200000</v>
      </c>
      <c r="H49" s="72">
        <f>SUM(H50:H51)</f>
        <v>3200000</v>
      </c>
      <c r="I49" s="72">
        <f>SUM(I50:I51)</f>
        <v>1566898</v>
      </c>
      <c r="J49" s="125">
        <f>I49/H49</f>
        <v>0.489655625</v>
      </c>
      <c r="K49" s="256" t="s">
        <v>457</v>
      </c>
      <c r="L49" s="73">
        <f aca="true" t="shared" si="31" ref="L49:AC49">SUM(L50:L51)</f>
        <v>3200000</v>
      </c>
      <c r="M49" s="72">
        <f t="shared" si="31"/>
        <v>3300000</v>
      </c>
      <c r="N49" s="72">
        <f t="shared" si="31"/>
        <v>3400000</v>
      </c>
      <c r="O49" s="72">
        <f t="shared" si="31"/>
        <v>3500000</v>
      </c>
      <c r="P49" s="72">
        <f t="shared" si="31"/>
        <v>3600000</v>
      </c>
      <c r="Q49" s="72">
        <f t="shared" si="31"/>
        <v>3700000</v>
      </c>
      <c r="R49" s="72">
        <f t="shared" si="31"/>
        <v>3900000</v>
      </c>
      <c r="S49" s="72">
        <f t="shared" si="31"/>
        <v>4000000</v>
      </c>
      <c r="T49" s="72">
        <f t="shared" si="31"/>
        <v>0</v>
      </c>
      <c r="U49" s="72">
        <f t="shared" si="31"/>
        <v>0</v>
      </c>
      <c r="V49" s="72">
        <f t="shared" si="31"/>
        <v>0</v>
      </c>
      <c r="W49" s="72">
        <f t="shared" si="31"/>
        <v>0</v>
      </c>
      <c r="X49" s="72">
        <f t="shared" si="31"/>
        <v>0</v>
      </c>
      <c r="Y49" s="72">
        <f t="shared" si="31"/>
        <v>0</v>
      </c>
      <c r="Z49" s="72">
        <f t="shared" si="31"/>
        <v>0</v>
      </c>
      <c r="AA49" s="72">
        <f t="shared" si="31"/>
        <v>0</v>
      </c>
      <c r="AB49" s="72">
        <f t="shared" si="31"/>
        <v>0</v>
      </c>
      <c r="AC49" s="74">
        <f t="shared" si="31"/>
        <v>31800000</v>
      </c>
    </row>
    <row r="50" spans="1:29" s="79" customFormat="1" ht="12">
      <c r="A50" s="255"/>
      <c r="B50" s="75" t="s">
        <v>120</v>
      </c>
      <c r="C50" s="256"/>
      <c r="D50" s="257"/>
      <c r="E50" s="257"/>
      <c r="F50" s="76">
        <v>34700000</v>
      </c>
      <c r="G50" s="76">
        <v>3200000</v>
      </c>
      <c r="H50" s="76">
        <v>3200000</v>
      </c>
      <c r="I50" s="78">
        <v>1566898</v>
      </c>
      <c r="J50" s="126">
        <f>I50/H50</f>
        <v>0.489655625</v>
      </c>
      <c r="K50" s="256"/>
      <c r="L50" s="77">
        <v>3200000</v>
      </c>
      <c r="M50" s="76">
        <v>3300000</v>
      </c>
      <c r="N50" s="76">
        <v>3400000</v>
      </c>
      <c r="O50" s="76">
        <v>3500000</v>
      </c>
      <c r="P50" s="76">
        <v>3600000</v>
      </c>
      <c r="Q50" s="76">
        <v>3700000</v>
      </c>
      <c r="R50" s="76">
        <v>3900000</v>
      </c>
      <c r="S50" s="76">
        <v>4000000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8">
        <f>SUM(H50,L50,M50,N50,O50,P50,Q50,R50,S50)</f>
        <v>31800000</v>
      </c>
    </row>
    <row r="51" spans="1:29" s="79" customFormat="1" ht="12">
      <c r="A51" s="252"/>
      <c r="B51" s="75" t="s">
        <v>121</v>
      </c>
      <c r="C51" s="256"/>
      <c r="D51" s="257"/>
      <c r="E51" s="257"/>
      <c r="F51" s="76">
        <v>0</v>
      </c>
      <c r="G51" s="76">
        <v>0</v>
      </c>
      <c r="H51" s="76">
        <v>0</v>
      </c>
      <c r="I51" s="76">
        <v>0</v>
      </c>
      <c r="J51" s="126" t="s">
        <v>136</v>
      </c>
      <c r="K51" s="256"/>
      <c r="L51" s="77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8">
        <f>SUM(H51,L51,M51,N51,O51,P51,Q51,R51,S51)</f>
        <v>0</v>
      </c>
    </row>
    <row r="52" spans="1:29" s="50" customFormat="1" ht="46.5" customHeight="1">
      <c r="A52" s="251" t="s">
        <v>145</v>
      </c>
      <c r="B52" s="52" t="s">
        <v>253</v>
      </c>
      <c r="C52" s="256" t="s">
        <v>133</v>
      </c>
      <c r="D52" s="257">
        <v>2010</v>
      </c>
      <c r="E52" s="257">
        <v>2012</v>
      </c>
      <c r="F52" s="72">
        <f>SUM(F53:F54)</f>
        <v>451390</v>
      </c>
      <c r="G52" s="72">
        <f>SUM(G53:G54)</f>
        <v>164984</v>
      </c>
      <c r="H52" s="72">
        <f>SUM(H53:H54)</f>
        <v>164984</v>
      </c>
      <c r="I52" s="72">
        <f>SUM(I53:I54)</f>
        <v>86259</v>
      </c>
      <c r="J52" s="125">
        <f>I52/H52</f>
        <v>0.5228325170925665</v>
      </c>
      <c r="K52" s="256" t="s">
        <v>458</v>
      </c>
      <c r="L52" s="73">
        <f aca="true" t="shared" si="32" ref="L52:AC52">SUM(L53:L54)</f>
        <v>102186</v>
      </c>
      <c r="M52" s="72">
        <f t="shared" si="32"/>
        <v>0</v>
      </c>
      <c r="N52" s="72">
        <f t="shared" si="32"/>
        <v>0</v>
      </c>
      <c r="O52" s="72">
        <f t="shared" si="32"/>
        <v>0</v>
      </c>
      <c r="P52" s="72">
        <f t="shared" si="32"/>
        <v>0</v>
      </c>
      <c r="Q52" s="72">
        <f t="shared" si="32"/>
        <v>0</v>
      </c>
      <c r="R52" s="72">
        <f t="shared" si="32"/>
        <v>0</v>
      </c>
      <c r="S52" s="72">
        <f t="shared" si="32"/>
        <v>0</v>
      </c>
      <c r="T52" s="72">
        <f t="shared" si="32"/>
        <v>0</v>
      </c>
      <c r="U52" s="72">
        <f t="shared" si="32"/>
        <v>0</v>
      </c>
      <c r="V52" s="72">
        <f t="shared" si="32"/>
        <v>0</v>
      </c>
      <c r="W52" s="72">
        <f t="shared" si="32"/>
        <v>0</v>
      </c>
      <c r="X52" s="72">
        <f t="shared" si="32"/>
        <v>0</v>
      </c>
      <c r="Y52" s="72">
        <f t="shared" si="32"/>
        <v>0</v>
      </c>
      <c r="Z52" s="72">
        <f t="shared" si="32"/>
        <v>0</v>
      </c>
      <c r="AA52" s="72">
        <f t="shared" si="32"/>
        <v>0</v>
      </c>
      <c r="AB52" s="72">
        <f t="shared" si="32"/>
        <v>0</v>
      </c>
      <c r="AC52" s="74">
        <f t="shared" si="32"/>
        <v>267170</v>
      </c>
    </row>
    <row r="53" spans="1:29" s="79" customFormat="1" ht="12">
      <c r="A53" s="255"/>
      <c r="B53" s="75" t="s">
        <v>120</v>
      </c>
      <c r="C53" s="256"/>
      <c r="D53" s="257"/>
      <c r="E53" s="257"/>
      <c r="F53" s="76">
        <v>0</v>
      </c>
      <c r="G53" s="76">
        <v>0</v>
      </c>
      <c r="H53" s="76">
        <v>0</v>
      </c>
      <c r="I53" s="76">
        <v>0</v>
      </c>
      <c r="J53" s="126" t="s">
        <v>136</v>
      </c>
      <c r="K53" s="256"/>
      <c r="L53" s="77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8">
        <f>SUM(H53,L53,M53,N53,O53,P53,Q53,R53,S53)</f>
        <v>0</v>
      </c>
    </row>
    <row r="54" spans="1:29" s="79" customFormat="1" ht="12">
      <c r="A54" s="252"/>
      <c r="B54" s="75" t="s">
        <v>121</v>
      </c>
      <c r="C54" s="256"/>
      <c r="D54" s="257"/>
      <c r="E54" s="257"/>
      <c r="F54" s="76">
        <v>451390</v>
      </c>
      <c r="G54" s="76">
        <v>164984</v>
      </c>
      <c r="H54" s="76">
        <v>164984</v>
      </c>
      <c r="I54" s="78">
        <v>86259</v>
      </c>
      <c r="J54" s="126">
        <f>I54/H54</f>
        <v>0.5228325170925665</v>
      </c>
      <c r="K54" s="256"/>
      <c r="L54" s="77">
        <v>102186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8">
        <f>SUM(H54,L54,M54,N54,O54,P54,Q54,R54,S54)</f>
        <v>267170</v>
      </c>
    </row>
    <row r="55" spans="1:29" s="50" customFormat="1" ht="48" customHeight="1">
      <c r="A55" s="251" t="s">
        <v>146</v>
      </c>
      <c r="B55" s="52" t="s">
        <v>254</v>
      </c>
      <c r="C55" s="256" t="s">
        <v>133</v>
      </c>
      <c r="D55" s="257">
        <v>2008</v>
      </c>
      <c r="E55" s="257">
        <v>2012</v>
      </c>
      <c r="F55" s="72">
        <f>SUM(F56:F57)</f>
        <v>9060027</v>
      </c>
      <c r="G55" s="72">
        <f>SUM(G56:G57)</f>
        <v>815982</v>
      </c>
      <c r="H55" s="72">
        <f>SUM(H56:H57)</f>
        <v>1821305</v>
      </c>
      <c r="I55" s="72">
        <f>SUM(I56:I57)</f>
        <v>1055763</v>
      </c>
      <c r="J55" s="125">
        <f>I55/H55</f>
        <v>0.5796739151322815</v>
      </c>
      <c r="K55" s="256" t="s">
        <v>459</v>
      </c>
      <c r="L55" s="73">
        <f aca="true" t="shared" si="33" ref="L55:AC55">SUM(L56:L57)</f>
        <v>243000</v>
      </c>
      <c r="M55" s="72">
        <f t="shared" si="33"/>
        <v>0</v>
      </c>
      <c r="N55" s="72">
        <f t="shared" si="33"/>
        <v>0</v>
      </c>
      <c r="O55" s="72">
        <f t="shared" si="33"/>
        <v>0</v>
      </c>
      <c r="P55" s="72">
        <f t="shared" si="33"/>
        <v>0</v>
      </c>
      <c r="Q55" s="72">
        <f t="shared" si="33"/>
        <v>0</v>
      </c>
      <c r="R55" s="72">
        <f t="shared" si="33"/>
        <v>0</v>
      </c>
      <c r="S55" s="72">
        <f t="shared" si="33"/>
        <v>0</v>
      </c>
      <c r="T55" s="72">
        <f t="shared" si="33"/>
        <v>0</v>
      </c>
      <c r="U55" s="72">
        <f t="shared" si="33"/>
        <v>0</v>
      </c>
      <c r="V55" s="72">
        <f t="shared" si="33"/>
        <v>0</v>
      </c>
      <c r="W55" s="72">
        <f t="shared" si="33"/>
        <v>0</v>
      </c>
      <c r="X55" s="72">
        <f t="shared" si="33"/>
        <v>0</v>
      </c>
      <c r="Y55" s="72">
        <f t="shared" si="33"/>
        <v>0</v>
      </c>
      <c r="Z55" s="72">
        <f t="shared" si="33"/>
        <v>0</v>
      </c>
      <c r="AA55" s="72">
        <f t="shared" si="33"/>
        <v>0</v>
      </c>
      <c r="AB55" s="72">
        <f t="shared" si="33"/>
        <v>0</v>
      </c>
      <c r="AC55" s="74">
        <f t="shared" si="33"/>
        <v>2064305</v>
      </c>
    </row>
    <row r="56" spans="1:29" s="79" customFormat="1" ht="12">
      <c r="A56" s="255"/>
      <c r="B56" s="75" t="s">
        <v>120</v>
      </c>
      <c r="C56" s="256"/>
      <c r="D56" s="257"/>
      <c r="E56" s="257"/>
      <c r="F56" s="76">
        <v>9060027</v>
      </c>
      <c r="G56" s="76">
        <v>815982</v>
      </c>
      <c r="H56" s="76">
        <v>1821305</v>
      </c>
      <c r="I56" s="78">
        <v>1055763</v>
      </c>
      <c r="J56" s="126">
        <f>I56/H56</f>
        <v>0.5796739151322815</v>
      </c>
      <c r="K56" s="256"/>
      <c r="L56" s="77">
        <v>243000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8">
        <f>SUM(H56,L56,M56,N56,O56,P56,Q56,R56,S56)</f>
        <v>2064305</v>
      </c>
    </row>
    <row r="57" spans="1:29" s="79" customFormat="1" ht="12">
      <c r="A57" s="252"/>
      <c r="B57" s="75" t="s">
        <v>121</v>
      </c>
      <c r="C57" s="256"/>
      <c r="D57" s="257"/>
      <c r="E57" s="257"/>
      <c r="F57" s="76">
        <v>0</v>
      </c>
      <c r="G57" s="76">
        <v>0</v>
      </c>
      <c r="H57" s="76">
        <v>0</v>
      </c>
      <c r="I57" s="76">
        <v>0</v>
      </c>
      <c r="J57" s="126" t="s">
        <v>136</v>
      </c>
      <c r="K57" s="256"/>
      <c r="L57" s="77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8">
        <f>SUM(H57,L57,M57,N57,O57,P57,Q57,R57,S57)</f>
        <v>0</v>
      </c>
    </row>
    <row r="58" spans="1:29" s="50" customFormat="1" ht="60" customHeight="1">
      <c r="A58" s="251" t="s">
        <v>147</v>
      </c>
      <c r="B58" s="52" t="s">
        <v>255</v>
      </c>
      <c r="C58" s="256" t="s">
        <v>133</v>
      </c>
      <c r="D58" s="257">
        <v>2008</v>
      </c>
      <c r="E58" s="257">
        <v>2012</v>
      </c>
      <c r="F58" s="72">
        <f>SUM(F59:F60)</f>
        <v>3331710</v>
      </c>
      <c r="G58" s="72">
        <f>SUM(G59:G60)</f>
        <v>450000</v>
      </c>
      <c r="H58" s="72">
        <f>SUM(H59:H60)</f>
        <v>900000</v>
      </c>
      <c r="I58" s="72">
        <f>SUM(I59:I60)</f>
        <v>166066</v>
      </c>
      <c r="J58" s="125">
        <f>I58/H58</f>
        <v>0.18451777777777778</v>
      </c>
      <c r="K58" s="256" t="s">
        <v>460</v>
      </c>
      <c r="L58" s="73">
        <f aca="true" t="shared" si="34" ref="L58:AC58">SUM(L59:L60)</f>
        <v>391710</v>
      </c>
      <c r="M58" s="72">
        <f t="shared" si="34"/>
        <v>0</v>
      </c>
      <c r="N58" s="72">
        <f t="shared" si="34"/>
        <v>0</v>
      </c>
      <c r="O58" s="72">
        <f t="shared" si="34"/>
        <v>0</v>
      </c>
      <c r="P58" s="72">
        <f t="shared" si="34"/>
        <v>0</v>
      </c>
      <c r="Q58" s="72">
        <f t="shared" si="34"/>
        <v>0</v>
      </c>
      <c r="R58" s="72">
        <f t="shared" si="34"/>
        <v>0</v>
      </c>
      <c r="S58" s="72">
        <f t="shared" si="34"/>
        <v>0</v>
      </c>
      <c r="T58" s="72">
        <f t="shared" si="34"/>
        <v>0</v>
      </c>
      <c r="U58" s="72">
        <f t="shared" si="34"/>
        <v>0</v>
      </c>
      <c r="V58" s="72">
        <f t="shared" si="34"/>
        <v>0</v>
      </c>
      <c r="W58" s="72">
        <f t="shared" si="34"/>
        <v>0</v>
      </c>
      <c r="X58" s="72">
        <f t="shared" si="34"/>
        <v>0</v>
      </c>
      <c r="Y58" s="72">
        <f t="shared" si="34"/>
        <v>0</v>
      </c>
      <c r="Z58" s="72">
        <f t="shared" si="34"/>
        <v>0</v>
      </c>
      <c r="AA58" s="72">
        <f t="shared" si="34"/>
        <v>0</v>
      </c>
      <c r="AB58" s="72">
        <f t="shared" si="34"/>
        <v>0</v>
      </c>
      <c r="AC58" s="74">
        <f t="shared" si="34"/>
        <v>1291710</v>
      </c>
    </row>
    <row r="59" spans="1:29" s="79" customFormat="1" ht="12">
      <c r="A59" s="255"/>
      <c r="B59" s="75" t="s">
        <v>120</v>
      </c>
      <c r="C59" s="256"/>
      <c r="D59" s="257"/>
      <c r="E59" s="257"/>
      <c r="F59" s="76">
        <v>3331710</v>
      </c>
      <c r="G59" s="76">
        <v>450000</v>
      </c>
      <c r="H59" s="76">
        <v>900000</v>
      </c>
      <c r="I59" s="78">
        <v>166066</v>
      </c>
      <c r="J59" s="126">
        <f>I59/H59</f>
        <v>0.18451777777777778</v>
      </c>
      <c r="K59" s="256"/>
      <c r="L59" s="77">
        <v>391710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8">
        <f>SUM(H59,L59,M59,N59,O59,P59,Q59,R59,S59)</f>
        <v>1291710</v>
      </c>
    </row>
    <row r="60" spans="1:29" s="79" customFormat="1" ht="12">
      <c r="A60" s="252"/>
      <c r="B60" s="75" t="s">
        <v>121</v>
      </c>
      <c r="C60" s="256"/>
      <c r="D60" s="257"/>
      <c r="E60" s="257"/>
      <c r="F60" s="76">
        <v>0</v>
      </c>
      <c r="G60" s="76">
        <v>0</v>
      </c>
      <c r="H60" s="76">
        <v>0</v>
      </c>
      <c r="I60" s="76">
        <v>0</v>
      </c>
      <c r="J60" s="126" t="s">
        <v>136</v>
      </c>
      <c r="K60" s="256"/>
      <c r="L60" s="77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8">
        <f>SUM(H60,L60,M60,N60,O60,P60,Q60,R60,S60)</f>
        <v>0</v>
      </c>
    </row>
    <row r="61" spans="1:29" s="50" customFormat="1" ht="28.5" customHeight="1">
      <c r="A61" s="251" t="s">
        <v>148</v>
      </c>
      <c r="B61" s="52" t="s">
        <v>256</v>
      </c>
      <c r="C61" s="256" t="s">
        <v>133</v>
      </c>
      <c r="D61" s="257">
        <v>2008</v>
      </c>
      <c r="E61" s="257">
        <v>2013</v>
      </c>
      <c r="F61" s="72">
        <f>SUM(F62:F63)</f>
        <v>849349</v>
      </c>
      <c r="G61" s="72">
        <f>SUM(G62:G63)</f>
        <v>283116</v>
      </c>
      <c r="H61" s="72">
        <f>SUM(H62:H63)</f>
        <v>283116</v>
      </c>
      <c r="I61" s="72">
        <f>SUM(I62:I63)</f>
        <v>109646</v>
      </c>
      <c r="J61" s="125">
        <f>I61/H61</f>
        <v>0.3872829511578293</v>
      </c>
      <c r="K61" s="256" t="s">
        <v>461</v>
      </c>
      <c r="L61" s="73">
        <f aca="true" t="shared" si="35" ref="L61:AC61">SUM(L62:L63)</f>
        <v>293116</v>
      </c>
      <c r="M61" s="72">
        <f t="shared" si="35"/>
        <v>141558</v>
      </c>
      <c r="N61" s="72">
        <f t="shared" si="35"/>
        <v>0</v>
      </c>
      <c r="O61" s="72">
        <f t="shared" si="35"/>
        <v>0</v>
      </c>
      <c r="P61" s="72">
        <f t="shared" si="35"/>
        <v>0</v>
      </c>
      <c r="Q61" s="72">
        <f t="shared" si="35"/>
        <v>0</v>
      </c>
      <c r="R61" s="72">
        <f t="shared" si="35"/>
        <v>0</v>
      </c>
      <c r="S61" s="72">
        <f t="shared" si="35"/>
        <v>0</v>
      </c>
      <c r="T61" s="72">
        <f t="shared" si="35"/>
        <v>0</v>
      </c>
      <c r="U61" s="72">
        <f t="shared" si="35"/>
        <v>0</v>
      </c>
      <c r="V61" s="72">
        <f t="shared" si="35"/>
        <v>0</v>
      </c>
      <c r="W61" s="72">
        <f t="shared" si="35"/>
        <v>0</v>
      </c>
      <c r="X61" s="72">
        <f t="shared" si="35"/>
        <v>0</v>
      </c>
      <c r="Y61" s="72">
        <f t="shared" si="35"/>
        <v>0</v>
      </c>
      <c r="Z61" s="72">
        <f t="shared" si="35"/>
        <v>0</v>
      </c>
      <c r="AA61" s="72">
        <f t="shared" si="35"/>
        <v>0</v>
      </c>
      <c r="AB61" s="72">
        <f t="shared" si="35"/>
        <v>0</v>
      </c>
      <c r="AC61" s="74">
        <f t="shared" si="35"/>
        <v>717790</v>
      </c>
    </row>
    <row r="62" spans="1:29" s="79" customFormat="1" ht="12">
      <c r="A62" s="255"/>
      <c r="B62" s="75" t="s">
        <v>120</v>
      </c>
      <c r="C62" s="256"/>
      <c r="D62" s="257"/>
      <c r="E62" s="257"/>
      <c r="F62" s="76">
        <v>849349</v>
      </c>
      <c r="G62" s="76">
        <v>283116</v>
      </c>
      <c r="H62" s="76">
        <v>283116</v>
      </c>
      <c r="I62" s="78">
        <v>109646</v>
      </c>
      <c r="J62" s="126">
        <f>I62/H62</f>
        <v>0.3872829511578293</v>
      </c>
      <c r="K62" s="256"/>
      <c r="L62" s="77">
        <v>293116</v>
      </c>
      <c r="M62" s="76">
        <v>141558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8">
        <f>SUM(H62,L62,M62,N62,O62,P62,Q62,R62,S62)</f>
        <v>717790</v>
      </c>
    </row>
    <row r="63" spans="1:29" s="79" customFormat="1" ht="12">
      <c r="A63" s="252"/>
      <c r="B63" s="75" t="s">
        <v>121</v>
      </c>
      <c r="C63" s="256"/>
      <c r="D63" s="257"/>
      <c r="E63" s="257"/>
      <c r="F63" s="76">
        <v>0</v>
      </c>
      <c r="G63" s="76">
        <v>0</v>
      </c>
      <c r="H63" s="76">
        <v>0</v>
      </c>
      <c r="I63" s="76">
        <v>0</v>
      </c>
      <c r="J63" s="126" t="s">
        <v>136</v>
      </c>
      <c r="K63" s="256"/>
      <c r="L63" s="77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8">
        <f>SUM(H63,L63,M63,N63,O63,P63,Q63,R63,S63)</f>
        <v>0</v>
      </c>
    </row>
    <row r="64" spans="1:29" s="50" customFormat="1" ht="36.75" customHeight="1">
      <c r="A64" s="251" t="s">
        <v>149</v>
      </c>
      <c r="B64" s="52" t="s">
        <v>257</v>
      </c>
      <c r="C64" s="256" t="s">
        <v>133</v>
      </c>
      <c r="D64" s="257">
        <v>2011</v>
      </c>
      <c r="E64" s="257">
        <v>2013</v>
      </c>
      <c r="F64" s="72">
        <f>SUM(F65:F66)</f>
        <v>849550</v>
      </c>
      <c r="G64" s="72">
        <f>SUM(G65:G66)</f>
        <v>0</v>
      </c>
      <c r="H64" s="72">
        <f>SUM(H65:H66)</f>
        <v>260000</v>
      </c>
      <c r="I64" s="72">
        <f>SUM(I65:I66)</f>
        <v>28620</v>
      </c>
      <c r="J64" s="125">
        <f>I64/H64</f>
        <v>0.11007692307692307</v>
      </c>
      <c r="K64" s="256" t="s">
        <v>462</v>
      </c>
      <c r="L64" s="73">
        <f aca="true" t="shared" si="36" ref="L64:AC64">SUM(L65:L66)</f>
        <v>260000</v>
      </c>
      <c r="M64" s="72">
        <f t="shared" si="36"/>
        <v>329550</v>
      </c>
      <c r="N64" s="72">
        <f t="shared" si="36"/>
        <v>0</v>
      </c>
      <c r="O64" s="72">
        <f t="shared" si="36"/>
        <v>0</v>
      </c>
      <c r="P64" s="72">
        <f t="shared" si="36"/>
        <v>0</v>
      </c>
      <c r="Q64" s="72">
        <f t="shared" si="36"/>
        <v>0</v>
      </c>
      <c r="R64" s="72">
        <f t="shared" si="36"/>
        <v>0</v>
      </c>
      <c r="S64" s="72">
        <f t="shared" si="36"/>
        <v>0</v>
      </c>
      <c r="T64" s="72">
        <f t="shared" si="36"/>
        <v>0</v>
      </c>
      <c r="U64" s="72">
        <f t="shared" si="36"/>
        <v>0</v>
      </c>
      <c r="V64" s="72">
        <f t="shared" si="36"/>
        <v>0</v>
      </c>
      <c r="W64" s="72">
        <f t="shared" si="36"/>
        <v>0</v>
      </c>
      <c r="X64" s="72">
        <f t="shared" si="36"/>
        <v>0</v>
      </c>
      <c r="Y64" s="72">
        <f t="shared" si="36"/>
        <v>0</v>
      </c>
      <c r="Z64" s="72">
        <f t="shared" si="36"/>
        <v>0</v>
      </c>
      <c r="AA64" s="72">
        <f t="shared" si="36"/>
        <v>0</v>
      </c>
      <c r="AB64" s="72">
        <f t="shared" si="36"/>
        <v>0</v>
      </c>
      <c r="AC64" s="74">
        <f t="shared" si="36"/>
        <v>849550</v>
      </c>
    </row>
    <row r="65" spans="1:29" s="79" customFormat="1" ht="12">
      <c r="A65" s="255"/>
      <c r="B65" s="75" t="s">
        <v>120</v>
      </c>
      <c r="C65" s="256"/>
      <c r="D65" s="257"/>
      <c r="E65" s="257"/>
      <c r="F65" s="76">
        <v>849550</v>
      </c>
      <c r="G65" s="76">
        <v>0</v>
      </c>
      <c r="H65" s="76">
        <v>260000</v>
      </c>
      <c r="I65" s="78">
        <v>28620</v>
      </c>
      <c r="J65" s="126">
        <f>I65/H65</f>
        <v>0.11007692307692307</v>
      </c>
      <c r="K65" s="256"/>
      <c r="L65" s="77">
        <v>260000</v>
      </c>
      <c r="M65" s="76">
        <v>329550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8">
        <f>SUM(H65,L65,M65,N65,O65,P65,Q65,R65,S65)</f>
        <v>849550</v>
      </c>
    </row>
    <row r="66" spans="1:29" s="79" customFormat="1" ht="12">
      <c r="A66" s="252"/>
      <c r="B66" s="75" t="s">
        <v>121</v>
      </c>
      <c r="C66" s="256"/>
      <c r="D66" s="257"/>
      <c r="E66" s="257"/>
      <c r="F66" s="76">
        <v>0</v>
      </c>
      <c r="G66" s="76">
        <v>0</v>
      </c>
      <c r="H66" s="76">
        <v>0</v>
      </c>
      <c r="I66" s="76">
        <v>0</v>
      </c>
      <c r="J66" s="126" t="s">
        <v>136</v>
      </c>
      <c r="K66" s="256"/>
      <c r="L66" s="77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8">
        <f>SUM(H66,L66,M66,N66,O66,P66,Q66,R66,S66)</f>
        <v>0</v>
      </c>
    </row>
    <row r="67" spans="1:29" s="50" customFormat="1" ht="51.75" customHeight="1">
      <c r="A67" s="251" t="s">
        <v>150</v>
      </c>
      <c r="B67" s="52" t="s">
        <v>258</v>
      </c>
      <c r="C67" s="256" t="s">
        <v>133</v>
      </c>
      <c r="D67" s="257">
        <v>2009</v>
      </c>
      <c r="E67" s="257">
        <v>2013</v>
      </c>
      <c r="F67" s="72">
        <f>SUM(F68:F69)</f>
        <v>464000</v>
      </c>
      <c r="G67" s="72">
        <f>SUM(G68:G69)</f>
        <v>87840</v>
      </c>
      <c r="H67" s="72">
        <f>SUM(H68:H69)</f>
        <v>128100</v>
      </c>
      <c r="I67" s="72">
        <f>SUM(I68:I69)</f>
        <v>64295</v>
      </c>
      <c r="J67" s="125">
        <f>I67/H67</f>
        <v>0.5019125683060109</v>
      </c>
      <c r="K67" s="256" t="s">
        <v>463</v>
      </c>
      <c r="L67" s="73">
        <f aca="true" t="shared" si="37" ref="L67:AC67">SUM(L68:L69)</f>
        <v>111400</v>
      </c>
      <c r="M67" s="72">
        <f t="shared" si="37"/>
        <v>44220</v>
      </c>
      <c r="N67" s="72">
        <f t="shared" si="37"/>
        <v>0</v>
      </c>
      <c r="O67" s="72">
        <f t="shared" si="37"/>
        <v>0</v>
      </c>
      <c r="P67" s="72">
        <f t="shared" si="37"/>
        <v>0</v>
      </c>
      <c r="Q67" s="72">
        <f t="shared" si="37"/>
        <v>0</v>
      </c>
      <c r="R67" s="72">
        <f t="shared" si="37"/>
        <v>0</v>
      </c>
      <c r="S67" s="72">
        <f t="shared" si="37"/>
        <v>0</v>
      </c>
      <c r="T67" s="72">
        <f t="shared" si="37"/>
        <v>0</v>
      </c>
      <c r="U67" s="72">
        <f t="shared" si="37"/>
        <v>0</v>
      </c>
      <c r="V67" s="72">
        <f t="shared" si="37"/>
        <v>0</v>
      </c>
      <c r="W67" s="72">
        <f t="shared" si="37"/>
        <v>0</v>
      </c>
      <c r="X67" s="72">
        <f t="shared" si="37"/>
        <v>0</v>
      </c>
      <c r="Y67" s="72">
        <f t="shared" si="37"/>
        <v>0</v>
      </c>
      <c r="Z67" s="72">
        <f t="shared" si="37"/>
        <v>0</v>
      </c>
      <c r="AA67" s="72">
        <f t="shared" si="37"/>
        <v>0</v>
      </c>
      <c r="AB67" s="72">
        <f t="shared" si="37"/>
        <v>0</v>
      </c>
      <c r="AC67" s="74">
        <f t="shared" si="37"/>
        <v>283720</v>
      </c>
    </row>
    <row r="68" spans="1:29" s="79" customFormat="1" ht="12">
      <c r="A68" s="255"/>
      <c r="B68" s="75" t="s">
        <v>120</v>
      </c>
      <c r="C68" s="256"/>
      <c r="D68" s="257"/>
      <c r="E68" s="257"/>
      <c r="F68" s="76">
        <v>464000</v>
      </c>
      <c r="G68" s="76">
        <v>87840</v>
      </c>
      <c r="H68" s="76">
        <v>128100</v>
      </c>
      <c r="I68" s="78">
        <v>64295</v>
      </c>
      <c r="J68" s="126">
        <f>I68/H68</f>
        <v>0.5019125683060109</v>
      </c>
      <c r="K68" s="256"/>
      <c r="L68" s="77">
        <v>111400</v>
      </c>
      <c r="M68" s="76">
        <v>44220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8">
        <f>SUM(H68,L68,M68,N68,O68,P68,Q68,R68,S68)</f>
        <v>283720</v>
      </c>
    </row>
    <row r="69" spans="1:29" s="79" customFormat="1" ht="12">
      <c r="A69" s="252"/>
      <c r="B69" s="75" t="s">
        <v>121</v>
      </c>
      <c r="C69" s="256"/>
      <c r="D69" s="257"/>
      <c r="E69" s="257"/>
      <c r="F69" s="76">
        <v>0</v>
      </c>
      <c r="G69" s="76">
        <v>0</v>
      </c>
      <c r="H69" s="76">
        <v>0</v>
      </c>
      <c r="I69" s="76">
        <v>0</v>
      </c>
      <c r="J69" s="126" t="s">
        <v>136</v>
      </c>
      <c r="K69" s="256"/>
      <c r="L69" s="77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8">
        <f>SUM(H69,L69,M69,N69,O69,P69,Q69,R69,S69)</f>
        <v>0</v>
      </c>
    </row>
    <row r="70" spans="1:29" s="50" customFormat="1" ht="39" customHeight="1">
      <c r="A70" s="251" t="s">
        <v>151</v>
      </c>
      <c r="B70" s="52" t="s">
        <v>259</v>
      </c>
      <c r="C70" s="256" t="s">
        <v>133</v>
      </c>
      <c r="D70" s="257">
        <v>2009</v>
      </c>
      <c r="E70" s="257">
        <v>2013</v>
      </c>
      <c r="F70" s="72">
        <f>SUM(F71:F72)</f>
        <v>4998117</v>
      </c>
      <c r="G70" s="72">
        <f>SUM(G71:G72)</f>
        <v>1200000</v>
      </c>
      <c r="H70" s="72">
        <f>SUM(H71:H72)</f>
        <v>1200000</v>
      </c>
      <c r="I70" s="72">
        <f>SUM(I71:I72)</f>
        <v>695756</v>
      </c>
      <c r="J70" s="125">
        <f>I70/H70</f>
        <v>0.5797966666666666</v>
      </c>
      <c r="K70" s="256" t="s">
        <v>464</v>
      </c>
      <c r="L70" s="73">
        <f aca="true" t="shared" si="38" ref="L70:AC70">SUM(L71:L72)</f>
        <v>1200000</v>
      </c>
      <c r="M70" s="72">
        <f t="shared" si="38"/>
        <v>821608</v>
      </c>
      <c r="N70" s="72">
        <f t="shared" si="38"/>
        <v>0</v>
      </c>
      <c r="O70" s="72">
        <f t="shared" si="38"/>
        <v>0</v>
      </c>
      <c r="P70" s="72">
        <f t="shared" si="38"/>
        <v>0</v>
      </c>
      <c r="Q70" s="72">
        <f t="shared" si="38"/>
        <v>0</v>
      </c>
      <c r="R70" s="72">
        <f t="shared" si="38"/>
        <v>0</v>
      </c>
      <c r="S70" s="72">
        <f t="shared" si="38"/>
        <v>0</v>
      </c>
      <c r="T70" s="72">
        <f t="shared" si="38"/>
        <v>0</v>
      </c>
      <c r="U70" s="72">
        <f t="shared" si="38"/>
        <v>0</v>
      </c>
      <c r="V70" s="72">
        <f t="shared" si="38"/>
        <v>0</v>
      </c>
      <c r="W70" s="72">
        <f t="shared" si="38"/>
        <v>0</v>
      </c>
      <c r="X70" s="72">
        <f t="shared" si="38"/>
        <v>0</v>
      </c>
      <c r="Y70" s="72">
        <f t="shared" si="38"/>
        <v>0</v>
      </c>
      <c r="Z70" s="72">
        <f t="shared" si="38"/>
        <v>0</v>
      </c>
      <c r="AA70" s="72">
        <f t="shared" si="38"/>
        <v>0</v>
      </c>
      <c r="AB70" s="72">
        <f t="shared" si="38"/>
        <v>0</v>
      </c>
      <c r="AC70" s="74">
        <f t="shared" si="38"/>
        <v>3221608</v>
      </c>
    </row>
    <row r="71" spans="1:29" s="79" customFormat="1" ht="12">
      <c r="A71" s="255"/>
      <c r="B71" s="75" t="s">
        <v>120</v>
      </c>
      <c r="C71" s="256"/>
      <c r="D71" s="257"/>
      <c r="E71" s="257"/>
      <c r="F71" s="76">
        <v>4998117</v>
      </c>
      <c r="G71" s="76">
        <v>1200000</v>
      </c>
      <c r="H71" s="76">
        <v>1200000</v>
      </c>
      <c r="I71" s="78">
        <v>695756</v>
      </c>
      <c r="J71" s="126">
        <f>I71/H71</f>
        <v>0.5797966666666666</v>
      </c>
      <c r="K71" s="256"/>
      <c r="L71" s="77">
        <v>1200000</v>
      </c>
      <c r="M71" s="76">
        <v>821608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8">
        <f>SUM(H71,L71,M71,N71,O71,P71,Q71,R71,S71)</f>
        <v>3221608</v>
      </c>
    </row>
    <row r="72" spans="1:29" s="79" customFormat="1" ht="12">
      <c r="A72" s="252"/>
      <c r="B72" s="75" t="s">
        <v>121</v>
      </c>
      <c r="C72" s="256"/>
      <c r="D72" s="257"/>
      <c r="E72" s="257"/>
      <c r="F72" s="76">
        <v>0</v>
      </c>
      <c r="G72" s="76">
        <v>0</v>
      </c>
      <c r="H72" s="76">
        <v>0</v>
      </c>
      <c r="I72" s="76">
        <v>0</v>
      </c>
      <c r="J72" s="126" t="s">
        <v>136</v>
      </c>
      <c r="K72" s="256"/>
      <c r="L72" s="77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8">
        <f>SUM(H72,L72,M72,N72,O72,P72,Q72,R72,S72)</f>
        <v>0</v>
      </c>
    </row>
    <row r="73" spans="1:29" s="50" customFormat="1" ht="28.5" customHeight="1">
      <c r="A73" s="251" t="s">
        <v>152</v>
      </c>
      <c r="B73" s="52" t="s">
        <v>260</v>
      </c>
      <c r="C73" s="256" t="s">
        <v>133</v>
      </c>
      <c r="D73" s="257">
        <v>2007</v>
      </c>
      <c r="E73" s="257">
        <v>2013</v>
      </c>
      <c r="F73" s="72">
        <f>SUM(F74:F75)</f>
        <v>44901000</v>
      </c>
      <c r="G73" s="72">
        <f>SUM(G74:G75)</f>
        <v>16754000</v>
      </c>
      <c r="H73" s="72">
        <f>SUM(H74:H75)</f>
        <v>16754000</v>
      </c>
      <c r="I73" s="72">
        <f>SUM(I74:I75)</f>
        <v>57419</v>
      </c>
      <c r="J73" s="125">
        <f>I73/H73</f>
        <v>0.0034271815685806375</v>
      </c>
      <c r="K73" s="256" t="s">
        <v>465</v>
      </c>
      <c r="L73" s="73">
        <f aca="true" t="shared" si="39" ref="L73:AC73">SUM(L74:L75)</f>
        <v>20286000</v>
      </c>
      <c r="M73" s="72">
        <f t="shared" si="39"/>
        <v>6820000</v>
      </c>
      <c r="N73" s="72">
        <f t="shared" si="39"/>
        <v>0</v>
      </c>
      <c r="O73" s="72">
        <f t="shared" si="39"/>
        <v>0</v>
      </c>
      <c r="P73" s="72">
        <f t="shared" si="39"/>
        <v>0</v>
      </c>
      <c r="Q73" s="72">
        <f t="shared" si="39"/>
        <v>0</v>
      </c>
      <c r="R73" s="72">
        <f t="shared" si="39"/>
        <v>0</v>
      </c>
      <c r="S73" s="72">
        <f t="shared" si="39"/>
        <v>0</v>
      </c>
      <c r="T73" s="72">
        <f t="shared" si="39"/>
        <v>0</v>
      </c>
      <c r="U73" s="72">
        <f t="shared" si="39"/>
        <v>0</v>
      </c>
      <c r="V73" s="72">
        <f t="shared" si="39"/>
        <v>0</v>
      </c>
      <c r="W73" s="72">
        <f t="shared" si="39"/>
        <v>0</v>
      </c>
      <c r="X73" s="72">
        <f t="shared" si="39"/>
        <v>0</v>
      </c>
      <c r="Y73" s="72">
        <f t="shared" si="39"/>
        <v>0</v>
      </c>
      <c r="Z73" s="72">
        <f t="shared" si="39"/>
        <v>0</v>
      </c>
      <c r="AA73" s="72">
        <f t="shared" si="39"/>
        <v>0</v>
      </c>
      <c r="AB73" s="72">
        <f t="shared" si="39"/>
        <v>0</v>
      </c>
      <c r="AC73" s="74">
        <f t="shared" si="39"/>
        <v>43860000</v>
      </c>
    </row>
    <row r="74" spans="1:29" s="79" customFormat="1" ht="12">
      <c r="A74" s="255"/>
      <c r="B74" s="75" t="s">
        <v>120</v>
      </c>
      <c r="C74" s="256"/>
      <c r="D74" s="257"/>
      <c r="E74" s="257"/>
      <c r="F74" s="76">
        <v>0</v>
      </c>
      <c r="G74" s="76">
        <v>0</v>
      </c>
      <c r="H74" s="76">
        <v>0</v>
      </c>
      <c r="I74" s="76">
        <v>0</v>
      </c>
      <c r="J74" s="126" t="s">
        <v>136</v>
      </c>
      <c r="K74" s="256"/>
      <c r="L74" s="77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8">
        <f>SUM(H74,L74,M74,N74,O74,P74,Q74,R74,S74)</f>
        <v>0</v>
      </c>
    </row>
    <row r="75" spans="1:29" s="79" customFormat="1" ht="12">
      <c r="A75" s="252"/>
      <c r="B75" s="75" t="s">
        <v>121</v>
      </c>
      <c r="C75" s="256"/>
      <c r="D75" s="257"/>
      <c r="E75" s="257"/>
      <c r="F75" s="76">
        <v>44901000</v>
      </c>
      <c r="G75" s="76">
        <v>16754000</v>
      </c>
      <c r="H75" s="76">
        <v>16754000</v>
      </c>
      <c r="I75" s="76">
        <v>57419</v>
      </c>
      <c r="J75" s="126">
        <f>I75/H75</f>
        <v>0.0034271815685806375</v>
      </c>
      <c r="K75" s="256"/>
      <c r="L75" s="77">
        <v>20286000</v>
      </c>
      <c r="M75" s="76">
        <v>6820000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76">
        <v>0</v>
      </c>
      <c r="Y75" s="76">
        <v>0</v>
      </c>
      <c r="Z75" s="76">
        <v>0</v>
      </c>
      <c r="AA75" s="76">
        <v>0</v>
      </c>
      <c r="AB75" s="76">
        <v>0</v>
      </c>
      <c r="AC75" s="78">
        <f>SUM(H75,L75,M75,N75,O75,P75,Q75,R75,S75)</f>
        <v>43860000</v>
      </c>
    </row>
    <row r="76" spans="1:29" s="50" customFormat="1" ht="24">
      <c r="A76" s="251" t="s">
        <v>153</v>
      </c>
      <c r="B76" s="52" t="s">
        <v>261</v>
      </c>
      <c r="C76" s="256" t="s">
        <v>133</v>
      </c>
      <c r="D76" s="257">
        <v>2008</v>
      </c>
      <c r="E76" s="257">
        <v>2014</v>
      </c>
      <c r="F76" s="72">
        <f>SUM(F77:F78)</f>
        <v>7429000</v>
      </c>
      <c r="G76" s="72">
        <f>SUM(G77:G78)</f>
        <v>4710000</v>
      </c>
      <c r="H76" s="72">
        <f>SUM(H77:H78)</f>
        <v>4710000</v>
      </c>
      <c r="I76" s="72">
        <f>SUM(I77:I78)</f>
        <v>1657037</v>
      </c>
      <c r="J76" s="125">
        <f>I76/H76</f>
        <v>0.35181252653927814</v>
      </c>
      <c r="K76" s="256" t="s">
        <v>466</v>
      </c>
      <c r="L76" s="73">
        <f aca="true" t="shared" si="40" ref="L76:AC76">SUM(L77:L78)</f>
        <v>90000</v>
      </c>
      <c r="M76" s="72">
        <f t="shared" si="40"/>
        <v>550000</v>
      </c>
      <c r="N76" s="72">
        <f t="shared" si="40"/>
        <v>1205000</v>
      </c>
      <c r="O76" s="72">
        <f t="shared" si="40"/>
        <v>0</v>
      </c>
      <c r="P76" s="72">
        <f t="shared" si="40"/>
        <v>0</v>
      </c>
      <c r="Q76" s="72">
        <f t="shared" si="40"/>
        <v>0</v>
      </c>
      <c r="R76" s="72">
        <f t="shared" si="40"/>
        <v>0</v>
      </c>
      <c r="S76" s="72">
        <f t="shared" si="40"/>
        <v>0</v>
      </c>
      <c r="T76" s="72">
        <f t="shared" si="40"/>
        <v>0</v>
      </c>
      <c r="U76" s="72">
        <f t="shared" si="40"/>
        <v>0</v>
      </c>
      <c r="V76" s="72">
        <f t="shared" si="40"/>
        <v>0</v>
      </c>
      <c r="W76" s="72">
        <f t="shared" si="40"/>
        <v>0</v>
      </c>
      <c r="X76" s="72">
        <f t="shared" si="40"/>
        <v>0</v>
      </c>
      <c r="Y76" s="72">
        <f t="shared" si="40"/>
        <v>0</v>
      </c>
      <c r="Z76" s="72">
        <f t="shared" si="40"/>
        <v>0</v>
      </c>
      <c r="AA76" s="72">
        <f t="shared" si="40"/>
        <v>0</v>
      </c>
      <c r="AB76" s="72">
        <f t="shared" si="40"/>
        <v>0</v>
      </c>
      <c r="AC76" s="74">
        <f t="shared" si="40"/>
        <v>6555000</v>
      </c>
    </row>
    <row r="77" spans="1:29" s="79" customFormat="1" ht="12">
      <c r="A77" s="255"/>
      <c r="B77" s="75" t="s">
        <v>120</v>
      </c>
      <c r="C77" s="256"/>
      <c r="D77" s="257"/>
      <c r="E77" s="257"/>
      <c r="F77" s="76">
        <v>0</v>
      </c>
      <c r="G77" s="76">
        <v>0</v>
      </c>
      <c r="H77" s="76">
        <v>0</v>
      </c>
      <c r="I77" s="76">
        <v>0</v>
      </c>
      <c r="J77" s="126" t="s">
        <v>136</v>
      </c>
      <c r="K77" s="256"/>
      <c r="L77" s="77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78">
        <f>SUM(H77,L77,M77,N77,O77,P77,Q77,R77,S77)</f>
        <v>0</v>
      </c>
    </row>
    <row r="78" spans="1:29" s="79" customFormat="1" ht="12">
      <c r="A78" s="252"/>
      <c r="B78" s="75" t="s">
        <v>121</v>
      </c>
      <c r="C78" s="256"/>
      <c r="D78" s="257"/>
      <c r="E78" s="257"/>
      <c r="F78" s="76">
        <v>7429000</v>
      </c>
      <c r="G78" s="76">
        <v>4710000</v>
      </c>
      <c r="H78" s="76">
        <v>4710000</v>
      </c>
      <c r="I78" s="76">
        <v>1657037</v>
      </c>
      <c r="J78" s="126">
        <f>I78/H78</f>
        <v>0.35181252653927814</v>
      </c>
      <c r="K78" s="256"/>
      <c r="L78" s="77">
        <v>90000</v>
      </c>
      <c r="M78" s="76">
        <v>550000</v>
      </c>
      <c r="N78" s="76">
        <v>1205000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8">
        <f>SUM(H78,L78,M78,N78,O78,P78,Q78,R78,S78)</f>
        <v>6555000</v>
      </c>
    </row>
    <row r="79" spans="1:29" s="50" customFormat="1" ht="62.25" customHeight="1">
      <c r="A79" s="251" t="s">
        <v>154</v>
      </c>
      <c r="B79" s="52" t="s">
        <v>262</v>
      </c>
      <c r="C79" s="256" t="s">
        <v>133</v>
      </c>
      <c r="D79" s="257">
        <v>2008</v>
      </c>
      <c r="E79" s="257">
        <v>2013</v>
      </c>
      <c r="F79" s="72">
        <f>SUM(F80:F81)</f>
        <v>4310000</v>
      </c>
      <c r="G79" s="72">
        <f>SUM(G80:G81)</f>
        <v>150000</v>
      </c>
      <c r="H79" s="72">
        <f>SUM(H80:H81)</f>
        <v>150000</v>
      </c>
      <c r="I79" s="72">
        <f>SUM(I80:I81)</f>
        <v>12949</v>
      </c>
      <c r="J79" s="125">
        <f>I79/H79</f>
        <v>0.08632666666666666</v>
      </c>
      <c r="K79" s="256" t="s">
        <v>467</v>
      </c>
      <c r="L79" s="73">
        <f aca="true" t="shared" si="41" ref="L79:AC79">SUM(L80:L81)</f>
        <v>1450000</v>
      </c>
      <c r="M79" s="72">
        <f t="shared" si="41"/>
        <v>1300000</v>
      </c>
      <c r="N79" s="72">
        <f t="shared" si="41"/>
        <v>0</v>
      </c>
      <c r="O79" s="72">
        <f t="shared" si="41"/>
        <v>0</v>
      </c>
      <c r="P79" s="72">
        <f t="shared" si="41"/>
        <v>0</v>
      </c>
      <c r="Q79" s="72">
        <f t="shared" si="41"/>
        <v>0</v>
      </c>
      <c r="R79" s="72">
        <f t="shared" si="41"/>
        <v>0</v>
      </c>
      <c r="S79" s="72">
        <f t="shared" si="41"/>
        <v>0</v>
      </c>
      <c r="T79" s="72">
        <f t="shared" si="41"/>
        <v>0</v>
      </c>
      <c r="U79" s="72">
        <f t="shared" si="41"/>
        <v>0</v>
      </c>
      <c r="V79" s="72">
        <f t="shared" si="41"/>
        <v>0</v>
      </c>
      <c r="W79" s="72">
        <f t="shared" si="41"/>
        <v>0</v>
      </c>
      <c r="X79" s="72">
        <f t="shared" si="41"/>
        <v>0</v>
      </c>
      <c r="Y79" s="72">
        <f t="shared" si="41"/>
        <v>0</v>
      </c>
      <c r="Z79" s="72">
        <f t="shared" si="41"/>
        <v>0</v>
      </c>
      <c r="AA79" s="72">
        <f t="shared" si="41"/>
        <v>0</v>
      </c>
      <c r="AB79" s="72">
        <f t="shared" si="41"/>
        <v>0</v>
      </c>
      <c r="AC79" s="74">
        <f t="shared" si="41"/>
        <v>2900000</v>
      </c>
    </row>
    <row r="80" spans="1:29" s="79" customFormat="1" ht="12">
      <c r="A80" s="255"/>
      <c r="B80" s="75" t="s">
        <v>120</v>
      </c>
      <c r="C80" s="256"/>
      <c r="D80" s="257"/>
      <c r="E80" s="257"/>
      <c r="F80" s="76">
        <v>0</v>
      </c>
      <c r="G80" s="76">
        <v>0</v>
      </c>
      <c r="H80" s="76">
        <v>0</v>
      </c>
      <c r="I80" s="76">
        <v>0</v>
      </c>
      <c r="J80" s="126" t="s">
        <v>136</v>
      </c>
      <c r="K80" s="256"/>
      <c r="L80" s="77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  <c r="AC80" s="78">
        <f>SUM(H80,L80,M80,N80,O80,P80,Q80,R80,S80)</f>
        <v>0</v>
      </c>
    </row>
    <row r="81" spans="1:29" s="79" customFormat="1" ht="12">
      <c r="A81" s="252"/>
      <c r="B81" s="75" t="s">
        <v>121</v>
      </c>
      <c r="C81" s="256"/>
      <c r="D81" s="257"/>
      <c r="E81" s="257"/>
      <c r="F81" s="76">
        <v>4310000</v>
      </c>
      <c r="G81" s="76">
        <v>150000</v>
      </c>
      <c r="H81" s="76">
        <v>150000</v>
      </c>
      <c r="I81" s="76">
        <v>12949</v>
      </c>
      <c r="J81" s="126">
        <f>I81/H81</f>
        <v>0.08632666666666666</v>
      </c>
      <c r="K81" s="256"/>
      <c r="L81" s="77">
        <v>1450000</v>
      </c>
      <c r="M81" s="76">
        <v>1300000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  <c r="AC81" s="78">
        <f>SUM(H81,L81,M81,N81,O81,P81,Q81,R81,S81)</f>
        <v>2900000</v>
      </c>
    </row>
    <row r="82" spans="1:29" s="50" customFormat="1" ht="24">
      <c r="A82" s="251" t="s">
        <v>155</v>
      </c>
      <c r="B82" s="52" t="s">
        <v>263</v>
      </c>
      <c r="C82" s="256" t="s">
        <v>133</v>
      </c>
      <c r="D82" s="257">
        <v>2004</v>
      </c>
      <c r="E82" s="257">
        <v>2015</v>
      </c>
      <c r="F82" s="72">
        <f>SUM(F83:F84)</f>
        <v>20190000</v>
      </c>
      <c r="G82" s="72">
        <f>SUM(G83:G84)</f>
        <v>300000</v>
      </c>
      <c r="H82" s="72">
        <f>SUM(H83:H84)</f>
        <v>300000</v>
      </c>
      <c r="I82" s="72">
        <f>SUM(I83:I84)</f>
        <v>25215</v>
      </c>
      <c r="J82" s="125">
        <f>I82/H82</f>
        <v>0.08405</v>
      </c>
      <c r="K82" s="256" t="s">
        <v>468</v>
      </c>
      <c r="L82" s="73">
        <f aca="true" t="shared" si="42" ref="L82:AC82">SUM(L83:L84)</f>
        <v>200000</v>
      </c>
      <c r="M82" s="72">
        <f t="shared" si="42"/>
        <v>1800000</v>
      </c>
      <c r="N82" s="72">
        <f t="shared" si="42"/>
        <v>3000000</v>
      </c>
      <c r="O82" s="72">
        <f t="shared" si="42"/>
        <v>12000000</v>
      </c>
      <c r="P82" s="72">
        <f t="shared" si="42"/>
        <v>0</v>
      </c>
      <c r="Q82" s="72">
        <f t="shared" si="42"/>
        <v>0</v>
      </c>
      <c r="R82" s="72">
        <f t="shared" si="42"/>
        <v>0</v>
      </c>
      <c r="S82" s="72">
        <f t="shared" si="42"/>
        <v>0</v>
      </c>
      <c r="T82" s="72">
        <f t="shared" si="42"/>
        <v>0</v>
      </c>
      <c r="U82" s="72">
        <f t="shared" si="42"/>
        <v>0</v>
      </c>
      <c r="V82" s="72">
        <f t="shared" si="42"/>
        <v>0</v>
      </c>
      <c r="W82" s="72">
        <f t="shared" si="42"/>
        <v>0</v>
      </c>
      <c r="X82" s="72">
        <f t="shared" si="42"/>
        <v>0</v>
      </c>
      <c r="Y82" s="72">
        <f t="shared" si="42"/>
        <v>0</v>
      </c>
      <c r="Z82" s="72">
        <f t="shared" si="42"/>
        <v>0</v>
      </c>
      <c r="AA82" s="72">
        <f t="shared" si="42"/>
        <v>0</v>
      </c>
      <c r="AB82" s="72">
        <f t="shared" si="42"/>
        <v>0</v>
      </c>
      <c r="AC82" s="74">
        <f t="shared" si="42"/>
        <v>17300000</v>
      </c>
    </row>
    <row r="83" spans="1:29" s="79" customFormat="1" ht="12">
      <c r="A83" s="255"/>
      <c r="B83" s="75" t="s">
        <v>120</v>
      </c>
      <c r="C83" s="256"/>
      <c r="D83" s="257"/>
      <c r="E83" s="257"/>
      <c r="F83" s="76">
        <v>0</v>
      </c>
      <c r="G83" s="76">
        <v>0</v>
      </c>
      <c r="H83" s="76">
        <v>0</v>
      </c>
      <c r="I83" s="76">
        <v>0</v>
      </c>
      <c r="J83" s="126" t="s">
        <v>136</v>
      </c>
      <c r="K83" s="256"/>
      <c r="L83" s="77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8">
        <f>SUM(H83,L83,M83,N83,O83,P83,Q83,R83,S83)</f>
        <v>0</v>
      </c>
    </row>
    <row r="84" spans="1:29" s="79" customFormat="1" ht="12">
      <c r="A84" s="252"/>
      <c r="B84" s="75" t="s">
        <v>121</v>
      </c>
      <c r="C84" s="256"/>
      <c r="D84" s="257"/>
      <c r="E84" s="257"/>
      <c r="F84" s="76">
        <v>20190000</v>
      </c>
      <c r="G84" s="76">
        <v>300000</v>
      </c>
      <c r="H84" s="76">
        <v>300000</v>
      </c>
      <c r="I84" s="76">
        <v>25215</v>
      </c>
      <c r="J84" s="126">
        <f>I84/H84</f>
        <v>0.08405</v>
      </c>
      <c r="K84" s="256"/>
      <c r="L84" s="77">
        <v>200000</v>
      </c>
      <c r="M84" s="76">
        <v>1800000</v>
      </c>
      <c r="N84" s="76">
        <v>3000000</v>
      </c>
      <c r="O84" s="76">
        <v>12000000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8">
        <f>SUM(H84,L84,M84,N84,O84,P84,Q84,R84,S84)</f>
        <v>17300000</v>
      </c>
    </row>
    <row r="85" spans="1:29" s="50" customFormat="1" ht="24">
      <c r="A85" s="251" t="s">
        <v>156</v>
      </c>
      <c r="B85" s="52" t="s">
        <v>264</v>
      </c>
      <c r="C85" s="256" t="s">
        <v>133</v>
      </c>
      <c r="D85" s="257">
        <v>2009</v>
      </c>
      <c r="E85" s="257">
        <v>2013</v>
      </c>
      <c r="F85" s="72">
        <f>SUM(F86:F87)</f>
        <v>3848000</v>
      </c>
      <c r="G85" s="72">
        <f>SUM(G86:G87)</f>
        <v>600000</v>
      </c>
      <c r="H85" s="72">
        <f>SUM(H86:H87)</f>
        <v>600000</v>
      </c>
      <c r="I85" s="72">
        <f>SUM(I86:I87)</f>
        <v>0</v>
      </c>
      <c r="J85" s="125">
        <f>I85/H85</f>
        <v>0</v>
      </c>
      <c r="K85" s="256" t="s">
        <v>469</v>
      </c>
      <c r="L85" s="73">
        <f aca="true" t="shared" si="43" ref="L85:AC85">SUM(L86:L87)</f>
        <v>1200000</v>
      </c>
      <c r="M85" s="72">
        <f t="shared" si="43"/>
        <v>1200000</v>
      </c>
      <c r="N85" s="72">
        <f t="shared" si="43"/>
        <v>0</v>
      </c>
      <c r="O85" s="72">
        <f t="shared" si="43"/>
        <v>0</v>
      </c>
      <c r="P85" s="72">
        <f t="shared" si="43"/>
        <v>0</v>
      </c>
      <c r="Q85" s="72">
        <f t="shared" si="43"/>
        <v>0</v>
      </c>
      <c r="R85" s="72">
        <f t="shared" si="43"/>
        <v>0</v>
      </c>
      <c r="S85" s="72">
        <f t="shared" si="43"/>
        <v>0</v>
      </c>
      <c r="T85" s="72">
        <f t="shared" si="43"/>
        <v>0</v>
      </c>
      <c r="U85" s="72">
        <f t="shared" si="43"/>
        <v>0</v>
      </c>
      <c r="V85" s="72">
        <f t="shared" si="43"/>
        <v>0</v>
      </c>
      <c r="W85" s="72">
        <f t="shared" si="43"/>
        <v>0</v>
      </c>
      <c r="X85" s="72">
        <f t="shared" si="43"/>
        <v>0</v>
      </c>
      <c r="Y85" s="72">
        <f t="shared" si="43"/>
        <v>0</v>
      </c>
      <c r="Z85" s="72">
        <f t="shared" si="43"/>
        <v>0</v>
      </c>
      <c r="AA85" s="72">
        <f t="shared" si="43"/>
        <v>0</v>
      </c>
      <c r="AB85" s="72">
        <f t="shared" si="43"/>
        <v>0</v>
      </c>
      <c r="AC85" s="74">
        <f t="shared" si="43"/>
        <v>3000000</v>
      </c>
    </row>
    <row r="86" spans="1:29" s="79" customFormat="1" ht="12">
      <c r="A86" s="255"/>
      <c r="B86" s="75" t="s">
        <v>120</v>
      </c>
      <c r="C86" s="256"/>
      <c r="D86" s="257"/>
      <c r="E86" s="257"/>
      <c r="F86" s="76">
        <v>0</v>
      </c>
      <c r="G86" s="76">
        <v>0</v>
      </c>
      <c r="H86" s="76">
        <v>0</v>
      </c>
      <c r="I86" s="76">
        <v>0</v>
      </c>
      <c r="J86" s="126" t="s">
        <v>136</v>
      </c>
      <c r="K86" s="256"/>
      <c r="L86" s="77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  <c r="AB86" s="76">
        <v>0</v>
      </c>
      <c r="AC86" s="78">
        <f>SUM(H86,L86,M86,N86,O86,P86,Q86,R86,S86)</f>
        <v>0</v>
      </c>
    </row>
    <row r="87" spans="1:29" s="79" customFormat="1" ht="12">
      <c r="A87" s="252"/>
      <c r="B87" s="75" t="s">
        <v>121</v>
      </c>
      <c r="C87" s="256"/>
      <c r="D87" s="257"/>
      <c r="E87" s="257"/>
      <c r="F87" s="76">
        <v>3848000</v>
      </c>
      <c r="G87" s="76">
        <v>600000</v>
      </c>
      <c r="H87" s="76">
        <v>600000</v>
      </c>
      <c r="I87" s="76">
        <v>0</v>
      </c>
      <c r="J87" s="126">
        <f>I87/H87</f>
        <v>0</v>
      </c>
      <c r="K87" s="256"/>
      <c r="L87" s="77">
        <v>1200000</v>
      </c>
      <c r="M87" s="76">
        <v>1200000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78">
        <f>SUM(H87,L87,M87,N87,O87,P87,Q87,R87,S87)</f>
        <v>3000000</v>
      </c>
    </row>
    <row r="88" spans="1:29" s="50" customFormat="1" ht="24">
      <c r="A88" s="251" t="s">
        <v>198</v>
      </c>
      <c r="B88" s="52" t="s">
        <v>265</v>
      </c>
      <c r="C88" s="256" t="s">
        <v>133</v>
      </c>
      <c r="D88" s="257">
        <v>2011</v>
      </c>
      <c r="E88" s="257">
        <v>2013</v>
      </c>
      <c r="F88" s="72">
        <f>SUM(F89:F90)</f>
        <v>700000</v>
      </c>
      <c r="G88" s="72">
        <f>SUM(G89:G90)</f>
        <v>0</v>
      </c>
      <c r="H88" s="72">
        <f>SUM(H89:H90)</f>
        <v>50000</v>
      </c>
      <c r="I88" s="72">
        <f>SUM(I89:I90)</f>
        <v>0</v>
      </c>
      <c r="J88" s="125">
        <f>I88/H88</f>
        <v>0</v>
      </c>
      <c r="K88" s="256" t="s">
        <v>470</v>
      </c>
      <c r="L88" s="73">
        <f aca="true" t="shared" si="44" ref="L88:AC88">SUM(L89:L90)</f>
        <v>0</v>
      </c>
      <c r="M88" s="72">
        <f t="shared" si="44"/>
        <v>650000</v>
      </c>
      <c r="N88" s="72">
        <f t="shared" si="44"/>
        <v>0</v>
      </c>
      <c r="O88" s="72">
        <f t="shared" si="44"/>
        <v>0</v>
      </c>
      <c r="P88" s="72">
        <f t="shared" si="44"/>
        <v>0</v>
      </c>
      <c r="Q88" s="72">
        <f t="shared" si="44"/>
        <v>0</v>
      </c>
      <c r="R88" s="72">
        <f t="shared" si="44"/>
        <v>0</v>
      </c>
      <c r="S88" s="72">
        <f t="shared" si="44"/>
        <v>0</v>
      </c>
      <c r="T88" s="72">
        <f t="shared" si="44"/>
        <v>0</v>
      </c>
      <c r="U88" s="72">
        <f t="shared" si="44"/>
        <v>0</v>
      </c>
      <c r="V88" s="72">
        <f t="shared" si="44"/>
        <v>0</v>
      </c>
      <c r="W88" s="72">
        <f t="shared" si="44"/>
        <v>0</v>
      </c>
      <c r="X88" s="72">
        <f t="shared" si="44"/>
        <v>0</v>
      </c>
      <c r="Y88" s="72">
        <f t="shared" si="44"/>
        <v>0</v>
      </c>
      <c r="Z88" s="72">
        <f t="shared" si="44"/>
        <v>0</v>
      </c>
      <c r="AA88" s="72">
        <f t="shared" si="44"/>
        <v>0</v>
      </c>
      <c r="AB88" s="72">
        <f t="shared" si="44"/>
        <v>0</v>
      </c>
      <c r="AC88" s="74">
        <f t="shared" si="44"/>
        <v>700000</v>
      </c>
    </row>
    <row r="89" spans="1:29" s="79" customFormat="1" ht="12">
      <c r="A89" s="255"/>
      <c r="B89" s="75" t="s">
        <v>120</v>
      </c>
      <c r="C89" s="256"/>
      <c r="D89" s="257"/>
      <c r="E89" s="257"/>
      <c r="F89" s="76">
        <v>0</v>
      </c>
      <c r="G89" s="76">
        <v>0</v>
      </c>
      <c r="H89" s="76">
        <v>0</v>
      </c>
      <c r="I89" s="76">
        <v>0</v>
      </c>
      <c r="J89" s="126" t="s">
        <v>136</v>
      </c>
      <c r="K89" s="256"/>
      <c r="L89" s="77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8">
        <f>SUM(H89,L89,M89,N89,O89,P89,Q89,R89,S89)</f>
        <v>0</v>
      </c>
    </row>
    <row r="90" spans="1:29" s="79" customFormat="1" ht="12">
      <c r="A90" s="252"/>
      <c r="B90" s="75" t="s">
        <v>121</v>
      </c>
      <c r="C90" s="256"/>
      <c r="D90" s="257"/>
      <c r="E90" s="257"/>
      <c r="F90" s="76">
        <v>700000</v>
      </c>
      <c r="G90" s="76">
        <v>0</v>
      </c>
      <c r="H90" s="76">
        <v>50000</v>
      </c>
      <c r="I90" s="76">
        <v>0</v>
      </c>
      <c r="J90" s="126">
        <f>I90/H90</f>
        <v>0</v>
      </c>
      <c r="K90" s="256"/>
      <c r="L90" s="77">
        <v>0</v>
      </c>
      <c r="M90" s="76">
        <v>650000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8">
        <f>SUM(H90,L90,M90,N90,O90,P90,Q90,R90,S90)</f>
        <v>700000</v>
      </c>
    </row>
    <row r="91" spans="1:29" s="50" customFormat="1" ht="36">
      <c r="A91" s="251" t="s">
        <v>199</v>
      </c>
      <c r="B91" s="52" t="s">
        <v>266</v>
      </c>
      <c r="C91" s="256" t="s">
        <v>133</v>
      </c>
      <c r="D91" s="257">
        <v>2009</v>
      </c>
      <c r="E91" s="257">
        <v>2013</v>
      </c>
      <c r="F91" s="72">
        <f>SUM(F92:F93)</f>
        <v>6830000</v>
      </c>
      <c r="G91" s="72">
        <f>SUM(G92:G93)</f>
        <v>2250000</v>
      </c>
      <c r="H91" s="72">
        <f>SUM(H92:H93)</f>
        <v>2250000</v>
      </c>
      <c r="I91" s="72">
        <f>SUM(I92:I93)</f>
        <v>12039</v>
      </c>
      <c r="J91" s="125">
        <f>I91/H91</f>
        <v>0.005350666666666667</v>
      </c>
      <c r="K91" s="256" t="s">
        <v>471</v>
      </c>
      <c r="L91" s="73">
        <f aca="true" t="shared" si="45" ref="L91:AC91">SUM(L92:L93)</f>
        <v>2250000</v>
      </c>
      <c r="M91" s="72">
        <f t="shared" si="45"/>
        <v>2180000</v>
      </c>
      <c r="N91" s="72">
        <f t="shared" si="45"/>
        <v>0</v>
      </c>
      <c r="O91" s="72">
        <f t="shared" si="45"/>
        <v>0</v>
      </c>
      <c r="P91" s="72">
        <f t="shared" si="45"/>
        <v>0</v>
      </c>
      <c r="Q91" s="72">
        <f t="shared" si="45"/>
        <v>0</v>
      </c>
      <c r="R91" s="72">
        <f t="shared" si="45"/>
        <v>0</v>
      </c>
      <c r="S91" s="72">
        <f t="shared" si="45"/>
        <v>0</v>
      </c>
      <c r="T91" s="72">
        <f t="shared" si="45"/>
        <v>0</v>
      </c>
      <c r="U91" s="72">
        <f t="shared" si="45"/>
        <v>0</v>
      </c>
      <c r="V91" s="72">
        <f t="shared" si="45"/>
        <v>0</v>
      </c>
      <c r="W91" s="72">
        <f t="shared" si="45"/>
        <v>0</v>
      </c>
      <c r="X91" s="72">
        <f t="shared" si="45"/>
        <v>0</v>
      </c>
      <c r="Y91" s="72">
        <f t="shared" si="45"/>
        <v>0</v>
      </c>
      <c r="Z91" s="72">
        <f t="shared" si="45"/>
        <v>0</v>
      </c>
      <c r="AA91" s="72">
        <f t="shared" si="45"/>
        <v>0</v>
      </c>
      <c r="AB91" s="72">
        <f t="shared" si="45"/>
        <v>0</v>
      </c>
      <c r="AC91" s="74">
        <f t="shared" si="45"/>
        <v>6680000</v>
      </c>
    </row>
    <row r="92" spans="1:29" s="79" customFormat="1" ht="12">
      <c r="A92" s="255"/>
      <c r="B92" s="75" t="s">
        <v>120</v>
      </c>
      <c r="C92" s="256"/>
      <c r="D92" s="257"/>
      <c r="E92" s="257"/>
      <c r="F92" s="76">
        <v>0</v>
      </c>
      <c r="G92" s="76">
        <v>0</v>
      </c>
      <c r="H92" s="76">
        <v>0</v>
      </c>
      <c r="I92" s="76">
        <v>0</v>
      </c>
      <c r="J92" s="126" t="s">
        <v>136</v>
      </c>
      <c r="K92" s="256"/>
      <c r="L92" s="77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8">
        <f>SUM(H92,L92,M92,N92,O92,P92,Q92,R92,S92)</f>
        <v>0</v>
      </c>
    </row>
    <row r="93" spans="1:29" s="79" customFormat="1" ht="12">
      <c r="A93" s="252"/>
      <c r="B93" s="75" t="s">
        <v>121</v>
      </c>
      <c r="C93" s="256"/>
      <c r="D93" s="257"/>
      <c r="E93" s="257"/>
      <c r="F93" s="76">
        <v>6830000</v>
      </c>
      <c r="G93" s="76">
        <v>2250000</v>
      </c>
      <c r="H93" s="76">
        <v>2250000</v>
      </c>
      <c r="I93" s="76">
        <v>12039</v>
      </c>
      <c r="J93" s="126">
        <f>I93/H93</f>
        <v>0.005350666666666667</v>
      </c>
      <c r="K93" s="256"/>
      <c r="L93" s="77">
        <v>2250000</v>
      </c>
      <c r="M93" s="76">
        <v>2180000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8">
        <f>SUM(H93,L93,M93,N93,O93,P93,Q93,R93,S93)</f>
        <v>6680000</v>
      </c>
    </row>
    <row r="94" spans="1:29" s="50" customFormat="1" ht="36">
      <c r="A94" s="251" t="s">
        <v>200</v>
      </c>
      <c r="B94" s="52" t="s">
        <v>267</v>
      </c>
      <c r="C94" s="256" t="s">
        <v>133</v>
      </c>
      <c r="D94" s="257">
        <v>2009</v>
      </c>
      <c r="E94" s="257">
        <v>2012</v>
      </c>
      <c r="F94" s="72">
        <f>SUM(F95:F96)</f>
        <v>1000000</v>
      </c>
      <c r="G94" s="72">
        <f>SUM(G95:G96)</f>
        <v>480000</v>
      </c>
      <c r="H94" s="72">
        <f>SUM(H95:H96)</f>
        <v>480000</v>
      </c>
      <c r="I94" s="72">
        <f>SUM(I95:I96)</f>
        <v>0</v>
      </c>
      <c r="J94" s="125">
        <f>I94/H94</f>
        <v>0</v>
      </c>
      <c r="K94" s="256" t="s">
        <v>471</v>
      </c>
      <c r="L94" s="73">
        <f aca="true" t="shared" si="46" ref="L94:AC94">SUM(L95:L96)</f>
        <v>430000</v>
      </c>
      <c r="M94" s="72">
        <f t="shared" si="46"/>
        <v>0</v>
      </c>
      <c r="N94" s="72">
        <f t="shared" si="46"/>
        <v>0</v>
      </c>
      <c r="O94" s="72">
        <f t="shared" si="46"/>
        <v>0</v>
      </c>
      <c r="P94" s="72">
        <f t="shared" si="46"/>
        <v>0</v>
      </c>
      <c r="Q94" s="72">
        <f t="shared" si="46"/>
        <v>0</v>
      </c>
      <c r="R94" s="72">
        <f t="shared" si="46"/>
        <v>0</v>
      </c>
      <c r="S94" s="72">
        <f t="shared" si="46"/>
        <v>0</v>
      </c>
      <c r="T94" s="72">
        <f t="shared" si="46"/>
        <v>0</v>
      </c>
      <c r="U94" s="72">
        <f t="shared" si="46"/>
        <v>0</v>
      </c>
      <c r="V94" s="72">
        <f t="shared" si="46"/>
        <v>0</v>
      </c>
      <c r="W94" s="72">
        <f t="shared" si="46"/>
        <v>0</v>
      </c>
      <c r="X94" s="72">
        <f t="shared" si="46"/>
        <v>0</v>
      </c>
      <c r="Y94" s="72">
        <f t="shared" si="46"/>
        <v>0</v>
      </c>
      <c r="Z94" s="72">
        <f t="shared" si="46"/>
        <v>0</v>
      </c>
      <c r="AA94" s="72">
        <f t="shared" si="46"/>
        <v>0</v>
      </c>
      <c r="AB94" s="72">
        <f t="shared" si="46"/>
        <v>0</v>
      </c>
      <c r="AC94" s="74">
        <f t="shared" si="46"/>
        <v>910000</v>
      </c>
    </row>
    <row r="95" spans="1:29" s="79" customFormat="1" ht="12">
      <c r="A95" s="255"/>
      <c r="B95" s="75" t="s">
        <v>120</v>
      </c>
      <c r="C95" s="256"/>
      <c r="D95" s="257"/>
      <c r="E95" s="257"/>
      <c r="F95" s="76">
        <v>0</v>
      </c>
      <c r="G95" s="76">
        <v>0</v>
      </c>
      <c r="H95" s="76">
        <v>0</v>
      </c>
      <c r="I95" s="76">
        <v>0</v>
      </c>
      <c r="J95" s="126" t="s">
        <v>136</v>
      </c>
      <c r="K95" s="256"/>
      <c r="L95" s="77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8">
        <f>SUM(H95,L95,M95,N95,O95,P95,Q95,R95,S95)</f>
        <v>0</v>
      </c>
    </row>
    <row r="96" spans="1:29" s="79" customFormat="1" ht="12">
      <c r="A96" s="252"/>
      <c r="B96" s="75" t="s">
        <v>121</v>
      </c>
      <c r="C96" s="256"/>
      <c r="D96" s="257"/>
      <c r="E96" s="257"/>
      <c r="F96" s="76">
        <v>1000000</v>
      </c>
      <c r="G96" s="76">
        <v>480000</v>
      </c>
      <c r="H96" s="112">
        <v>480000</v>
      </c>
      <c r="I96" s="76">
        <v>0</v>
      </c>
      <c r="J96" s="126">
        <f>I96/H96</f>
        <v>0</v>
      </c>
      <c r="K96" s="256"/>
      <c r="L96" s="77">
        <v>430000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6">
        <v>0</v>
      </c>
      <c r="AA96" s="76">
        <v>0</v>
      </c>
      <c r="AB96" s="76">
        <v>0</v>
      </c>
      <c r="AC96" s="78">
        <f>SUM(H96,L96,M96,N96,O96,P96,Q96,R96,S96)</f>
        <v>910000</v>
      </c>
    </row>
    <row r="97" spans="1:29" s="50" customFormat="1" ht="19.5" customHeight="1">
      <c r="A97" s="251" t="s">
        <v>201</v>
      </c>
      <c r="B97" s="52" t="s">
        <v>268</v>
      </c>
      <c r="C97" s="256" t="s">
        <v>133</v>
      </c>
      <c r="D97" s="257">
        <v>2004</v>
      </c>
      <c r="E97" s="257">
        <v>2013</v>
      </c>
      <c r="F97" s="72">
        <f>SUM(F98:F99)</f>
        <v>1306000</v>
      </c>
      <c r="G97" s="72">
        <f>SUM(G98:G99)</f>
        <v>240000</v>
      </c>
      <c r="H97" s="72">
        <f>SUM(H98:H99)</f>
        <v>240000</v>
      </c>
      <c r="I97" s="72">
        <f>SUM(I98:I99)</f>
        <v>104098</v>
      </c>
      <c r="J97" s="125">
        <f>I97/H97</f>
        <v>0.4337416666666667</v>
      </c>
      <c r="K97" s="256" t="s">
        <v>465</v>
      </c>
      <c r="L97" s="73">
        <f aca="true" t="shared" si="47" ref="L97:AC97">SUM(L98:L99)</f>
        <v>300000</v>
      </c>
      <c r="M97" s="72">
        <f t="shared" si="47"/>
        <v>307000</v>
      </c>
      <c r="N97" s="72">
        <f t="shared" si="47"/>
        <v>0</v>
      </c>
      <c r="O97" s="72">
        <f t="shared" si="47"/>
        <v>0</v>
      </c>
      <c r="P97" s="72">
        <f t="shared" si="47"/>
        <v>0</v>
      </c>
      <c r="Q97" s="72">
        <f t="shared" si="47"/>
        <v>0</v>
      </c>
      <c r="R97" s="72">
        <f t="shared" si="47"/>
        <v>0</v>
      </c>
      <c r="S97" s="72">
        <f t="shared" si="47"/>
        <v>0</v>
      </c>
      <c r="T97" s="72">
        <f t="shared" si="47"/>
        <v>0</v>
      </c>
      <c r="U97" s="72">
        <f t="shared" si="47"/>
        <v>0</v>
      </c>
      <c r="V97" s="72">
        <f t="shared" si="47"/>
        <v>0</v>
      </c>
      <c r="W97" s="72">
        <f t="shared" si="47"/>
        <v>0</v>
      </c>
      <c r="X97" s="72">
        <f t="shared" si="47"/>
        <v>0</v>
      </c>
      <c r="Y97" s="72">
        <f t="shared" si="47"/>
        <v>0</v>
      </c>
      <c r="Z97" s="72">
        <f t="shared" si="47"/>
        <v>0</v>
      </c>
      <c r="AA97" s="72">
        <f t="shared" si="47"/>
        <v>0</v>
      </c>
      <c r="AB97" s="72">
        <f t="shared" si="47"/>
        <v>0</v>
      </c>
      <c r="AC97" s="74">
        <f t="shared" si="47"/>
        <v>847000</v>
      </c>
    </row>
    <row r="98" spans="1:29" s="79" customFormat="1" ht="12">
      <c r="A98" s="255"/>
      <c r="B98" s="75" t="s">
        <v>120</v>
      </c>
      <c r="C98" s="256"/>
      <c r="D98" s="257"/>
      <c r="E98" s="257"/>
      <c r="F98" s="76">
        <v>0</v>
      </c>
      <c r="G98" s="76">
        <v>0</v>
      </c>
      <c r="H98" s="76">
        <v>0</v>
      </c>
      <c r="I98" s="76">
        <v>0</v>
      </c>
      <c r="J98" s="126" t="s">
        <v>136</v>
      </c>
      <c r="K98" s="256"/>
      <c r="L98" s="77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  <c r="AC98" s="78">
        <f>SUM(H98,L98,M98,N98,O98,P98,Q98,R98,S98)</f>
        <v>0</v>
      </c>
    </row>
    <row r="99" spans="1:29" s="79" customFormat="1" ht="12">
      <c r="A99" s="252"/>
      <c r="B99" s="75" t="s">
        <v>121</v>
      </c>
      <c r="C99" s="256"/>
      <c r="D99" s="257"/>
      <c r="E99" s="257"/>
      <c r="F99" s="76">
        <v>1306000</v>
      </c>
      <c r="G99" s="76">
        <v>240000</v>
      </c>
      <c r="H99" s="112">
        <v>240000</v>
      </c>
      <c r="I99" s="76">
        <v>104098</v>
      </c>
      <c r="J99" s="126">
        <f>I99/H99</f>
        <v>0.4337416666666667</v>
      </c>
      <c r="K99" s="256"/>
      <c r="L99" s="77">
        <v>300000</v>
      </c>
      <c r="M99" s="76">
        <v>307000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8">
        <f>SUM(H99,L99,M99,N99,O99,P99,Q99,R99,S99)</f>
        <v>847000</v>
      </c>
    </row>
    <row r="100" spans="1:29" s="50" customFormat="1" ht="37.5" customHeight="1">
      <c r="A100" s="251" t="s">
        <v>202</v>
      </c>
      <c r="B100" s="52" t="s">
        <v>269</v>
      </c>
      <c r="C100" s="256" t="s">
        <v>133</v>
      </c>
      <c r="D100" s="257">
        <v>2010</v>
      </c>
      <c r="E100" s="257">
        <v>2016</v>
      </c>
      <c r="F100" s="72">
        <f>SUM(F101:F102)</f>
        <v>17372000</v>
      </c>
      <c r="G100" s="72">
        <f>SUM(G101:G102)</f>
        <v>100000</v>
      </c>
      <c r="H100" s="72">
        <f>SUM(H101:H102)</f>
        <v>100000</v>
      </c>
      <c r="I100" s="72">
        <f>SUM(I101:I102)</f>
        <v>0</v>
      </c>
      <c r="J100" s="125">
        <f>I100/H100</f>
        <v>0</v>
      </c>
      <c r="K100" s="256" t="s">
        <v>472</v>
      </c>
      <c r="L100" s="73">
        <f aca="true" t="shared" si="48" ref="L100:AC100">SUM(L101:L102)</f>
        <v>300000</v>
      </c>
      <c r="M100" s="72">
        <f t="shared" si="48"/>
        <v>4000000</v>
      </c>
      <c r="N100" s="72">
        <f t="shared" si="48"/>
        <v>3100000</v>
      </c>
      <c r="O100" s="72">
        <f t="shared" si="48"/>
        <v>4000000</v>
      </c>
      <c r="P100" s="72">
        <f t="shared" si="48"/>
        <v>5600000</v>
      </c>
      <c r="Q100" s="72">
        <f t="shared" si="48"/>
        <v>0</v>
      </c>
      <c r="R100" s="72">
        <f t="shared" si="48"/>
        <v>0</v>
      </c>
      <c r="S100" s="72">
        <f t="shared" si="48"/>
        <v>0</v>
      </c>
      <c r="T100" s="72">
        <f t="shared" si="48"/>
        <v>0</v>
      </c>
      <c r="U100" s="72">
        <f t="shared" si="48"/>
        <v>0</v>
      </c>
      <c r="V100" s="72">
        <f t="shared" si="48"/>
        <v>0</v>
      </c>
      <c r="W100" s="72">
        <f t="shared" si="48"/>
        <v>0</v>
      </c>
      <c r="X100" s="72">
        <f t="shared" si="48"/>
        <v>0</v>
      </c>
      <c r="Y100" s="72">
        <f t="shared" si="48"/>
        <v>0</v>
      </c>
      <c r="Z100" s="72">
        <f t="shared" si="48"/>
        <v>0</v>
      </c>
      <c r="AA100" s="72">
        <f t="shared" si="48"/>
        <v>0</v>
      </c>
      <c r="AB100" s="72">
        <f t="shared" si="48"/>
        <v>0</v>
      </c>
      <c r="AC100" s="74">
        <f t="shared" si="48"/>
        <v>17100000</v>
      </c>
    </row>
    <row r="101" spans="1:29" s="79" customFormat="1" ht="12">
      <c r="A101" s="255"/>
      <c r="B101" s="75" t="s">
        <v>120</v>
      </c>
      <c r="C101" s="256"/>
      <c r="D101" s="257"/>
      <c r="E101" s="257"/>
      <c r="F101" s="76">
        <v>0</v>
      </c>
      <c r="G101" s="76">
        <v>0</v>
      </c>
      <c r="H101" s="76">
        <v>0</v>
      </c>
      <c r="I101" s="76">
        <v>0</v>
      </c>
      <c r="J101" s="126" t="s">
        <v>136</v>
      </c>
      <c r="K101" s="256"/>
      <c r="L101" s="77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  <c r="AC101" s="78">
        <f>SUM(H101,L101,M101,N101,O101,P101,Q101,R101,S101)</f>
        <v>0</v>
      </c>
    </row>
    <row r="102" spans="1:29" s="79" customFormat="1" ht="12">
      <c r="A102" s="252"/>
      <c r="B102" s="75" t="s">
        <v>121</v>
      </c>
      <c r="C102" s="256"/>
      <c r="D102" s="257"/>
      <c r="E102" s="257"/>
      <c r="F102" s="76">
        <v>17372000</v>
      </c>
      <c r="G102" s="76">
        <v>100000</v>
      </c>
      <c r="H102" s="76">
        <v>100000</v>
      </c>
      <c r="I102" s="76">
        <v>0</v>
      </c>
      <c r="J102" s="126">
        <f>I102/H102</f>
        <v>0</v>
      </c>
      <c r="K102" s="256"/>
      <c r="L102" s="77">
        <v>300000</v>
      </c>
      <c r="M102" s="76">
        <v>4000000</v>
      </c>
      <c r="N102" s="76">
        <v>3100000</v>
      </c>
      <c r="O102" s="76">
        <v>4000000</v>
      </c>
      <c r="P102" s="76">
        <v>5600000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6">
        <v>0</v>
      </c>
      <c r="AA102" s="76">
        <v>0</v>
      </c>
      <c r="AB102" s="76">
        <v>0</v>
      </c>
      <c r="AC102" s="78">
        <f>SUM(H102,L102,M102,N102,O102,P102,Q102,R102,S102)</f>
        <v>17100000</v>
      </c>
    </row>
    <row r="103" spans="1:29" s="50" customFormat="1" ht="36">
      <c r="A103" s="251" t="s">
        <v>203</v>
      </c>
      <c r="B103" s="52" t="s">
        <v>270</v>
      </c>
      <c r="C103" s="256" t="s">
        <v>133</v>
      </c>
      <c r="D103" s="257">
        <v>2011</v>
      </c>
      <c r="E103" s="257">
        <v>2012</v>
      </c>
      <c r="F103" s="72">
        <f>SUM(F104:F105)</f>
        <v>455000</v>
      </c>
      <c r="G103" s="72">
        <f>SUM(G104:G105)</f>
        <v>0</v>
      </c>
      <c r="H103" s="72">
        <f>SUM(H104:H105)</f>
        <v>400000</v>
      </c>
      <c r="I103" s="72">
        <f>SUM(I104:I105)</f>
        <v>0</v>
      </c>
      <c r="J103" s="125">
        <f>I103/H103</f>
        <v>0</v>
      </c>
      <c r="K103" s="256" t="s">
        <v>471</v>
      </c>
      <c r="L103" s="73">
        <f aca="true" t="shared" si="49" ref="L103:AC103">SUM(L104:L105)</f>
        <v>55000</v>
      </c>
      <c r="M103" s="72">
        <f t="shared" si="49"/>
        <v>0</v>
      </c>
      <c r="N103" s="72">
        <f t="shared" si="49"/>
        <v>0</v>
      </c>
      <c r="O103" s="72">
        <f t="shared" si="49"/>
        <v>0</v>
      </c>
      <c r="P103" s="72">
        <f t="shared" si="49"/>
        <v>0</v>
      </c>
      <c r="Q103" s="72">
        <f t="shared" si="49"/>
        <v>0</v>
      </c>
      <c r="R103" s="72">
        <f t="shared" si="49"/>
        <v>0</v>
      </c>
      <c r="S103" s="72">
        <f t="shared" si="49"/>
        <v>0</v>
      </c>
      <c r="T103" s="72">
        <f t="shared" si="49"/>
        <v>0</v>
      </c>
      <c r="U103" s="72">
        <f t="shared" si="49"/>
        <v>0</v>
      </c>
      <c r="V103" s="72">
        <f t="shared" si="49"/>
        <v>0</v>
      </c>
      <c r="W103" s="72">
        <f t="shared" si="49"/>
        <v>0</v>
      </c>
      <c r="X103" s="72">
        <f t="shared" si="49"/>
        <v>0</v>
      </c>
      <c r="Y103" s="72">
        <f t="shared" si="49"/>
        <v>0</v>
      </c>
      <c r="Z103" s="72">
        <f t="shared" si="49"/>
        <v>0</v>
      </c>
      <c r="AA103" s="72">
        <f t="shared" si="49"/>
        <v>0</v>
      </c>
      <c r="AB103" s="72">
        <f t="shared" si="49"/>
        <v>0</v>
      </c>
      <c r="AC103" s="74">
        <f t="shared" si="49"/>
        <v>455000</v>
      </c>
    </row>
    <row r="104" spans="1:29" s="79" customFormat="1" ht="12">
      <c r="A104" s="255"/>
      <c r="B104" s="75" t="s">
        <v>120</v>
      </c>
      <c r="C104" s="256"/>
      <c r="D104" s="257"/>
      <c r="E104" s="257"/>
      <c r="F104" s="76">
        <v>0</v>
      </c>
      <c r="G104" s="76">
        <v>0</v>
      </c>
      <c r="H104" s="76">
        <v>0</v>
      </c>
      <c r="I104" s="76">
        <v>0</v>
      </c>
      <c r="J104" s="126" t="s">
        <v>136</v>
      </c>
      <c r="K104" s="256"/>
      <c r="L104" s="77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  <c r="Y104" s="76">
        <v>0</v>
      </c>
      <c r="Z104" s="76">
        <v>0</v>
      </c>
      <c r="AA104" s="76">
        <v>0</v>
      </c>
      <c r="AB104" s="76">
        <v>0</v>
      </c>
      <c r="AC104" s="78">
        <f>SUM(H104,L104,M104,N104,O104,P104,Q104,R104,S104)</f>
        <v>0</v>
      </c>
    </row>
    <row r="105" spans="1:29" s="79" customFormat="1" ht="12">
      <c r="A105" s="252"/>
      <c r="B105" s="75" t="s">
        <v>121</v>
      </c>
      <c r="C105" s="256"/>
      <c r="D105" s="257"/>
      <c r="E105" s="257"/>
      <c r="F105" s="76">
        <v>455000</v>
      </c>
      <c r="G105" s="76">
        <v>0</v>
      </c>
      <c r="H105" s="112">
        <v>400000</v>
      </c>
      <c r="I105" s="76">
        <v>0</v>
      </c>
      <c r="J105" s="126">
        <f>I105/H105</f>
        <v>0</v>
      </c>
      <c r="K105" s="256"/>
      <c r="L105" s="77">
        <v>55000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  <c r="Y105" s="76">
        <v>0</v>
      </c>
      <c r="Z105" s="76">
        <v>0</v>
      </c>
      <c r="AA105" s="76">
        <v>0</v>
      </c>
      <c r="AB105" s="76">
        <v>0</v>
      </c>
      <c r="AC105" s="78">
        <f>SUM(H105,L105,M105,N105,O105,P105,Q105,R105,S105)</f>
        <v>455000</v>
      </c>
    </row>
    <row r="106" spans="1:29" s="50" customFormat="1" ht="36">
      <c r="A106" s="251" t="s">
        <v>211</v>
      </c>
      <c r="B106" s="52" t="s">
        <v>271</v>
      </c>
      <c r="C106" s="256" t="s">
        <v>133</v>
      </c>
      <c r="D106" s="257">
        <v>2011</v>
      </c>
      <c r="E106" s="257">
        <v>2012</v>
      </c>
      <c r="F106" s="72">
        <f>SUM(F107:F108)</f>
        <v>1290000</v>
      </c>
      <c r="G106" s="72">
        <f>SUM(G107:G108)</f>
        <v>0</v>
      </c>
      <c r="H106" s="72">
        <f>SUM(H107:H108)</f>
        <v>440000</v>
      </c>
      <c r="I106" s="72">
        <f>SUM(I107:I108)</f>
        <v>0</v>
      </c>
      <c r="J106" s="125">
        <f>I106/H106</f>
        <v>0</v>
      </c>
      <c r="K106" s="256" t="s">
        <v>471</v>
      </c>
      <c r="L106" s="73">
        <f aca="true" t="shared" si="50" ref="L106:AC106">SUM(L107:L108)</f>
        <v>850000</v>
      </c>
      <c r="M106" s="72">
        <f t="shared" si="50"/>
        <v>0</v>
      </c>
      <c r="N106" s="72">
        <f t="shared" si="50"/>
        <v>0</v>
      </c>
      <c r="O106" s="72">
        <f t="shared" si="50"/>
        <v>0</v>
      </c>
      <c r="P106" s="72">
        <f t="shared" si="50"/>
        <v>0</v>
      </c>
      <c r="Q106" s="72">
        <f t="shared" si="50"/>
        <v>0</v>
      </c>
      <c r="R106" s="72">
        <f t="shared" si="50"/>
        <v>0</v>
      </c>
      <c r="S106" s="72">
        <f t="shared" si="50"/>
        <v>0</v>
      </c>
      <c r="T106" s="72">
        <f t="shared" si="50"/>
        <v>0</v>
      </c>
      <c r="U106" s="72">
        <f t="shared" si="50"/>
        <v>0</v>
      </c>
      <c r="V106" s="72">
        <f t="shared" si="50"/>
        <v>0</v>
      </c>
      <c r="W106" s="72">
        <f t="shared" si="50"/>
        <v>0</v>
      </c>
      <c r="X106" s="72">
        <f t="shared" si="50"/>
        <v>0</v>
      </c>
      <c r="Y106" s="72">
        <f t="shared" si="50"/>
        <v>0</v>
      </c>
      <c r="Z106" s="72">
        <f t="shared" si="50"/>
        <v>0</v>
      </c>
      <c r="AA106" s="72">
        <f t="shared" si="50"/>
        <v>0</v>
      </c>
      <c r="AB106" s="72">
        <f t="shared" si="50"/>
        <v>0</v>
      </c>
      <c r="AC106" s="74">
        <f t="shared" si="50"/>
        <v>1290000</v>
      </c>
    </row>
    <row r="107" spans="1:29" s="79" customFormat="1" ht="12">
      <c r="A107" s="255"/>
      <c r="B107" s="75" t="s">
        <v>120</v>
      </c>
      <c r="C107" s="256"/>
      <c r="D107" s="257"/>
      <c r="E107" s="257"/>
      <c r="F107" s="76">
        <v>0</v>
      </c>
      <c r="G107" s="76">
        <v>0</v>
      </c>
      <c r="H107" s="76">
        <v>0</v>
      </c>
      <c r="I107" s="76">
        <v>0</v>
      </c>
      <c r="J107" s="126" t="s">
        <v>136</v>
      </c>
      <c r="K107" s="256"/>
      <c r="L107" s="77">
        <v>0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6">
        <v>0</v>
      </c>
      <c r="X107" s="76">
        <v>0</v>
      </c>
      <c r="Y107" s="76">
        <v>0</v>
      </c>
      <c r="Z107" s="76">
        <v>0</v>
      </c>
      <c r="AA107" s="76">
        <v>0</v>
      </c>
      <c r="AB107" s="76">
        <v>0</v>
      </c>
      <c r="AC107" s="78">
        <f>SUM(H107,L107,M107,N107,O107,P107,Q107,R107,S107)</f>
        <v>0</v>
      </c>
    </row>
    <row r="108" spans="1:29" s="79" customFormat="1" ht="12">
      <c r="A108" s="252"/>
      <c r="B108" s="75" t="s">
        <v>121</v>
      </c>
      <c r="C108" s="256"/>
      <c r="D108" s="257"/>
      <c r="E108" s="257"/>
      <c r="F108" s="76">
        <v>1290000</v>
      </c>
      <c r="G108" s="76">
        <v>0</v>
      </c>
      <c r="H108" s="76">
        <v>440000</v>
      </c>
      <c r="I108" s="76">
        <v>0</v>
      </c>
      <c r="J108" s="126">
        <f>I108/H108</f>
        <v>0</v>
      </c>
      <c r="K108" s="256"/>
      <c r="L108" s="77">
        <v>850000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  <c r="Y108" s="76">
        <v>0</v>
      </c>
      <c r="Z108" s="76">
        <v>0</v>
      </c>
      <c r="AA108" s="76">
        <v>0</v>
      </c>
      <c r="AB108" s="76">
        <v>0</v>
      </c>
      <c r="AC108" s="78">
        <f>SUM(H108,L108,M108,N108,O108,P108,Q108,R108,S108)</f>
        <v>1290000</v>
      </c>
    </row>
    <row r="109" spans="1:29" s="50" customFormat="1" ht="60">
      <c r="A109" s="251" t="s">
        <v>217</v>
      </c>
      <c r="B109" s="52" t="s">
        <v>218</v>
      </c>
      <c r="C109" s="256" t="s">
        <v>133</v>
      </c>
      <c r="D109" s="257">
        <v>2011</v>
      </c>
      <c r="E109" s="257">
        <v>2012</v>
      </c>
      <c r="F109" s="72">
        <f>SUM(F110:F111)</f>
        <v>400000</v>
      </c>
      <c r="G109" s="72">
        <f>SUM(G110:G111)</f>
        <v>0</v>
      </c>
      <c r="H109" s="72">
        <f>SUM(H110:H111)</f>
        <v>39000</v>
      </c>
      <c r="I109" s="72">
        <f>SUM(I110:I111)</f>
        <v>0</v>
      </c>
      <c r="J109" s="125">
        <f>I109/H109</f>
        <v>0</v>
      </c>
      <c r="K109" s="256" t="s">
        <v>473</v>
      </c>
      <c r="L109" s="73">
        <f aca="true" t="shared" si="51" ref="L109:AC109">SUM(L110:L111)</f>
        <v>361000</v>
      </c>
      <c r="M109" s="72">
        <f t="shared" si="51"/>
        <v>0</v>
      </c>
      <c r="N109" s="72">
        <f t="shared" si="51"/>
        <v>0</v>
      </c>
      <c r="O109" s="72">
        <f t="shared" si="51"/>
        <v>0</v>
      </c>
      <c r="P109" s="72">
        <f t="shared" si="51"/>
        <v>0</v>
      </c>
      <c r="Q109" s="72">
        <f t="shared" si="51"/>
        <v>0</v>
      </c>
      <c r="R109" s="72">
        <f t="shared" si="51"/>
        <v>0</v>
      </c>
      <c r="S109" s="72">
        <f t="shared" si="51"/>
        <v>0</v>
      </c>
      <c r="T109" s="72">
        <f t="shared" si="51"/>
        <v>0</v>
      </c>
      <c r="U109" s="72">
        <f t="shared" si="51"/>
        <v>0</v>
      </c>
      <c r="V109" s="72">
        <f t="shared" si="51"/>
        <v>0</v>
      </c>
      <c r="W109" s="72">
        <f t="shared" si="51"/>
        <v>0</v>
      </c>
      <c r="X109" s="72">
        <f t="shared" si="51"/>
        <v>0</v>
      </c>
      <c r="Y109" s="72">
        <f t="shared" si="51"/>
        <v>0</v>
      </c>
      <c r="Z109" s="72">
        <f t="shared" si="51"/>
        <v>0</v>
      </c>
      <c r="AA109" s="72">
        <f t="shared" si="51"/>
        <v>0</v>
      </c>
      <c r="AB109" s="72">
        <f t="shared" si="51"/>
        <v>0</v>
      </c>
      <c r="AC109" s="74">
        <f t="shared" si="51"/>
        <v>400000</v>
      </c>
    </row>
    <row r="110" spans="1:29" s="79" customFormat="1" ht="12">
      <c r="A110" s="255"/>
      <c r="B110" s="75" t="s">
        <v>120</v>
      </c>
      <c r="C110" s="256"/>
      <c r="D110" s="257"/>
      <c r="E110" s="257"/>
      <c r="F110" s="76">
        <v>0</v>
      </c>
      <c r="G110" s="76">
        <v>0</v>
      </c>
      <c r="H110" s="76">
        <v>0</v>
      </c>
      <c r="I110" s="76">
        <v>0</v>
      </c>
      <c r="J110" s="126" t="s">
        <v>136</v>
      </c>
      <c r="K110" s="256"/>
      <c r="L110" s="77">
        <v>0</v>
      </c>
      <c r="M110" s="76">
        <v>0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  <c r="S110" s="76">
        <v>0</v>
      </c>
      <c r="T110" s="76">
        <v>0</v>
      </c>
      <c r="U110" s="76">
        <v>0</v>
      </c>
      <c r="V110" s="76">
        <v>0</v>
      </c>
      <c r="W110" s="76">
        <v>0</v>
      </c>
      <c r="X110" s="76">
        <v>0</v>
      </c>
      <c r="Y110" s="76">
        <v>0</v>
      </c>
      <c r="Z110" s="76">
        <v>0</v>
      </c>
      <c r="AA110" s="76">
        <v>0</v>
      </c>
      <c r="AB110" s="76">
        <v>0</v>
      </c>
      <c r="AC110" s="78">
        <f>SUM(H110,L110,M110,N110,O110,P110,Q110,R110,S110)</f>
        <v>0</v>
      </c>
    </row>
    <row r="111" spans="1:29" s="79" customFormat="1" ht="12">
      <c r="A111" s="252"/>
      <c r="B111" s="75" t="s">
        <v>121</v>
      </c>
      <c r="C111" s="256"/>
      <c r="D111" s="257"/>
      <c r="E111" s="257"/>
      <c r="F111" s="76">
        <v>400000</v>
      </c>
      <c r="G111" s="76">
        <v>0</v>
      </c>
      <c r="H111" s="76">
        <v>39000</v>
      </c>
      <c r="I111" s="78">
        <v>0</v>
      </c>
      <c r="J111" s="126">
        <f>I111/H111</f>
        <v>0</v>
      </c>
      <c r="K111" s="256"/>
      <c r="L111" s="77">
        <v>361000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  <c r="T111" s="76">
        <v>0</v>
      </c>
      <c r="U111" s="76">
        <v>0</v>
      </c>
      <c r="V111" s="76">
        <v>0</v>
      </c>
      <c r="W111" s="76">
        <v>0</v>
      </c>
      <c r="X111" s="76">
        <v>0</v>
      </c>
      <c r="Y111" s="76">
        <v>0</v>
      </c>
      <c r="Z111" s="76">
        <v>0</v>
      </c>
      <c r="AA111" s="76">
        <v>0</v>
      </c>
      <c r="AB111" s="76">
        <v>0</v>
      </c>
      <c r="AC111" s="78">
        <f>SUM(H111,L111,M111,N111,O111,P111,Q111,R111,S111)</f>
        <v>400000</v>
      </c>
    </row>
    <row r="112" spans="1:29" s="50" customFormat="1" ht="12">
      <c r="A112" s="251" t="s">
        <v>213</v>
      </c>
      <c r="B112" s="52" t="s">
        <v>272</v>
      </c>
      <c r="C112" s="256" t="s">
        <v>133</v>
      </c>
      <c r="D112" s="257">
        <v>2008</v>
      </c>
      <c r="E112" s="257">
        <v>2016</v>
      </c>
      <c r="F112" s="72">
        <f>SUM(F113:F114)</f>
        <v>7321000</v>
      </c>
      <c r="G112" s="72">
        <f>SUM(G113:G114)</f>
        <v>64000</v>
      </c>
      <c r="H112" s="72">
        <f>SUM(H113:H114)</f>
        <v>64000</v>
      </c>
      <c r="I112" s="72">
        <f>SUM(I113:I114)</f>
        <v>0</v>
      </c>
      <c r="J112" s="125">
        <f>I112/H112</f>
        <v>0</v>
      </c>
      <c r="K112" s="256" t="s">
        <v>465</v>
      </c>
      <c r="L112" s="73">
        <f aca="true" t="shared" si="52" ref="L112:AC112">SUM(L113:L114)</f>
        <v>329000</v>
      </c>
      <c r="M112" s="72">
        <f t="shared" si="52"/>
        <v>334000</v>
      </c>
      <c r="N112" s="72">
        <f t="shared" si="52"/>
        <v>563000</v>
      </c>
      <c r="O112" s="72">
        <f t="shared" si="52"/>
        <v>329000</v>
      </c>
      <c r="P112" s="72">
        <f t="shared" si="52"/>
        <v>3730000</v>
      </c>
      <c r="Q112" s="72">
        <f t="shared" si="52"/>
        <v>0</v>
      </c>
      <c r="R112" s="72">
        <f t="shared" si="52"/>
        <v>0</v>
      </c>
      <c r="S112" s="72">
        <f t="shared" si="52"/>
        <v>0</v>
      </c>
      <c r="T112" s="72">
        <f t="shared" si="52"/>
        <v>0</v>
      </c>
      <c r="U112" s="72">
        <f t="shared" si="52"/>
        <v>0</v>
      </c>
      <c r="V112" s="72">
        <f t="shared" si="52"/>
        <v>0</v>
      </c>
      <c r="W112" s="72">
        <f t="shared" si="52"/>
        <v>0</v>
      </c>
      <c r="X112" s="72">
        <f t="shared" si="52"/>
        <v>0</v>
      </c>
      <c r="Y112" s="72">
        <f t="shared" si="52"/>
        <v>0</v>
      </c>
      <c r="Z112" s="72">
        <f t="shared" si="52"/>
        <v>0</v>
      </c>
      <c r="AA112" s="72">
        <f t="shared" si="52"/>
        <v>0</v>
      </c>
      <c r="AB112" s="72">
        <f t="shared" si="52"/>
        <v>0</v>
      </c>
      <c r="AC112" s="74">
        <f t="shared" si="52"/>
        <v>5349000</v>
      </c>
    </row>
    <row r="113" spans="1:29" s="79" customFormat="1" ht="12">
      <c r="A113" s="255"/>
      <c r="B113" s="75" t="s">
        <v>120</v>
      </c>
      <c r="C113" s="256"/>
      <c r="D113" s="257"/>
      <c r="E113" s="257"/>
      <c r="F113" s="76">
        <v>0</v>
      </c>
      <c r="G113" s="76">
        <v>0</v>
      </c>
      <c r="H113" s="76">
        <v>0</v>
      </c>
      <c r="I113" s="76">
        <v>0</v>
      </c>
      <c r="J113" s="126" t="s">
        <v>136</v>
      </c>
      <c r="K113" s="256"/>
      <c r="L113" s="77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0</v>
      </c>
      <c r="T113" s="76">
        <v>0</v>
      </c>
      <c r="U113" s="76">
        <v>0</v>
      </c>
      <c r="V113" s="76">
        <v>0</v>
      </c>
      <c r="W113" s="76">
        <v>0</v>
      </c>
      <c r="X113" s="76">
        <v>0</v>
      </c>
      <c r="Y113" s="76">
        <v>0</v>
      </c>
      <c r="Z113" s="76">
        <v>0</v>
      </c>
      <c r="AA113" s="76">
        <v>0</v>
      </c>
      <c r="AB113" s="76">
        <v>0</v>
      </c>
      <c r="AC113" s="78">
        <f>SUM(H113,L113,M113,N113,O113,P113,Q113,R113,S113)</f>
        <v>0</v>
      </c>
    </row>
    <row r="114" spans="1:29" s="79" customFormat="1" ht="12">
      <c r="A114" s="252"/>
      <c r="B114" s="75" t="s">
        <v>121</v>
      </c>
      <c r="C114" s="256"/>
      <c r="D114" s="257"/>
      <c r="E114" s="257"/>
      <c r="F114" s="76">
        <v>7321000</v>
      </c>
      <c r="G114" s="76">
        <v>64000</v>
      </c>
      <c r="H114" s="76">
        <v>64000</v>
      </c>
      <c r="I114" s="78">
        <v>0</v>
      </c>
      <c r="J114" s="126">
        <f>I114/H114</f>
        <v>0</v>
      </c>
      <c r="K114" s="256"/>
      <c r="L114" s="77">
        <v>329000</v>
      </c>
      <c r="M114" s="76">
        <v>334000</v>
      </c>
      <c r="N114" s="76">
        <v>563000</v>
      </c>
      <c r="O114" s="76">
        <v>329000</v>
      </c>
      <c r="P114" s="76">
        <v>3730000</v>
      </c>
      <c r="Q114" s="76">
        <v>0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6">
        <v>0</v>
      </c>
      <c r="X114" s="76">
        <v>0</v>
      </c>
      <c r="Y114" s="76">
        <v>0</v>
      </c>
      <c r="Z114" s="76">
        <v>0</v>
      </c>
      <c r="AA114" s="76">
        <v>0</v>
      </c>
      <c r="AB114" s="76">
        <v>0</v>
      </c>
      <c r="AC114" s="78">
        <f>SUM(H114,L114,M114,N114,O114,P114,Q114,R114,S114)</f>
        <v>5349000</v>
      </c>
    </row>
    <row r="115" spans="1:29" s="50" customFormat="1" ht="24">
      <c r="A115" s="251" t="s">
        <v>214</v>
      </c>
      <c r="B115" s="52" t="s">
        <v>273</v>
      </c>
      <c r="C115" s="256" t="s">
        <v>133</v>
      </c>
      <c r="D115" s="257">
        <v>2010</v>
      </c>
      <c r="E115" s="257">
        <v>2012</v>
      </c>
      <c r="F115" s="72">
        <f>SUM(F116:F117)</f>
        <v>298000</v>
      </c>
      <c r="G115" s="72">
        <f>SUM(G116:G117)</f>
        <v>100000</v>
      </c>
      <c r="H115" s="72">
        <f>SUM(H116:H117)</f>
        <v>100000</v>
      </c>
      <c r="I115" s="72">
        <f>SUM(I116:I117)</f>
        <v>15150</v>
      </c>
      <c r="J115" s="125">
        <f>I115/H115</f>
        <v>0.1515</v>
      </c>
      <c r="K115" s="256" t="s">
        <v>474</v>
      </c>
      <c r="L115" s="73">
        <f aca="true" t="shared" si="53" ref="L115:AC115">SUM(L116:L117)</f>
        <v>182000</v>
      </c>
      <c r="M115" s="72">
        <f t="shared" si="53"/>
        <v>0</v>
      </c>
      <c r="N115" s="72">
        <f t="shared" si="53"/>
        <v>0</v>
      </c>
      <c r="O115" s="72">
        <f t="shared" si="53"/>
        <v>0</v>
      </c>
      <c r="P115" s="72">
        <f t="shared" si="53"/>
        <v>0</v>
      </c>
      <c r="Q115" s="72">
        <f t="shared" si="53"/>
        <v>0</v>
      </c>
      <c r="R115" s="72">
        <f t="shared" si="53"/>
        <v>0</v>
      </c>
      <c r="S115" s="72">
        <f t="shared" si="53"/>
        <v>0</v>
      </c>
      <c r="T115" s="72">
        <f t="shared" si="53"/>
        <v>0</v>
      </c>
      <c r="U115" s="72">
        <f t="shared" si="53"/>
        <v>0</v>
      </c>
      <c r="V115" s="72">
        <f t="shared" si="53"/>
        <v>0</v>
      </c>
      <c r="W115" s="72">
        <f t="shared" si="53"/>
        <v>0</v>
      </c>
      <c r="X115" s="72">
        <f t="shared" si="53"/>
        <v>0</v>
      </c>
      <c r="Y115" s="72">
        <f t="shared" si="53"/>
        <v>0</v>
      </c>
      <c r="Z115" s="72">
        <f t="shared" si="53"/>
        <v>0</v>
      </c>
      <c r="AA115" s="72">
        <f t="shared" si="53"/>
        <v>0</v>
      </c>
      <c r="AB115" s="72">
        <f t="shared" si="53"/>
        <v>0</v>
      </c>
      <c r="AC115" s="74">
        <f t="shared" si="53"/>
        <v>282000</v>
      </c>
    </row>
    <row r="116" spans="1:29" s="79" customFormat="1" ht="12">
      <c r="A116" s="255"/>
      <c r="B116" s="75" t="s">
        <v>120</v>
      </c>
      <c r="C116" s="256"/>
      <c r="D116" s="257"/>
      <c r="E116" s="257"/>
      <c r="F116" s="76">
        <v>0</v>
      </c>
      <c r="G116" s="76">
        <v>0</v>
      </c>
      <c r="H116" s="76">
        <v>0</v>
      </c>
      <c r="I116" s="76">
        <v>0</v>
      </c>
      <c r="J116" s="125" t="s">
        <v>136</v>
      </c>
      <c r="K116" s="256"/>
      <c r="L116" s="77">
        <v>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0</v>
      </c>
      <c r="U116" s="76">
        <v>0</v>
      </c>
      <c r="V116" s="76">
        <v>0</v>
      </c>
      <c r="W116" s="76">
        <v>0</v>
      </c>
      <c r="X116" s="76">
        <v>0</v>
      </c>
      <c r="Y116" s="76">
        <v>0</v>
      </c>
      <c r="Z116" s="76">
        <v>0</v>
      </c>
      <c r="AA116" s="76">
        <v>0</v>
      </c>
      <c r="AB116" s="76">
        <v>0</v>
      </c>
      <c r="AC116" s="78">
        <f>SUM(H116,L116,M116,N116,O116,P116,Q116,R116,S116)</f>
        <v>0</v>
      </c>
    </row>
    <row r="117" spans="1:29" s="79" customFormat="1" ht="12">
      <c r="A117" s="252"/>
      <c r="B117" s="75" t="s">
        <v>121</v>
      </c>
      <c r="C117" s="256"/>
      <c r="D117" s="257"/>
      <c r="E117" s="257"/>
      <c r="F117" s="76">
        <v>298000</v>
      </c>
      <c r="G117" s="76">
        <v>100000</v>
      </c>
      <c r="H117" s="76">
        <v>100000</v>
      </c>
      <c r="I117" s="76">
        <v>15150</v>
      </c>
      <c r="J117" s="126">
        <f>I117/H117</f>
        <v>0.1515</v>
      </c>
      <c r="K117" s="256"/>
      <c r="L117" s="77">
        <v>182000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6">
        <v>0</v>
      </c>
      <c r="X117" s="76">
        <v>0</v>
      </c>
      <c r="Y117" s="76">
        <v>0</v>
      </c>
      <c r="Z117" s="76">
        <v>0</v>
      </c>
      <c r="AA117" s="76">
        <v>0</v>
      </c>
      <c r="AB117" s="76">
        <v>0</v>
      </c>
      <c r="AC117" s="78">
        <f>SUM(H117,L117,M117,N117,O117,P117,Q117,R117,S117)</f>
        <v>282000</v>
      </c>
    </row>
    <row r="118" spans="1:29" s="50" customFormat="1" ht="24">
      <c r="A118" s="251" t="s">
        <v>215</v>
      </c>
      <c r="B118" s="52" t="s">
        <v>274</v>
      </c>
      <c r="C118" s="256" t="s">
        <v>133</v>
      </c>
      <c r="D118" s="257">
        <v>2005</v>
      </c>
      <c r="E118" s="257">
        <v>2016</v>
      </c>
      <c r="F118" s="72">
        <f>SUM(F119:F120)</f>
        <v>4462000</v>
      </c>
      <c r="G118" s="72">
        <f>SUM(G119:G120)</f>
        <v>420000</v>
      </c>
      <c r="H118" s="72">
        <f>SUM(H119:H120)</f>
        <v>420000</v>
      </c>
      <c r="I118" s="72">
        <f>SUM(I119:I120)</f>
        <v>0</v>
      </c>
      <c r="J118" s="125">
        <f>I118/H118</f>
        <v>0</v>
      </c>
      <c r="K118" s="256" t="s">
        <v>471</v>
      </c>
      <c r="L118" s="73">
        <f aca="true" t="shared" si="54" ref="L118:AC118">SUM(L119:L120)</f>
        <v>500000</v>
      </c>
      <c r="M118" s="72">
        <f t="shared" si="54"/>
        <v>300000</v>
      </c>
      <c r="N118" s="72">
        <f t="shared" si="54"/>
        <v>600000</v>
      </c>
      <c r="O118" s="72">
        <f t="shared" si="54"/>
        <v>245000</v>
      </c>
      <c r="P118" s="72">
        <f t="shared" si="54"/>
        <v>250000</v>
      </c>
      <c r="Q118" s="72">
        <f t="shared" si="54"/>
        <v>0</v>
      </c>
      <c r="R118" s="72">
        <f t="shared" si="54"/>
        <v>0</v>
      </c>
      <c r="S118" s="72">
        <f t="shared" si="54"/>
        <v>0</v>
      </c>
      <c r="T118" s="72">
        <f t="shared" si="54"/>
        <v>0</v>
      </c>
      <c r="U118" s="72">
        <f t="shared" si="54"/>
        <v>0</v>
      </c>
      <c r="V118" s="72">
        <f t="shared" si="54"/>
        <v>0</v>
      </c>
      <c r="W118" s="72">
        <f t="shared" si="54"/>
        <v>0</v>
      </c>
      <c r="X118" s="72">
        <f t="shared" si="54"/>
        <v>0</v>
      </c>
      <c r="Y118" s="72">
        <f t="shared" si="54"/>
        <v>0</v>
      </c>
      <c r="Z118" s="72">
        <f t="shared" si="54"/>
        <v>0</v>
      </c>
      <c r="AA118" s="72">
        <f t="shared" si="54"/>
        <v>0</v>
      </c>
      <c r="AB118" s="72">
        <f t="shared" si="54"/>
        <v>0</v>
      </c>
      <c r="AC118" s="74">
        <f t="shared" si="54"/>
        <v>2315000</v>
      </c>
    </row>
    <row r="119" spans="1:29" s="79" customFormat="1" ht="12">
      <c r="A119" s="255"/>
      <c r="B119" s="75" t="s">
        <v>120</v>
      </c>
      <c r="C119" s="256"/>
      <c r="D119" s="257"/>
      <c r="E119" s="257"/>
      <c r="F119" s="76">
        <v>0</v>
      </c>
      <c r="G119" s="76">
        <v>0</v>
      </c>
      <c r="H119" s="76">
        <v>0</v>
      </c>
      <c r="I119" s="76">
        <v>0</v>
      </c>
      <c r="J119" s="126" t="s">
        <v>136</v>
      </c>
      <c r="K119" s="256"/>
      <c r="L119" s="77">
        <v>0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76">
        <v>0</v>
      </c>
      <c r="T119" s="76">
        <v>0</v>
      </c>
      <c r="U119" s="76">
        <v>0</v>
      </c>
      <c r="V119" s="76">
        <v>0</v>
      </c>
      <c r="W119" s="76">
        <v>0</v>
      </c>
      <c r="X119" s="76">
        <v>0</v>
      </c>
      <c r="Y119" s="76">
        <v>0</v>
      </c>
      <c r="Z119" s="76">
        <v>0</v>
      </c>
      <c r="AA119" s="76">
        <v>0</v>
      </c>
      <c r="AB119" s="76">
        <v>0</v>
      </c>
      <c r="AC119" s="78">
        <f>SUM(H119,L119,M119,N119,O119,P119,Q119,R119,S119)</f>
        <v>0</v>
      </c>
    </row>
    <row r="120" spans="1:29" s="79" customFormat="1" ht="12">
      <c r="A120" s="252"/>
      <c r="B120" s="75" t="s">
        <v>121</v>
      </c>
      <c r="C120" s="256"/>
      <c r="D120" s="257"/>
      <c r="E120" s="257"/>
      <c r="F120" s="76">
        <v>4462000</v>
      </c>
      <c r="G120" s="76">
        <v>420000</v>
      </c>
      <c r="H120" s="76">
        <v>420000</v>
      </c>
      <c r="I120" s="76">
        <v>0</v>
      </c>
      <c r="J120" s="126">
        <f>I120/H120</f>
        <v>0</v>
      </c>
      <c r="K120" s="256"/>
      <c r="L120" s="77">
        <v>500000</v>
      </c>
      <c r="M120" s="76">
        <v>300000</v>
      </c>
      <c r="N120" s="76">
        <v>600000</v>
      </c>
      <c r="O120" s="76">
        <v>245000</v>
      </c>
      <c r="P120" s="76">
        <v>250000</v>
      </c>
      <c r="Q120" s="76">
        <v>0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6">
        <v>0</v>
      </c>
      <c r="X120" s="76">
        <v>0</v>
      </c>
      <c r="Y120" s="76">
        <v>0</v>
      </c>
      <c r="Z120" s="76">
        <v>0</v>
      </c>
      <c r="AA120" s="76">
        <v>0</v>
      </c>
      <c r="AB120" s="76">
        <v>0</v>
      </c>
      <c r="AC120" s="78">
        <f>SUM(H120,L120,M120,N120,O120,P120,Q120,R120,S120)</f>
        <v>2315000</v>
      </c>
    </row>
    <row r="121" spans="1:29" s="50" customFormat="1" ht="54.75" customHeight="1">
      <c r="A121" s="251" t="s">
        <v>216</v>
      </c>
      <c r="B121" s="52" t="s">
        <v>275</v>
      </c>
      <c r="C121" s="256" t="s">
        <v>133</v>
      </c>
      <c r="D121" s="257">
        <v>2006</v>
      </c>
      <c r="E121" s="257">
        <v>2014</v>
      </c>
      <c r="F121" s="72">
        <f>SUM(F122:F123)</f>
        <v>13809000</v>
      </c>
      <c r="G121" s="72">
        <f>SUM(G122:G123)</f>
        <v>281000</v>
      </c>
      <c r="H121" s="72">
        <f>SUM(H122:H123)</f>
        <v>281000</v>
      </c>
      <c r="I121" s="72">
        <f>SUM(I122:I123)</f>
        <v>14760</v>
      </c>
      <c r="J121" s="125">
        <f>I121/H121</f>
        <v>0.052526690391459074</v>
      </c>
      <c r="K121" s="256" t="s">
        <v>475</v>
      </c>
      <c r="L121" s="73">
        <f aca="true" t="shared" si="55" ref="L121:AC121">SUM(L122:L123)</f>
        <v>3242000</v>
      </c>
      <c r="M121" s="72">
        <f t="shared" si="55"/>
        <v>3599000</v>
      </c>
      <c r="N121" s="72">
        <f t="shared" si="55"/>
        <v>1037000</v>
      </c>
      <c r="O121" s="72">
        <f t="shared" si="55"/>
        <v>0</v>
      </c>
      <c r="P121" s="72">
        <f t="shared" si="55"/>
        <v>0</v>
      </c>
      <c r="Q121" s="72">
        <f t="shared" si="55"/>
        <v>0</v>
      </c>
      <c r="R121" s="72">
        <f t="shared" si="55"/>
        <v>0</v>
      </c>
      <c r="S121" s="72">
        <f t="shared" si="55"/>
        <v>0</v>
      </c>
      <c r="T121" s="72">
        <f t="shared" si="55"/>
        <v>0</v>
      </c>
      <c r="U121" s="72">
        <f t="shared" si="55"/>
        <v>0</v>
      </c>
      <c r="V121" s="72">
        <f t="shared" si="55"/>
        <v>0</v>
      </c>
      <c r="W121" s="72">
        <f t="shared" si="55"/>
        <v>0</v>
      </c>
      <c r="X121" s="72">
        <f t="shared" si="55"/>
        <v>0</v>
      </c>
      <c r="Y121" s="72">
        <f t="shared" si="55"/>
        <v>0</v>
      </c>
      <c r="Z121" s="72">
        <f t="shared" si="55"/>
        <v>0</v>
      </c>
      <c r="AA121" s="72">
        <f t="shared" si="55"/>
        <v>0</v>
      </c>
      <c r="AB121" s="72">
        <f t="shared" si="55"/>
        <v>0</v>
      </c>
      <c r="AC121" s="74">
        <f t="shared" si="55"/>
        <v>8173760.05252669</v>
      </c>
    </row>
    <row r="122" spans="1:29" s="79" customFormat="1" ht="12">
      <c r="A122" s="255"/>
      <c r="B122" s="75" t="s">
        <v>120</v>
      </c>
      <c r="C122" s="256"/>
      <c r="D122" s="257"/>
      <c r="E122" s="257"/>
      <c r="F122" s="76">
        <v>0</v>
      </c>
      <c r="G122" s="76">
        <v>0</v>
      </c>
      <c r="H122" s="76">
        <v>0</v>
      </c>
      <c r="I122" s="76">
        <v>0</v>
      </c>
      <c r="J122" s="126" t="s">
        <v>136</v>
      </c>
      <c r="K122" s="256"/>
      <c r="L122" s="77">
        <v>0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76">
        <v>0</v>
      </c>
      <c r="X122" s="76">
        <v>0</v>
      </c>
      <c r="Y122" s="76">
        <v>0</v>
      </c>
      <c r="Z122" s="76">
        <v>0</v>
      </c>
      <c r="AA122" s="76">
        <v>0</v>
      </c>
      <c r="AB122" s="76">
        <v>0</v>
      </c>
      <c r="AC122" s="78">
        <f>SUM(H122:S122)</f>
        <v>0</v>
      </c>
    </row>
    <row r="123" spans="1:29" s="79" customFormat="1" ht="12">
      <c r="A123" s="252"/>
      <c r="B123" s="75" t="s">
        <v>121</v>
      </c>
      <c r="C123" s="256"/>
      <c r="D123" s="257"/>
      <c r="E123" s="257"/>
      <c r="F123" s="76">
        <v>13809000</v>
      </c>
      <c r="G123" s="76">
        <v>281000</v>
      </c>
      <c r="H123" s="76">
        <v>281000</v>
      </c>
      <c r="I123" s="76">
        <v>14760</v>
      </c>
      <c r="J123" s="126">
        <f>I123/H123</f>
        <v>0.052526690391459074</v>
      </c>
      <c r="K123" s="256"/>
      <c r="L123" s="77">
        <v>3242000</v>
      </c>
      <c r="M123" s="76">
        <v>3599000</v>
      </c>
      <c r="N123" s="76">
        <v>1037000</v>
      </c>
      <c r="O123" s="76">
        <v>0</v>
      </c>
      <c r="P123" s="76">
        <v>0</v>
      </c>
      <c r="Q123" s="76">
        <v>0</v>
      </c>
      <c r="R123" s="76">
        <v>0</v>
      </c>
      <c r="S123" s="76">
        <v>0</v>
      </c>
      <c r="T123" s="76">
        <v>0</v>
      </c>
      <c r="U123" s="76">
        <v>0</v>
      </c>
      <c r="V123" s="76">
        <v>0</v>
      </c>
      <c r="W123" s="76">
        <v>0</v>
      </c>
      <c r="X123" s="76">
        <v>0</v>
      </c>
      <c r="Y123" s="76">
        <v>0</v>
      </c>
      <c r="Z123" s="76">
        <v>0</v>
      </c>
      <c r="AA123" s="76">
        <v>0</v>
      </c>
      <c r="AB123" s="76">
        <v>0</v>
      </c>
      <c r="AC123" s="78">
        <f>SUM(H123:S123)</f>
        <v>8173760.05252669</v>
      </c>
    </row>
    <row r="124" spans="1:29" s="62" customFormat="1" ht="38.25" customHeight="1">
      <c r="A124" s="265" t="s">
        <v>35</v>
      </c>
      <c r="B124" s="268" t="s">
        <v>374</v>
      </c>
      <c r="C124" s="268"/>
      <c r="D124" s="268"/>
      <c r="E124" s="268"/>
      <c r="F124" s="60">
        <f>SUM(F125:F126)</f>
        <v>59477556</v>
      </c>
      <c r="G124" s="60">
        <f>SUM(G125:G126)</f>
        <v>7999202</v>
      </c>
      <c r="H124" s="60">
        <f>SUM(H125:H126)</f>
        <v>8544818</v>
      </c>
      <c r="I124" s="60">
        <f>SUM(I125:I126)</f>
        <v>0</v>
      </c>
      <c r="J124" s="121">
        <f>I124/H124</f>
        <v>0</v>
      </c>
      <c r="K124" s="289" t="s">
        <v>337</v>
      </c>
      <c r="L124" s="61">
        <f aca="true" t="shared" si="56" ref="L124:AC124">SUM(L125:L126)</f>
        <v>7984211</v>
      </c>
      <c r="M124" s="60">
        <f t="shared" si="56"/>
        <v>6211876</v>
      </c>
      <c r="N124" s="60">
        <f t="shared" si="56"/>
        <v>3020136</v>
      </c>
      <c r="O124" s="60">
        <f t="shared" si="56"/>
        <v>1630884</v>
      </c>
      <c r="P124" s="60">
        <f t="shared" si="56"/>
        <v>1399126</v>
      </c>
      <c r="Q124" s="60">
        <f t="shared" si="56"/>
        <v>1158436</v>
      </c>
      <c r="R124" s="60">
        <f t="shared" si="56"/>
        <v>787745</v>
      </c>
      <c r="S124" s="60">
        <f t="shared" si="56"/>
        <v>394469</v>
      </c>
      <c r="T124" s="60">
        <f t="shared" si="56"/>
        <v>0</v>
      </c>
      <c r="U124" s="60">
        <f t="shared" si="56"/>
        <v>0</v>
      </c>
      <c r="V124" s="60">
        <f t="shared" si="56"/>
        <v>0</v>
      </c>
      <c r="W124" s="60">
        <f t="shared" si="56"/>
        <v>0</v>
      </c>
      <c r="X124" s="60">
        <f t="shared" si="56"/>
        <v>0</v>
      </c>
      <c r="Y124" s="60">
        <f t="shared" si="56"/>
        <v>0</v>
      </c>
      <c r="Z124" s="60">
        <f t="shared" si="56"/>
        <v>0</v>
      </c>
      <c r="AA124" s="60">
        <f t="shared" si="56"/>
        <v>0</v>
      </c>
      <c r="AB124" s="60">
        <f t="shared" si="56"/>
        <v>0</v>
      </c>
      <c r="AC124" s="74">
        <f t="shared" si="56"/>
        <v>31131701</v>
      </c>
    </row>
    <row r="125" spans="1:29" s="65" customFormat="1" ht="12">
      <c r="A125" s="267"/>
      <c r="B125" s="228" t="s">
        <v>120</v>
      </c>
      <c r="C125" s="228"/>
      <c r="D125" s="228"/>
      <c r="E125" s="228"/>
      <c r="F125" s="63">
        <f aca="true" t="shared" si="57" ref="F125:H126">SUM(F128,F131,F134,F137,F140,F143,F146,F149,F152,F155,F158,F161,F164,F167,F170,F173,F176,F179,F182,F185,F188,F191,F194,F197,F200,F203,F206)+F209+F212+F215+F218+F221+F224+F227+F230+F233+F236+F239+F242+F245+F248+F251+F254+F257+F260+F263+F266+F269+F272+F275+F278</f>
        <v>59477556</v>
      </c>
      <c r="G125" s="63">
        <f t="shared" si="57"/>
        <v>7999202</v>
      </c>
      <c r="H125" s="63">
        <f t="shared" si="57"/>
        <v>8544818</v>
      </c>
      <c r="I125" s="63"/>
      <c r="J125" s="122">
        <f>I125/H125</f>
        <v>0</v>
      </c>
      <c r="K125" s="289"/>
      <c r="L125" s="64">
        <f aca="true" t="shared" si="58" ref="L125:S126">SUM(L128,L131,L134,L137,L140,L143,L146,L149,L152,L155,L158,L161,L164,L167,L170,L173,L176,L179,L182,L185,L188,L191,L194,L197,L200,L203,L206)+L209+L212+L215+L218+L221+L224+L227+L230+L233+L236+L239+L242+L245+L248+L251+L254+L257+L260+L263+L266+L269+L272+L275+L278</f>
        <v>7984211</v>
      </c>
      <c r="M125" s="63">
        <f t="shared" si="58"/>
        <v>6211876</v>
      </c>
      <c r="N125" s="63">
        <f t="shared" si="58"/>
        <v>3020136</v>
      </c>
      <c r="O125" s="63">
        <f t="shared" si="58"/>
        <v>1630884</v>
      </c>
      <c r="P125" s="63">
        <f t="shared" si="58"/>
        <v>1399126</v>
      </c>
      <c r="Q125" s="63">
        <f t="shared" si="58"/>
        <v>1158436</v>
      </c>
      <c r="R125" s="63">
        <f t="shared" si="58"/>
        <v>787745</v>
      </c>
      <c r="S125" s="63">
        <f t="shared" si="58"/>
        <v>394469</v>
      </c>
      <c r="T125" s="63">
        <f aca="true" t="shared" si="59" ref="T125:AB125">SUM(T128,T131,T134,T137,T140,T143,T146,T149,T152,T155,T158,T161,T164,T209,T212,T215,T218,T224,T227,T230,T233,T236,T239,T242,T245,T248)+T251+T254+T257+T260+T263+T266+T269+T272+T275+T278</f>
        <v>0</v>
      </c>
      <c r="U125" s="63">
        <f t="shared" si="59"/>
        <v>0</v>
      </c>
      <c r="V125" s="63">
        <f t="shared" si="59"/>
        <v>0</v>
      </c>
      <c r="W125" s="63">
        <f t="shared" si="59"/>
        <v>0</v>
      </c>
      <c r="X125" s="63">
        <f t="shared" si="59"/>
        <v>0</v>
      </c>
      <c r="Y125" s="63">
        <f t="shared" si="59"/>
        <v>0</v>
      </c>
      <c r="Z125" s="63">
        <f t="shared" si="59"/>
        <v>0</v>
      </c>
      <c r="AA125" s="63">
        <f t="shared" si="59"/>
        <v>0</v>
      </c>
      <c r="AB125" s="63">
        <f t="shared" si="59"/>
        <v>0</v>
      </c>
      <c r="AC125" s="78">
        <f>SUM(H125,L125,M125,N125,O125,P125,Q125,R125,S125)</f>
        <v>31131701</v>
      </c>
    </row>
    <row r="126" spans="1:29" s="65" customFormat="1" ht="12">
      <c r="A126" s="266"/>
      <c r="B126" s="228" t="s">
        <v>121</v>
      </c>
      <c r="C126" s="228"/>
      <c r="D126" s="228"/>
      <c r="E126" s="228"/>
      <c r="F126" s="63">
        <f t="shared" si="57"/>
        <v>0</v>
      </c>
      <c r="G126" s="63">
        <f t="shared" si="57"/>
        <v>0</v>
      </c>
      <c r="H126" s="63">
        <f t="shared" si="57"/>
        <v>0</v>
      </c>
      <c r="I126" s="63">
        <v>0</v>
      </c>
      <c r="J126" s="122" t="s">
        <v>136</v>
      </c>
      <c r="K126" s="289"/>
      <c r="L126" s="64">
        <f t="shared" si="58"/>
        <v>0</v>
      </c>
      <c r="M126" s="63">
        <f t="shared" si="58"/>
        <v>0</v>
      </c>
      <c r="N126" s="63">
        <f t="shared" si="58"/>
        <v>0</v>
      </c>
      <c r="O126" s="63">
        <f t="shared" si="58"/>
        <v>0</v>
      </c>
      <c r="P126" s="63">
        <f t="shared" si="58"/>
        <v>0</v>
      </c>
      <c r="Q126" s="63">
        <f t="shared" si="58"/>
        <v>0</v>
      </c>
      <c r="R126" s="63">
        <f t="shared" si="58"/>
        <v>0</v>
      </c>
      <c r="S126" s="63">
        <f t="shared" si="58"/>
        <v>0</v>
      </c>
      <c r="T126" s="63">
        <f aca="true" t="shared" si="60" ref="T126:AB126">SUM(T129,T132,T135,T138,T141,T144,T147,T150,T153,T156,T159,T162,T165,T210,T213,T216,T219,T225,T228,T231,T234,T237,T240,T243,T246,T249)+T252+T255+T258+T261+T264+T267+T270+T273+T276+T279</f>
        <v>0</v>
      </c>
      <c r="U126" s="63">
        <f t="shared" si="60"/>
        <v>0</v>
      </c>
      <c r="V126" s="63">
        <f t="shared" si="60"/>
        <v>0</v>
      </c>
      <c r="W126" s="63">
        <f t="shared" si="60"/>
        <v>0</v>
      </c>
      <c r="X126" s="63">
        <f t="shared" si="60"/>
        <v>0</v>
      </c>
      <c r="Y126" s="63">
        <f t="shared" si="60"/>
        <v>0</v>
      </c>
      <c r="Z126" s="63">
        <f t="shared" si="60"/>
        <v>0</v>
      </c>
      <c r="AA126" s="63">
        <f t="shared" si="60"/>
        <v>0</v>
      </c>
      <c r="AB126" s="63">
        <f t="shared" si="60"/>
        <v>0</v>
      </c>
      <c r="AC126" s="78">
        <f>SUM(H126,L126,M126,N126,O126,P126,Q126,R126,S126)</f>
        <v>0</v>
      </c>
    </row>
    <row r="127" spans="1:29" s="50" customFormat="1" ht="24">
      <c r="A127" s="251" t="s">
        <v>157</v>
      </c>
      <c r="B127" s="89" t="s">
        <v>276</v>
      </c>
      <c r="C127" s="256" t="s">
        <v>343</v>
      </c>
      <c r="D127" s="257">
        <v>2010</v>
      </c>
      <c r="E127" s="257">
        <v>2012</v>
      </c>
      <c r="F127" s="72">
        <f>SUM(F128:F129)</f>
        <v>153566</v>
      </c>
      <c r="G127" s="72">
        <f>SUM(G128:G129)</f>
        <v>76783</v>
      </c>
      <c r="H127" s="72">
        <f>SUM(H128:H129)</f>
        <v>76783</v>
      </c>
      <c r="I127" s="72">
        <f>SUM(I128:I129)</f>
        <v>38532</v>
      </c>
      <c r="J127" s="125">
        <f>I127/H127</f>
        <v>0.5018298321242983</v>
      </c>
      <c r="K127" s="256" t="s">
        <v>346</v>
      </c>
      <c r="L127" s="73">
        <f aca="true" t="shared" si="61" ref="L127:AC127">SUM(L128:L129)</f>
        <v>19196</v>
      </c>
      <c r="M127" s="72">
        <f t="shared" si="61"/>
        <v>0</v>
      </c>
      <c r="N127" s="72">
        <f t="shared" si="61"/>
        <v>0</v>
      </c>
      <c r="O127" s="72">
        <f t="shared" si="61"/>
        <v>0</v>
      </c>
      <c r="P127" s="72">
        <f t="shared" si="61"/>
        <v>0</v>
      </c>
      <c r="Q127" s="72">
        <f t="shared" si="61"/>
        <v>0</v>
      </c>
      <c r="R127" s="72">
        <f t="shared" si="61"/>
        <v>0</v>
      </c>
      <c r="S127" s="72">
        <f t="shared" si="61"/>
        <v>0</v>
      </c>
      <c r="T127" s="72">
        <f t="shared" si="61"/>
        <v>0</v>
      </c>
      <c r="U127" s="72">
        <f t="shared" si="61"/>
        <v>0</v>
      </c>
      <c r="V127" s="72">
        <f t="shared" si="61"/>
        <v>0</v>
      </c>
      <c r="W127" s="72">
        <f t="shared" si="61"/>
        <v>0</v>
      </c>
      <c r="X127" s="72">
        <f t="shared" si="61"/>
        <v>0</v>
      </c>
      <c r="Y127" s="72">
        <f t="shared" si="61"/>
        <v>0</v>
      </c>
      <c r="Z127" s="72">
        <f t="shared" si="61"/>
        <v>0</v>
      </c>
      <c r="AA127" s="72">
        <f t="shared" si="61"/>
        <v>0</v>
      </c>
      <c r="AB127" s="72">
        <f t="shared" si="61"/>
        <v>0</v>
      </c>
      <c r="AC127" s="74">
        <f t="shared" si="61"/>
        <v>95979</v>
      </c>
    </row>
    <row r="128" spans="1:29" s="79" customFormat="1" ht="12">
      <c r="A128" s="255"/>
      <c r="B128" s="75" t="s">
        <v>120</v>
      </c>
      <c r="C128" s="256"/>
      <c r="D128" s="257"/>
      <c r="E128" s="257"/>
      <c r="F128" s="76">
        <v>153566</v>
      </c>
      <c r="G128" s="76">
        <v>76783</v>
      </c>
      <c r="H128" s="76">
        <v>76783</v>
      </c>
      <c r="I128" s="78">
        <v>38532</v>
      </c>
      <c r="J128" s="126">
        <f>I128/H128</f>
        <v>0.5018298321242983</v>
      </c>
      <c r="K128" s="256"/>
      <c r="L128" s="77">
        <v>19196</v>
      </c>
      <c r="M128" s="76">
        <v>0</v>
      </c>
      <c r="N128" s="76">
        <v>0</v>
      </c>
      <c r="O128" s="76">
        <v>0</v>
      </c>
      <c r="P128" s="76">
        <v>0</v>
      </c>
      <c r="Q128" s="76">
        <v>0</v>
      </c>
      <c r="R128" s="76">
        <v>0</v>
      </c>
      <c r="S128" s="76">
        <v>0</v>
      </c>
      <c r="T128" s="76">
        <v>0</v>
      </c>
      <c r="U128" s="76">
        <v>0</v>
      </c>
      <c r="V128" s="76">
        <v>0</v>
      </c>
      <c r="W128" s="76">
        <v>0</v>
      </c>
      <c r="X128" s="76">
        <v>0</v>
      </c>
      <c r="Y128" s="76">
        <v>0</v>
      </c>
      <c r="Z128" s="76">
        <v>0</v>
      </c>
      <c r="AA128" s="76">
        <v>0</v>
      </c>
      <c r="AB128" s="76">
        <v>0</v>
      </c>
      <c r="AC128" s="78">
        <f>SUM(H128,L128,M128,N128,O128,P128,Q128,R128,S128)</f>
        <v>95979</v>
      </c>
    </row>
    <row r="129" spans="1:29" s="79" customFormat="1" ht="12">
      <c r="A129" s="252"/>
      <c r="B129" s="75" t="s">
        <v>121</v>
      </c>
      <c r="C129" s="256"/>
      <c r="D129" s="257"/>
      <c r="E129" s="257"/>
      <c r="F129" s="76">
        <v>0</v>
      </c>
      <c r="G129" s="76">
        <v>0</v>
      </c>
      <c r="H129" s="76">
        <v>0</v>
      </c>
      <c r="I129" s="76">
        <v>0</v>
      </c>
      <c r="J129" s="126" t="s">
        <v>136</v>
      </c>
      <c r="K129" s="256"/>
      <c r="L129" s="77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6">
        <v>0</v>
      </c>
      <c r="X129" s="76">
        <v>0</v>
      </c>
      <c r="Y129" s="76">
        <v>0</v>
      </c>
      <c r="Z129" s="76">
        <v>0</v>
      </c>
      <c r="AA129" s="76">
        <v>0</v>
      </c>
      <c r="AB129" s="76">
        <v>0</v>
      </c>
      <c r="AC129" s="78">
        <f>SUM(H129,L129,M129,N129,O129,P129,Q129,R129,S129)</f>
        <v>0</v>
      </c>
    </row>
    <row r="130" spans="1:29" s="50" customFormat="1" ht="24">
      <c r="A130" s="251" t="s">
        <v>158</v>
      </c>
      <c r="B130" s="89" t="s">
        <v>277</v>
      </c>
      <c r="C130" s="256" t="s">
        <v>336</v>
      </c>
      <c r="D130" s="257">
        <v>2010</v>
      </c>
      <c r="E130" s="257">
        <v>2012</v>
      </c>
      <c r="F130" s="72">
        <f>SUM(F131:F132)</f>
        <v>177651</v>
      </c>
      <c r="G130" s="72">
        <f>SUM(G131:G132)</f>
        <v>88825</v>
      </c>
      <c r="H130" s="72">
        <f>SUM(H131:H132)</f>
        <v>88825</v>
      </c>
      <c r="I130" s="72">
        <f>SUM(I131:I132)</f>
        <v>36404</v>
      </c>
      <c r="J130" s="125">
        <f>I130/H130</f>
        <v>0.4098395721925134</v>
      </c>
      <c r="K130" s="256" t="s">
        <v>338</v>
      </c>
      <c r="L130" s="73">
        <f aca="true" t="shared" si="62" ref="L130:AC130">SUM(L131:L132)</f>
        <v>7402</v>
      </c>
      <c r="M130" s="72">
        <f t="shared" si="62"/>
        <v>0</v>
      </c>
      <c r="N130" s="72">
        <f t="shared" si="62"/>
        <v>0</v>
      </c>
      <c r="O130" s="72">
        <f t="shared" si="62"/>
        <v>0</v>
      </c>
      <c r="P130" s="72">
        <f t="shared" si="62"/>
        <v>0</v>
      </c>
      <c r="Q130" s="72">
        <f t="shared" si="62"/>
        <v>0</v>
      </c>
      <c r="R130" s="72">
        <f t="shared" si="62"/>
        <v>0</v>
      </c>
      <c r="S130" s="72">
        <f t="shared" si="62"/>
        <v>0</v>
      </c>
      <c r="T130" s="72">
        <f t="shared" si="62"/>
        <v>0</v>
      </c>
      <c r="U130" s="72">
        <f t="shared" si="62"/>
        <v>0</v>
      </c>
      <c r="V130" s="72">
        <f t="shared" si="62"/>
        <v>0</v>
      </c>
      <c r="W130" s="72">
        <f t="shared" si="62"/>
        <v>0</v>
      </c>
      <c r="X130" s="72">
        <f t="shared" si="62"/>
        <v>0</v>
      </c>
      <c r="Y130" s="72">
        <f t="shared" si="62"/>
        <v>0</v>
      </c>
      <c r="Z130" s="72">
        <f t="shared" si="62"/>
        <v>0</v>
      </c>
      <c r="AA130" s="72">
        <f t="shared" si="62"/>
        <v>0</v>
      </c>
      <c r="AB130" s="72">
        <f t="shared" si="62"/>
        <v>0</v>
      </c>
      <c r="AC130" s="74">
        <f t="shared" si="62"/>
        <v>96227</v>
      </c>
    </row>
    <row r="131" spans="1:29" s="79" customFormat="1" ht="12">
      <c r="A131" s="255"/>
      <c r="B131" s="75" t="s">
        <v>120</v>
      </c>
      <c r="C131" s="256"/>
      <c r="D131" s="257"/>
      <c r="E131" s="257"/>
      <c r="F131" s="76">
        <v>177651</v>
      </c>
      <c r="G131" s="76">
        <v>88825</v>
      </c>
      <c r="H131" s="76">
        <v>88825</v>
      </c>
      <c r="I131" s="78">
        <v>36404</v>
      </c>
      <c r="J131" s="126">
        <f>I131/H131</f>
        <v>0.4098395721925134</v>
      </c>
      <c r="K131" s="256"/>
      <c r="L131" s="77">
        <v>7402</v>
      </c>
      <c r="M131" s="76">
        <v>0</v>
      </c>
      <c r="N131" s="76">
        <v>0</v>
      </c>
      <c r="O131" s="76">
        <v>0</v>
      </c>
      <c r="P131" s="76">
        <v>0</v>
      </c>
      <c r="Q131" s="76">
        <v>0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6">
        <v>0</v>
      </c>
      <c r="X131" s="76">
        <v>0</v>
      </c>
      <c r="Y131" s="76">
        <v>0</v>
      </c>
      <c r="Z131" s="76">
        <v>0</v>
      </c>
      <c r="AA131" s="76">
        <v>0</v>
      </c>
      <c r="AB131" s="76">
        <v>0</v>
      </c>
      <c r="AC131" s="78">
        <f>SUM(H131,L131,M131,N131,O131,P131,Q131,R131,S131)</f>
        <v>96227</v>
      </c>
    </row>
    <row r="132" spans="1:29" s="79" customFormat="1" ht="12">
      <c r="A132" s="252"/>
      <c r="B132" s="75" t="s">
        <v>121</v>
      </c>
      <c r="C132" s="256"/>
      <c r="D132" s="257"/>
      <c r="E132" s="257"/>
      <c r="F132" s="76">
        <v>0</v>
      </c>
      <c r="G132" s="76">
        <v>0</v>
      </c>
      <c r="H132" s="76">
        <v>0</v>
      </c>
      <c r="I132" s="76">
        <v>0</v>
      </c>
      <c r="J132" s="126" t="s">
        <v>136</v>
      </c>
      <c r="K132" s="256"/>
      <c r="L132" s="77">
        <v>0</v>
      </c>
      <c r="M132" s="76">
        <v>0</v>
      </c>
      <c r="N132" s="76">
        <v>0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0</v>
      </c>
      <c r="U132" s="76">
        <v>0</v>
      </c>
      <c r="V132" s="76">
        <v>0</v>
      </c>
      <c r="W132" s="76">
        <v>0</v>
      </c>
      <c r="X132" s="76">
        <v>0</v>
      </c>
      <c r="Y132" s="76">
        <v>0</v>
      </c>
      <c r="Z132" s="76">
        <v>0</v>
      </c>
      <c r="AA132" s="76">
        <v>0</v>
      </c>
      <c r="AB132" s="76">
        <v>0</v>
      </c>
      <c r="AC132" s="78">
        <f>SUM(H132,L132,M132,N132,O132,P132,Q132,R132,S132)</f>
        <v>0</v>
      </c>
    </row>
    <row r="133" spans="1:29" s="50" customFormat="1" ht="24">
      <c r="A133" s="251" t="s">
        <v>159</v>
      </c>
      <c r="B133" s="89" t="s">
        <v>477</v>
      </c>
      <c r="C133" s="256" t="s">
        <v>135</v>
      </c>
      <c r="D133" s="257">
        <v>2010</v>
      </c>
      <c r="E133" s="257">
        <v>2012</v>
      </c>
      <c r="F133" s="72">
        <f>SUM(F134:F135)</f>
        <v>408672</v>
      </c>
      <c r="G133" s="72">
        <f>SUM(G134:G135)</f>
        <v>272448</v>
      </c>
      <c r="H133" s="72">
        <f>SUM(H134:H135)</f>
        <v>272448</v>
      </c>
      <c r="I133" s="72">
        <f>SUM(I134:I135)</f>
        <v>153114</v>
      </c>
      <c r="J133" s="125">
        <f>I133/H133</f>
        <v>0.5619934813248767</v>
      </c>
      <c r="K133" s="256" t="s">
        <v>344</v>
      </c>
      <c r="L133" s="73">
        <f aca="true" t="shared" si="63" ref="L133:AC133">SUM(L134:L135)</f>
        <v>136224</v>
      </c>
      <c r="M133" s="72">
        <f t="shared" si="63"/>
        <v>0</v>
      </c>
      <c r="N133" s="72">
        <f t="shared" si="63"/>
        <v>0</v>
      </c>
      <c r="O133" s="72">
        <f t="shared" si="63"/>
        <v>0</v>
      </c>
      <c r="P133" s="72">
        <f t="shared" si="63"/>
        <v>0</v>
      </c>
      <c r="Q133" s="72">
        <f t="shared" si="63"/>
        <v>0</v>
      </c>
      <c r="R133" s="72">
        <f t="shared" si="63"/>
        <v>0</v>
      </c>
      <c r="S133" s="72">
        <f t="shared" si="63"/>
        <v>0</v>
      </c>
      <c r="T133" s="72">
        <f t="shared" si="63"/>
        <v>0</v>
      </c>
      <c r="U133" s="72">
        <f t="shared" si="63"/>
        <v>0</v>
      </c>
      <c r="V133" s="72">
        <f t="shared" si="63"/>
        <v>0</v>
      </c>
      <c r="W133" s="72">
        <f t="shared" si="63"/>
        <v>0</v>
      </c>
      <c r="X133" s="72">
        <f t="shared" si="63"/>
        <v>0</v>
      </c>
      <c r="Y133" s="72">
        <f t="shared" si="63"/>
        <v>0</v>
      </c>
      <c r="Z133" s="72">
        <f t="shared" si="63"/>
        <v>0</v>
      </c>
      <c r="AA133" s="72">
        <f t="shared" si="63"/>
        <v>0</v>
      </c>
      <c r="AB133" s="72">
        <f t="shared" si="63"/>
        <v>0</v>
      </c>
      <c r="AC133" s="74">
        <f t="shared" si="63"/>
        <v>408672</v>
      </c>
    </row>
    <row r="134" spans="1:29" s="79" customFormat="1" ht="12">
      <c r="A134" s="255"/>
      <c r="B134" s="75" t="s">
        <v>120</v>
      </c>
      <c r="C134" s="256"/>
      <c r="D134" s="257"/>
      <c r="E134" s="257"/>
      <c r="F134" s="76">
        <v>408672</v>
      </c>
      <c r="G134" s="76">
        <v>272448</v>
      </c>
      <c r="H134" s="76">
        <v>272448</v>
      </c>
      <c r="I134" s="78">
        <v>153114</v>
      </c>
      <c r="J134" s="126">
        <f>I134/H134</f>
        <v>0.5619934813248767</v>
      </c>
      <c r="K134" s="256"/>
      <c r="L134" s="77">
        <v>136224</v>
      </c>
      <c r="M134" s="76">
        <v>0</v>
      </c>
      <c r="N134" s="76">
        <v>0</v>
      </c>
      <c r="O134" s="76">
        <v>0</v>
      </c>
      <c r="P134" s="76">
        <v>0</v>
      </c>
      <c r="Q134" s="76">
        <v>0</v>
      </c>
      <c r="R134" s="76">
        <v>0</v>
      </c>
      <c r="S134" s="76">
        <v>0</v>
      </c>
      <c r="T134" s="76">
        <v>0</v>
      </c>
      <c r="U134" s="76">
        <v>0</v>
      </c>
      <c r="V134" s="76">
        <v>0</v>
      </c>
      <c r="W134" s="76">
        <v>0</v>
      </c>
      <c r="X134" s="76">
        <v>0</v>
      </c>
      <c r="Y134" s="76">
        <v>0</v>
      </c>
      <c r="Z134" s="76">
        <v>0</v>
      </c>
      <c r="AA134" s="76">
        <v>0</v>
      </c>
      <c r="AB134" s="76">
        <v>0</v>
      </c>
      <c r="AC134" s="78">
        <f>SUM(H134,L134,M134,N134,O134,P134,Q134,R134,S134)</f>
        <v>408672</v>
      </c>
    </row>
    <row r="135" spans="1:29" s="79" customFormat="1" ht="12">
      <c r="A135" s="252"/>
      <c r="B135" s="75" t="s">
        <v>121</v>
      </c>
      <c r="C135" s="256"/>
      <c r="D135" s="257"/>
      <c r="E135" s="257"/>
      <c r="F135" s="76">
        <v>0</v>
      </c>
      <c r="G135" s="76">
        <v>0</v>
      </c>
      <c r="H135" s="76">
        <v>0</v>
      </c>
      <c r="I135" s="76">
        <v>0</v>
      </c>
      <c r="J135" s="126" t="s">
        <v>136</v>
      </c>
      <c r="K135" s="256"/>
      <c r="L135" s="77">
        <v>0</v>
      </c>
      <c r="M135" s="76">
        <v>0</v>
      </c>
      <c r="N135" s="76">
        <v>0</v>
      </c>
      <c r="O135" s="76">
        <v>0</v>
      </c>
      <c r="P135" s="76">
        <v>0</v>
      </c>
      <c r="Q135" s="76"/>
      <c r="R135" s="76">
        <v>0</v>
      </c>
      <c r="S135" s="76">
        <v>0</v>
      </c>
      <c r="T135" s="76">
        <v>0</v>
      </c>
      <c r="U135" s="76">
        <v>0</v>
      </c>
      <c r="V135" s="76">
        <v>0</v>
      </c>
      <c r="W135" s="76">
        <v>0</v>
      </c>
      <c r="X135" s="76">
        <v>0</v>
      </c>
      <c r="Y135" s="76">
        <v>0</v>
      </c>
      <c r="Z135" s="76">
        <v>0</v>
      </c>
      <c r="AA135" s="76">
        <v>0</v>
      </c>
      <c r="AB135" s="76">
        <v>0</v>
      </c>
      <c r="AC135" s="78">
        <f>SUM(H135,L135,M135,N135,O135,P135,Q135,R135,S135)</f>
        <v>0</v>
      </c>
    </row>
    <row r="136" spans="1:29" s="50" customFormat="1" ht="48">
      <c r="A136" s="251" t="s">
        <v>160</v>
      </c>
      <c r="B136" s="89" t="s">
        <v>278</v>
      </c>
      <c r="C136" s="256" t="s">
        <v>336</v>
      </c>
      <c r="D136" s="257">
        <v>2011</v>
      </c>
      <c r="E136" s="257">
        <v>2014</v>
      </c>
      <c r="F136" s="72">
        <f>SUM(F137:F138)</f>
        <v>2100000</v>
      </c>
      <c r="G136" s="72">
        <f>SUM(G137:G138)</f>
        <v>583333</v>
      </c>
      <c r="H136" s="72">
        <f>SUM(H137:H138)</f>
        <v>583333</v>
      </c>
      <c r="I136" s="72">
        <f>SUM(I137:I138)</f>
        <v>253952</v>
      </c>
      <c r="J136" s="125">
        <f>I136/H136</f>
        <v>0.435346534483734</v>
      </c>
      <c r="K136" s="256" t="s">
        <v>339</v>
      </c>
      <c r="L136" s="73">
        <f aca="true" t="shared" si="64" ref="L136:AC136">SUM(L137:L138)</f>
        <v>700000</v>
      </c>
      <c r="M136" s="72">
        <f t="shared" si="64"/>
        <v>700000</v>
      </c>
      <c r="N136" s="72">
        <f t="shared" si="64"/>
        <v>116667</v>
      </c>
      <c r="O136" s="72">
        <f t="shared" si="64"/>
        <v>0</v>
      </c>
      <c r="P136" s="72">
        <f t="shared" si="64"/>
        <v>0</v>
      </c>
      <c r="Q136" s="72">
        <f t="shared" si="64"/>
        <v>0</v>
      </c>
      <c r="R136" s="72">
        <f t="shared" si="64"/>
        <v>0</v>
      </c>
      <c r="S136" s="72">
        <f t="shared" si="64"/>
        <v>0</v>
      </c>
      <c r="T136" s="72">
        <f t="shared" si="64"/>
        <v>0</v>
      </c>
      <c r="U136" s="72">
        <f t="shared" si="64"/>
        <v>0</v>
      </c>
      <c r="V136" s="72">
        <f t="shared" si="64"/>
        <v>0</v>
      </c>
      <c r="W136" s="72">
        <f t="shared" si="64"/>
        <v>0</v>
      </c>
      <c r="X136" s="72">
        <f t="shared" si="64"/>
        <v>0</v>
      </c>
      <c r="Y136" s="72">
        <f t="shared" si="64"/>
        <v>0</v>
      </c>
      <c r="Z136" s="72">
        <f t="shared" si="64"/>
        <v>0</v>
      </c>
      <c r="AA136" s="72">
        <f t="shared" si="64"/>
        <v>0</v>
      </c>
      <c r="AB136" s="72">
        <f t="shared" si="64"/>
        <v>0</v>
      </c>
      <c r="AC136" s="74">
        <f t="shared" si="64"/>
        <v>2100000</v>
      </c>
    </row>
    <row r="137" spans="1:29" s="79" customFormat="1" ht="12">
      <c r="A137" s="255"/>
      <c r="B137" s="75" t="s">
        <v>120</v>
      </c>
      <c r="C137" s="256"/>
      <c r="D137" s="257"/>
      <c r="E137" s="257"/>
      <c r="F137" s="76">
        <v>2100000</v>
      </c>
      <c r="G137" s="76">
        <v>583333</v>
      </c>
      <c r="H137" s="76">
        <v>583333</v>
      </c>
      <c r="I137" s="78">
        <v>253952</v>
      </c>
      <c r="J137" s="126">
        <f>I137/H137</f>
        <v>0.435346534483734</v>
      </c>
      <c r="K137" s="256"/>
      <c r="L137" s="77">
        <v>700000</v>
      </c>
      <c r="M137" s="76">
        <v>700000</v>
      </c>
      <c r="N137" s="76">
        <v>116667</v>
      </c>
      <c r="O137" s="76">
        <v>0</v>
      </c>
      <c r="P137" s="76">
        <v>0</v>
      </c>
      <c r="Q137" s="76">
        <v>0</v>
      </c>
      <c r="R137" s="76">
        <v>0</v>
      </c>
      <c r="S137" s="76">
        <v>0</v>
      </c>
      <c r="T137" s="76">
        <v>0</v>
      </c>
      <c r="U137" s="76">
        <v>0</v>
      </c>
      <c r="V137" s="76">
        <v>0</v>
      </c>
      <c r="W137" s="76">
        <v>0</v>
      </c>
      <c r="X137" s="76">
        <v>0</v>
      </c>
      <c r="Y137" s="76">
        <v>0</v>
      </c>
      <c r="Z137" s="76">
        <v>0</v>
      </c>
      <c r="AA137" s="76">
        <v>0</v>
      </c>
      <c r="AB137" s="76">
        <v>0</v>
      </c>
      <c r="AC137" s="78">
        <f>SUM(H137,L137,M137,N137,O137,P137,Q137,R137,S137)</f>
        <v>2100000</v>
      </c>
    </row>
    <row r="138" spans="1:29" s="79" customFormat="1" ht="12">
      <c r="A138" s="252"/>
      <c r="B138" s="75" t="s">
        <v>121</v>
      </c>
      <c r="C138" s="256"/>
      <c r="D138" s="257"/>
      <c r="E138" s="257"/>
      <c r="F138" s="76">
        <v>0</v>
      </c>
      <c r="G138" s="76">
        <v>0</v>
      </c>
      <c r="H138" s="76">
        <v>0</v>
      </c>
      <c r="I138" s="76">
        <v>0</v>
      </c>
      <c r="J138" s="126" t="s">
        <v>136</v>
      </c>
      <c r="K138" s="256"/>
      <c r="L138" s="77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76">
        <v>0</v>
      </c>
      <c r="T138" s="76">
        <v>0</v>
      </c>
      <c r="U138" s="76">
        <v>0</v>
      </c>
      <c r="V138" s="76">
        <v>0</v>
      </c>
      <c r="W138" s="76">
        <v>0</v>
      </c>
      <c r="X138" s="76">
        <v>0</v>
      </c>
      <c r="Y138" s="76">
        <v>0</v>
      </c>
      <c r="Z138" s="76">
        <v>0</v>
      </c>
      <c r="AA138" s="76">
        <v>0</v>
      </c>
      <c r="AB138" s="76">
        <v>0</v>
      </c>
      <c r="AC138" s="78">
        <f>SUM(H138,L138,M138,N138,O138,P138,Q138,R138,S138)</f>
        <v>0</v>
      </c>
    </row>
    <row r="139" spans="1:29" s="50" customFormat="1" ht="12">
      <c r="A139" s="251" t="s">
        <v>161</v>
      </c>
      <c r="B139" s="89" t="s">
        <v>279</v>
      </c>
      <c r="C139" s="256" t="s">
        <v>351</v>
      </c>
      <c r="D139" s="257">
        <v>2009</v>
      </c>
      <c r="E139" s="257">
        <v>2012</v>
      </c>
      <c r="F139" s="72">
        <f>SUM(F140:F141)</f>
        <v>122669</v>
      </c>
      <c r="G139" s="72">
        <f>SUM(G140:G141)</f>
        <v>40889</v>
      </c>
      <c r="H139" s="72">
        <f>SUM(H140:H141)</f>
        <v>40889</v>
      </c>
      <c r="I139" s="72">
        <f>SUM(I140:I141)</f>
        <v>20584</v>
      </c>
      <c r="J139" s="125">
        <f>I139/H139</f>
        <v>0.5034116755117514</v>
      </c>
      <c r="K139" s="256" t="s">
        <v>346</v>
      </c>
      <c r="L139" s="73">
        <f aca="true" t="shared" si="65" ref="L139:AC139">SUM(L140:L141)</f>
        <v>10225</v>
      </c>
      <c r="M139" s="72">
        <f t="shared" si="65"/>
        <v>0</v>
      </c>
      <c r="N139" s="72">
        <f t="shared" si="65"/>
        <v>0</v>
      </c>
      <c r="O139" s="72">
        <f t="shared" si="65"/>
        <v>0</v>
      </c>
      <c r="P139" s="72">
        <f t="shared" si="65"/>
        <v>0</v>
      </c>
      <c r="Q139" s="72">
        <f t="shared" si="65"/>
        <v>0</v>
      </c>
      <c r="R139" s="72">
        <f t="shared" si="65"/>
        <v>0</v>
      </c>
      <c r="S139" s="72">
        <f t="shared" si="65"/>
        <v>0</v>
      </c>
      <c r="T139" s="72">
        <f t="shared" si="65"/>
        <v>0</v>
      </c>
      <c r="U139" s="72">
        <f t="shared" si="65"/>
        <v>0</v>
      </c>
      <c r="V139" s="72">
        <f t="shared" si="65"/>
        <v>0</v>
      </c>
      <c r="W139" s="72">
        <f t="shared" si="65"/>
        <v>0</v>
      </c>
      <c r="X139" s="72">
        <f t="shared" si="65"/>
        <v>0</v>
      </c>
      <c r="Y139" s="72">
        <f t="shared" si="65"/>
        <v>0</v>
      </c>
      <c r="Z139" s="72">
        <f t="shared" si="65"/>
        <v>0</v>
      </c>
      <c r="AA139" s="72">
        <f t="shared" si="65"/>
        <v>0</v>
      </c>
      <c r="AB139" s="72">
        <f t="shared" si="65"/>
        <v>0</v>
      </c>
      <c r="AC139" s="74">
        <f t="shared" si="65"/>
        <v>51114</v>
      </c>
    </row>
    <row r="140" spans="1:29" s="79" customFormat="1" ht="12">
      <c r="A140" s="255"/>
      <c r="B140" s="75" t="s">
        <v>120</v>
      </c>
      <c r="C140" s="256"/>
      <c r="D140" s="257"/>
      <c r="E140" s="257"/>
      <c r="F140" s="76">
        <v>122669</v>
      </c>
      <c r="G140" s="76">
        <v>40889</v>
      </c>
      <c r="H140" s="76">
        <v>40889</v>
      </c>
      <c r="I140" s="78">
        <v>20584</v>
      </c>
      <c r="J140" s="126">
        <f>I140/H140</f>
        <v>0.5034116755117514</v>
      </c>
      <c r="K140" s="256"/>
      <c r="L140" s="77">
        <v>10225</v>
      </c>
      <c r="M140" s="76">
        <v>0</v>
      </c>
      <c r="N140" s="76">
        <v>0</v>
      </c>
      <c r="O140" s="76">
        <v>0</v>
      </c>
      <c r="P140" s="76">
        <v>0</v>
      </c>
      <c r="Q140" s="76">
        <v>0</v>
      </c>
      <c r="R140" s="76">
        <v>0</v>
      </c>
      <c r="S140" s="76">
        <v>0</v>
      </c>
      <c r="T140" s="76">
        <v>0</v>
      </c>
      <c r="U140" s="76">
        <v>0</v>
      </c>
      <c r="V140" s="76">
        <v>0</v>
      </c>
      <c r="W140" s="76">
        <v>0</v>
      </c>
      <c r="X140" s="76">
        <v>0</v>
      </c>
      <c r="Y140" s="76">
        <v>0</v>
      </c>
      <c r="Z140" s="76">
        <v>0</v>
      </c>
      <c r="AA140" s="76">
        <v>0</v>
      </c>
      <c r="AB140" s="76">
        <v>0</v>
      </c>
      <c r="AC140" s="78">
        <f>SUM(H140,L140,M140,N140,O140,P140,Q140,R140,S140)</f>
        <v>51114</v>
      </c>
    </row>
    <row r="141" spans="1:29" s="79" customFormat="1" ht="12">
      <c r="A141" s="252"/>
      <c r="B141" s="75" t="s">
        <v>121</v>
      </c>
      <c r="C141" s="256"/>
      <c r="D141" s="257"/>
      <c r="E141" s="257"/>
      <c r="F141" s="76">
        <v>0</v>
      </c>
      <c r="G141" s="76">
        <v>0</v>
      </c>
      <c r="H141" s="76">
        <v>0</v>
      </c>
      <c r="I141" s="76">
        <v>0</v>
      </c>
      <c r="J141" s="126" t="s">
        <v>136</v>
      </c>
      <c r="K141" s="256"/>
      <c r="L141" s="77">
        <v>0</v>
      </c>
      <c r="M141" s="76">
        <v>0</v>
      </c>
      <c r="N141" s="76">
        <v>0</v>
      </c>
      <c r="O141" s="76">
        <v>0</v>
      </c>
      <c r="P141" s="76">
        <v>0</v>
      </c>
      <c r="Q141" s="76"/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6">
        <v>0</v>
      </c>
      <c r="X141" s="76">
        <v>0</v>
      </c>
      <c r="Y141" s="76">
        <v>0</v>
      </c>
      <c r="Z141" s="76">
        <v>0</v>
      </c>
      <c r="AA141" s="76">
        <v>0</v>
      </c>
      <c r="AB141" s="76">
        <v>0</v>
      </c>
      <c r="AC141" s="78">
        <f>SUM(H141,L141,M141,N141,O141,P141,Q141,R141,S141)</f>
        <v>0</v>
      </c>
    </row>
    <row r="142" spans="1:29" s="50" customFormat="1" ht="12">
      <c r="A142" s="251" t="s">
        <v>162</v>
      </c>
      <c r="B142" s="89" t="s">
        <v>280</v>
      </c>
      <c r="C142" s="256" t="s">
        <v>352</v>
      </c>
      <c r="D142" s="257">
        <v>2011</v>
      </c>
      <c r="E142" s="257">
        <v>2012</v>
      </c>
      <c r="F142" s="72">
        <f>SUM(F143:F144)</f>
        <v>3724</v>
      </c>
      <c r="G142" s="72">
        <f>SUM(G143:G144)</f>
        <v>2296</v>
      </c>
      <c r="H142" s="72">
        <f>SUM(H143:H144)</f>
        <v>2296</v>
      </c>
      <c r="I142" s="72">
        <f>SUM(I143:I144)</f>
        <v>0</v>
      </c>
      <c r="J142" s="125">
        <f>I142/H142</f>
        <v>0</v>
      </c>
      <c r="K142" s="256" t="s">
        <v>449</v>
      </c>
      <c r="L142" s="73">
        <f aca="true" t="shared" si="66" ref="L142:AC142">SUM(L143:L144)</f>
        <v>1428</v>
      </c>
      <c r="M142" s="72">
        <f t="shared" si="66"/>
        <v>0</v>
      </c>
      <c r="N142" s="72">
        <f t="shared" si="66"/>
        <v>0</v>
      </c>
      <c r="O142" s="72">
        <f t="shared" si="66"/>
        <v>0</v>
      </c>
      <c r="P142" s="72">
        <f t="shared" si="66"/>
        <v>0</v>
      </c>
      <c r="Q142" s="72">
        <f t="shared" si="66"/>
        <v>0</v>
      </c>
      <c r="R142" s="72">
        <f t="shared" si="66"/>
        <v>0</v>
      </c>
      <c r="S142" s="72">
        <f t="shared" si="66"/>
        <v>0</v>
      </c>
      <c r="T142" s="72">
        <f t="shared" si="66"/>
        <v>0</v>
      </c>
      <c r="U142" s="72">
        <f t="shared" si="66"/>
        <v>0</v>
      </c>
      <c r="V142" s="72">
        <f t="shared" si="66"/>
        <v>0</v>
      </c>
      <c r="W142" s="72">
        <f t="shared" si="66"/>
        <v>0</v>
      </c>
      <c r="X142" s="72">
        <f t="shared" si="66"/>
        <v>0</v>
      </c>
      <c r="Y142" s="72">
        <f t="shared" si="66"/>
        <v>0</v>
      </c>
      <c r="Z142" s="72">
        <f t="shared" si="66"/>
        <v>0</v>
      </c>
      <c r="AA142" s="72">
        <f t="shared" si="66"/>
        <v>0</v>
      </c>
      <c r="AB142" s="72">
        <f t="shared" si="66"/>
        <v>0</v>
      </c>
      <c r="AC142" s="74">
        <f t="shared" si="66"/>
        <v>3724</v>
      </c>
    </row>
    <row r="143" spans="1:29" s="79" customFormat="1" ht="12">
      <c r="A143" s="255"/>
      <c r="B143" s="75" t="s">
        <v>120</v>
      </c>
      <c r="C143" s="256"/>
      <c r="D143" s="257"/>
      <c r="E143" s="257"/>
      <c r="F143" s="76">
        <v>3724</v>
      </c>
      <c r="G143" s="76">
        <v>2296</v>
      </c>
      <c r="H143" s="76">
        <v>2296</v>
      </c>
      <c r="I143" s="78">
        <v>0</v>
      </c>
      <c r="J143" s="126">
        <f>I143/H143</f>
        <v>0</v>
      </c>
      <c r="K143" s="256"/>
      <c r="L143" s="77">
        <v>1428</v>
      </c>
      <c r="M143" s="76">
        <v>0</v>
      </c>
      <c r="N143" s="76">
        <v>0</v>
      </c>
      <c r="O143" s="76">
        <v>0</v>
      </c>
      <c r="P143" s="76">
        <v>0</v>
      </c>
      <c r="Q143" s="76">
        <v>0</v>
      </c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76">
        <v>0</v>
      </c>
      <c r="Z143" s="76">
        <v>0</v>
      </c>
      <c r="AA143" s="76">
        <v>0</v>
      </c>
      <c r="AB143" s="76">
        <v>0</v>
      </c>
      <c r="AC143" s="78">
        <f>SUM(H143,L143,M143,N143,O143,P143,Q143,R143,S143)</f>
        <v>3724</v>
      </c>
    </row>
    <row r="144" spans="1:29" s="79" customFormat="1" ht="12">
      <c r="A144" s="252"/>
      <c r="B144" s="75" t="s">
        <v>121</v>
      </c>
      <c r="C144" s="256"/>
      <c r="D144" s="257"/>
      <c r="E144" s="257"/>
      <c r="F144" s="76">
        <v>0</v>
      </c>
      <c r="G144" s="76">
        <v>0</v>
      </c>
      <c r="H144" s="76">
        <v>0</v>
      </c>
      <c r="I144" s="76">
        <v>0</v>
      </c>
      <c r="J144" s="126" t="s">
        <v>136</v>
      </c>
      <c r="K144" s="256"/>
      <c r="L144" s="77">
        <v>0</v>
      </c>
      <c r="M144" s="76">
        <v>0</v>
      </c>
      <c r="N144" s="76">
        <v>0</v>
      </c>
      <c r="O144" s="76">
        <v>0</v>
      </c>
      <c r="P144" s="76">
        <v>0</v>
      </c>
      <c r="Q144" s="76">
        <v>0</v>
      </c>
      <c r="R144" s="76">
        <v>0</v>
      </c>
      <c r="S144" s="76">
        <v>0</v>
      </c>
      <c r="T144" s="76">
        <v>0</v>
      </c>
      <c r="U144" s="76">
        <v>0</v>
      </c>
      <c r="V144" s="76">
        <v>0</v>
      </c>
      <c r="W144" s="76">
        <v>0</v>
      </c>
      <c r="X144" s="76">
        <v>0</v>
      </c>
      <c r="Y144" s="76">
        <v>0</v>
      </c>
      <c r="Z144" s="76">
        <v>0</v>
      </c>
      <c r="AA144" s="76">
        <v>0</v>
      </c>
      <c r="AB144" s="76">
        <v>0</v>
      </c>
      <c r="AC144" s="78">
        <f>SUM(H144,L144,M144,N144,O144,P144,Q144,R144,S144)</f>
        <v>0</v>
      </c>
    </row>
    <row r="145" spans="1:29" s="50" customFormat="1" ht="24">
      <c r="A145" s="251" t="s">
        <v>163</v>
      </c>
      <c r="B145" s="89" t="s">
        <v>281</v>
      </c>
      <c r="C145" s="256" t="s">
        <v>353</v>
      </c>
      <c r="D145" s="257">
        <v>2011</v>
      </c>
      <c r="E145" s="257">
        <v>2014</v>
      </c>
      <c r="F145" s="72">
        <f>SUM(F146:F147)</f>
        <v>1700000</v>
      </c>
      <c r="G145" s="72">
        <f>SUM(G146:G147)</f>
        <v>500000</v>
      </c>
      <c r="H145" s="72">
        <f>SUM(H146:H147)</f>
        <v>500000</v>
      </c>
      <c r="I145" s="72">
        <f>SUM(I146:I147)</f>
        <v>0</v>
      </c>
      <c r="J145" s="125">
        <f>I145/H145</f>
        <v>0</v>
      </c>
      <c r="K145" s="256" t="s">
        <v>449</v>
      </c>
      <c r="L145" s="73">
        <f aca="true" t="shared" si="67" ref="L145:AC145">SUM(L146:L147)</f>
        <v>350000</v>
      </c>
      <c r="M145" s="72">
        <f t="shared" si="67"/>
        <v>400000</v>
      </c>
      <c r="N145" s="72">
        <f t="shared" si="67"/>
        <v>450000</v>
      </c>
      <c r="O145" s="72">
        <f t="shared" si="67"/>
        <v>0</v>
      </c>
      <c r="P145" s="72">
        <f t="shared" si="67"/>
        <v>0</v>
      </c>
      <c r="Q145" s="72">
        <f t="shared" si="67"/>
        <v>0</v>
      </c>
      <c r="R145" s="72">
        <f t="shared" si="67"/>
        <v>0</v>
      </c>
      <c r="S145" s="72">
        <f t="shared" si="67"/>
        <v>0</v>
      </c>
      <c r="T145" s="72">
        <f t="shared" si="67"/>
        <v>0</v>
      </c>
      <c r="U145" s="72">
        <f t="shared" si="67"/>
        <v>0</v>
      </c>
      <c r="V145" s="72">
        <f t="shared" si="67"/>
        <v>0</v>
      </c>
      <c r="W145" s="72">
        <f t="shared" si="67"/>
        <v>0</v>
      </c>
      <c r="X145" s="72">
        <f t="shared" si="67"/>
        <v>0</v>
      </c>
      <c r="Y145" s="72">
        <f t="shared" si="67"/>
        <v>0</v>
      </c>
      <c r="Z145" s="72">
        <f t="shared" si="67"/>
        <v>0</v>
      </c>
      <c r="AA145" s="72">
        <f t="shared" si="67"/>
        <v>0</v>
      </c>
      <c r="AB145" s="72">
        <f t="shared" si="67"/>
        <v>0</v>
      </c>
      <c r="AC145" s="74">
        <f t="shared" si="67"/>
        <v>1700000</v>
      </c>
    </row>
    <row r="146" spans="1:29" s="79" customFormat="1" ht="12">
      <c r="A146" s="255"/>
      <c r="B146" s="75" t="s">
        <v>120</v>
      </c>
      <c r="C146" s="256"/>
      <c r="D146" s="257"/>
      <c r="E146" s="257"/>
      <c r="F146" s="76">
        <v>1700000</v>
      </c>
      <c r="G146" s="76">
        <v>500000</v>
      </c>
      <c r="H146" s="76">
        <v>500000</v>
      </c>
      <c r="I146" s="78">
        <v>0</v>
      </c>
      <c r="J146" s="126">
        <f>I146/H146</f>
        <v>0</v>
      </c>
      <c r="K146" s="256"/>
      <c r="L146" s="77">
        <v>350000</v>
      </c>
      <c r="M146" s="76">
        <v>400000</v>
      </c>
      <c r="N146" s="76">
        <v>450000</v>
      </c>
      <c r="O146" s="76">
        <v>0</v>
      </c>
      <c r="P146" s="76">
        <v>0</v>
      </c>
      <c r="Q146" s="76">
        <v>0</v>
      </c>
      <c r="R146" s="76">
        <v>0</v>
      </c>
      <c r="S146" s="76">
        <v>0</v>
      </c>
      <c r="T146" s="76">
        <v>0</v>
      </c>
      <c r="U146" s="76">
        <v>0</v>
      </c>
      <c r="V146" s="76">
        <v>0</v>
      </c>
      <c r="W146" s="76">
        <v>0</v>
      </c>
      <c r="X146" s="76">
        <v>0</v>
      </c>
      <c r="Y146" s="76">
        <v>0</v>
      </c>
      <c r="Z146" s="76">
        <v>0</v>
      </c>
      <c r="AA146" s="76">
        <v>0</v>
      </c>
      <c r="AB146" s="76">
        <v>0</v>
      </c>
      <c r="AC146" s="78">
        <f>SUM(H146,L146,M146,N146,O146,P146,Q146,R146,S146)</f>
        <v>1700000</v>
      </c>
    </row>
    <row r="147" spans="1:29" s="79" customFormat="1" ht="12">
      <c r="A147" s="252"/>
      <c r="B147" s="75" t="s">
        <v>121</v>
      </c>
      <c r="C147" s="256"/>
      <c r="D147" s="257"/>
      <c r="E147" s="257"/>
      <c r="F147" s="76">
        <v>0</v>
      </c>
      <c r="G147" s="76">
        <v>0</v>
      </c>
      <c r="H147" s="76">
        <v>0</v>
      </c>
      <c r="I147" s="76">
        <v>0</v>
      </c>
      <c r="J147" s="126" t="s">
        <v>136</v>
      </c>
      <c r="K147" s="256"/>
      <c r="L147" s="77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0</v>
      </c>
      <c r="X147" s="76">
        <v>0</v>
      </c>
      <c r="Y147" s="76">
        <v>0</v>
      </c>
      <c r="Z147" s="76">
        <v>0</v>
      </c>
      <c r="AA147" s="76">
        <v>0</v>
      </c>
      <c r="AB147" s="76">
        <v>0</v>
      </c>
      <c r="AC147" s="78">
        <f>SUM(H147,L147,M147,N147,O147,P147,Q147,R147,S147)</f>
        <v>0</v>
      </c>
    </row>
    <row r="148" spans="1:29" s="50" customFormat="1" ht="24">
      <c r="A148" s="251" t="s">
        <v>164</v>
      </c>
      <c r="B148" s="89" t="s">
        <v>282</v>
      </c>
      <c r="C148" s="256" t="s">
        <v>336</v>
      </c>
      <c r="D148" s="257">
        <v>2010</v>
      </c>
      <c r="E148" s="257">
        <v>2013</v>
      </c>
      <c r="F148" s="72">
        <f>SUM(F149:F150)</f>
        <v>878400</v>
      </c>
      <c r="G148" s="72">
        <f>SUM(G149:G150)</f>
        <v>292800</v>
      </c>
      <c r="H148" s="72">
        <f>SUM(H149:H150)</f>
        <v>292800</v>
      </c>
      <c r="I148" s="72">
        <f>SUM(I149:I150)</f>
        <v>146400</v>
      </c>
      <c r="J148" s="125">
        <f>I148/H148</f>
        <v>0.5</v>
      </c>
      <c r="K148" s="256" t="s">
        <v>340</v>
      </c>
      <c r="L148" s="73">
        <f aca="true" t="shared" si="68" ref="L148:AC148">SUM(L149:L150)</f>
        <v>292800</v>
      </c>
      <c r="M148" s="72">
        <f t="shared" si="68"/>
        <v>268400</v>
      </c>
      <c r="N148" s="72">
        <f t="shared" si="68"/>
        <v>0</v>
      </c>
      <c r="O148" s="72">
        <f t="shared" si="68"/>
        <v>0</v>
      </c>
      <c r="P148" s="72">
        <f t="shared" si="68"/>
        <v>0</v>
      </c>
      <c r="Q148" s="72">
        <f t="shared" si="68"/>
        <v>0</v>
      </c>
      <c r="R148" s="72">
        <f t="shared" si="68"/>
        <v>0</v>
      </c>
      <c r="S148" s="72">
        <f t="shared" si="68"/>
        <v>0</v>
      </c>
      <c r="T148" s="72">
        <f t="shared" si="68"/>
        <v>0</v>
      </c>
      <c r="U148" s="72">
        <f t="shared" si="68"/>
        <v>0</v>
      </c>
      <c r="V148" s="72">
        <f t="shared" si="68"/>
        <v>0</v>
      </c>
      <c r="W148" s="72">
        <f t="shared" si="68"/>
        <v>0</v>
      </c>
      <c r="X148" s="72">
        <f t="shared" si="68"/>
        <v>0</v>
      </c>
      <c r="Y148" s="72">
        <f t="shared" si="68"/>
        <v>0</v>
      </c>
      <c r="Z148" s="72">
        <f t="shared" si="68"/>
        <v>0</v>
      </c>
      <c r="AA148" s="72">
        <f t="shared" si="68"/>
        <v>0</v>
      </c>
      <c r="AB148" s="72">
        <f t="shared" si="68"/>
        <v>0</v>
      </c>
      <c r="AC148" s="74">
        <f t="shared" si="68"/>
        <v>854000</v>
      </c>
    </row>
    <row r="149" spans="1:29" s="79" customFormat="1" ht="12">
      <c r="A149" s="255"/>
      <c r="B149" s="75" t="s">
        <v>120</v>
      </c>
      <c r="C149" s="256"/>
      <c r="D149" s="257"/>
      <c r="E149" s="257"/>
      <c r="F149" s="76">
        <v>878400</v>
      </c>
      <c r="G149" s="76">
        <v>292800</v>
      </c>
      <c r="H149" s="76">
        <v>292800</v>
      </c>
      <c r="I149" s="78">
        <v>146400</v>
      </c>
      <c r="J149" s="126">
        <f>I149/H149</f>
        <v>0.5</v>
      </c>
      <c r="K149" s="256"/>
      <c r="L149" s="77">
        <v>292800</v>
      </c>
      <c r="M149" s="76">
        <v>268400</v>
      </c>
      <c r="N149" s="76">
        <v>0</v>
      </c>
      <c r="O149" s="76">
        <v>0</v>
      </c>
      <c r="P149" s="76">
        <v>0</v>
      </c>
      <c r="Q149" s="76">
        <v>0</v>
      </c>
      <c r="R149" s="76">
        <v>0</v>
      </c>
      <c r="S149" s="76">
        <v>0</v>
      </c>
      <c r="T149" s="76">
        <v>0</v>
      </c>
      <c r="U149" s="76">
        <v>0</v>
      </c>
      <c r="V149" s="76">
        <v>0</v>
      </c>
      <c r="W149" s="76">
        <v>0</v>
      </c>
      <c r="X149" s="76">
        <v>0</v>
      </c>
      <c r="Y149" s="76">
        <v>0</v>
      </c>
      <c r="Z149" s="76">
        <v>0</v>
      </c>
      <c r="AA149" s="76">
        <v>0</v>
      </c>
      <c r="AB149" s="76">
        <v>0</v>
      </c>
      <c r="AC149" s="78">
        <f>SUM(H149,L149,M149,N149,O149,P149,Q149,R149,S149)</f>
        <v>854000</v>
      </c>
    </row>
    <row r="150" spans="1:29" s="79" customFormat="1" ht="12">
      <c r="A150" s="252"/>
      <c r="B150" s="75" t="s">
        <v>121</v>
      </c>
      <c r="C150" s="256"/>
      <c r="D150" s="257"/>
      <c r="E150" s="257"/>
      <c r="F150" s="76">
        <v>0</v>
      </c>
      <c r="G150" s="76">
        <v>0</v>
      </c>
      <c r="H150" s="76">
        <v>0</v>
      </c>
      <c r="I150" s="76">
        <v>0</v>
      </c>
      <c r="J150" s="126" t="s">
        <v>136</v>
      </c>
      <c r="K150" s="256"/>
      <c r="L150" s="77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6">
        <v>0</v>
      </c>
      <c r="S150" s="76">
        <v>0</v>
      </c>
      <c r="T150" s="76">
        <v>0</v>
      </c>
      <c r="U150" s="76">
        <v>0</v>
      </c>
      <c r="V150" s="76">
        <v>0</v>
      </c>
      <c r="W150" s="76">
        <v>0</v>
      </c>
      <c r="X150" s="76">
        <v>0</v>
      </c>
      <c r="Y150" s="76">
        <v>0</v>
      </c>
      <c r="Z150" s="76">
        <v>0</v>
      </c>
      <c r="AA150" s="76">
        <v>0</v>
      </c>
      <c r="AB150" s="76">
        <v>0</v>
      </c>
      <c r="AC150" s="78">
        <f>SUM(H150,L150,M150,N150,O150,P150,Q150,R150,S150)</f>
        <v>0</v>
      </c>
    </row>
    <row r="151" spans="1:29" s="50" customFormat="1" ht="60">
      <c r="A151" s="251" t="s">
        <v>165</v>
      </c>
      <c r="B151" s="89" t="s">
        <v>283</v>
      </c>
      <c r="C151" s="256" t="s">
        <v>354</v>
      </c>
      <c r="D151" s="257">
        <v>2011</v>
      </c>
      <c r="E151" s="257">
        <v>2014</v>
      </c>
      <c r="F151" s="72">
        <f>SUM(F152:F153)</f>
        <v>755000</v>
      </c>
      <c r="G151" s="72">
        <f>SUM(G152:G153)</f>
        <v>230000</v>
      </c>
      <c r="H151" s="72">
        <f>SUM(H152:H153)</f>
        <v>230000</v>
      </c>
      <c r="I151" s="72">
        <f>SUM(I152:I153)</f>
        <v>120200</v>
      </c>
      <c r="J151" s="125">
        <f>I151/H151</f>
        <v>0.5226086956521739</v>
      </c>
      <c r="K151" s="256" t="s">
        <v>423</v>
      </c>
      <c r="L151" s="73">
        <f aca="true" t="shared" si="69" ref="L151:AC151">SUM(L152:L153)</f>
        <v>240000</v>
      </c>
      <c r="M151" s="72">
        <f t="shared" si="69"/>
        <v>250000</v>
      </c>
      <c r="N151" s="72">
        <f t="shared" si="69"/>
        <v>35000</v>
      </c>
      <c r="O151" s="72">
        <f t="shared" si="69"/>
        <v>0</v>
      </c>
      <c r="P151" s="72">
        <f t="shared" si="69"/>
        <v>0</v>
      </c>
      <c r="Q151" s="72">
        <f t="shared" si="69"/>
        <v>0</v>
      </c>
      <c r="R151" s="72">
        <f t="shared" si="69"/>
        <v>0</v>
      </c>
      <c r="S151" s="72">
        <f t="shared" si="69"/>
        <v>0</v>
      </c>
      <c r="T151" s="72">
        <f t="shared" si="69"/>
        <v>0</v>
      </c>
      <c r="U151" s="72">
        <f t="shared" si="69"/>
        <v>0</v>
      </c>
      <c r="V151" s="72">
        <f t="shared" si="69"/>
        <v>0</v>
      </c>
      <c r="W151" s="72">
        <f t="shared" si="69"/>
        <v>0</v>
      </c>
      <c r="X151" s="72">
        <f t="shared" si="69"/>
        <v>0</v>
      </c>
      <c r="Y151" s="72">
        <f t="shared" si="69"/>
        <v>0</v>
      </c>
      <c r="Z151" s="72">
        <f t="shared" si="69"/>
        <v>0</v>
      </c>
      <c r="AA151" s="72">
        <f t="shared" si="69"/>
        <v>0</v>
      </c>
      <c r="AB151" s="72">
        <f t="shared" si="69"/>
        <v>0</v>
      </c>
      <c r="AC151" s="74">
        <f t="shared" si="69"/>
        <v>755000</v>
      </c>
    </row>
    <row r="152" spans="1:29" s="79" customFormat="1" ht="12">
      <c r="A152" s="255"/>
      <c r="B152" s="75" t="s">
        <v>120</v>
      </c>
      <c r="C152" s="256"/>
      <c r="D152" s="257"/>
      <c r="E152" s="257"/>
      <c r="F152" s="76">
        <v>755000</v>
      </c>
      <c r="G152" s="76">
        <v>230000</v>
      </c>
      <c r="H152" s="76">
        <v>230000</v>
      </c>
      <c r="I152" s="78">
        <v>120200</v>
      </c>
      <c r="J152" s="126">
        <f>I152/H152</f>
        <v>0.5226086956521739</v>
      </c>
      <c r="K152" s="256"/>
      <c r="L152" s="77">
        <v>240000</v>
      </c>
      <c r="M152" s="76">
        <v>250000</v>
      </c>
      <c r="N152" s="76">
        <v>35000</v>
      </c>
      <c r="O152" s="76">
        <v>0</v>
      </c>
      <c r="P152" s="76">
        <v>0</v>
      </c>
      <c r="Q152" s="76">
        <v>0</v>
      </c>
      <c r="R152" s="76">
        <v>0</v>
      </c>
      <c r="S152" s="76">
        <v>0</v>
      </c>
      <c r="T152" s="76">
        <v>0</v>
      </c>
      <c r="U152" s="76">
        <v>0</v>
      </c>
      <c r="V152" s="76">
        <v>0</v>
      </c>
      <c r="W152" s="76">
        <v>0</v>
      </c>
      <c r="X152" s="76">
        <v>0</v>
      </c>
      <c r="Y152" s="76">
        <v>0</v>
      </c>
      <c r="Z152" s="76">
        <v>0</v>
      </c>
      <c r="AA152" s="76">
        <v>0</v>
      </c>
      <c r="AB152" s="76">
        <v>0</v>
      </c>
      <c r="AC152" s="78">
        <f>SUM(H152,L152,M152,N152,O152,P152,Q152,R152,S152)</f>
        <v>755000</v>
      </c>
    </row>
    <row r="153" spans="1:29" s="79" customFormat="1" ht="12">
      <c r="A153" s="252"/>
      <c r="B153" s="75" t="s">
        <v>121</v>
      </c>
      <c r="C153" s="256"/>
      <c r="D153" s="257"/>
      <c r="E153" s="257"/>
      <c r="F153" s="76">
        <v>0</v>
      </c>
      <c r="G153" s="76">
        <v>0</v>
      </c>
      <c r="H153" s="76">
        <v>0</v>
      </c>
      <c r="I153" s="76">
        <v>0</v>
      </c>
      <c r="J153" s="126" t="s">
        <v>136</v>
      </c>
      <c r="K153" s="256"/>
      <c r="L153" s="77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76">
        <v>0</v>
      </c>
      <c r="S153" s="76">
        <v>0</v>
      </c>
      <c r="T153" s="76">
        <v>0</v>
      </c>
      <c r="U153" s="76">
        <v>0</v>
      </c>
      <c r="V153" s="76">
        <v>0</v>
      </c>
      <c r="W153" s="76">
        <v>0</v>
      </c>
      <c r="X153" s="76">
        <v>0</v>
      </c>
      <c r="Y153" s="76">
        <v>0</v>
      </c>
      <c r="Z153" s="76">
        <v>0</v>
      </c>
      <c r="AA153" s="76">
        <v>0</v>
      </c>
      <c r="AB153" s="76">
        <v>0</v>
      </c>
      <c r="AC153" s="78">
        <f>SUM(H153,L153,M153,N153,O153,P153,Q153,R153,S153)</f>
        <v>0</v>
      </c>
    </row>
    <row r="154" spans="1:29" s="50" customFormat="1" ht="60">
      <c r="A154" s="251" t="s">
        <v>166</v>
      </c>
      <c r="B154" s="89" t="s">
        <v>284</v>
      </c>
      <c r="C154" s="256" t="s">
        <v>354</v>
      </c>
      <c r="D154" s="257">
        <v>2011</v>
      </c>
      <c r="E154" s="257">
        <v>2012</v>
      </c>
      <c r="F154" s="72">
        <f>SUM(F155:F156)</f>
        <v>200000</v>
      </c>
      <c r="G154" s="72">
        <f>SUM(G155:G156)</f>
        <v>100000</v>
      </c>
      <c r="H154" s="72">
        <f>SUM(H155:H156)</f>
        <v>100000</v>
      </c>
      <c r="I154" s="72">
        <f>SUM(I155:I156)</f>
        <v>64500</v>
      </c>
      <c r="J154" s="125">
        <f>I154/H154</f>
        <v>0.645</v>
      </c>
      <c r="K154" s="256" t="s">
        <v>424</v>
      </c>
      <c r="L154" s="73">
        <f aca="true" t="shared" si="70" ref="L154:AC154">SUM(L155:L156)</f>
        <v>100000</v>
      </c>
      <c r="M154" s="72">
        <f t="shared" si="70"/>
        <v>0</v>
      </c>
      <c r="N154" s="72">
        <f t="shared" si="70"/>
        <v>0</v>
      </c>
      <c r="O154" s="72">
        <f t="shared" si="70"/>
        <v>0</v>
      </c>
      <c r="P154" s="72">
        <f t="shared" si="70"/>
        <v>0</v>
      </c>
      <c r="Q154" s="72">
        <f t="shared" si="70"/>
        <v>0</v>
      </c>
      <c r="R154" s="72">
        <f t="shared" si="70"/>
        <v>0</v>
      </c>
      <c r="S154" s="72">
        <f t="shared" si="70"/>
        <v>0</v>
      </c>
      <c r="T154" s="72">
        <f t="shared" si="70"/>
        <v>0</v>
      </c>
      <c r="U154" s="72">
        <f t="shared" si="70"/>
        <v>0</v>
      </c>
      <c r="V154" s="72">
        <f t="shared" si="70"/>
        <v>0</v>
      </c>
      <c r="W154" s="72">
        <f t="shared" si="70"/>
        <v>0</v>
      </c>
      <c r="X154" s="72">
        <f t="shared" si="70"/>
        <v>0</v>
      </c>
      <c r="Y154" s="72">
        <f t="shared" si="70"/>
        <v>0</v>
      </c>
      <c r="Z154" s="72">
        <f t="shared" si="70"/>
        <v>0</v>
      </c>
      <c r="AA154" s="72">
        <f t="shared" si="70"/>
        <v>0</v>
      </c>
      <c r="AB154" s="72">
        <f t="shared" si="70"/>
        <v>0</v>
      </c>
      <c r="AC154" s="74">
        <f t="shared" si="70"/>
        <v>200000</v>
      </c>
    </row>
    <row r="155" spans="1:29" s="79" customFormat="1" ht="12">
      <c r="A155" s="255"/>
      <c r="B155" s="75" t="s">
        <v>120</v>
      </c>
      <c r="C155" s="256"/>
      <c r="D155" s="257"/>
      <c r="E155" s="257"/>
      <c r="F155" s="76">
        <v>200000</v>
      </c>
      <c r="G155" s="76">
        <v>100000</v>
      </c>
      <c r="H155" s="76">
        <v>100000</v>
      </c>
      <c r="I155" s="78">
        <v>64500</v>
      </c>
      <c r="J155" s="126">
        <f>I155/H155</f>
        <v>0.645</v>
      </c>
      <c r="K155" s="256"/>
      <c r="L155" s="77">
        <v>100000</v>
      </c>
      <c r="M155" s="76">
        <v>0</v>
      </c>
      <c r="N155" s="76">
        <v>0</v>
      </c>
      <c r="O155" s="76">
        <v>0</v>
      </c>
      <c r="P155" s="76">
        <v>0</v>
      </c>
      <c r="Q155" s="76">
        <v>0</v>
      </c>
      <c r="R155" s="76">
        <v>0</v>
      </c>
      <c r="S155" s="76">
        <v>0</v>
      </c>
      <c r="T155" s="76">
        <v>0</v>
      </c>
      <c r="U155" s="76">
        <v>0</v>
      </c>
      <c r="V155" s="76">
        <v>0</v>
      </c>
      <c r="W155" s="76">
        <v>0</v>
      </c>
      <c r="X155" s="76">
        <v>0</v>
      </c>
      <c r="Y155" s="76">
        <v>0</v>
      </c>
      <c r="Z155" s="76">
        <v>0</v>
      </c>
      <c r="AA155" s="76">
        <v>0</v>
      </c>
      <c r="AB155" s="76">
        <v>0</v>
      </c>
      <c r="AC155" s="78">
        <f>SUM(H155,L155,M155,N155,O155,P155,Q155,R155,S155)</f>
        <v>200000</v>
      </c>
    </row>
    <row r="156" spans="1:29" s="79" customFormat="1" ht="12">
      <c r="A156" s="252"/>
      <c r="B156" s="75" t="s">
        <v>121</v>
      </c>
      <c r="C156" s="256"/>
      <c r="D156" s="257"/>
      <c r="E156" s="257"/>
      <c r="F156" s="76">
        <v>0</v>
      </c>
      <c r="G156" s="76">
        <v>0</v>
      </c>
      <c r="H156" s="76">
        <v>0</v>
      </c>
      <c r="I156" s="76">
        <v>0</v>
      </c>
      <c r="J156" s="126" t="s">
        <v>136</v>
      </c>
      <c r="K156" s="256"/>
      <c r="L156" s="77">
        <v>0</v>
      </c>
      <c r="M156" s="76">
        <v>0</v>
      </c>
      <c r="N156" s="76">
        <v>0</v>
      </c>
      <c r="O156" s="76">
        <v>0</v>
      </c>
      <c r="P156" s="76">
        <v>0</v>
      </c>
      <c r="Q156" s="76">
        <v>0</v>
      </c>
      <c r="R156" s="76">
        <v>0</v>
      </c>
      <c r="S156" s="76">
        <v>0</v>
      </c>
      <c r="T156" s="76">
        <v>0</v>
      </c>
      <c r="U156" s="76">
        <v>0</v>
      </c>
      <c r="V156" s="76">
        <v>0</v>
      </c>
      <c r="W156" s="76">
        <v>0</v>
      </c>
      <c r="X156" s="76">
        <v>0</v>
      </c>
      <c r="Y156" s="76">
        <v>0</v>
      </c>
      <c r="Z156" s="76">
        <v>0</v>
      </c>
      <c r="AA156" s="76">
        <v>0</v>
      </c>
      <c r="AB156" s="76">
        <v>0</v>
      </c>
      <c r="AC156" s="78">
        <f>SUM(H156,L156,M156,N156,O156,P156,Q156,R156,S156)</f>
        <v>0</v>
      </c>
    </row>
    <row r="157" spans="1:29" s="50" customFormat="1" ht="12">
      <c r="A157" s="251" t="s">
        <v>167</v>
      </c>
      <c r="B157" s="89" t="s">
        <v>285</v>
      </c>
      <c r="C157" s="256" t="s">
        <v>355</v>
      </c>
      <c r="D157" s="257">
        <v>2010</v>
      </c>
      <c r="E157" s="257">
        <v>2013</v>
      </c>
      <c r="F157" s="72">
        <f>SUM(F158:F159)</f>
        <v>19526</v>
      </c>
      <c r="G157" s="72">
        <f>SUM(G158:G159)</f>
        <v>8700</v>
      </c>
      <c r="H157" s="72">
        <f>SUM(H158:H159)</f>
        <v>8700</v>
      </c>
      <c r="I157" s="72">
        <f>SUM(I158:I159)</f>
        <v>4028</v>
      </c>
      <c r="J157" s="125">
        <f>I157/H157</f>
        <v>0.4629885057471264</v>
      </c>
      <c r="K157" s="256" t="s">
        <v>447</v>
      </c>
      <c r="L157" s="73">
        <f aca="true" t="shared" si="71" ref="L157:AC157">SUM(L158:L159)</f>
        <v>8700</v>
      </c>
      <c r="M157" s="72">
        <f t="shared" si="71"/>
        <v>2126</v>
      </c>
      <c r="N157" s="72">
        <f t="shared" si="71"/>
        <v>0</v>
      </c>
      <c r="O157" s="72">
        <f t="shared" si="71"/>
        <v>0</v>
      </c>
      <c r="P157" s="72">
        <f t="shared" si="71"/>
        <v>0</v>
      </c>
      <c r="Q157" s="72">
        <f t="shared" si="71"/>
        <v>0</v>
      </c>
      <c r="R157" s="72">
        <f t="shared" si="71"/>
        <v>0</v>
      </c>
      <c r="S157" s="72">
        <f t="shared" si="71"/>
        <v>0</v>
      </c>
      <c r="T157" s="72">
        <f t="shared" si="71"/>
        <v>0</v>
      </c>
      <c r="U157" s="72">
        <f t="shared" si="71"/>
        <v>0</v>
      </c>
      <c r="V157" s="72">
        <f t="shared" si="71"/>
        <v>0</v>
      </c>
      <c r="W157" s="72">
        <f t="shared" si="71"/>
        <v>0</v>
      </c>
      <c r="X157" s="72">
        <f t="shared" si="71"/>
        <v>0</v>
      </c>
      <c r="Y157" s="72">
        <f t="shared" si="71"/>
        <v>0</v>
      </c>
      <c r="Z157" s="72">
        <f t="shared" si="71"/>
        <v>0</v>
      </c>
      <c r="AA157" s="72">
        <f t="shared" si="71"/>
        <v>0</v>
      </c>
      <c r="AB157" s="72">
        <f t="shared" si="71"/>
        <v>0</v>
      </c>
      <c r="AC157" s="74">
        <f t="shared" si="71"/>
        <v>19526</v>
      </c>
    </row>
    <row r="158" spans="1:29" s="79" customFormat="1" ht="12">
      <c r="A158" s="255"/>
      <c r="B158" s="75" t="s">
        <v>120</v>
      </c>
      <c r="C158" s="256"/>
      <c r="D158" s="257"/>
      <c r="E158" s="257"/>
      <c r="F158" s="76">
        <v>19526</v>
      </c>
      <c r="G158" s="76">
        <v>8700</v>
      </c>
      <c r="H158" s="76">
        <v>8700</v>
      </c>
      <c r="I158" s="78">
        <v>4028</v>
      </c>
      <c r="J158" s="126">
        <f>I158/H158</f>
        <v>0.4629885057471264</v>
      </c>
      <c r="K158" s="256"/>
      <c r="L158" s="77">
        <v>8700</v>
      </c>
      <c r="M158" s="76">
        <v>2126</v>
      </c>
      <c r="N158" s="76">
        <v>0</v>
      </c>
      <c r="O158" s="76">
        <v>0</v>
      </c>
      <c r="P158" s="76"/>
      <c r="Q158" s="76"/>
      <c r="R158" s="76">
        <v>0</v>
      </c>
      <c r="S158" s="76">
        <v>0</v>
      </c>
      <c r="T158" s="76">
        <v>0</v>
      </c>
      <c r="U158" s="76">
        <v>0</v>
      </c>
      <c r="V158" s="76">
        <v>0</v>
      </c>
      <c r="W158" s="76">
        <v>0</v>
      </c>
      <c r="X158" s="76">
        <v>0</v>
      </c>
      <c r="Y158" s="76">
        <v>0</v>
      </c>
      <c r="Z158" s="76">
        <v>0</v>
      </c>
      <c r="AA158" s="76">
        <v>0</v>
      </c>
      <c r="AB158" s="76">
        <v>0</v>
      </c>
      <c r="AC158" s="78">
        <f>SUM(H158,L158,M158,N158,O158,P158,Q158,R158,S158)</f>
        <v>19526</v>
      </c>
    </row>
    <row r="159" spans="1:29" s="79" customFormat="1" ht="12">
      <c r="A159" s="252"/>
      <c r="B159" s="75" t="s">
        <v>121</v>
      </c>
      <c r="C159" s="256"/>
      <c r="D159" s="257"/>
      <c r="E159" s="257"/>
      <c r="F159" s="76">
        <v>0</v>
      </c>
      <c r="G159" s="76">
        <v>0</v>
      </c>
      <c r="H159" s="76">
        <v>0</v>
      </c>
      <c r="I159" s="76">
        <v>0</v>
      </c>
      <c r="J159" s="126" t="s">
        <v>136</v>
      </c>
      <c r="K159" s="256"/>
      <c r="L159" s="77">
        <v>0</v>
      </c>
      <c r="M159" s="76">
        <v>0</v>
      </c>
      <c r="N159" s="76">
        <v>0</v>
      </c>
      <c r="O159" s="76">
        <v>0</v>
      </c>
      <c r="P159" s="76">
        <v>0</v>
      </c>
      <c r="Q159" s="76">
        <v>0</v>
      </c>
      <c r="R159" s="76">
        <v>0</v>
      </c>
      <c r="S159" s="76">
        <v>0</v>
      </c>
      <c r="T159" s="76">
        <v>0</v>
      </c>
      <c r="U159" s="76">
        <v>0</v>
      </c>
      <c r="V159" s="76">
        <v>0</v>
      </c>
      <c r="W159" s="76">
        <v>0</v>
      </c>
      <c r="X159" s="76">
        <v>0</v>
      </c>
      <c r="Y159" s="76">
        <v>0</v>
      </c>
      <c r="Z159" s="76">
        <v>0</v>
      </c>
      <c r="AA159" s="76">
        <v>0</v>
      </c>
      <c r="AB159" s="76">
        <v>0</v>
      </c>
      <c r="AC159" s="78">
        <f>SUM(H159,L159,M159,N159,O159,P159,Q159,R159,S159)</f>
        <v>0</v>
      </c>
    </row>
    <row r="160" spans="1:29" s="50" customFormat="1" ht="12" customHeight="1">
      <c r="A160" s="251" t="s">
        <v>168</v>
      </c>
      <c r="B160" s="89" t="s">
        <v>286</v>
      </c>
      <c r="C160" s="256" t="s">
        <v>355</v>
      </c>
      <c r="D160" s="257">
        <v>2010</v>
      </c>
      <c r="E160" s="257">
        <v>2012</v>
      </c>
      <c r="F160" s="72">
        <f>SUM(F161:F162)</f>
        <v>43748</v>
      </c>
      <c r="G160" s="72">
        <f>SUM(G161:G162)</f>
        <v>24999</v>
      </c>
      <c r="H160" s="72">
        <f>SUM(H161:H162)</f>
        <v>24999</v>
      </c>
      <c r="I160" s="72">
        <f>SUM(I161:I162)</f>
        <v>16845</v>
      </c>
      <c r="J160" s="125">
        <f>I160/H160</f>
        <v>0.6738269530781231</v>
      </c>
      <c r="K160" s="256" t="s">
        <v>447</v>
      </c>
      <c r="L160" s="73">
        <f aca="true" t="shared" si="72" ref="L160:AC160">SUM(L161:L162)</f>
        <v>18749</v>
      </c>
      <c r="M160" s="72">
        <f t="shared" si="72"/>
        <v>0</v>
      </c>
      <c r="N160" s="72">
        <f t="shared" si="72"/>
        <v>0</v>
      </c>
      <c r="O160" s="72">
        <f t="shared" si="72"/>
        <v>0</v>
      </c>
      <c r="P160" s="72">
        <f t="shared" si="72"/>
        <v>0</v>
      </c>
      <c r="Q160" s="72">
        <f t="shared" si="72"/>
        <v>0</v>
      </c>
      <c r="R160" s="72">
        <f t="shared" si="72"/>
        <v>0</v>
      </c>
      <c r="S160" s="72">
        <f t="shared" si="72"/>
        <v>0</v>
      </c>
      <c r="T160" s="72">
        <f t="shared" si="72"/>
        <v>0</v>
      </c>
      <c r="U160" s="72">
        <f t="shared" si="72"/>
        <v>0</v>
      </c>
      <c r="V160" s="72">
        <f t="shared" si="72"/>
        <v>0</v>
      </c>
      <c r="W160" s="72">
        <f t="shared" si="72"/>
        <v>0</v>
      </c>
      <c r="X160" s="72">
        <f t="shared" si="72"/>
        <v>0</v>
      </c>
      <c r="Y160" s="72">
        <f t="shared" si="72"/>
        <v>0</v>
      </c>
      <c r="Z160" s="72">
        <f t="shared" si="72"/>
        <v>0</v>
      </c>
      <c r="AA160" s="72">
        <f t="shared" si="72"/>
        <v>0</v>
      </c>
      <c r="AB160" s="72">
        <f t="shared" si="72"/>
        <v>0</v>
      </c>
      <c r="AC160" s="74">
        <f t="shared" si="72"/>
        <v>43748</v>
      </c>
    </row>
    <row r="161" spans="1:29" s="79" customFormat="1" ht="12">
      <c r="A161" s="255"/>
      <c r="B161" s="75" t="s">
        <v>120</v>
      </c>
      <c r="C161" s="256"/>
      <c r="D161" s="257"/>
      <c r="E161" s="257"/>
      <c r="F161" s="76">
        <v>43748</v>
      </c>
      <c r="G161" s="76">
        <v>24999</v>
      </c>
      <c r="H161" s="76">
        <v>24999</v>
      </c>
      <c r="I161" s="78">
        <v>16845</v>
      </c>
      <c r="J161" s="126">
        <f>I161/H161</f>
        <v>0.6738269530781231</v>
      </c>
      <c r="K161" s="256"/>
      <c r="L161" s="77">
        <v>18749</v>
      </c>
      <c r="M161" s="76">
        <v>0</v>
      </c>
      <c r="N161" s="76">
        <v>0</v>
      </c>
      <c r="O161" s="76">
        <v>0</v>
      </c>
      <c r="P161" s="76">
        <v>0</v>
      </c>
      <c r="Q161" s="76">
        <v>0</v>
      </c>
      <c r="R161" s="76">
        <v>0</v>
      </c>
      <c r="S161" s="76">
        <v>0</v>
      </c>
      <c r="T161" s="76">
        <v>0</v>
      </c>
      <c r="U161" s="76">
        <v>0</v>
      </c>
      <c r="V161" s="76">
        <v>0</v>
      </c>
      <c r="W161" s="76">
        <v>0</v>
      </c>
      <c r="X161" s="76">
        <v>0</v>
      </c>
      <c r="Y161" s="76">
        <v>0</v>
      </c>
      <c r="Z161" s="76">
        <v>0</v>
      </c>
      <c r="AA161" s="76">
        <v>0</v>
      </c>
      <c r="AB161" s="76">
        <v>0</v>
      </c>
      <c r="AC161" s="78">
        <f>SUM(H161,L161,M161,N161,O161,P161,Q161,R161,S161)</f>
        <v>43748</v>
      </c>
    </row>
    <row r="162" spans="1:29" s="79" customFormat="1" ht="12">
      <c r="A162" s="252"/>
      <c r="B162" s="75" t="s">
        <v>121</v>
      </c>
      <c r="C162" s="256"/>
      <c r="D162" s="257"/>
      <c r="E162" s="257"/>
      <c r="F162" s="76">
        <v>0</v>
      </c>
      <c r="G162" s="76">
        <v>0</v>
      </c>
      <c r="H162" s="76">
        <v>0</v>
      </c>
      <c r="I162" s="76">
        <v>0</v>
      </c>
      <c r="J162" s="126" t="s">
        <v>136</v>
      </c>
      <c r="K162" s="256"/>
      <c r="L162" s="77">
        <v>0</v>
      </c>
      <c r="M162" s="76">
        <v>0</v>
      </c>
      <c r="N162" s="76">
        <v>0</v>
      </c>
      <c r="O162" s="76">
        <v>0</v>
      </c>
      <c r="P162" s="76">
        <v>0</v>
      </c>
      <c r="Q162" s="76">
        <v>0</v>
      </c>
      <c r="R162" s="76">
        <v>0</v>
      </c>
      <c r="S162" s="76">
        <v>0</v>
      </c>
      <c r="T162" s="76">
        <v>0</v>
      </c>
      <c r="U162" s="76">
        <v>0</v>
      </c>
      <c r="V162" s="76">
        <v>0</v>
      </c>
      <c r="W162" s="76">
        <v>0</v>
      </c>
      <c r="X162" s="76">
        <v>0</v>
      </c>
      <c r="Y162" s="76">
        <v>0</v>
      </c>
      <c r="Z162" s="76">
        <v>0</v>
      </c>
      <c r="AA162" s="76">
        <v>0</v>
      </c>
      <c r="AB162" s="76">
        <v>0</v>
      </c>
      <c r="AC162" s="78">
        <f>SUM(H162,L162,M162,N162,O162,P162,Q162,R162,S162)</f>
        <v>0</v>
      </c>
    </row>
    <row r="163" spans="1:29" s="50" customFormat="1" ht="12" customHeight="1">
      <c r="A163" s="251" t="s">
        <v>169</v>
      </c>
      <c r="B163" s="89" t="s">
        <v>287</v>
      </c>
      <c r="C163" s="256" t="s">
        <v>355</v>
      </c>
      <c r="D163" s="257">
        <v>2010</v>
      </c>
      <c r="E163" s="257">
        <v>2012</v>
      </c>
      <c r="F163" s="72">
        <f>SUM(F164:F165)</f>
        <v>26250</v>
      </c>
      <c r="G163" s="72">
        <f>SUM(G164:G165)</f>
        <v>21000</v>
      </c>
      <c r="H163" s="72">
        <f>SUM(H164:H165)</f>
        <v>21000</v>
      </c>
      <c r="I163" s="72">
        <f>SUM(I164:I165)</f>
        <v>12665</v>
      </c>
      <c r="J163" s="125">
        <f>I163/H163</f>
        <v>0.6030952380952381</v>
      </c>
      <c r="K163" s="256" t="s">
        <v>447</v>
      </c>
      <c r="L163" s="73">
        <f aca="true" t="shared" si="73" ref="L163:AC163">SUM(L164:L165)</f>
        <v>5250</v>
      </c>
      <c r="M163" s="72">
        <f t="shared" si="73"/>
        <v>0</v>
      </c>
      <c r="N163" s="72">
        <f t="shared" si="73"/>
        <v>0</v>
      </c>
      <c r="O163" s="72">
        <f t="shared" si="73"/>
        <v>0</v>
      </c>
      <c r="P163" s="72">
        <f t="shared" si="73"/>
        <v>0</v>
      </c>
      <c r="Q163" s="72">
        <f t="shared" si="73"/>
        <v>0</v>
      </c>
      <c r="R163" s="72">
        <f t="shared" si="73"/>
        <v>0</v>
      </c>
      <c r="S163" s="72">
        <f t="shared" si="73"/>
        <v>0</v>
      </c>
      <c r="T163" s="72">
        <f t="shared" si="73"/>
        <v>0</v>
      </c>
      <c r="U163" s="72">
        <f t="shared" si="73"/>
        <v>0</v>
      </c>
      <c r="V163" s="72">
        <f t="shared" si="73"/>
        <v>0</v>
      </c>
      <c r="W163" s="72">
        <f t="shared" si="73"/>
        <v>0</v>
      </c>
      <c r="X163" s="72">
        <f t="shared" si="73"/>
        <v>0</v>
      </c>
      <c r="Y163" s="72">
        <f t="shared" si="73"/>
        <v>0</v>
      </c>
      <c r="Z163" s="72">
        <f t="shared" si="73"/>
        <v>0</v>
      </c>
      <c r="AA163" s="72">
        <f t="shared" si="73"/>
        <v>0</v>
      </c>
      <c r="AB163" s="72">
        <f t="shared" si="73"/>
        <v>0</v>
      </c>
      <c r="AC163" s="74">
        <f t="shared" si="73"/>
        <v>26250</v>
      </c>
    </row>
    <row r="164" spans="1:29" s="79" customFormat="1" ht="12">
      <c r="A164" s="255"/>
      <c r="B164" s="75" t="s">
        <v>120</v>
      </c>
      <c r="C164" s="256"/>
      <c r="D164" s="257"/>
      <c r="E164" s="257"/>
      <c r="F164" s="76">
        <v>26250</v>
      </c>
      <c r="G164" s="76">
        <v>21000</v>
      </c>
      <c r="H164" s="76">
        <v>21000</v>
      </c>
      <c r="I164" s="78">
        <v>12665</v>
      </c>
      <c r="J164" s="126">
        <f>I164/H164</f>
        <v>0.6030952380952381</v>
      </c>
      <c r="K164" s="256"/>
      <c r="L164" s="77">
        <v>5250</v>
      </c>
      <c r="M164" s="76">
        <v>0</v>
      </c>
      <c r="N164" s="76">
        <v>0</v>
      </c>
      <c r="O164" s="76">
        <v>0</v>
      </c>
      <c r="P164" s="76">
        <v>0</v>
      </c>
      <c r="Q164" s="76">
        <v>0</v>
      </c>
      <c r="R164" s="76">
        <v>0</v>
      </c>
      <c r="S164" s="76">
        <v>0</v>
      </c>
      <c r="T164" s="76">
        <v>0</v>
      </c>
      <c r="U164" s="76">
        <v>0</v>
      </c>
      <c r="V164" s="76">
        <v>0</v>
      </c>
      <c r="W164" s="76">
        <v>0</v>
      </c>
      <c r="X164" s="76">
        <v>0</v>
      </c>
      <c r="Y164" s="76">
        <v>0</v>
      </c>
      <c r="Z164" s="76">
        <v>0</v>
      </c>
      <c r="AA164" s="76">
        <v>0</v>
      </c>
      <c r="AB164" s="76">
        <v>0</v>
      </c>
      <c r="AC164" s="78">
        <f>SUM(H164,L164,M164,N164,O164,P164,Q164,R164,S164)</f>
        <v>26250</v>
      </c>
    </row>
    <row r="165" spans="1:29" s="79" customFormat="1" ht="12">
      <c r="A165" s="252"/>
      <c r="B165" s="75" t="s">
        <v>121</v>
      </c>
      <c r="C165" s="256"/>
      <c r="D165" s="257"/>
      <c r="E165" s="257"/>
      <c r="F165" s="76">
        <v>0</v>
      </c>
      <c r="G165" s="76">
        <v>0</v>
      </c>
      <c r="H165" s="76">
        <v>0</v>
      </c>
      <c r="I165" s="76">
        <v>0</v>
      </c>
      <c r="J165" s="126" t="s">
        <v>136</v>
      </c>
      <c r="K165" s="256"/>
      <c r="L165" s="77">
        <v>0</v>
      </c>
      <c r="M165" s="76">
        <v>0</v>
      </c>
      <c r="N165" s="76">
        <v>0</v>
      </c>
      <c r="O165" s="76">
        <v>0</v>
      </c>
      <c r="P165" s="76">
        <v>0</v>
      </c>
      <c r="Q165" s="76">
        <v>0</v>
      </c>
      <c r="R165" s="76">
        <v>0</v>
      </c>
      <c r="S165" s="76">
        <v>0</v>
      </c>
      <c r="T165" s="76">
        <v>0</v>
      </c>
      <c r="U165" s="76">
        <v>0</v>
      </c>
      <c r="V165" s="76">
        <v>0</v>
      </c>
      <c r="W165" s="76">
        <v>0</v>
      </c>
      <c r="X165" s="76">
        <v>0</v>
      </c>
      <c r="Y165" s="76">
        <v>0</v>
      </c>
      <c r="Z165" s="76">
        <v>0</v>
      </c>
      <c r="AA165" s="76">
        <v>0</v>
      </c>
      <c r="AB165" s="76">
        <v>0</v>
      </c>
      <c r="AC165" s="78">
        <f>SUM(H165,L165,M165,N165,O165,P165,Q165,R165,S165)</f>
        <v>0</v>
      </c>
    </row>
    <row r="166" spans="1:29" s="50" customFormat="1" ht="24">
      <c r="A166" s="251" t="s">
        <v>170</v>
      </c>
      <c r="B166" s="89" t="s">
        <v>288</v>
      </c>
      <c r="C166" s="256" t="s">
        <v>355</v>
      </c>
      <c r="D166" s="257">
        <v>2011</v>
      </c>
      <c r="E166" s="257">
        <v>2013</v>
      </c>
      <c r="F166" s="72">
        <f>SUM(F167:F168)</f>
        <v>460413</v>
      </c>
      <c r="G166" s="72">
        <f>SUM(G167:G168)</f>
        <v>0</v>
      </c>
      <c r="H166" s="72">
        <f>SUM(H167:H168)</f>
        <v>214405</v>
      </c>
      <c r="I166" s="72">
        <f>SUM(I167:I168)</f>
        <v>6992</v>
      </c>
      <c r="J166" s="125">
        <f>I166/H166</f>
        <v>0.03261117977659103</v>
      </c>
      <c r="K166" s="256" t="s">
        <v>447</v>
      </c>
      <c r="L166" s="73">
        <f aca="true" t="shared" si="74" ref="L166:AC166">SUM(L167:L168)</f>
        <v>214405</v>
      </c>
      <c r="M166" s="72">
        <f t="shared" si="74"/>
        <v>31603</v>
      </c>
      <c r="N166" s="72">
        <f t="shared" si="74"/>
        <v>0</v>
      </c>
      <c r="O166" s="72">
        <f t="shared" si="74"/>
        <v>0</v>
      </c>
      <c r="P166" s="72">
        <f t="shared" si="74"/>
        <v>0</v>
      </c>
      <c r="Q166" s="72">
        <f t="shared" si="74"/>
        <v>0</v>
      </c>
      <c r="R166" s="72">
        <f t="shared" si="74"/>
        <v>0</v>
      </c>
      <c r="S166" s="72">
        <f t="shared" si="74"/>
        <v>0</v>
      </c>
      <c r="T166" s="72">
        <f t="shared" si="74"/>
        <v>0</v>
      </c>
      <c r="U166" s="72">
        <f t="shared" si="74"/>
        <v>0</v>
      </c>
      <c r="V166" s="72">
        <f t="shared" si="74"/>
        <v>0</v>
      </c>
      <c r="W166" s="72">
        <f t="shared" si="74"/>
        <v>0</v>
      </c>
      <c r="X166" s="72">
        <f t="shared" si="74"/>
        <v>0</v>
      </c>
      <c r="Y166" s="72">
        <f t="shared" si="74"/>
        <v>0</v>
      </c>
      <c r="Z166" s="72">
        <f t="shared" si="74"/>
        <v>0</v>
      </c>
      <c r="AA166" s="72">
        <f t="shared" si="74"/>
        <v>0</v>
      </c>
      <c r="AB166" s="72">
        <f t="shared" si="74"/>
        <v>0</v>
      </c>
      <c r="AC166" s="74">
        <f t="shared" si="74"/>
        <v>460413</v>
      </c>
    </row>
    <row r="167" spans="1:29" s="79" customFormat="1" ht="12">
      <c r="A167" s="255"/>
      <c r="B167" s="75" t="s">
        <v>120</v>
      </c>
      <c r="C167" s="256"/>
      <c r="D167" s="257"/>
      <c r="E167" s="257"/>
      <c r="F167" s="76">
        <v>460413</v>
      </c>
      <c r="G167" s="76">
        <v>0</v>
      </c>
      <c r="H167" s="76">
        <v>214405</v>
      </c>
      <c r="I167" s="78">
        <v>6992</v>
      </c>
      <c r="J167" s="126">
        <f>I167/H167</f>
        <v>0.03261117977659103</v>
      </c>
      <c r="K167" s="256"/>
      <c r="L167" s="77">
        <v>214405</v>
      </c>
      <c r="M167" s="76">
        <v>31603</v>
      </c>
      <c r="N167" s="76">
        <v>0</v>
      </c>
      <c r="O167" s="76">
        <v>0</v>
      </c>
      <c r="P167" s="76">
        <v>0</v>
      </c>
      <c r="Q167" s="76">
        <v>0</v>
      </c>
      <c r="R167" s="76">
        <v>0</v>
      </c>
      <c r="S167" s="76">
        <v>0</v>
      </c>
      <c r="T167" s="76">
        <v>0</v>
      </c>
      <c r="U167" s="76">
        <v>0</v>
      </c>
      <c r="V167" s="76">
        <v>0</v>
      </c>
      <c r="W167" s="76">
        <v>0</v>
      </c>
      <c r="X167" s="76">
        <v>0</v>
      </c>
      <c r="Y167" s="76">
        <v>0</v>
      </c>
      <c r="Z167" s="76">
        <v>0</v>
      </c>
      <c r="AA167" s="76">
        <v>0</v>
      </c>
      <c r="AB167" s="76">
        <v>0</v>
      </c>
      <c r="AC167" s="78">
        <f>SUM(H167,L167,M167,N167,O167,P167,Q167,R167,S167)</f>
        <v>460413</v>
      </c>
    </row>
    <row r="168" spans="1:29" s="79" customFormat="1" ht="12">
      <c r="A168" s="252"/>
      <c r="B168" s="75" t="s">
        <v>121</v>
      </c>
      <c r="C168" s="256"/>
      <c r="D168" s="257"/>
      <c r="E168" s="257"/>
      <c r="F168" s="76">
        <v>0</v>
      </c>
      <c r="G168" s="76">
        <v>0</v>
      </c>
      <c r="H168" s="76">
        <v>0</v>
      </c>
      <c r="I168" s="76">
        <v>0</v>
      </c>
      <c r="J168" s="126" t="s">
        <v>136</v>
      </c>
      <c r="K168" s="256"/>
      <c r="L168" s="77">
        <v>0</v>
      </c>
      <c r="M168" s="76">
        <v>0</v>
      </c>
      <c r="N168" s="76">
        <v>0</v>
      </c>
      <c r="O168" s="76">
        <v>0</v>
      </c>
      <c r="P168" s="76">
        <v>0</v>
      </c>
      <c r="Q168" s="76">
        <v>0</v>
      </c>
      <c r="R168" s="76">
        <v>0</v>
      </c>
      <c r="S168" s="76">
        <v>0</v>
      </c>
      <c r="T168" s="76">
        <v>0</v>
      </c>
      <c r="U168" s="76">
        <v>0</v>
      </c>
      <c r="V168" s="76">
        <v>0</v>
      </c>
      <c r="W168" s="76">
        <v>0</v>
      </c>
      <c r="X168" s="76">
        <v>0</v>
      </c>
      <c r="Y168" s="76">
        <v>0</v>
      </c>
      <c r="Z168" s="76">
        <v>0</v>
      </c>
      <c r="AA168" s="76">
        <v>0</v>
      </c>
      <c r="AB168" s="76">
        <v>0</v>
      </c>
      <c r="AC168" s="78">
        <f>SUM(H168,L168,M168,N168,O168,P168,Q168,R168,S168)</f>
        <v>0</v>
      </c>
    </row>
    <row r="169" spans="1:29" s="50" customFormat="1" ht="12" customHeight="1">
      <c r="A169" s="251" t="s">
        <v>171</v>
      </c>
      <c r="B169" s="89" t="s">
        <v>289</v>
      </c>
      <c r="C169" s="256" t="s">
        <v>355</v>
      </c>
      <c r="D169" s="257">
        <v>2011</v>
      </c>
      <c r="E169" s="257">
        <v>2014</v>
      </c>
      <c r="F169" s="72">
        <f>SUM(F170:F171)</f>
        <v>267417</v>
      </c>
      <c r="G169" s="72">
        <f>SUM(G170:G171)</f>
        <v>0</v>
      </c>
      <c r="H169" s="72">
        <f>SUM(H170:H171)</f>
        <v>27417</v>
      </c>
      <c r="I169" s="72">
        <f>SUM(I170:I171)</f>
        <v>26000</v>
      </c>
      <c r="J169" s="125">
        <f>I169/H169</f>
        <v>0.948316737790422</v>
      </c>
      <c r="K169" s="256" t="s">
        <v>447</v>
      </c>
      <c r="L169" s="73">
        <f aca="true" t="shared" si="75" ref="L169:AC169">SUM(L170:L171)</f>
        <v>90000</v>
      </c>
      <c r="M169" s="72">
        <f t="shared" si="75"/>
        <v>90000</v>
      </c>
      <c r="N169" s="72">
        <f t="shared" si="75"/>
        <v>60000</v>
      </c>
      <c r="O169" s="72">
        <f t="shared" si="75"/>
        <v>0</v>
      </c>
      <c r="P169" s="72">
        <f t="shared" si="75"/>
        <v>0</v>
      </c>
      <c r="Q169" s="72">
        <f t="shared" si="75"/>
        <v>0</v>
      </c>
      <c r="R169" s="72">
        <f t="shared" si="75"/>
        <v>0</v>
      </c>
      <c r="S169" s="72">
        <f t="shared" si="75"/>
        <v>0</v>
      </c>
      <c r="T169" s="72">
        <f t="shared" si="75"/>
        <v>0</v>
      </c>
      <c r="U169" s="72">
        <f t="shared" si="75"/>
        <v>0</v>
      </c>
      <c r="V169" s="72">
        <f t="shared" si="75"/>
        <v>0</v>
      </c>
      <c r="W169" s="72">
        <f t="shared" si="75"/>
        <v>0</v>
      </c>
      <c r="X169" s="72">
        <f t="shared" si="75"/>
        <v>0</v>
      </c>
      <c r="Y169" s="72">
        <f t="shared" si="75"/>
        <v>0</v>
      </c>
      <c r="Z169" s="72">
        <f t="shared" si="75"/>
        <v>0</v>
      </c>
      <c r="AA169" s="72">
        <f t="shared" si="75"/>
        <v>0</v>
      </c>
      <c r="AB169" s="72">
        <f t="shared" si="75"/>
        <v>0</v>
      </c>
      <c r="AC169" s="74">
        <f t="shared" si="75"/>
        <v>267417</v>
      </c>
    </row>
    <row r="170" spans="1:29" s="79" customFormat="1" ht="12">
      <c r="A170" s="255"/>
      <c r="B170" s="75" t="s">
        <v>120</v>
      </c>
      <c r="C170" s="256"/>
      <c r="D170" s="257"/>
      <c r="E170" s="257"/>
      <c r="F170" s="76">
        <v>267417</v>
      </c>
      <c r="G170" s="76">
        <v>0</v>
      </c>
      <c r="H170" s="76">
        <v>27417</v>
      </c>
      <c r="I170" s="78">
        <v>26000</v>
      </c>
      <c r="J170" s="126">
        <f>I170/H170</f>
        <v>0.948316737790422</v>
      </c>
      <c r="K170" s="256"/>
      <c r="L170" s="77">
        <v>90000</v>
      </c>
      <c r="M170" s="76">
        <v>90000</v>
      </c>
      <c r="N170" s="76">
        <v>60000</v>
      </c>
      <c r="O170" s="76">
        <v>0</v>
      </c>
      <c r="P170" s="76">
        <v>0</v>
      </c>
      <c r="Q170" s="76">
        <v>0</v>
      </c>
      <c r="R170" s="76">
        <v>0</v>
      </c>
      <c r="S170" s="76">
        <v>0</v>
      </c>
      <c r="T170" s="76">
        <v>0</v>
      </c>
      <c r="U170" s="76">
        <v>0</v>
      </c>
      <c r="V170" s="76">
        <v>0</v>
      </c>
      <c r="W170" s="76">
        <v>0</v>
      </c>
      <c r="X170" s="76">
        <v>0</v>
      </c>
      <c r="Y170" s="76">
        <v>0</v>
      </c>
      <c r="Z170" s="76">
        <v>0</v>
      </c>
      <c r="AA170" s="76">
        <v>0</v>
      </c>
      <c r="AB170" s="76">
        <v>0</v>
      </c>
      <c r="AC170" s="78">
        <f>SUM(H170,L170,M170,N170,O170,P170,Q170,R170,S170)</f>
        <v>267417</v>
      </c>
    </row>
    <row r="171" spans="1:29" s="79" customFormat="1" ht="12">
      <c r="A171" s="252"/>
      <c r="B171" s="75" t="s">
        <v>121</v>
      </c>
      <c r="C171" s="256"/>
      <c r="D171" s="257"/>
      <c r="E171" s="257"/>
      <c r="F171" s="76">
        <v>0</v>
      </c>
      <c r="G171" s="76">
        <v>0</v>
      </c>
      <c r="H171" s="76">
        <v>0</v>
      </c>
      <c r="I171" s="76">
        <v>0</v>
      </c>
      <c r="J171" s="126" t="s">
        <v>136</v>
      </c>
      <c r="K171" s="256"/>
      <c r="L171" s="77">
        <v>0</v>
      </c>
      <c r="M171" s="76">
        <v>0</v>
      </c>
      <c r="N171" s="76">
        <v>0</v>
      </c>
      <c r="O171" s="76">
        <v>0</v>
      </c>
      <c r="P171" s="76">
        <v>0</v>
      </c>
      <c r="Q171" s="76">
        <v>0</v>
      </c>
      <c r="R171" s="76">
        <v>0</v>
      </c>
      <c r="S171" s="76">
        <v>0</v>
      </c>
      <c r="T171" s="76">
        <v>0</v>
      </c>
      <c r="U171" s="76">
        <v>0</v>
      </c>
      <c r="V171" s="76">
        <v>0</v>
      </c>
      <c r="W171" s="76">
        <v>0</v>
      </c>
      <c r="X171" s="76">
        <v>0</v>
      </c>
      <c r="Y171" s="76">
        <v>0</v>
      </c>
      <c r="Z171" s="76">
        <v>0</v>
      </c>
      <c r="AA171" s="76">
        <v>0</v>
      </c>
      <c r="AB171" s="76">
        <v>0</v>
      </c>
      <c r="AC171" s="78">
        <f>SUM(H171,L171,M171,N171,O171,P171,Q171,R171,S171)</f>
        <v>0</v>
      </c>
    </row>
    <row r="172" spans="1:29" s="50" customFormat="1" ht="12" customHeight="1">
      <c r="A172" s="251" t="s">
        <v>172</v>
      </c>
      <c r="B172" s="89" t="s">
        <v>290</v>
      </c>
      <c r="C172" s="256" t="s">
        <v>355</v>
      </c>
      <c r="D172" s="257">
        <v>2011</v>
      </c>
      <c r="E172" s="257">
        <v>2012</v>
      </c>
      <c r="F172" s="72">
        <f>SUM(F173:F174)</f>
        <v>64600</v>
      </c>
      <c r="G172" s="72">
        <f>SUM(G173:G174)</f>
        <v>0</v>
      </c>
      <c r="H172" s="72">
        <f>SUM(H173:H174)</f>
        <v>26920</v>
      </c>
      <c r="I172" s="72">
        <f>SUM(I173:I174)</f>
        <v>25900</v>
      </c>
      <c r="J172" s="125">
        <f>I172/H172</f>
        <v>0.962109955423477</v>
      </c>
      <c r="K172" s="256" t="s">
        <v>447</v>
      </c>
      <c r="L172" s="73">
        <f aca="true" t="shared" si="76" ref="L172:AC172">SUM(L173:L174)</f>
        <v>37680</v>
      </c>
      <c r="M172" s="72">
        <f t="shared" si="76"/>
        <v>0</v>
      </c>
      <c r="N172" s="72">
        <f t="shared" si="76"/>
        <v>0</v>
      </c>
      <c r="O172" s="72">
        <f t="shared" si="76"/>
        <v>0</v>
      </c>
      <c r="P172" s="72">
        <f t="shared" si="76"/>
        <v>0</v>
      </c>
      <c r="Q172" s="72">
        <f t="shared" si="76"/>
        <v>0</v>
      </c>
      <c r="R172" s="72">
        <f t="shared" si="76"/>
        <v>0</v>
      </c>
      <c r="S172" s="72">
        <f t="shared" si="76"/>
        <v>0</v>
      </c>
      <c r="T172" s="72">
        <f t="shared" si="76"/>
        <v>0</v>
      </c>
      <c r="U172" s="72">
        <f t="shared" si="76"/>
        <v>0</v>
      </c>
      <c r="V172" s="72">
        <f t="shared" si="76"/>
        <v>0</v>
      </c>
      <c r="W172" s="72">
        <f t="shared" si="76"/>
        <v>0</v>
      </c>
      <c r="X172" s="72">
        <f t="shared" si="76"/>
        <v>0</v>
      </c>
      <c r="Y172" s="72">
        <f t="shared" si="76"/>
        <v>0</v>
      </c>
      <c r="Z172" s="72">
        <f t="shared" si="76"/>
        <v>0</v>
      </c>
      <c r="AA172" s="72">
        <f t="shared" si="76"/>
        <v>0</v>
      </c>
      <c r="AB172" s="72">
        <f t="shared" si="76"/>
        <v>0</v>
      </c>
      <c r="AC172" s="74">
        <f t="shared" si="76"/>
        <v>64600</v>
      </c>
    </row>
    <row r="173" spans="1:29" s="79" customFormat="1" ht="12">
      <c r="A173" s="255"/>
      <c r="B173" s="75" t="s">
        <v>120</v>
      </c>
      <c r="C173" s="256"/>
      <c r="D173" s="257"/>
      <c r="E173" s="257"/>
      <c r="F173" s="76">
        <v>64600</v>
      </c>
      <c r="G173" s="76">
        <v>0</v>
      </c>
      <c r="H173" s="76">
        <v>26920</v>
      </c>
      <c r="I173" s="78">
        <v>25900</v>
      </c>
      <c r="J173" s="126">
        <f>I173/H173</f>
        <v>0.962109955423477</v>
      </c>
      <c r="K173" s="256"/>
      <c r="L173" s="77">
        <v>37680</v>
      </c>
      <c r="M173" s="76">
        <v>0</v>
      </c>
      <c r="N173" s="76">
        <v>0</v>
      </c>
      <c r="O173" s="76">
        <v>0</v>
      </c>
      <c r="P173" s="76">
        <v>0</v>
      </c>
      <c r="Q173" s="76">
        <v>0</v>
      </c>
      <c r="R173" s="76">
        <v>0</v>
      </c>
      <c r="S173" s="76">
        <v>0</v>
      </c>
      <c r="T173" s="76">
        <v>0</v>
      </c>
      <c r="U173" s="76">
        <v>0</v>
      </c>
      <c r="V173" s="76">
        <v>0</v>
      </c>
      <c r="W173" s="76">
        <v>0</v>
      </c>
      <c r="X173" s="76">
        <v>0</v>
      </c>
      <c r="Y173" s="76">
        <v>0</v>
      </c>
      <c r="Z173" s="76">
        <v>0</v>
      </c>
      <c r="AA173" s="76">
        <v>0</v>
      </c>
      <c r="AB173" s="76">
        <v>0</v>
      </c>
      <c r="AC173" s="78">
        <f>SUM(H173,L173,M173,N173,O173,P173,Q173,R173,S173)</f>
        <v>64600</v>
      </c>
    </row>
    <row r="174" spans="1:29" s="79" customFormat="1" ht="12">
      <c r="A174" s="252"/>
      <c r="B174" s="75" t="s">
        <v>121</v>
      </c>
      <c r="C174" s="256"/>
      <c r="D174" s="257"/>
      <c r="E174" s="257"/>
      <c r="F174" s="76">
        <v>0</v>
      </c>
      <c r="G174" s="76">
        <v>0</v>
      </c>
      <c r="H174" s="76">
        <v>0</v>
      </c>
      <c r="I174" s="76">
        <v>0</v>
      </c>
      <c r="J174" s="126" t="s">
        <v>136</v>
      </c>
      <c r="K174" s="256"/>
      <c r="L174" s="77">
        <v>0</v>
      </c>
      <c r="M174" s="76">
        <v>0</v>
      </c>
      <c r="N174" s="76">
        <v>0</v>
      </c>
      <c r="O174" s="76">
        <v>0</v>
      </c>
      <c r="P174" s="76">
        <v>0</v>
      </c>
      <c r="Q174" s="76">
        <v>0</v>
      </c>
      <c r="R174" s="76">
        <v>0</v>
      </c>
      <c r="S174" s="76">
        <v>0</v>
      </c>
      <c r="T174" s="76">
        <v>0</v>
      </c>
      <c r="U174" s="76">
        <v>0</v>
      </c>
      <c r="V174" s="76">
        <v>0</v>
      </c>
      <c r="W174" s="76">
        <v>0</v>
      </c>
      <c r="X174" s="76">
        <v>0</v>
      </c>
      <c r="Y174" s="76">
        <v>0</v>
      </c>
      <c r="Z174" s="76">
        <v>0</v>
      </c>
      <c r="AA174" s="76">
        <v>0</v>
      </c>
      <c r="AB174" s="76">
        <v>0</v>
      </c>
      <c r="AC174" s="78">
        <f>SUM(H174,L174,M174,N174,O174,P174,Q174,R174,S174)</f>
        <v>0</v>
      </c>
    </row>
    <row r="175" spans="1:29" s="50" customFormat="1" ht="12" customHeight="1">
      <c r="A175" s="251" t="s">
        <v>173</v>
      </c>
      <c r="B175" s="89" t="s">
        <v>291</v>
      </c>
      <c r="C175" s="256" t="s">
        <v>355</v>
      </c>
      <c r="D175" s="257">
        <v>2011</v>
      </c>
      <c r="E175" s="257">
        <v>2012</v>
      </c>
      <c r="F175" s="72">
        <f>SUM(F176:F177)</f>
        <v>27000</v>
      </c>
      <c r="G175" s="72">
        <f>SUM(G176:G177)</f>
        <v>0</v>
      </c>
      <c r="H175" s="72">
        <f>SUM(H176:H177)</f>
        <v>18000</v>
      </c>
      <c r="I175" s="72">
        <f>SUM(I176:I177)</f>
        <v>12086</v>
      </c>
      <c r="J175" s="125">
        <f>I175/H175</f>
        <v>0.6714444444444444</v>
      </c>
      <c r="K175" s="256" t="s">
        <v>447</v>
      </c>
      <c r="L175" s="73">
        <f aca="true" t="shared" si="77" ref="L175:AC175">SUM(L176:L177)</f>
        <v>9000</v>
      </c>
      <c r="M175" s="72">
        <f t="shared" si="77"/>
        <v>0</v>
      </c>
      <c r="N175" s="72">
        <f t="shared" si="77"/>
        <v>0</v>
      </c>
      <c r="O175" s="72">
        <f t="shared" si="77"/>
        <v>0</v>
      </c>
      <c r="P175" s="72">
        <f t="shared" si="77"/>
        <v>0</v>
      </c>
      <c r="Q175" s="72">
        <f t="shared" si="77"/>
        <v>0</v>
      </c>
      <c r="R175" s="72">
        <f t="shared" si="77"/>
        <v>0</v>
      </c>
      <c r="S175" s="72">
        <f t="shared" si="77"/>
        <v>0</v>
      </c>
      <c r="T175" s="72">
        <f t="shared" si="77"/>
        <v>0</v>
      </c>
      <c r="U175" s="72">
        <f t="shared" si="77"/>
        <v>0</v>
      </c>
      <c r="V175" s="72">
        <f t="shared" si="77"/>
        <v>0</v>
      </c>
      <c r="W175" s="72">
        <f t="shared" si="77"/>
        <v>0</v>
      </c>
      <c r="X175" s="72">
        <f t="shared" si="77"/>
        <v>0</v>
      </c>
      <c r="Y175" s="72">
        <f t="shared" si="77"/>
        <v>0</v>
      </c>
      <c r="Z175" s="72">
        <f t="shared" si="77"/>
        <v>0</v>
      </c>
      <c r="AA175" s="72">
        <f t="shared" si="77"/>
        <v>0</v>
      </c>
      <c r="AB175" s="72">
        <f t="shared" si="77"/>
        <v>0</v>
      </c>
      <c r="AC175" s="74">
        <f t="shared" si="77"/>
        <v>27000</v>
      </c>
    </row>
    <row r="176" spans="1:29" s="79" customFormat="1" ht="12">
      <c r="A176" s="255"/>
      <c r="B176" s="75" t="s">
        <v>120</v>
      </c>
      <c r="C176" s="256"/>
      <c r="D176" s="257"/>
      <c r="E176" s="257"/>
      <c r="F176" s="76">
        <v>27000</v>
      </c>
      <c r="G176" s="76">
        <v>0</v>
      </c>
      <c r="H176" s="76">
        <v>18000</v>
      </c>
      <c r="I176" s="78">
        <v>12086</v>
      </c>
      <c r="J176" s="126">
        <f>I176/H176</f>
        <v>0.6714444444444444</v>
      </c>
      <c r="K176" s="256"/>
      <c r="L176" s="77">
        <v>9000</v>
      </c>
      <c r="M176" s="76">
        <v>0</v>
      </c>
      <c r="N176" s="76">
        <v>0</v>
      </c>
      <c r="O176" s="76">
        <v>0</v>
      </c>
      <c r="P176" s="76">
        <v>0</v>
      </c>
      <c r="Q176" s="76">
        <v>0</v>
      </c>
      <c r="R176" s="76">
        <v>0</v>
      </c>
      <c r="S176" s="76">
        <v>0</v>
      </c>
      <c r="T176" s="76">
        <v>0</v>
      </c>
      <c r="U176" s="76">
        <v>0</v>
      </c>
      <c r="V176" s="76">
        <v>0</v>
      </c>
      <c r="W176" s="76">
        <v>0</v>
      </c>
      <c r="X176" s="76">
        <v>0</v>
      </c>
      <c r="Y176" s="76">
        <v>0</v>
      </c>
      <c r="Z176" s="76">
        <v>0</v>
      </c>
      <c r="AA176" s="76">
        <v>0</v>
      </c>
      <c r="AB176" s="76">
        <v>0</v>
      </c>
      <c r="AC176" s="78">
        <f>SUM(H176,L176,M176,N176,O176,P176,Q176,R176,S176)</f>
        <v>27000</v>
      </c>
    </row>
    <row r="177" spans="1:29" s="79" customFormat="1" ht="12">
      <c r="A177" s="252"/>
      <c r="B177" s="75" t="s">
        <v>121</v>
      </c>
      <c r="C177" s="256"/>
      <c r="D177" s="257"/>
      <c r="E177" s="257"/>
      <c r="F177" s="76">
        <v>0</v>
      </c>
      <c r="G177" s="76">
        <v>0</v>
      </c>
      <c r="H177" s="76">
        <v>0</v>
      </c>
      <c r="I177" s="76">
        <v>0</v>
      </c>
      <c r="J177" s="126" t="s">
        <v>136</v>
      </c>
      <c r="K177" s="256"/>
      <c r="L177" s="77">
        <v>0</v>
      </c>
      <c r="M177" s="76">
        <v>0</v>
      </c>
      <c r="N177" s="76">
        <v>0</v>
      </c>
      <c r="O177" s="76">
        <v>0</v>
      </c>
      <c r="P177" s="76">
        <v>0</v>
      </c>
      <c r="Q177" s="76">
        <v>0</v>
      </c>
      <c r="R177" s="76">
        <v>0</v>
      </c>
      <c r="S177" s="76">
        <v>0</v>
      </c>
      <c r="T177" s="76">
        <v>0</v>
      </c>
      <c r="U177" s="76">
        <v>0</v>
      </c>
      <c r="V177" s="76">
        <v>0</v>
      </c>
      <c r="W177" s="76">
        <v>0</v>
      </c>
      <c r="X177" s="76">
        <v>0</v>
      </c>
      <c r="Y177" s="76">
        <v>0</v>
      </c>
      <c r="Z177" s="76">
        <v>0</v>
      </c>
      <c r="AA177" s="76">
        <v>0</v>
      </c>
      <c r="AB177" s="76">
        <v>0</v>
      </c>
      <c r="AC177" s="78">
        <f>SUM(H177,L177,M177,N177,O177,P177,Q177,R177,S177)</f>
        <v>0</v>
      </c>
    </row>
    <row r="178" spans="1:29" s="50" customFormat="1" ht="12" customHeight="1">
      <c r="A178" s="251" t="s">
        <v>174</v>
      </c>
      <c r="B178" s="89" t="s">
        <v>292</v>
      </c>
      <c r="C178" s="256" t="s">
        <v>355</v>
      </c>
      <c r="D178" s="257">
        <v>2011</v>
      </c>
      <c r="E178" s="257">
        <v>2012</v>
      </c>
      <c r="F178" s="72">
        <f>SUM(F179:F180)</f>
        <v>235000</v>
      </c>
      <c r="G178" s="72">
        <f>SUM(G179:G180)</f>
        <v>0</v>
      </c>
      <c r="H178" s="72">
        <f>SUM(H179:H180)</f>
        <v>215400</v>
      </c>
      <c r="I178" s="72">
        <f>SUM(I179:I180)</f>
        <v>122563</v>
      </c>
      <c r="J178" s="125">
        <f>I178/H178</f>
        <v>0.5690018570102136</v>
      </c>
      <c r="K178" s="256" t="s">
        <v>447</v>
      </c>
      <c r="L178" s="73">
        <f aca="true" t="shared" si="78" ref="L178:AC178">SUM(L179:L180)</f>
        <v>19600</v>
      </c>
      <c r="M178" s="72">
        <f t="shared" si="78"/>
        <v>0</v>
      </c>
      <c r="N178" s="72">
        <f t="shared" si="78"/>
        <v>0</v>
      </c>
      <c r="O178" s="72">
        <f t="shared" si="78"/>
        <v>0</v>
      </c>
      <c r="P178" s="72">
        <f t="shared" si="78"/>
        <v>0</v>
      </c>
      <c r="Q178" s="72">
        <f t="shared" si="78"/>
        <v>0</v>
      </c>
      <c r="R178" s="72">
        <f t="shared" si="78"/>
        <v>0</v>
      </c>
      <c r="S178" s="72">
        <f t="shared" si="78"/>
        <v>0</v>
      </c>
      <c r="T178" s="72">
        <f t="shared" si="78"/>
        <v>0</v>
      </c>
      <c r="U178" s="72">
        <f t="shared" si="78"/>
        <v>0</v>
      </c>
      <c r="V178" s="72">
        <f t="shared" si="78"/>
        <v>0</v>
      </c>
      <c r="W178" s="72">
        <f t="shared" si="78"/>
        <v>0</v>
      </c>
      <c r="X178" s="72">
        <f t="shared" si="78"/>
        <v>0</v>
      </c>
      <c r="Y178" s="72">
        <f t="shared" si="78"/>
        <v>0</v>
      </c>
      <c r="Z178" s="72">
        <f t="shared" si="78"/>
        <v>0</v>
      </c>
      <c r="AA178" s="72">
        <f t="shared" si="78"/>
        <v>0</v>
      </c>
      <c r="AB178" s="72">
        <f t="shared" si="78"/>
        <v>0</v>
      </c>
      <c r="AC178" s="74">
        <f t="shared" si="78"/>
        <v>235000</v>
      </c>
    </row>
    <row r="179" spans="1:29" s="79" customFormat="1" ht="12">
      <c r="A179" s="255"/>
      <c r="B179" s="75" t="s">
        <v>120</v>
      </c>
      <c r="C179" s="256"/>
      <c r="D179" s="257"/>
      <c r="E179" s="257"/>
      <c r="F179" s="76">
        <v>235000</v>
      </c>
      <c r="G179" s="76">
        <v>0</v>
      </c>
      <c r="H179" s="76">
        <v>215400</v>
      </c>
      <c r="I179" s="78">
        <v>122563</v>
      </c>
      <c r="J179" s="126">
        <f>I179/H179</f>
        <v>0.5690018570102136</v>
      </c>
      <c r="K179" s="256"/>
      <c r="L179" s="77">
        <v>19600</v>
      </c>
      <c r="M179" s="76">
        <v>0</v>
      </c>
      <c r="N179" s="76">
        <v>0</v>
      </c>
      <c r="O179" s="76">
        <v>0</v>
      </c>
      <c r="P179" s="76">
        <v>0</v>
      </c>
      <c r="Q179" s="76">
        <v>0</v>
      </c>
      <c r="R179" s="76">
        <v>0</v>
      </c>
      <c r="S179" s="76">
        <v>0</v>
      </c>
      <c r="T179" s="76">
        <v>0</v>
      </c>
      <c r="U179" s="76">
        <v>0</v>
      </c>
      <c r="V179" s="76">
        <v>0</v>
      </c>
      <c r="W179" s="76">
        <v>0</v>
      </c>
      <c r="X179" s="76">
        <v>0</v>
      </c>
      <c r="Y179" s="76">
        <v>0</v>
      </c>
      <c r="Z179" s="76">
        <v>0</v>
      </c>
      <c r="AA179" s="76">
        <v>0</v>
      </c>
      <c r="AB179" s="76">
        <v>0</v>
      </c>
      <c r="AC179" s="78">
        <f>SUM(H179,L179,M179,N179,O179,P179,Q179,R179,S179)</f>
        <v>235000</v>
      </c>
    </row>
    <row r="180" spans="1:29" s="79" customFormat="1" ht="12">
      <c r="A180" s="252"/>
      <c r="B180" s="75" t="s">
        <v>121</v>
      </c>
      <c r="C180" s="256"/>
      <c r="D180" s="257"/>
      <c r="E180" s="257"/>
      <c r="F180" s="76">
        <v>0</v>
      </c>
      <c r="G180" s="76">
        <v>0</v>
      </c>
      <c r="H180" s="76">
        <v>0</v>
      </c>
      <c r="I180" s="76">
        <v>0</v>
      </c>
      <c r="J180" s="126" t="s">
        <v>136</v>
      </c>
      <c r="K180" s="256"/>
      <c r="L180" s="77">
        <v>0</v>
      </c>
      <c r="M180" s="76">
        <v>0</v>
      </c>
      <c r="N180" s="76">
        <v>0</v>
      </c>
      <c r="O180" s="76">
        <v>0</v>
      </c>
      <c r="P180" s="76">
        <v>0</v>
      </c>
      <c r="Q180" s="76">
        <v>0</v>
      </c>
      <c r="R180" s="76">
        <v>0</v>
      </c>
      <c r="S180" s="76">
        <v>0</v>
      </c>
      <c r="T180" s="76">
        <v>0</v>
      </c>
      <c r="U180" s="76">
        <v>0</v>
      </c>
      <c r="V180" s="76">
        <v>0</v>
      </c>
      <c r="W180" s="76">
        <v>0</v>
      </c>
      <c r="X180" s="76">
        <v>0</v>
      </c>
      <c r="Y180" s="76">
        <v>0</v>
      </c>
      <c r="Z180" s="76">
        <v>0</v>
      </c>
      <c r="AA180" s="76">
        <v>0</v>
      </c>
      <c r="AB180" s="76">
        <v>0</v>
      </c>
      <c r="AC180" s="78">
        <f>SUM(H180,L180,M180,N180,O180,P180,Q180,R180,S180)</f>
        <v>0</v>
      </c>
    </row>
    <row r="181" spans="1:29" s="50" customFormat="1" ht="14.25" customHeight="1">
      <c r="A181" s="251" t="s">
        <v>175</v>
      </c>
      <c r="B181" s="89" t="s">
        <v>293</v>
      </c>
      <c r="C181" s="256" t="s">
        <v>355</v>
      </c>
      <c r="D181" s="257">
        <v>2011</v>
      </c>
      <c r="E181" s="257">
        <v>2012</v>
      </c>
      <c r="F181" s="72">
        <f>SUM(F182:F183)</f>
        <v>16000</v>
      </c>
      <c r="G181" s="72">
        <f>SUM(G182:G183)</f>
        <v>0</v>
      </c>
      <c r="H181" s="72">
        <f>SUM(H182:H183)</f>
        <v>12000</v>
      </c>
      <c r="I181" s="72">
        <f>SUM(I182:I183)</f>
        <v>6079</v>
      </c>
      <c r="J181" s="125">
        <f>I181/H181</f>
        <v>0.5065833333333334</v>
      </c>
      <c r="K181" s="256" t="s">
        <v>447</v>
      </c>
      <c r="L181" s="73">
        <f aca="true" t="shared" si="79" ref="L181:AC181">SUM(L182:L183)</f>
        <v>4000</v>
      </c>
      <c r="M181" s="72">
        <f t="shared" si="79"/>
        <v>0</v>
      </c>
      <c r="N181" s="72">
        <f t="shared" si="79"/>
        <v>0</v>
      </c>
      <c r="O181" s="72">
        <f t="shared" si="79"/>
        <v>0</v>
      </c>
      <c r="P181" s="72">
        <f t="shared" si="79"/>
        <v>0</v>
      </c>
      <c r="Q181" s="72">
        <f t="shared" si="79"/>
        <v>0</v>
      </c>
      <c r="R181" s="72">
        <f t="shared" si="79"/>
        <v>0</v>
      </c>
      <c r="S181" s="72">
        <f t="shared" si="79"/>
        <v>0</v>
      </c>
      <c r="T181" s="72">
        <f t="shared" si="79"/>
        <v>0</v>
      </c>
      <c r="U181" s="72">
        <f t="shared" si="79"/>
        <v>0</v>
      </c>
      <c r="V181" s="72">
        <f t="shared" si="79"/>
        <v>0</v>
      </c>
      <c r="W181" s="72">
        <f t="shared" si="79"/>
        <v>0</v>
      </c>
      <c r="X181" s="72">
        <f t="shared" si="79"/>
        <v>0</v>
      </c>
      <c r="Y181" s="72">
        <f t="shared" si="79"/>
        <v>0</v>
      </c>
      <c r="Z181" s="72">
        <f t="shared" si="79"/>
        <v>0</v>
      </c>
      <c r="AA181" s="72">
        <f t="shared" si="79"/>
        <v>0</v>
      </c>
      <c r="AB181" s="72">
        <f t="shared" si="79"/>
        <v>0</v>
      </c>
      <c r="AC181" s="74">
        <f t="shared" si="79"/>
        <v>16000</v>
      </c>
    </row>
    <row r="182" spans="1:29" s="79" customFormat="1" ht="12">
      <c r="A182" s="255"/>
      <c r="B182" s="75" t="s">
        <v>120</v>
      </c>
      <c r="C182" s="256"/>
      <c r="D182" s="257"/>
      <c r="E182" s="257"/>
      <c r="F182" s="76">
        <v>16000</v>
      </c>
      <c r="G182" s="76">
        <v>0</v>
      </c>
      <c r="H182" s="76">
        <v>12000</v>
      </c>
      <c r="I182" s="78">
        <v>6079</v>
      </c>
      <c r="J182" s="126">
        <f>I182/H182</f>
        <v>0.5065833333333334</v>
      </c>
      <c r="K182" s="256"/>
      <c r="L182" s="77">
        <v>4000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  <c r="R182" s="76">
        <v>0</v>
      </c>
      <c r="S182" s="76">
        <v>0</v>
      </c>
      <c r="T182" s="76">
        <v>0</v>
      </c>
      <c r="U182" s="76">
        <v>0</v>
      </c>
      <c r="V182" s="76">
        <v>0</v>
      </c>
      <c r="W182" s="76">
        <v>0</v>
      </c>
      <c r="X182" s="76">
        <v>0</v>
      </c>
      <c r="Y182" s="76">
        <v>0</v>
      </c>
      <c r="Z182" s="76">
        <v>0</v>
      </c>
      <c r="AA182" s="76">
        <v>0</v>
      </c>
      <c r="AB182" s="76">
        <v>0</v>
      </c>
      <c r="AC182" s="78">
        <f>SUM(H182,L182,M182,N182,O182,P182,Q182,R182,S182)</f>
        <v>16000</v>
      </c>
    </row>
    <row r="183" spans="1:29" s="79" customFormat="1" ht="12">
      <c r="A183" s="252"/>
      <c r="B183" s="75" t="s">
        <v>121</v>
      </c>
      <c r="C183" s="256"/>
      <c r="D183" s="257"/>
      <c r="E183" s="257"/>
      <c r="F183" s="76">
        <v>0</v>
      </c>
      <c r="G183" s="76">
        <v>0</v>
      </c>
      <c r="H183" s="76">
        <v>0</v>
      </c>
      <c r="I183" s="76">
        <v>0</v>
      </c>
      <c r="J183" s="126" t="s">
        <v>136</v>
      </c>
      <c r="K183" s="256"/>
      <c r="L183" s="77">
        <v>0</v>
      </c>
      <c r="M183" s="76">
        <v>0</v>
      </c>
      <c r="N183" s="76">
        <v>0</v>
      </c>
      <c r="O183" s="76">
        <v>0</v>
      </c>
      <c r="P183" s="76">
        <v>0</v>
      </c>
      <c r="Q183" s="76">
        <v>0</v>
      </c>
      <c r="R183" s="76">
        <v>0</v>
      </c>
      <c r="S183" s="76">
        <v>0</v>
      </c>
      <c r="T183" s="76">
        <v>0</v>
      </c>
      <c r="U183" s="76">
        <v>0</v>
      </c>
      <c r="V183" s="76">
        <v>0</v>
      </c>
      <c r="W183" s="76">
        <v>0</v>
      </c>
      <c r="X183" s="76">
        <v>0</v>
      </c>
      <c r="Y183" s="76">
        <v>0</v>
      </c>
      <c r="Z183" s="76">
        <v>0</v>
      </c>
      <c r="AA183" s="76">
        <v>0</v>
      </c>
      <c r="AB183" s="76">
        <v>0</v>
      </c>
      <c r="AC183" s="78">
        <f>SUM(H183,L183,M183,N183,O183,P183,Q183,R183,S183)</f>
        <v>0</v>
      </c>
    </row>
    <row r="184" spans="1:29" s="50" customFormat="1" ht="24" customHeight="1">
      <c r="A184" s="251" t="s">
        <v>176</v>
      </c>
      <c r="B184" s="89" t="s">
        <v>294</v>
      </c>
      <c r="C184" s="256" t="s">
        <v>356</v>
      </c>
      <c r="D184" s="257">
        <v>2011</v>
      </c>
      <c r="E184" s="257">
        <v>2012</v>
      </c>
      <c r="F184" s="72">
        <f>SUM(F185:F186)</f>
        <v>6052</v>
      </c>
      <c r="G184" s="72">
        <f>SUM(G185:G186)</f>
        <v>0</v>
      </c>
      <c r="H184" s="72">
        <f>SUM(H185:H186)</f>
        <v>2017</v>
      </c>
      <c r="I184" s="72">
        <f>SUM(I185:I186)</f>
        <v>0</v>
      </c>
      <c r="J184" s="125">
        <f>I184/H184</f>
        <v>0</v>
      </c>
      <c r="K184" s="256" t="s">
        <v>421</v>
      </c>
      <c r="L184" s="73">
        <f aca="true" t="shared" si="80" ref="L184:AC184">SUM(L185:L186)</f>
        <v>4035</v>
      </c>
      <c r="M184" s="72">
        <f t="shared" si="80"/>
        <v>0</v>
      </c>
      <c r="N184" s="72">
        <f t="shared" si="80"/>
        <v>0</v>
      </c>
      <c r="O184" s="72">
        <f t="shared" si="80"/>
        <v>0</v>
      </c>
      <c r="P184" s="72">
        <f t="shared" si="80"/>
        <v>0</v>
      </c>
      <c r="Q184" s="72">
        <f t="shared" si="80"/>
        <v>0</v>
      </c>
      <c r="R184" s="72">
        <f t="shared" si="80"/>
        <v>0</v>
      </c>
      <c r="S184" s="72">
        <f t="shared" si="80"/>
        <v>0</v>
      </c>
      <c r="T184" s="72">
        <f t="shared" si="80"/>
        <v>0</v>
      </c>
      <c r="U184" s="72">
        <f t="shared" si="80"/>
        <v>0</v>
      </c>
      <c r="V184" s="72">
        <f t="shared" si="80"/>
        <v>0</v>
      </c>
      <c r="W184" s="72">
        <f t="shared" si="80"/>
        <v>0</v>
      </c>
      <c r="X184" s="72">
        <f t="shared" si="80"/>
        <v>0</v>
      </c>
      <c r="Y184" s="72">
        <f t="shared" si="80"/>
        <v>0</v>
      </c>
      <c r="Z184" s="72">
        <f t="shared" si="80"/>
        <v>0</v>
      </c>
      <c r="AA184" s="72">
        <f t="shared" si="80"/>
        <v>0</v>
      </c>
      <c r="AB184" s="72">
        <f t="shared" si="80"/>
        <v>0</v>
      </c>
      <c r="AC184" s="74">
        <f t="shared" si="80"/>
        <v>6052</v>
      </c>
    </row>
    <row r="185" spans="1:29" s="79" customFormat="1" ht="12">
      <c r="A185" s="255"/>
      <c r="B185" s="75" t="s">
        <v>120</v>
      </c>
      <c r="C185" s="256"/>
      <c r="D185" s="257"/>
      <c r="E185" s="257"/>
      <c r="F185" s="76">
        <v>6052</v>
      </c>
      <c r="G185" s="76">
        <v>0</v>
      </c>
      <c r="H185" s="76">
        <v>2017</v>
      </c>
      <c r="I185" s="78">
        <v>0</v>
      </c>
      <c r="J185" s="126">
        <f>I185/H185</f>
        <v>0</v>
      </c>
      <c r="K185" s="256"/>
      <c r="L185" s="77">
        <v>4035</v>
      </c>
      <c r="M185" s="76">
        <v>0</v>
      </c>
      <c r="N185" s="76">
        <v>0</v>
      </c>
      <c r="O185" s="76">
        <v>0</v>
      </c>
      <c r="P185" s="76">
        <v>0</v>
      </c>
      <c r="Q185" s="76">
        <v>0</v>
      </c>
      <c r="R185" s="76">
        <v>0</v>
      </c>
      <c r="S185" s="76">
        <v>0</v>
      </c>
      <c r="T185" s="76">
        <v>0</v>
      </c>
      <c r="U185" s="76">
        <v>0</v>
      </c>
      <c r="V185" s="76">
        <v>0</v>
      </c>
      <c r="W185" s="76">
        <v>0</v>
      </c>
      <c r="X185" s="76">
        <v>0</v>
      </c>
      <c r="Y185" s="76">
        <v>0</v>
      </c>
      <c r="Z185" s="76">
        <v>0</v>
      </c>
      <c r="AA185" s="76">
        <v>0</v>
      </c>
      <c r="AB185" s="76">
        <v>0</v>
      </c>
      <c r="AC185" s="78">
        <f>SUM(H185,L185,M185,N185,O185,P185,Q185,R185,S185)</f>
        <v>6052</v>
      </c>
    </row>
    <row r="186" spans="1:29" s="79" customFormat="1" ht="12">
      <c r="A186" s="252"/>
      <c r="B186" s="75" t="s">
        <v>121</v>
      </c>
      <c r="C186" s="256"/>
      <c r="D186" s="257"/>
      <c r="E186" s="257"/>
      <c r="F186" s="76">
        <v>0</v>
      </c>
      <c r="G186" s="76">
        <v>0</v>
      </c>
      <c r="H186" s="76">
        <v>0</v>
      </c>
      <c r="I186" s="76">
        <v>0</v>
      </c>
      <c r="J186" s="126" t="s">
        <v>136</v>
      </c>
      <c r="K186" s="256"/>
      <c r="L186" s="77">
        <v>0</v>
      </c>
      <c r="M186" s="76">
        <v>0</v>
      </c>
      <c r="N186" s="76">
        <v>0</v>
      </c>
      <c r="O186" s="76">
        <v>0</v>
      </c>
      <c r="P186" s="76">
        <v>0</v>
      </c>
      <c r="Q186" s="76">
        <v>0</v>
      </c>
      <c r="R186" s="76">
        <v>0</v>
      </c>
      <c r="S186" s="76">
        <v>0</v>
      </c>
      <c r="T186" s="76">
        <v>0</v>
      </c>
      <c r="U186" s="76">
        <v>0</v>
      </c>
      <c r="V186" s="76">
        <v>0</v>
      </c>
      <c r="W186" s="76">
        <v>0</v>
      </c>
      <c r="X186" s="76">
        <v>0</v>
      </c>
      <c r="Y186" s="76">
        <v>0</v>
      </c>
      <c r="Z186" s="76">
        <v>0</v>
      </c>
      <c r="AA186" s="76">
        <v>0</v>
      </c>
      <c r="AB186" s="76">
        <v>0</v>
      </c>
      <c r="AC186" s="78">
        <f>SUM(H186,L186,M186,N186,O186,P186,Q186,R186,S186)</f>
        <v>0</v>
      </c>
    </row>
    <row r="187" spans="1:29" s="50" customFormat="1" ht="24" customHeight="1">
      <c r="A187" s="251" t="s">
        <v>177</v>
      </c>
      <c r="B187" s="89" t="s">
        <v>295</v>
      </c>
      <c r="C187" s="256" t="s">
        <v>356</v>
      </c>
      <c r="D187" s="257">
        <v>2011</v>
      </c>
      <c r="E187" s="257">
        <v>2012</v>
      </c>
      <c r="F187" s="72">
        <f>SUM(F188:F189)</f>
        <v>9594</v>
      </c>
      <c r="G187" s="72">
        <f>SUM(G188:G189)</f>
        <v>0</v>
      </c>
      <c r="H187" s="72">
        <f>SUM(H188:H189)</f>
        <v>5596</v>
      </c>
      <c r="I187" s="72">
        <f>SUM(I188:I189)</f>
        <v>800</v>
      </c>
      <c r="J187" s="125">
        <f>I187/H187</f>
        <v>0.14295925661186562</v>
      </c>
      <c r="K187" s="256" t="s">
        <v>422</v>
      </c>
      <c r="L187" s="73">
        <f aca="true" t="shared" si="81" ref="L187:AC187">SUM(L188:L189)</f>
        <v>3998</v>
      </c>
      <c r="M187" s="72">
        <f t="shared" si="81"/>
        <v>0</v>
      </c>
      <c r="N187" s="72">
        <f t="shared" si="81"/>
        <v>0</v>
      </c>
      <c r="O187" s="72">
        <f t="shared" si="81"/>
        <v>0</v>
      </c>
      <c r="P187" s="72">
        <f t="shared" si="81"/>
        <v>0</v>
      </c>
      <c r="Q187" s="72">
        <f t="shared" si="81"/>
        <v>0</v>
      </c>
      <c r="R187" s="72">
        <f t="shared" si="81"/>
        <v>0</v>
      </c>
      <c r="S187" s="72">
        <f t="shared" si="81"/>
        <v>0</v>
      </c>
      <c r="T187" s="72">
        <f t="shared" si="81"/>
        <v>0</v>
      </c>
      <c r="U187" s="72">
        <f t="shared" si="81"/>
        <v>0</v>
      </c>
      <c r="V187" s="72">
        <f t="shared" si="81"/>
        <v>0</v>
      </c>
      <c r="W187" s="72">
        <f t="shared" si="81"/>
        <v>0</v>
      </c>
      <c r="X187" s="72">
        <f t="shared" si="81"/>
        <v>0</v>
      </c>
      <c r="Y187" s="72">
        <f t="shared" si="81"/>
        <v>0</v>
      </c>
      <c r="Z187" s="72">
        <f t="shared" si="81"/>
        <v>0</v>
      </c>
      <c r="AA187" s="72">
        <f t="shared" si="81"/>
        <v>0</v>
      </c>
      <c r="AB187" s="72">
        <f t="shared" si="81"/>
        <v>0</v>
      </c>
      <c r="AC187" s="74">
        <f t="shared" si="81"/>
        <v>9594</v>
      </c>
    </row>
    <row r="188" spans="1:29" s="79" customFormat="1" ht="12">
      <c r="A188" s="255"/>
      <c r="B188" s="75" t="s">
        <v>120</v>
      </c>
      <c r="C188" s="256"/>
      <c r="D188" s="257"/>
      <c r="E188" s="257"/>
      <c r="F188" s="76">
        <v>9594</v>
      </c>
      <c r="G188" s="76">
        <v>0</v>
      </c>
      <c r="H188" s="76">
        <v>5596</v>
      </c>
      <c r="I188" s="78">
        <v>800</v>
      </c>
      <c r="J188" s="126">
        <f>I188/H188</f>
        <v>0.14295925661186562</v>
      </c>
      <c r="K188" s="256"/>
      <c r="L188" s="77">
        <v>3998</v>
      </c>
      <c r="M188" s="76">
        <v>0</v>
      </c>
      <c r="N188" s="76">
        <v>0</v>
      </c>
      <c r="O188" s="76">
        <v>0</v>
      </c>
      <c r="P188" s="76">
        <v>0</v>
      </c>
      <c r="Q188" s="76">
        <v>0</v>
      </c>
      <c r="R188" s="76">
        <v>0</v>
      </c>
      <c r="S188" s="76">
        <v>0</v>
      </c>
      <c r="T188" s="76">
        <v>0</v>
      </c>
      <c r="U188" s="76">
        <v>0</v>
      </c>
      <c r="V188" s="76">
        <v>0</v>
      </c>
      <c r="W188" s="76">
        <v>0</v>
      </c>
      <c r="X188" s="76">
        <v>0</v>
      </c>
      <c r="Y188" s="76">
        <v>0</v>
      </c>
      <c r="Z188" s="76">
        <v>0</v>
      </c>
      <c r="AA188" s="76">
        <v>0</v>
      </c>
      <c r="AB188" s="76">
        <v>0</v>
      </c>
      <c r="AC188" s="78">
        <f>SUM(H188,L188,M188,N188,O188,P188,Q188,R188,S188)</f>
        <v>9594</v>
      </c>
    </row>
    <row r="189" spans="1:29" s="79" customFormat="1" ht="12">
      <c r="A189" s="252"/>
      <c r="B189" s="75" t="s">
        <v>121</v>
      </c>
      <c r="C189" s="256"/>
      <c r="D189" s="257"/>
      <c r="E189" s="257"/>
      <c r="F189" s="76">
        <v>0</v>
      </c>
      <c r="G189" s="76">
        <v>0</v>
      </c>
      <c r="H189" s="76">
        <v>0</v>
      </c>
      <c r="I189" s="76">
        <v>0</v>
      </c>
      <c r="J189" s="126" t="s">
        <v>136</v>
      </c>
      <c r="K189" s="256"/>
      <c r="L189" s="77">
        <v>0</v>
      </c>
      <c r="M189" s="76">
        <v>0</v>
      </c>
      <c r="N189" s="76">
        <v>0</v>
      </c>
      <c r="O189" s="76">
        <v>0</v>
      </c>
      <c r="P189" s="76">
        <v>0</v>
      </c>
      <c r="Q189" s="76">
        <v>0</v>
      </c>
      <c r="R189" s="76">
        <v>0</v>
      </c>
      <c r="S189" s="76">
        <v>0</v>
      </c>
      <c r="T189" s="76">
        <v>0</v>
      </c>
      <c r="U189" s="76">
        <v>0</v>
      </c>
      <c r="V189" s="76">
        <v>0</v>
      </c>
      <c r="W189" s="76">
        <v>0</v>
      </c>
      <c r="X189" s="76">
        <v>0</v>
      </c>
      <c r="Y189" s="76">
        <v>0</v>
      </c>
      <c r="Z189" s="76">
        <v>0</v>
      </c>
      <c r="AA189" s="76">
        <v>0</v>
      </c>
      <c r="AB189" s="76">
        <v>0</v>
      </c>
      <c r="AC189" s="78">
        <f>SUM(H189,L189,M189,N189,O189,P189,Q189,R189,S189)</f>
        <v>0</v>
      </c>
    </row>
    <row r="190" spans="1:29" s="50" customFormat="1" ht="24" customHeight="1">
      <c r="A190" s="251" t="s">
        <v>178</v>
      </c>
      <c r="B190" s="89" t="s">
        <v>296</v>
      </c>
      <c r="C190" s="256" t="s">
        <v>356</v>
      </c>
      <c r="D190" s="257">
        <v>2011</v>
      </c>
      <c r="E190" s="257">
        <v>2012</v>
      </c>
      <c r="F190" s="72">
        <f>SUM(F191:F192)</f>
        <v>1476</v>
      </c>
      <c r="G190" s="72">
        <f>SUM(G191:G192)</f>
        <v>0</v>
      </c>
      <c r="H190" s="72">
        <f>SUM(H191:H192)</f>
        <v>738</v>
      </c>
      <c r="I190" s="72">
        <f>SUM(I191:I192)</f>
        <v>0</v>
      </c>
      <c r="J190" s="125">
        <f>I190/H190</f>
        <v>0</v>
      </c>
      <c r="K190" s="256" t="s">
        <v>421</v>
      </c>
      <c r="L190" s="73">
        <f aca="true" t="shared" si="82" ref="L190:AC190">SUM(L191:L192)</f>
        <v>738</v>
      </c>
      <c r="M190" s="72">
        <f t="shared" si="82"/>
        <v>0</v>
      </c>
      <c r="N190" s="72">
        <f t="shared" si="82"/>
        <v>0</v>
      </c>
      <c r="O190" s="72">
        <f t="shared" si="82"/>
        <v>0</v>
      </c>
      <c r="P190" s="72">
        <f t="shared" si="82"/>
        <v>0</v>
      </c>
      <c r="Q190" s="72">
        <f t="shared" si="82"/>
        <v>0</v>
      </c>
      <c r="R190" s="72">
        <f t="shared" si="82"/>
        <v>0</v>
      </c>
      <c r="S190" s="72">
        <f t="shared" si="82"/>
        <v>0</v>
      </c>
      <c r="T190" s="72">
        <f t="shared" si="82"/>
        <v>0</v>
      </c>
      <c r="U190" s="72">
        <f t="shared" si="82"/>
        <v>0</v>
      </c>
      <c r="V190" s="72">
        <f t="shared" si="82"/>
        <v>0</v>
      </c>
      <c r="W190" s="72">
        <f t="shared" si="82"/>
        <v>0</v>
      </c>
      <c r="X190" s="72">
        <f t="shared" si="82"/>
        <v>0</v>
      </c>
      <c r="Y190" s="72">
        <f t="shared" si="82"/>
        <v>0</v>
      </c>
      <c r="Z190" s="72">
        <f t="shared" si="82"/>
        <v>0</v>
      </c>
      <c r="AA190" s="72">
        <f t="shared" si="82"/>
        <v>0</v>
      </c>
      <c r="AB190" s="72">
        <f t="shared" si="82"/>
        <v>0</v>
      </c>
      <c r="AC190" s="74">
        <f t="shared" si="82"/>
        <v>1476</v>
      </c>
    </row>
    <row r="191" spans="1:29" s="79" customFormat="1" ht="12">
      <c r="A191" s="255"/>
      <c r="B191" s="75" t="s">
        <v>120</v>
      </c>
      <c r="C191" s="256"/>
      <c r="D191" s="257"/>
      <c r="E191" s="257"/>
      <c r="F191" s="76">
        <v>1476</v>
      </c>
      <c r="G191" s="76">
        <v>0</v>
      </c>
      <c r="H191" s="76">
        <v>738</v>
      </c>
      <c r="I191" s="78">
        <v>0</v>
      </c>
      <c r="J191" s="126">
        <f>I191/H191</f>
        <v>0</v>
      </c>
      <c r="K191" s="256"/>
      <c r="L191" s="77">
        <v>738</v>
      </c>
      <c r="M191" s="76">
        <v>0</v>
      </c>
      <c r="N191" s="76">
        <v>0</v>
      </c>
      <c r="O191" s="76">
        <v>0</v>
      </c>
      <c r="P191" s="76">
        <v>0</v>
      </c>
      <c r="Q191" s="76">
        <v>0</v>
      </c>
      <c r="R191" s="76">
        <v>0</v>
      </c>
      <c r="S191" s="76">
        <v>0</v>
      </c>
      <c r="T191" s="76">
        <v>0</v>
      </c>
      <c r="U191" s="76">
        <v>0</v>
      </c>
      <c r="V191" s="76">
        <v>0</v>
      </c>
      <c r="W191" s="76">
        <v>0</v>
      </c>
      <c r="X191" s="76">
        <v>0</v>
      </c>
      <c r="Y191" s="76">
        <v>0</v>
      </c>
      <c r="Z191" s="76">
        <v>0</v>
      </c>
      <c r="AA191" s="76">
        <v>0</v>
      </c>
      <c r="AB191" s="76">
        <v>0</v>
      </c>
      <c r="AC191" s="78">
        <f>SUM(H191,L191,M191,N191,O191,P191,Q191,R191,S191)</f>
        <v>1476</v>
      </c>
    </row>
    <row r="192" spans="1:29" s="79" customFormat="1" ht="12">
      <c r="A192" s="252"/>
      <c r="B192" s="75" t="s">
        <v>121</v>
      </c>
      <c r="C192" s="256"/>
      <c r="D192" s="257"/>
      <c r="E192" s="257"/>
      <c r="F192" s="76">
        <v>0</v>
      </c>
      <c r="G192" s="76">
        <v>0</v>
      </c>
      <c r="H192" s="76">
        <v>0</v>
      </c>
      <c r="I192" s="78">
        <v>0</v>
      </c>
      <c r="J192" s="126" t="s">
        <v>136</v>
      </c>
      <c r="K192" s="256"/>
      <c r="L192" s="77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 s="76">
        <v>0</v>
      </c>
      <c r="T192" s="76">
        <v>0</v>
      </c>
      <c r="U192" s="76">
        <v>0</v>
      </c>
      <c r="V192" s="76">
        <v>0</v>
      </c>
      <c r="W192" s="76">
        <v>0</v>
      </c>
      <c r="X192" s="76">
        <v>0</v>
      </c>
      <c r="Y192" s="76">
        <v>0</v>
      </c>
      <c r="Z192" s="76">
        <v>0</v>
      </c>
      <c r="AA192" s="76">
        <v>0</v>
      </c>
      <c r="AB192" s="76">
        <v>0</v>
      </c>
      <c r="AC192" s="78">
        <f>SUM(H192,L192,M192,N192,O192,P192,Q192,R192,S192)</f>
        <v>0</v>
      </c>
    </row>
    <row r="193" spans="1:29" s="50" customFormat="1" ht="24" customHeight="1">
      <c r="A193" s="251" t="s">
        <v>179</v>
      </c>
      <c r="B193" s="89" t="s">
        <v>297</v>
      </c>
      <c r="C193" s="256" t="s">
        <v>356</v>
      </c>
      <c r="D193" s="257">
        <v>2011</v>
      </c>
      <c r="E193" s="257">
        <v>2012</v>
      </c>
      <c r="F193" s="72">
        <f>SUM(F194:F195)</f>
        <v>738</v>
      </c>
      <c r="G193" s="72">
        <f>SUM(G194:G195)</f>
        <v>0</v>
      </c>
      <c r="H193" s="72">
        <f>SUM(H194:H195)</f>
        <v>246</v>
      </c>
      <c r="I193" s="72">
        <f>SUM(I194:I195)</f>
        <v>0</v>
      </c>
      <c r="J193" s="125">
        <f>I193/H193</f>
        <v>0</v>
      </c>
      <c r="K193" s="256" t="s">
        <v>421</v>
      </c>
      <c r="L193" s="73">
        <f aca="true" t="shared" si="83" ref="L193:AC193">SUM(L194:L195)</f>
        <v>492</v>
      </c>
      <c r="M193" s="72">
        <f t="shared" si="83"/>
        <v>0</v>
      </c>
      <c r="N193" s="72">
        <f t="shared" si="83"/>
        <v>0</v>
      </c>
      <c r="O193" s="72">
        <f t="shared" si="83"/>
        <v>0</v>
      </c>
      <c r="P193" s="72">
        <f t="shared" si="83"/>
        <v>0</v>
      </c>
      <c r="Q193" s="72">
        <f t="shared" si="83"/>
        <v>0</v>
      </c>
      <c r="R193" s="72">
        <f t="shared" si="83"/>
        <v>0</v>
      </c>
      <c r="S193" s="72">
        <f t="shared" si="83"/>
        <v>0</v>
      </c>
      <c r="T193" s="72">
        <f t="shared" si="83"/>
        <v>0</v>
      </c>
      <c r="U193" s="72">
        <f t="shared" si="83"/>
        <v>0</v>
      </c>
      <c r="V193" s="72">
        <f t="shared" si="83"/>
        <v>0</v>
      </c>
      <c r="W193" s="72">
        <f t="shared" si="83"/>
        <v>0</v>
      </c>
      <c r="X193" s="72">
        <f t="shared" si="83"/>
        <v>0</v>
      </c>
      <c r="Y193" s="72">
        <f t="shared" si="83"/>
        <v>0</v>
      </c>
      <c r="Z193" s="72">
        <f t="shared" si="83"/>
        <v>0</v>
      </c>
      <c r="AA193" s="72">
        <f t="shared" si="83"/>
        <v>0</v>
      </c>
      <c r="AB193" s="72">
        <f t="shared" si="83"/>
        <v>0</v>
      </c>
      <c r="AC193" s="74">
        <f t="shared" si="83"/>
        <v>738</v>
      </c>
    </row>
    <row r="194" spans="1:29" s="79" customFormat="1" ht="12">
      <c r="A194" s="255"/>
      <c r="B194" s="75" t="s">
        <v>120</v>
      </c>
      <c r="C194" s="256"/>
      <c r="D194" s="257"/>
      <c r="E194" s="257"/>
      <c r="F194" s="76">
        <v>738</v>
      </c>
      <c r="G194" s="76">
        <v>0</v>
      </c>
      <c r="H194" s="76">
        <v>246</v>
      </c>
      <c r="I194" s="78">
        <v>0</v>
      </c>
      <c r="J194" s="126">
        <f>I194/H194</f>
        <v>0</v>
      </c>
      <c r="K194" s="256"/>
      <c r="L194" s="77">
        <v>492</v>
      </c>
      <c r="M194" s="76">
        <v>0</v>
      </c>
      <c r="N194" s="76">
        <v>0</v>
      </c>
      <c r="O194" s="76">
        <v>0</v>
      </c>
      <c r="P194" s="76">
        <v>0</v>
      </c>
      <c r="Q194" s="76">
        <v>0</v>
      </c>
      <c r="R194" s="76">
        <v>0</v>
      </c>
      <c r="S194" s="76">
        <v>0</v>
      </c>
      <c r="T194" s="76">
        <v>0</v>
      </c>
      <c r="U194" s="76">
        <v>0</v>
      </c>
      <c r="V194" s="76">
        <v>0</v>
      </c>
      <c r="W194" s="76">
        <v>0</v>
      </c>
      <c r="X194" s="76">
        <v>0</v>
      </c>
      <c r="Y194" s="76">
        <v>0</v>
      </c>
      <c r="Z194" s="76">
        <v>0</v>
      </c>
      <c r="AA194" s="76">
        <v>0</v>
      </c>
      <c r="AB194" s="76">
        <v>0</v>
      </c>
      <c r="AC194" s="78">
        <f>SUM(H194,L194,M194,N194,O194,P194,Q194,R194,S194)</f>
        <v>738</v>
      </c>
    </row>
    <row r="195" spans="1:29" s="79" customFormat="1" ht="12">
      <c r="A195" s="252"/>
      <c r="B195" s="75" t="s">
        <v>121</v>
      </c>
      <c r="C195" s="256"/>
      <c r="D195" s="257"/>
      <c r="E195" s="257"/>
      <c r="F195" s="76">
        <v>0</v>
      </c>
      <c r="G195" s="76">
        <v>0</v>
      </c>
      <c r="H195" s="76">
        <v>0</v>
      </c>
      <c r="I195" s="76">
        <v>0</v>
      </c>
      <c r="J195" s="126" t="s">
        <v>136</v>
      </c>
      <c r="K195" s="256"/>
      <c r="L195" s="77">
        <v>0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  <c r="R195" s="76">
        <v>0</v>
      </c>
      <c r="S195" s="76">
        <v>0</v>
      </c>
      <c r="T195" s="76">
        <v>0</v>
      </c>
      <c r="U195" s="76">
        <v>0</v>
      </c>
      <c r="V195" s="76">
        <v>0</v>
      </c>
      <c r="W195" s="76">
        <v>0</v>
      </c>
      <c r="X195" s="76">
        <v>0</v>
      </c>
      <c r="Y195" s="76">
        <v>0</v>
      </c>
      <c r="Z195" s="76">
        <v>0</v>
      </c>
      <c r="AA195" s="76">
        <v>0</v>
      </c>
      <c r="AB195" s="76">
        <v>0</v>
      </c>
      <c r="AC195" s="78">
        <f>SUM(H195,L195,M195,N195,O195,P195,Q195,R195,S195)</f>
        <v>0</v>
      </c>
    </row>
    <row r="196" spans="1:29" s="50" customFormat="1" ht="24" customHeight="1">
      <c r="A196" s="251" t="s">
        <v>180</v>
      </c>
      <c r="B196" s="89" t="s">
        <v>298</v>
      </c>
      <c r="C196" s="256" t="s">
        <v>356</v>
      </c>
      <c r="D196" s="257">
        <v>2011</v>
      </c>
      <c r="E196" s="257">
        <v>2012</v>
      </c>
      <c r="F196" s="72">
        <f>SUM(F197:F198)</f>
        <v>3395</v>
      </c>
      <c r="G196" s="72">
        <f>SUM(G197:G198)</f>
        <v>0</v>
      </c>
      <c r="H196" s="72">
        <f>SUM(H197:H198)</f>
        <v>1415</v>
      </c>
      <c r="I196" s="72">
        <f>SUM(I197:I198)</f>
        <v>0</v>
      </c>
      <c r="J196" s="125">
        <f>I196/H196</f>
        <v>0</v>
      </c>
      <c r="K196" s="256" t="s">
        <v>422</v>
      </c>
      <c r="L196" s="73">
        <f aca="true" t="shared" si="84" ref="L196:AC196">SUM(L197:L198)</f>
        <v>1980</v>
      </c>
      <c r="M196" s="72">
        <f t="shared" si="84"/>
        <v>0</v>
      </c>
      <c r="N196" s="72">
        <f t="shared" si="84"/>
        <v>0</v>
      </c>
      <c r="O196" s="72">
        <f t="shared" si="84"/>
        <v>0</v>
      </c>
      <c r="P196" s="72">
        <f t="shared" si="84"/>
        <v>0</v>
      </c>
      <c r="Q196" s="72">
        <f t="shared" si="84"/>
        <v>0</v>
      </c>
      <c r="R196" s="72">
        <f t="shared" si="84"/>
        <v>0</v>
      </c>
      <c r="S196" s="72">
        <f t="shared" si="84"/>
        <v>0</v>
      </c>
      <c r="T196" s="72">
        <f t="shared" si="84"/>
        <v>0</v>
      </c>
      <c r="U196" s="72">
        <f t="shared" si="84"/>
        <v>0</v>
      </c>
      <c r="V196" s="72">
        <f t="shared" si="84"/>
        <v>0</v>
      </c>
      <c r="W196" s="72">
        <f t="shared" si="84"/>
        <v>0</v>
      </c>
      <c r="X196" s="72">
        <f t="shared" si="84"/>
        <v>0</v>
      </c>
      <c r="Y196" s="72">
        <f t="shared" si="84"/>
        <v>0</v>
      </c>
      <c r="Z196" s="72">
        <f t="shared" si="84"/>
        <v>0</v>
      </c>
      <c r="AA196" s="72">
        <f t="shared" si="84"/>
        <v>0</v>
      </c>
      <c r="AB196" s="72">
        <f t="shared" si="84"/>
        <v>0</v>
      </c>
      <c r="AC196" s="74">
        <f t="shared" si="84"/>
        <v>3395</v>
      </c>
    </row>
    <row r="197" spans="1:29" s="79" customFormat="1" ht="12">
      <c r="A197" s="255"/>
      <c r="B197" s="75" t="s">
        <v>120</v>
      </c>
      <c r="C197" s="256"/>
      <c r="D197" s="257"/>
      <c r="E197" s="257"/>
      <c r="F197" s="76">
        <v>3395</v>
      </c>
      <c r="G197" s="76">
        <v>0</v>
      </c>
      <c r="H197" s="76">
        <v>1415</v>
      </c>
      <c r="I197" s="78">
        <v>0</v>
      </c>
      <c r="J197" s="126">
        <f>I197/H197</f>
        <v>0</v>
      </c>
      <c r="K197" s="256"/>
      <c r="L197" s="77">
        <v>1980</v>
      </c>
      <c r="M197" s="76">
        <v>0</v>
      </c>
      <c r="N197" s="76">
        <v>0</v>
      </c>
      <c r="O197" s="76">
        <v>0</v>
      </c>
      <c r="P197" s="76">
        <v>0</v>
      </c>
      <c r="Q197" s="76">
        <v>0</v>
      </c>
      <c r="R197" s="76">
        <v>0</v>
      </c>
      <c r="S197" s="76">
        <v>0</v>
      </c>
      <c r="T197" s="76">
        <v>0</v>
      </c>
      <c r="U197" s="76">
        <v>0</v>
      </c>
      <c r="V197" s="76">
        <v>0</v>
      </c>
      <c r="W197" s="76">
        <v>0</v>
      </c>
      <c r="X197" s="76">
        <v>0</v>
      </c>
      <c r="Y197" s="76">
        <v>0</v>
      </c>
      <c r="Z197" s="76">
        <v>0</v>
      </c>
      <c r="AA197" s="76">
        <v>0</v>
      </c>
      <c r="AB197" s="76">
        <v>0</v>
      </c>
      <c r="AC197" s="78">
        <f>SUM(H197,L197,M197,N197,O197,P197,Q197,R197,S197)</f>
        <v>3395</v>
      </c>
    </row>
    <row r="198" spans="1:29" s="79" customFormat="1" ht="12">
      <c r="A198" s="252"/>
      <c r="B198" s="75" t="s">
        <v>121</v>
      </c>
      <c r="C198" s="256"/>
      <c r="D198" s="257"/>
      <c r="E198" s="257"/>
      <c r="F198" s="76">
        <v>0</v>
      </c>
      <c r="G198" s="76">
        <v>0</v>
      </c>
      <c r="H198" s="76">
        <v>0</v>
      </c>
      <c r="I198" s="76">
        <v>0</v>
      </c>
      <c r="J198" s="126" t="s">
        <v>136</v>
      </c>
      <c r="K198" s="256"/>
      <c r="L198" s="77">
        <v>0</v>
      </c>
      <c r="M198" s="76">
        <v>0</v>
      </c>
      <c r="N198" s="76">
        <v>0</v>
      </c>
      <c r="O198" s="76">
        <v>0</v>
      </c>
      <c r="P198" s="76">
        <v>0</v>
      </c>
      <c r="Q198" s="76">
        <v>0</v>
      </c>
      <c r="R198" s="76">
        <v>0</v>
      </c>
      <c r="S198" s="76">
        <v>0</v>
      </c>
      <c r="T198" s="76">
        <v>0</v>
      </c>
      <c r="U198" s="76">
        <v>0</v>
      </c>
      <c r="V198" s="76">
        <v>0</v>
      </c>
      <c r="W198" s="76">
        <v>0</v>
      </c>
      <c r="X198" s="76">
        <v>0</v>
      </c>
      <c r="Y198" s="76">
        <v>0</v>
      </c>
      <c r="Z198" s="76">
        <v>0</v>
      </c>
      <c r="AA198" s="76">
        <v>0</v>
      </c>
      <c r="AB198" s="76">
        <v>0</v>
      </c>
      <c r="AC198" s="78">
        <f>SUM(H198,L198,M198,N198,O198,P198,Q198,R198,S198)</f>
        <v>0</v>
      </c>
    </row>
    <row r="199" spans="1:29" s="50" customFormat="1" ht="24" customHeight="1">
      <c r="A199" s="251" t="s">
        <v>181</v>
      </c>
      <c r="B199" s="89" t="s">
        <v>299</v>
      </c>
      <c r="C199" s="256" t="s">
        <v>356</v>
      </c>
      <c r="D199" s="257">
        <v>2011</v>
      </c>
      <c r="E199" s="257">
        <v>2012</v>
      </c>
      <c r="F199" s="72">
        <f>SUM(F200:F201)</f>
        <v>2214</v>
      </c>
      <c r="G199" s="72">
        <f>SUM(G200:G201)</f>
        <v>0</v>
      </c>
      <c r="H199" s="72">
        <f>SUM(H200:H201)</f>
        <v>1660</v>
      </c>
      <c r="I199" s="72">
        <f>SUM(I200:I201)</f>
        <v>1107</v>
      </c>
      <c r="J199" s="125">
        <f>I199/H199</f>
        <v>0.6668674698795181</v>
      </c>
      <c r="K199" s="256" t="s">
        <v>422</v>
      </c>
      <c r="L199" s="73">
        <f aca="true" t="shared" si="85" ref="L199:AC199">SUM(L200:L201)</f>
        <v>554</v>
      </c>
      <c r="M199" s="72">
        <f t="shared" si="85"/>
        <v>0</v>
      </c>
      <c r="N199" s="72">
        <f t="shared" si="85"/>
        <v>0</v>
      </c>
      <c r="O199" s="72">
        <f t="shared" si="85"/>
        <v>0</v>
      </c>
      <c r="P199" s="72">
        <f t="shared" si="85"/>
        <v>0</v>
      </c>
      <c r="Q199" s="72">
        <f t="shared" si="85"/>
        <v>0</v>
      </c>
      <c r="R199" s="72">
        <f t="shared" si="85"/>
        <v>0</v>
      </c>
      <c r="S199" s="72">
        <f t="shared" si="85"/>
        <v>0</v>
      </c>
      <c r="T199" s="72">
        <f t="shared" si="85"/>
        <v>0</v>
      </c>
      <c r="U199" s="72">
        <f t="shared" si="85"/>
        <v>0</v>
      </c>
      <c r="V199" s="72">
        <f t="shared" si="85"/>
        <v>0</v>
      </c>
      <c r="W199" s="72">
        <f t="shared" si="85"/>
        <v>0</v>
      </c>
      <c r="X199" s="72">
        <f t="shared" si="85"/>
        <v>0</v>
      </c>
      <c r="Y199" s="72">
        <f t="shared" si="85"/>
        <v>0</v>
      </c>
      <c r="Z199" s="72">
        <f t="shared" si="85"/>
        <v>0</v>
      </c>
      <c r="AA199" s="72">
        <f t="shared" si="85"/>
        <v>0</v>
      </c>
      <c r="AB199" s="72">
        <f t="shared" si="85"/>
        <v>0</v>
      </c>
      <c r="AC199" s="74">
        <f t="shared" si="85"/>
        <v>2214</v>
      </c>
    </row>
    <row r="200" spans="1:29" s="79" customFormat="1" ht="12">
      <c r="A200" s="255"/>
      <c r="B200" s="75" t="s">
        <v>120</v>
      </c>
      <c r="C200" s="256"/>
      <c r="D200" s="257"/>
      <c r="E200" s="257"/>
      <c r="F200" s="76">
        <v>2214</v>
      </c>
      <c r="G200" s="76">
        <v>0</v>
      </c>
      <c r="H200" s="76">
        <v>1660</v>
      </c>
      <c r="I200" s="78">
        <v>1107</v>
      </c>
      <c r="J200" s="126">
        <f>I200/H200</f>
        <v>0.6668674698795181</v>
      </c>
      <c r="K200" s="256"/>
      <c r="L200" s="77">
        <v>554</v>
      </c>
      <c r="M200" s="76">
        <v>0</v>
      </c>
      <c r="N200" s="76">
        <v>0</v>
      </c>
      <c r="O200" s="76">
        <v>0</v>
      </c>
      <c r="P200" s="76">
        <v>0</v>
      </c>
      <c r="Q200" s="76">
        <v>0</v>
      </c>
      <c r="R200" s="76">
        <v>0</v>
      </c>
      <c r="S200" s="76">
        <v>0</v>
      </c>
      <c r="T200" s="76">
        <v>0</v>
      </c>
      <c r="U200" s="76">
        <v>0</v>
      </c>
      <c r="V200" s="76">
        <v>0</v>
      </c>
      <c r="W200" s="76">
        <v>0</v>
      </c>
      <c r="X200" s="76">
        <v>0</v>
      </c>
      <c r="Y200" s="76">
        <v>0</v>
      </c>
      <c r="Z200" s="76">
        <v>0</v>
      </c>
      <c r="AA200" s="76">
        <v>0</v>
      </c>
      <c r="AB200" s="76">
        <v>0</v>
      </c>
      <c r="AC200" s="78">
        <f>SUM(H200,L200,M200,N200,O200,P200,Q200,R200,S200)</f>
        <v>2214</v>
      </c>
    </row>
    <row r="201" spans="1:29" s="79" customFormat="1" ht="12">
      <c r="A201" s="252"/>
      <c r="B201" s="75" t="s">
        <v>121</v>
      </c>
      <c r="C201" s="256"/>
      <c r="D201" s="257"/>
      <c r="E201" s="257"/>
      <c r="F201" s="76">
        <v>0</v>
      </c>
      <c r="G201" s="76">
        <v>0</v>
      </c>
      <c r="H201" s="76">
        <v>0</v>
      </c>
      <c r="I201" s="76">
        <v>0</v>
      </c>
      <c r="J201" s="126" t="s">
        <v>136</v>
      </c>
      <c r="K201" s="256"/>
      <c r="L201" s="77">
        <v>0</v>
      </c>
      <c r="M201" s="76">
        <v>0</v>
      </c>
      <c r="N201" s="76">
        <v>0</v>
      </c>
      <c r="O201" s="76">
        <v>0</v>
      </c>
      <c r="P201" s="76">
        <v>0</v>
      </c>
      <c r="Q201" s="76">
        <v>0</v>
      </c>
      <c r="R201" s="76">
        <v>0</v>
      </c>
      <c r="S201" s="76">
        <v>0</v>
      </c>
      <c r="T201" s="76">
        <v>0</v>
      </c>
      <c r="U201" s="76">
        <v>0</v>
      </c>
      <c r="V201" s="76">
        <v>0</v>
      </c>
      <c r="W201" s="76">
        <v>0</v>
      </c>
      <c r="X201" s="76">
        <v>0</v>
      </c>
      <c r="Y201" s="76">
        <v>0</v>
      </c>
      <c r="Z201" s="76">
        <v>0</v>
      </c>
      <c r="AA201" s="76">
        <v>0</v>
      </c>
      <c r="AB201" s="76">
        <v>0</v>
      </c>
      <c r="AC201" s="78">
        <f>SUM(H201,L201,M201,N201,O201,P201,Q201,R201,S201)</f>
        <v>0</v>
      </c>
    </row>
    <row r="202" spans="1:29" s="50" customFormat="1" ht="24" customHeight="1">
      <c r="A202" s="251" t="s">
        <v>182</v>
      </c>
      <c r="B202" s="89" t="s">
        <v>300</v>
      </c>
      <c r="C202" s="256" t="s">
        <v>356</v>
      </c>
      <c r="D202" s="257">
        <v>2011</v>
      </c>
      <c r="E202" s="257">
        <v>2012</v>
      </c>
      <c r="F202" s="72">
        <f>SUM(F203:F204)</f>
        <v>29520</v>
      </c>
      <c r="G202" s="72">
        <f>SUM(G203:G204)</f>
        <v>0</v>
      </c>
      <c r="H202" s="72">
        <f>SUM(H203:H204)</f>
        <v>19680</v>
      </c>
      <c r="I202" s="72">
        <f>SUM(I203:I204)</f>
        <v>4920</v>
      </c>
      <c r="J202" s="125">
        <f>I202/H202</f>
        <v>0.25</v>
      </c>
      <c r="K202" s="256" t="s">
        <v>422</v>
      </c>
      <c r="L202" s="73">
        <f aca="true" t="shared" si="86" ref="L202:AC202">SUM(L203:L204)</f>
        <v>9840</v>
      </c>
      <c r="M202" s="72">
        <f t="shared" si="86"/>
        <v>0</v>
      </c>
      <c r="N202" s="72">
        <f t="shared" si="86"/>
        <v>0</v>
      </c>
      <c r="O202" s="72">
        <f t="shared" si="86"/>
        <v>0</v>
      </c>
      <c r="P202" s="72">
        <f t="shared" si="86"/>
        <v>0</v>
      </c>
      <c r="Q202" s="72">
        <f t="shared" si="86"/>
        <v>0</v>
      </c>
      <c r="R202" s="72">
        <f t="shared" si="86"/>
        <v>0</v>
      </c>
      <c r="S202" s="72">
        <f t="shared" si="86"/>
        <v>0</v>
      </c>
      <c r="T202" s="72">
        <f t="shared" si="86"/>
        <v>0</v>
      </c>
      <c r="U202" s="72">
        <f t="shared" si="86"/>
        <v>0</v>
      </c>
      <c r="V202" s="72">
        <f t="shared" si="86"/>
        <v>0</v>
      </c>
      <c r="W202" s="72">
        <f t="shared" si="86"/>
        <v>0</v>
      </c>
      <c r="X202" s="72">
        <f t="shared" si="86"/>
        <v>0</v>
      </c>
      <c r="Y202" s="72">
        <f t="shared" si="86"/>
        <v>0</v>
      </c>
      <c r="Z202" s="72">
        <f t="shared" si="86"/>
        <v>0</v>
      </c>
      <c r="AA202" s="72">
        <f t="shared" si="86"/>
        <v>0</v>
      </c>
      <c r="AB202" s="72">
        <f t="shared" si="86"/>
        <v>0</v>
      </c>
      <c r="AC202" s="74">
        <f t="shared" si="86"/>
        <v>29520</v>
      </c>
    </row>
    <row r="203" spans="1:29" s="79" customFormat="1" ht="12">
      <c r="A203" s="255"/>
      <c r="B203" s="75" t="s">
        <v>120</v>
      </c>
      <c r="C203" s="256"/>
      <c r="D203" s="257"/>
      <c r="E203" s="257"/>
      <c r="F203" s="76">
        <v>29520</v>
      </c>
      <c r="G203" s="76">
        <v>0</v>
      </c>
      <c r="H203" s="76">
        <v>19680</v>
      </c>
      <c r="I203" s="78">
        <v>4920</v>
      </c>
      <c r="J203" s="126">
        <f>I203/H203</f>
        <v>0.25</v>
      </c>
      <c r="K203" s="256"/>
      <c r="L203" s="77">
        <v>9840</v>
      </c>
      <c r="M203" s="76">
        <v>0</v>
      </c>
      <c r="N203" s="76">
        <v>0</v>
      </c>
      <c r="O203" s="76">
        <v>0</v>
      </c>
      <c r="P203" s="76">
        <v>0</v>
      </c>
      <c r="Q203" s="76">
        <v>0</v>
      </c>
      <c r="R203" s="76">
        <v>0</v>
      </c>
      <c r="S203" s="76">
        <v>0</v>
      </c>
      <c r="T203" s="76">
        <v>0</v>
      </c>
      <c r="U203" s="76">
        <v>0</v>
      </c>
      <c r="V203" s="76">
        <v>0</v>
      </c>
      <c r="W203" s="76">
        <v>0</v>
      </c>
      <c r="X203" s="76">
        <v>0</v>
      </c>
      <c r="Y203" s="76">
        <v>0</v>
      </c>
      <c r="Z203" s="76">
        <v>0</v>
      </c>
      <c r="AA203" s="76">
        <v>0</v>
      </c>
      <c r="AB203" s="76">
        <v>0</v>
      </c>
      <c r="AC203" s="78">
        <f>SUM(H203,L203,M203,N203,O203,P203,Q203,R203,S203)</f>
        <v>29520</v>
      </c>
    </row>
    <row r="204" spans="1:29" s="79" customFormat="1" ht="12">
      <c r="A204" s="252"/>
      <c r="B204" s="75" t="s">
        <v>121</v>
      </c>
      <c r="C204" s="256"/>
      <c r="D204" s="257"/>
      <c r="E204" s="257"/>
      <c r="F204" s="76">
        <v>0</v>
      </c>
      <c r="G204" s="76">
        <v>0</v>
      </c>
      <c r="H204" s="76">
        <v>0</v>
      </c>
      <c r="I204" s="76">
        <v>0</v>
      </c>
      <c r="J204" s="126" t="s">
        <v>136</v>
      </c>
      <c r="K204" s="256"/>
      <c r="L204" s="77">
        <v>0</v>
      </c>
      <c r="M204" s="76">
        <v>0</v>
      </c>
      <c r="N204" s="76">
        <v>0</v>
      </c>
      <c r="O204" s="76">
        <v>0</v>
      </c>
      <c r="P204" s="76">
        <v>0</v>
      </c>
      <c r="Q204" s="76">
        <v>0</v>
      </c>
      <c r="R204" s="76">
        <v>0</v>
      </c>
      <c r="S204" s="76">
        <v>0</v>
      </c>
      <c r="T204" s="76">
        <v>0</v>
      </c>
      <c r="U204" s="76">
        <v>0</v>
      </c>
      <c r="V204" s="76">
        <v>0</v>
      </c>
      <c r="W204" s="76">
        <v>0</v>
      </c>
      <c r="X204" s="76">
        <v>0</v>
      </c>
      <c r="Y204" s="76">
        <v>0</v>
      </c>
      <c r="Z204" s="76">
        <v>0</v>
      </c>
      <c r="AA204" s="76">
        <v>0</v>
      </c>
      <c r="AB204" s="76">
        <v>0</v>
      </c>
      <c r="AC204" s="78">
        <f>SUM(H204,L204,M204,N204,O204,P204,Q204,R204,S204)</f>
        <v>0</v>
      </c>
    </row>
    <row r="205" spans="1:29" s="50" customFormat="1" ht="24.75" customHeight="1">
      <c r="A205" s="251" t="s">
        <v>183</v>
      </c>
      <c r="B205" s="89" t="s">
        <v>301</v>
      </c>
      <c r="C205" s="256" t="s">
        <v>356</v>
      </c>
      <c r="D205" s="257">
        <v>2011</v>
      </c>
      <c r="E205" s="257">
        <v>2014</v>
      </c>
      <c r="F205" s="72">
        <f>SUM(F206:F207)</f>
        <v>491</v>
      </c>
      <c r="G205" s="72">
        <f>SUM(G206:G207)</f>
        <v>0</v>
      </c>
      <c r="H205" s="72">
        <f>SUM(H206:H207)</f>
        <v>122</v>
      </c>
      <c r="I205" s="72">
        <f>SUM(I206:I207)</f>
        <v>122</v>
      </c>
      <c r="J205" s="125">
        <f>I205/H205</f>
        <v>1</v>
      </c>
      <c r="K205" s="256" t="s">
        <v>422</v>
      </c>
      <c r="L205" s="73">
        <f aca="true" t="shared" si="87" ref="L205:AC205">SUM(L206:L207)</f>
        <v>123</v>
      </c>
      <c r="M205" s="72">
        <f t="shared" si="87"/>
        <v>123</v>
      </c>
      <c r="N205" s="72">
        <f t="shared" si="87"/>
        <v>123</v>
      </c>
      <c r="O205" s="72">
        <f t="shared" si="87"/>
        <v>0</v>
      </c>
      <c r="P205" s="72">
        <f t="shared" si="87"/>
        <v>0</v>
      </c>
      <c r="Q205" s="72">
        <f t="shared" si="87"/>
        <v>0</v>
      </c>
      <c r="R205" s="72">
        <f t="shared" si="87"/>
        <v>0</v>
      </c>
      <c r="S205" s="72">
        <f t="shared" si="87"/>
        <v>0</v>
      </c>
      <c r="T205" s="72">
        <f t="shared" si="87"/>
        <v>0</v>
      </c>
      <c r="U205" s="72">
        <f t="shared" si="87"/>
        <v>0</v>
      </c>
      <c r="V205" s="72">
        <f t="shared" si="87"/>
        <v>0</v>
      </c>
      <c r="W205" s="72">
        <f t="shared" si="87"/>
        <v>0</v>
      </c>
      <c r="X205" s="72">
        <f t="shared" si="87"/>
        <v>0</v>
      </c>
      <c r="Y205" s="72">
        <f t="shared" si="87"/>
        <v>0</v>
      </c>
      <c r="Z205" s="72">
        <f t="shared" si="87"/>
        <v>0</v>
      </c>
      <c r="AA205" s="72">
        <f t="shared" si="87"/>
        <v>0</v>
      </c>
      <c r="AB205" s="72">
        <f t="shared" si="87"/>
        <v>0</v>
      </c>
      <c r="AC205" s="74">
        <f t="shared" si="87"/>
        <v>491</v>
      </c>
    </row>
    <row r="206" spans="1:29" s="79" customFormat="1" ht="12">
      <c r="A206" s="255"/>
      <c r="B206" s="75" t="s">
        <v>120</v>
      </c>
      <c r="C206" s="256"/>
      <c r="D206" s="257"/>
      <c r="E206" s="257"/>
      <c r="F206" s="76">
        <v>491</v>
      </c>
      <c r="G206" s="76">
        <v>0</v>
      </c>
      <c r="H206" s="76">
        <v>122</v>
      </c>
      <c r="I206" s="78">
        <v>122</v>
      </c>
      <c r="J206" s="126">
        <f>I206/H206</f>
        <v>1</v>
      </c>
      <c r="K206" s="256"/>
      <c r="L206" s="77">
        <v>123</v>
      </c>
      <c r="M206" s="76">
        <v>123</v>
      </c>
      <c r="N206" s="76">
        <v>123</v>
      </c>
      <c r="O206" s="76">
        <v>0</v>
      </c>
      <c r="P206" s="76">
        <v>0</v>
      </c>
      <c r="Q206" s="76">
        <v>0</v>
      </c>
      <c r="R206" s="76">
        <v>0</v>
      </c>
      <c r="S206" s="76">
        <v>0</v>
      </c>
      <c r="T206" s="76">
        <v>0</v>
      </c>
      <c r="U206" s="76">
        <v>0</v>
      </c>
      <c r="V206" s="76">
        <v>0</v>
      </c>
      <c r="W206" s="76">
        <v>0</v>
      </c>
      <c r="X206" s="76">
        <v>0</v>
      </c>
      <c r="Y206" s="76">
        <v>0</v>
      </c>
      <c r="Z206" s="76">
        <v>0</v>
      </c>
      <c r="AA206" s="76">
        <v>0</v>
      </c>
      <c r="AB206" s="76">
        <v>0</v>
      </c>
      <c r="AC206" s="78">
        <f>SUM(H206,L206,M206,N206,O206,P206,Q206,R206,S206)</f>
        <v>491</v>
      </c>
    </row>
    <row r="207" spans="1:29" s="79" customFormat="1" ht="12">
      <c r="A207" s="252"/>
      <c r="B207" s="75" t="s">
        <v>121</v>
      </c>
      <c r="C207" s="256"/>
      <c r="D207" s="257"/>
      <c r="E207" s="257"/>
      <c r="F207" s="76">
        <v>0</v>
      </c>
      <c r="G207" s="76">
        <v>0</v>
      </c>
      <c r="H207" s="76">
        <v>0</v>
      </c>
      <c r="I207" s="76">
        <v>0</v>
      </c>
      <c r="J207" s="126" t="s">
        <v>136</v>
      </c>
      <c r="K207" s="256"/>
      <c r="L207" s="77">
        <v>0</v>
      </c>
      <c r="M207" s="76">
        <v>0</v>
      </c>
      <c r="N207" s="76">
        <v>0</v>
      </c>
      <c r="O207" s="76">
        <v>0</v>
      </c>
      <c r="P207" s="76">
        <v>0</v>
      </c>
      <c r="Q207" s="76">
        <v>0</v>
      </c>
      <c r="R207" s="76">
        <v>0</v>
      </c>
      <c r="S207" s="76">
        <v>0</v>
      </c>
      <c r="T207" s="76">
        <v>0</v>
      </c>
      <c r="U207" s="76">
        <v>0</v>
      </c>
      <c r="V207" s="76">
        <v>0</v>
      </c>
      <c r="W207" s="76">
        <v>0</v>
      </c>
      <c r="X207" s="76">
        <v>0</v>
      </c>
      <c r="Y207" s="76">
        <v>0</v>
      </c>
      <c r="Z207" s="76">
        <v>0</v>
      </c>
      <c r="AA207" s="76">
        <v>0</v>
      </c>
      <c r="AB207" s="76">
        <v>0</v>
      </c>
      <c r="AC207" s="78">
        <f>SUM(H207,L207,M207,N207,O207,P207,Q207,R207,S207)</f>
        <v>0</v>
      </c>
    </row>
    <row r="208" spans="1:29" s="50" customFormat="1" ht="24">
      <c r="A208" s="251" t="s">
        <v>184</v>
      </c>
      <c r="B208" s="89" t="s">
        <v>302</v>
      </c>
      <c r="C208" s="256" t="s">
        <v>357</v>
      </c>
      <c r="D208" s="257">
        <v>2010</v>
      </c>
      <c r="E208" s="257">
        <v>2012</v>
      </c>
      <c r="F208" s="72">
        <f>SUM(F209:F210)</f>
        <v>1220</v>
      </c>
      <c r="G208" s="72">
        <f>SUM(G209:G210)</f>
        <v>610</v>
      </c>
      <c r="H208" s="72">
        <f>SUM(H209:H210)</f>
        <v>610</v>
      </c>
      <c r="I208" s="72">
        <f>SUM(I209:I210)</f>
        <v>0</v>
      </c>
      <c r="J208" s="125">
        <f>I208/H208</f>
        <v>0</v>
      </c>
      <c r="K208" s="256" t="s">
        <v>347</v>
      </c>
      <c r="L208" s="73">
        <f aca="true" t="shared" si="88" ref="L208:AC208">SUM(L209:L210)</f>
        <v>610</v>
      </c>
      <c r="M208" s="72">
        <f t="shared" si="88"/>
        <v>0</v>
      </c>
      <c r="N208" s="72">
        <f t="shared" si="88"/>
        <v>0</v>
      </c>
      <c r="O208" s="72">
        <f t="shared" si="88"/>
        <v>0</v>
      </c>
      <c r="P208" s="72">
        <f t="shared" si="88"/>
        <v>0</v>
      </c>
      <c r="Q208" s="72">
        <f t="shared" si="88"/>
        <v>0</v>
      </c>
      <c r="R208" s="72">
        <f t="shared" si="88"/>
        <v>0</v>
      </c>
      <c r="S208" s="72">
        <f t="shared" si="88"/>
        <v>0</v>
      </c>
      <c r="T208" s="72">
        <f t="shared" si="88"/>
        <v>0</v>
      </c>
      <c r="U208" s="72">
        <f t="shared" si="88"/>
        <v>0</v>
      </c>
      <c r="V208" s="72">
        <f t="shared" si="88"/>
        <v>0</v>
      </c>
      <c r="W208" s="72">
        <f t="shared" si="88"/>
        <v>0</v>
      </c>
      <c r="X208" s="72">
        <f t="shared" si="88"/>
        <v>0</v>
      </c>
      <c r="Y208" s="72">
        <f t="shared" si="88"/>
        <v>0</v>
      </c>
      <c r="Z208" s="72">
        <f t="shared" si="88"/>
        <v>0</v>
      </c>
      <c r="AA208" s="72">
        <f t="shared" si="88"/>
        <v>0</v>
      </c>
      <c r="AB208" s="72">
        <f t="shared" si="88"/>
        <v>0</v>
      </c>
      <c r="AC208" s="74">
        <f t="shared" si="88"/>
        <v>1220</v>
      </c>
    </row>
    <row r="209" spans="1:29" s="79" customFormat="1" ht="12">
      <c r="A209" s="255"/>
      <c r="B209" s="75" t="s">
        <v>120</v>
      </c>
      <c r="C209" s="256"/>
      <c r="D209" s="257"/>
      <c r="E209" s="257"/>
      <c r="F209" s="76">
        <v>1220</v>
      </c>
      <c r="G209" s="76">
        <v>610</v>
      </c>
      <c r="H209" s="76">
        <v>610</v>
      </c>
      <c r="I209" s="78">
        <v>0</v>
      </c>
      <c r="J209" s="126">
        <f>I209/H209</f>
        <v>0</v>
      </c>
      <c r="K209" s="256"/>
      <c r="L209" s="77">
        <v>610</v>
      </c>
      <c r="M209" s="76">
        <v>0</v>
      </c>
      <c r="N209" s="76">
        <v>0</v>
      </c>
      <c r="O209" s="76">
        <v>0</v>
      </c>
      <c r="P209" s="76">
        <v>0</v>
      </c>
      <c r="Q209" s="76">
        <v>0</v>
      </c>
      <c r="R209" s="76">
        <v>0</v>
      </c>
      <c r="S209" s="76">
        <v>0</v>
      </c>
      <c r="T209" s="76">
        <v>0</v>
      </c>
      <c r="U209" s="76">
        <v>0</v>
      </c>
      <c r="V209" s="76">
        <v>0</v>
      </c>
      <c r="W209" s="76">
        <v>0</v>
      </c>
      <c r="X209" s="76">
        <v>0</v>
      </c>
      <c r="Y209" s="76">
        <v>0</v>
      </c>
      <c r="Z209" s="76">
        <v>0</v>
      </c>
      <c r="AA209" s="76">
        <v>0</v>
      </c>
      <c r="AB209" s="76">
        <v>0</v>
      </c>
      <c r="AC209" s="78">
        <f>SUM(H209,L209,M209,N209,O209,P209,Q209,R209,S209)</f>
        <v>1220</v>
      </c>
    </row>
    <row r="210" spans="1:29" s="79" customFormat="1" ht="12">
      <c r="A210" s="252"/>
      <c r="B210" s="75" t="s">
        <v>121</v>
      </c>
      <c r="C210" s="256"/>
      <c r="D210" s="257"/>
      <c r="E210" s="257"/>
      <c r="F210" s="76">
        <v>0</v>
      </c>
      <c r="G210" s="76">
        <v>0</v>
      </c>
      <c r="H210" s="76">
        <v>0</v>
      </c>
      <c r="I210" s="76">
        <v>0</v>
      </c>
      <c r="J210" s="126" t="s">
        <v>136</v>
      </c>
      <c r="K210" s="256"/>
      <c r="L210" s="77">
        <v>0</v>
      </c>
      <c r="M210" s="76">
        <v>0</v>
      </c>
      <c r="N210" s="76">
        <v>0</v>
      </c>
      <c r="O210" s="76">
        <v>0</v>
      </c>
      <c r="P210" s="76">
        <v>0</v>
      </c>
      <c r="Q210" s="76">
        <v>0</v>
      </c>
      <c r="R210" s="76">
        <v>0</v>
      </c>
      <c r="S210" s="76">
        <v>0</v>
      </c>
      <c r="T210" s="76">
        <v>0</v>
      </c>
      <c r="U210" s="76">
        <v>0</v>
      </c>
      <c r="V210" s="76">
        <v>0</v>
      </c>
      <c r="W210" s="76">
        <v>0</v>
      </c>
      <c r="X210" s="76">
        <v>0</v>
      </c>
      <c r="Y210" s="76">
        <v>0</v>
      </c>
      <c r="Z210" s="76">
        <v>0</v>
      </c>
      <c r="AA210" s="76">
        <v>0</v>
      </c>
      <c r="AB210" s="76">
        <v>0</v>
      </c>
      <c r="AC210" s="78">
        <f>SUM(H210,L210,M210,N210,O210,P210,Q210,R210,S210)</f>
        <v>0</v>
      </c>
    </row>
    <row r="211" spans="1:29" s="50" customFormat="1" ht="24">
      <c r="A211" s="251" t="s">
        <v>185</v>
      </c>
      <c r="B211" s="89" t="s">
        <v>303</v>
      </c>
      <c r="C211" s="256" t="s">
        <v>134</v>
      </c>
      <c r="D211" s="257">
        <v>1994</v>
      </c>
      <c r="E211" s="257">
        <v>2017</v>
      </c>
      <c r="F211" s="72">
        <f>SUM(F212:F213)</f>
        <v>22074151</v>
      </c>
      <c r="G211" s="72">
        <f>SUM(G212:G213)</f>
        <v>350000</v>
      </c>
      <c r="H211" s="72">
        <f>SUM(H212:H213)</f>
        <v>350000</v>
      </c>
      <c r="I211" s="72">
        <f>SUM(I212:I213)</f>
        <v>163451</v>
      </c>
      <c r="J211" s="125">
        <f>I211/H211</f>
        <v>0.46700285714285716</v>
      </c>
      <c r="K211" s="256" t="s">
        <v>448</v>
      </c>
      <c r="L211" s="73">
        <f aca="true" t="shared" si="89" ref="L211:AC211">SUM(L212:L213)</f>
        <v>330000</v>
      </c>
      <c r="M211" s="72">
        <f t="shared" si="89"/>
        <v>300000</v>
      </c>
      <c r="N211" s="72">
        <f t="shared" si="89"/>
        <v>270000</v>
      </c>
      <c r="O211" s="72">
        <f t="shared" si="89"/>
        <v>240000</v>
      </c>
      <c r="P211" s="72">
        <f t="shared" si="89"/>
        <v>210000</v>
      </c>
      <c r="Q211" s="72">
        <f t="shared" si="89"/>
        <v>170000</v>
      </c>
      <c r="R211" s="72">
        <f t="shared" si="89"/>
        <v>0</v>
      </c>
      <c r="S211" s="72">
        <f t="shared" si="89"/>
        <v>0</v>
      </c>
      <c r="T211" s="72">
        <f t="shared" si="89"/>
        <v>0</v>
      </c>
      <c r="U211" s="72">
        <f t="shared" si="89"/>
        <v>0</v>
      </c>
      <c r="V211" s="72">
        <f t="shared" si="89"/>
        <v>0</v>
      </c>
      <c r="W211" s="72">
        <f t="shared" si="89"/>
        <v>0</v>
      </c>
      <c r="X211" s="72">
        <f t="shared" si="89"/>
        <v>0</v>
      </c>
      <c r="Y211" s="72">
        <f t="shared" si="89"/>
        <v>0</v>
      </c>
      <c r="Z211" s="72">
        <f t="shared" si="89"/>
        <v>0</v>
      </c>
      <c r="AA211" s="72">
        <f t="shared" si="89"/>
        <v>0</v>
      </c>
      <c r="AB211" s="72">
        <f t="shared" si="89"/>
        <v>0</v>
      </c>
      <c r="AC211" s="74">
        <f t="shared" si="89"/>
        <v>1870000</v>
      </c>
    </row>
    <row r="212" spans="1:29" s="79" customFormat="1" ht="12">
      <c r="A212" s="255"/>
      <c r="B212" s="75" t="s">
        <v>120</v>
      </c>
      <c r="C212" s="256"/>
      <c r="D212" s="257"/>
      <c r="E212" s="257"/>
      <c r="F212" s="76">
        <v>22074151</v>
      </c>
      <c r="G212" s="76">
        <v>350000</v>
      </c>
      <c r="H212" s="76">
        <v>350000</v>
      </c>
      <c r="I212" s="78">
        <v>163451</v>
      </c>
      <c r="J212" s="126">
        <f>I212/H212</f>
        <v>0.46700285714285716</v>
      </c>
      <c r="K212" s="256"/>
      <c r="L212" s="77">
        <v>330000</v>
      </c>
      <c r="M212" s="76">
        <v>300000</v>
      </c>
      <c r="N212" s="76">
        <v>270000</v>
      </c>
      <c r="O212" s="76">
        <v>240000</v>
      </c>
      <c r="P212" s="76">
        <v>210000</v>
      </c>
      <c r="Q212" s="76">
        <v>170000</v>
      </c>
      <c r="R212" s="76">
        <v>0</v>
      </c>
      <c r="S212" s="76">
        <v>0</v>
      </c>
      <c r="T212" s="76">
        <v>0</v>
      </c>
      <c r="U212" s="76">
        <v>0</v>
      </c>
      <c r="V212" s="76">
        <v>0</v>
      </c>
      <c r="W212" s="76">
        <v>0</v>
      </c>
      <c r="X212" s="76">
        <v>0</v>
      </c>
      <c r="Y212" s="76">
        <v>0</v>
      </c>
      <c r="Z212" s="76">
        <v>0</v>
      </c>
      <c r="AA212" s="76">
        <v>0</v>
      </c>
      <c r="AB212" s="76">
        <v>0</v>
      </c>
      <c r="AC212" s="78">
        <f>SUM(H212,L212,M212,N212,O212,P212,Q212,R212,S212)</f>
        <v>1870000</v>
      </c>
    </row>
    <row r="213" spans="1:29" s="79" customFormat="1" ht="12">
      <c r="A213" s="252"/>
      <c r="B213" s="75" t="s">
        <v>121</v>
      </c>
      <c r="C213" s="256"/>
      <c r="D213" s="257"/>
      <c r="E213" s="257"/>
      <c r="F213" s="76">
        <v>0</v>
      </c>
      <c r="G213" s="76">
        <v>0</v>
      </c>
      <c r="H213" s="76">
        <v>0</v>
      </c>
      <c r="I213" s="76">
        <v>0</v>
      </c>
      <c r="J213" s="126" t="s">
        <v>136</v>
      </c>
      <c r="K213" s="256"/>
      <c r="L213" s="77">
        <v>0</v>
      </c>
      <c r="M213" s="76">
        <v>0</v>
      </c>
      <c r="N213" s="76">
        <v>0</v>
      </c>
      <c r="O213" s="76">
        <v>0</v>
      </c>
      <c r="P213" s="76">
        <v>0</v>
      </c>
      <c r="Q213" s="76">
        <v>0</v>
      </c>
      <c r="R213" s="76">
        <v>0</v>
      </c>
      <c r="S213" s="76">
        <v>0</v>
      </c>
      <c r="T213" s="76">
        <v>0</v>
      </c>
      <c r="U213" s="76">
        <v>0</v>
      </c>
      <c r="V213" s="76">
        <v>0</v>
      </c>
      <c r="W213" s="76">
        <v>0</v>
      </c>
      <c r="X213" s="76">
        <v>0</v>
      </c>
      <c r="Y213" s="76">
        <v>0</v>
      </c>
      <c r="Z213" s="76">
        <v>0</v>
      </c>
      <c r="AA213" s="76">
        <v>0</v>
      </c>
      <c r="AB213" s="76">
        <v>0</v>
      </c>
      <c r="AC213" s="78">
        <f>SUM(H213,L213,M213,N213,O213,P213,Q213,R213,S213)</f>
        <v>0</v>
      </c>
    </row>
    <row r="214" spans="1:29" s="50" customFormat="1" ht="26.25" customHeight="1">
      <c r="A214" s="251" t="s">
        <v>186</v>
      </c>
      <c r="B214" s="89" t="s">
        <v>304</v>
      </c>
      <c r="C214" s="256" t="s">
        <v>134</v>
      </c>
      <c r="D214" s="257">
        <v>2010</v>
      </c>
      <c r="E214" s="257">
        <v>2012</v>
      </c>
      <c r="F214" s="72">
        <f>SUM(F215:F216)</f>
        <v>5683015</v>
      </c>
      <c r="G214" s="72">
        <f>SUM(G215:G216)</f>
        <v>600000</v>
      </c>
      <c r="H214" s="72">
        <f>SUM(H215:H216)</f>
        <v>600000</v>
      </c>
      <c r="I214" s="72">
        <f>SUM(I215:I216)</f>
        <v>41090</v>
      </c>
      <c r="J214" s="125">
        <f>I214/H214</f>
        <v>0.06848333333333333</v>
      </c>
      <c r="K214" s="256" t="s">
        <v>448</v>
      </c>
      <c r="L214" s="73">
        <f aca="true" t="shared" si="90" ref="L214:AC214">SUM(L215:L216)</f>
        <v>200000</v>
      </c>
      <c r="M214" s="72">
        <f t="shared" si="90"/>
        <v>0</v>
      </c>
      <c r="N214" s="72">
        <f t="shared" si="90"/>
        <v>0</v>
      </c>
      <c r="O214" s="72">
        <f t="shared" si="90"/>
        <v>0</v>
      </c>
      <c r="P214" s="72">
        <f t="shared" si="90"/>
        <v>0</v>
      </c>
      <c r="Q214" s="72">
        <f t="shared" si="90"/>
        <v>0</v>
      </c>
      <c r="R214" s="72">
        <f t="shared" si="90"/>
        <v>0</v>
      </c>
      <c r="S214" s="72">
        <f t="shared" si="90"/>
        <v>0</v>
      </c>
      <c r="T214" s="72">
        <f t="shared" si="90"/>
        <v>0</v>
      </c>
      <c r="U214" s="72">
        <f t="shared" si="90"/>
        <v>0</v>
      </c>
      <c r="V214" s="72">
        <f t="shared" si="90"/>
        <v>0</v>
      </c>
      <c r="W214" s="72">
        <f t="shared" si="90"/>
        <v>0</v>
      </c>
      <c r="X214" s="72">
        <f t="shared" si="90"/>
        <v>0</v>
      </c>
      <c r="Y214" s="72">
        <f t="shared" si="90"/>
        <v>0</v>
      </c>
      <c r="Z214" s="72">
        <f t="shared" si="90"/>
        <v>0</v>
      </c>
      <c r="AA214" s="72">
        <f t="shared" si="90"/>
        <v>0</v>
      </c>
      <c r="AB214" s="72">
        <f t="shared" si="90"/>
        <v>0</v>
      </c>
      <c r="AC214" s="74">
        <f t="shared" si="90"/>
        <v>800000</v>
      </c>
    </row>
    <row r="215" spans="1:29" s="79" customFormat="1" ht="12">
      <c r="A215" s="255"/>
      <c r="B215" s="75" t="s">
        <v>120</v>
      </c>
      <c r="C215" s="256"/>
      <c r="D215" s="257"/>
      <c r="E215" s="257"/>
      <c r="F215" s="76">
        <v>5683015</v>
      </c>
      <c r="G215" s="76">
        <v>600000</v>
      </c>
      <c r="H215" s="76">
        <v>600000</v>
      </c>
      <c r="I215" s="78">
        <v>41090</v>
      </c>
      <c r="J215" s="126">
        <f>I215/H215</f>
        <v>0.06848333333333333</v>
      </c>
      <c r="K215" s="256"/>
      <c r="L215" s="77">
        <v>200000</v>
      </c>
      <c r="M215" s="76">
        <v>0</v>
      </c>
      <c r="N215" s="76">
        <v>0</v>
      </c>
      <c r="O215" s="76">
        <v>0</v>
      </c>
      <c r="P215" s="76">
        <v>0</v>
      </c>
      <c r="Q215" s="76">
        <v>0</v>
      </c>
      <c r="R215" s="76">
        <v>0</v>
      </c>
      <c r="S215" s="76">
        <v>0</v>
      </c>
      <c r="T215" s="76">
        <v>0</v>
      </c>
      <c r="U215" s="76">
        <v>0</v>
      </c>
      <c r="V215" s="76">
        <v>0</v>
      </c>
      <c r="W215" s="76">
        <v>0</v>
      </c>
      <c r="X215" s="76">
        <v>0</v>
      </c>
      <c r="Y215" s="76">
        <v>0</v>
      </c>
      <c r="Z215" s="76">
        <v>0</v>
      </c>
      <c r="AA215" s="76">
        <v>0</v>
      </c>
      <c r="AB215" s="76">
        <v>0</v>
      </c>
      <c r="AC215" s="78">
        <f>SUM(H215,L215,M215,N215,O215,P215,Q215,R215,S215)</f>
        <v>800000</v>
      </c>
    </row>
    <row r="216" spans="1:29" s="79" customFormat="1" ht="12">
      <c r="A216" s="252"/>
      <c r="B216" s="75" t="s">
        <v>121</v>
      </c>
      <c r="C216" s="256"/>
      <c r="D216" s="257"/>
      <c r="E216" s="257"/>
      <c r="F216" s="76">
        <v>0</v>
      </c>
      <c r="G216" s="76">
        <v>0</v>
      </c>
      <c r="H216" s="76">
        <v>0</v>
      </c>
      <c r="I216" s="76">
        <v>0</v>
      </c>
      <c r="J216" s="126" t="s">
        <v>136</v>
      </c>
      <c r="K216" s="256"/>
      <c r="L216" s="77">
        <v>0</v>
      </c>
      <c r="M216" s="76">
        <v>0</v>
      </c>
      <c r="N216" s="76">
        <v>0</v>
      </c>
      <c r="O216" s="76">
        <v>0</v>
      </c>
      <c r="P216" s="76">
        <v>0</v>
      </c>
      <c r="Q216" s="76">
        <v>0</v>
      </c>
      <c r="R216" s="76">
        <v>0</v>
      </c>
      <c r="S216" s="76">
        <v>0</v>
      </c>
      <c r="T216" s="76">
        <v>0</v>
      </c>
      <c r="U216" s="76">
        <v>0</v>
      </c>
      <c r="V216" s="76">
        <v>0</v>
      </c>
      <c r="W216" s="76">
        <v>0</v>
      </c>
      <c r="X216" s="76">
        <v>0</v>
      </c>
      <c r="Y216" s="76">
        <v>0</v>
      </c>
      <c r="Z216" s="76">
        <v>0</v>
      </c>
      <c r="AA216" s="76">
        <v>0</v>
      </c>
      <c r="AB216" s="76">
        <v>0</v>
      </c>
      <c r="AC216" s="78">
        <f>SUM(H216,L216,M216,N216,O216,P216,Q216,R216,S216)</f>
        <v>0</v>
      </c>
    </row>
    <row r="217" spans="1:29" s="50" customFormat="1" ht="24.75" customHeight="1">
      <c r="A217" s="251" t="s">
        <v>187</v>
      </c>
      <c r="B217" s="89" t="s">
        <v>305</v>
      </c>
      <c r="C217" s="256" t="s">
        <v>134</v>
      </c>
      <c r="D217" s="257">
        <v>2010</v>
      </c>
      <c r="E217" s="257">
        <v>2019</v>
      </c>
      <c r="F217" s="72">
        <f>SUM(F218:F219)</f>
        <v>14180026</v>
      </c>
      <c r="G217" s="72">
        <f>SUM(G218:G219)</f>
        <v>2050000</v>
      </c>
      <c r="H217" s="72">
        <f>SUM(H218:H219)</f>
        <v>2050000</v>
      </c>
      <c r="I217" s="72">
        <f>SUM(I218:I219)</f>
        <v>968298</v>
      </c>
      <c r="J217" s="125">
        <f>I217/H217</f>
        <v>0.47234048780487803</v>
      </c>
      <c r="K217" s="256" t="s">
        <v>448</v>
      </c>
      <c r="L217" s="73">
        <f aca="true" t="shared" si="91" ref="L217:AC217">SUM(L218:L219)</f>
        <v>1970000</v>
      </c>
      <c r="M217" s="72">
        <f t="shared" si="91"/>
        <v>2200000</v>
      </c>
      <c r="N217" s="72">
        <f t="shared" si="91"/>
        <v>1592643</v>
      </c>
      <c r="O217" s="72">
        <f t="shared" si="91"/>
        <v>1390884</v>
      </c>
      <c r="P217" s="72">
        <f t="shared" si="91"/>
        <v>1189126</v>
      </c>
      <c r="Q217" s="72">
        <f t="shared" si="91"/>
        <v>988436</v>
      </c>
      <c r="R217" s="72">
        <f t="shared" si="91"/>
        <v>787745</v>
      </c>
      <c r="S217" s="72">
        <f t="shared" si="91"/>
        <v>394469</v>
      </c>
      <c r="T217" s="72">
        <f t="shared" si="91"/>
        <v>0</v>
      </c>
      <c r="U217" s="72">
        <f t="shared" si="91"/>
        <v>0</v>
      </c>
      <c r="V217" s="72">
        <f t="shared" si="91"/>
        <v>0</v>
      </c>
      <c r="W217" s="72">
        <f t="shared" si="91"/>
        <v>0</v>
      </c>
      <c r="X217" s="72">
        <f t="shared" si="91"/>
        <v>0</v>
      </c>
      <c r="Y217" s="72">
        <f t="shared" si="91"/>
        <v>0</v>
      </c>
      <c r="Z217" s="72">
        <f t="shared" si="91"/>
        <v>0</v>
      </c>
      <c r="AA217" s="72">
        <f t="shared" si="91"/>
        <v>0</v>
      </c>
      <c r="AB217" s="72">
        <f t="shared" si="91"/>
        <v>0</v>
      </c>
      <c r="AC217" s="74">
        <f t="shared" si="91"/>
        <v>12563303</v>
      </c>
    </row>
    <row r="218" spans="1:29" s="79" customFormat="1" ht="12">
      <c r="A218" s="255"/>
      <c r="B218" s="75" t="s">
        <v>120</v>
      </c>
      <c r="C218" s="256"/>
      <c r="D218" s="257"/>
      <c r="E218" s="257"/>
      <c r="F218" s="76">
        <v>14180026</v>
      </c>
      <c r="G218" s="76">
        <v>2050000</v>
      </c>
      <c r="H218" s="76">
        <v>2050000</v>
      </c>
      <c r="I218" s="78">
        <v>968298</v>
      </c>
      <c r="J218" s="126">
        <f>I218/H218</f>
        <v>0.47234048780487803</v>
      </c>
      <c r="K218" s="256"/>
      <c r="L218" s="77">
        <v>1970000</v>
      </c>
      <c r="M218" s="76">
        <v>2200000</v>
      </c>
      <c r="N218" s="76">
        <v>1592643</v>
      </c>
      <c r="O218" s="76">
        <v>1390884</v>
      </c>
      <c r="P218" s="76">
        <v>1189126</v>
      </c>
      <c r="Q218" s="76">
        <v>988436</v>
      </c>
      <c r="R218" s="76">
        <v>787745</v>
      </c>
      <c r="S218" s="76">
        <v>394469</v>
      </c>
      <c r="T218" s="76">
        <v>0</v>
      </c>
      <c r="U218" s="76">
        <v>0</v>
      </c>
      <c r="V218" s="76">
        <v>0</v>
      </c>
      <c r="W218" s="76">
        <v>0</v>
      </c>
      <c r="X218" s="76">
        <v>0</v>
      </c>
      <c r="Y218" s="76">
        <v>0</v>
      </c>
      <c r="Z218" s="76">
        <v>0</v>
      </c>
      <c r="AA218" s="76">
        <v>0</v>
      </c>
      <c r="AB218" s="76">
        <v>0</v>
      </c>
      <c r="AC218" s="78">
        <f>SUM(H218,L218,M218,N218,O218,P218,Q218,R218,S218)</f>
        <v>12563303</v>
      </c>
    </row>
    <row r="219" spans="1:29" s="79" customFormat="1" ht="12">
      <c r="A219" s="252"/>
      <c r="B219" s="75" t="s">
        <v>121</v>
      </c>
      <c r="C219" s="256"/>
      <c r="D219" s="257"/>
      <c r="E219" s="257"/>
      <c r="F219" s="76">
        <v>0</v>
      </c>
      <c r="G219" s="76">
        <v>0</v>
      </c>
      <c r="H219" s="76">
        <v>0</v>
      </c>
      <c r="I219" s="76">
        <v>0</v>
      </c>
      <c r="J219" s="126" t="s">
        <v>136</v>
      </c>
      <c r="K219" s="256"/>
      <c r="L219" s="77">
        <v>0</v>
      </c>
      <c r="M219" s="76">
        <v>0</v>
      </c>
      <c r="N219" s="76">
        <v>0</v>
      </c>
      <c r="O219" s="76">
        <v>0</v>
      </c>
      <c r="P219" s="76">
        <v>0</v>
      </c>
      <c r="Q219" s="76">
        <v>0</v>
      </c>
      <c r="R219" s="76">
        <v>0</v>
      </c>
      <c r="S219" s="76">
        <v>0</v>
      </c>
      <c r="T219" s="76">
        <v>0</v>
      </c>
      <c r="U219" s="76">
        <v>0</v>
      </c>
      <c r="V219" s="76">
        <v>0</v>
      </c>
      <c r="W219" s="76">
        <v>0</v>
      </c>
      <c r="X219" s="76">
        <v>0</v>
      </c>
      <c r="Y219" s="76">
        <v>0</v>
      </c>
      <c r="Z219" s="76">
        <v>0</v>
      </c>
      <c r="AA219" s="76">
        <v>0</v>
      </c>
      <c r="AB219" s="76">
        <v>0</v>
      </c>
      <c r="AC219" s="78">
        <f>SUM(H219,L219,M219,N219,O219,P219,Q219,R219,S219)</f>
        <v>0</v>
      </c>
    </row>
    <row r="220" spans="1:29" s="94" customFormat="1" ht="15" customHeight="1" hidden="1">
      <c r="A220" s="258" t="s">
        <v>188</v>
      </c>
      <c r="B220" s="90" t="s">
        <v>306</v>
      </c>
      <c r="C220" s="261" t="s">
        <v>134</v>
      </c>
      <c r="D220" s="262">
        <v>2011</v>
      </c>
      <c r="E220" s="262">
        <v>2019</v>
      </c>
      <c r="F220" s="91">
        <f>SUM(F221:F222)</f>
        <v>0</v>
      </c>
      <c r="G220" s="72">
        <f>SUM(G221:G222)</f>
        <v>0</v>
      </c>
      <c r="H220" s="91">
        <f>SUM(H221:H222)</f>
        <v>0</v>
      </c>
      <c r="I220" s="91"/>
      <c r="J220" s="125" t="e">
        <f>I220/H220</f>
        <v>#DIV/0!</v>
      </c>
      <c r="K220" s="256"/>
      <c r="L220" s="92">
        <f aca="true" t="shared" si="92" ref="L220:AC220">SUM(L221:L222)</f>
        <v>0</v>
      </c>
      <c r="M220" s="91">
        <f t="shared" si="92"/>
        <v>0</v>
      </c>
      <c r="N220" s="91">
        <f t="shared" si="92"/>
        <v>0</v>
      </c>
      <c r="O220" s="91">
        <f t="shared" si="92"/>
        <v>0</v>
      </c>
      <c r="P220" s="91">
        <f t="shared" si="92"/>
        <v>0</v>
      </c>
      <c r="Q220" s="91">
        <f t="shared" si="92"/>
        <v>0</v>
      </c>
      <c r="R220" s="91">
        <f t="shared" si="92"/>
        <v>0</v>
      </c>
      <c r="S220" s="91">
        <f t="shared" si="92"/>
        <v>0</v>
      </c>
      <c r="T220" s="91">
        <f t="shared" si="92"/>
        <v>0</v>
      </c>
      <c r="U220" s="91">
        <f t="shared" si="92"/>
        <v>0</v>
      </c>
      <c r="V220" s="91">
        <f t="shared" si="92"/>
        <v>0</v>
      </c>
      <c r="W220" s="91">
        <f t="shared" si="92"/>
        <v>0</v>
      </c>
      <c r="X220" s="91">
        <f t="shared" si="92"/>
        <v>0</v>
      </c>
      <c r="Y220" s="91">
        <f t="shared" si="92"/>
        <v>0</v>
      </c>
      <c r="Z220" s="91">
        <f t="shared" si="92"/>
        <v>0</v>
      </c>
      <c r="AA220" s="91">
        <f t="shared" si="92"/>
        <v>0</v>
      </c>
      <c r="AB220" s="91">
        <f t="shared" si="92"/>
        <v>0</v>
      </c>
      <c r="AC220" s="93" t="e">
        <f t="shared" si="92"/>
        <v>#DIV/0!</v>
      </c>
    </row>
    <row r="221" spans="1:29" s="99" customFormat="1" ht="12" hidden="1">
      <c r="A221" s="259"/>
      <c r="B221" s="95" t="s">
        <v>120</v>
      </c>
      <c r="C221" s="261"/>
      <c r="D221" s="262"/>
      <c r="E221" s="262"/>
      <c r="F221" s="96"/>
      <c r="G221" s="76">
        <v>0</v>
      </c>
      <c r="H221" s="96">
        <v>0</v>
      </c>
      <c r="I221" s="96"/>
      <c r="J221" s="125" t="e">
        <f>I221/H221</f>
        <v>#DIV/0!</v>
      </c>
      <c r="K221" s="256"/>
      <c r="L221" s="97">
        <v>0</v>
      </c>
      <c r="M221" s="96">
        <v>0</v>
      </c>
      <c r="N221" s="96">
        <v>0</v>
      </c>
      <c r="O221" s="96">
        <v>0</v>
      </c>
      <c r="P221" s="96">
        <v>0</v>
      </c>
      <c r="Q221" s="96">
        <v>0</v>
      </c>
      <c r="R221" s="96">
        <v>0</v>
      </c>
      <c r="S221" s="96">
        <v>0</v>
      </c>
      <c r="T221" s="96">
        <v>0</v>
      </c>
      <c r="U221" s="96">
        <v>0</v>
      </c>
      <c r="V221" s="96">
        <v>0</v>
      </c>
      <c r="W221" s="96">
        <v>0</v>
      </c>
      <c r="X221" s="96">
        <v>0</v>
      </c>
      <c r="Y221" s="96">
        <v>0</v>
      </c>
      <c r="Z221" s="96">
        <v>0</v>
      </c>
      <c r="AA221" s="96">
        <v>0</v>
      </c>
      <c r="AB221" s="96">
        <v>0</v>
      </c>
      <c r="AC221" s="98" t="e">
        <f>SUM(H221:S221)</f>
        <v>#DIV/0!</v>
      </c>
    </row>
    <row r="222" spans="1:29" s="99" customFormat="1" ht="12" hidden="1">
      <c r="A222" s="260"/>
      <c r="B222" s="95" t="s">
        <v>121</v>
      </c>
      <c r="C222" s="261"/>
      <c r="D222" s="262"/>
      <c r="E222" s="262"/>
      <c r="F222" s="96">
        <v>0</v>
      </c>
      <c r="G222" s="76">
        <v>0</v>
      </c>
      <c r="H222" s="96">
        <v>0</v>
      </c>
      <c r="I222" s="96"/>
      <c r="J222" s="125" t="e">
        <f>I222/H222</f>
        <v>#DIV/0!</v>
      </c>
      <c r="K222" s="256"/>
      <c r="L222" s="97">
        <v>0</v>
      </c>
      <c r="M222" s="96">
        <v>0</v>
      </c>
      <c r="N222" s="96">
        <v>0</v>
      </c>
      <c r="O222" s="96">
        <v>0</v>
      </c>
      <c r="P222" s="96">
        <v>0</v>
      </c>
      <c r="Q222" s="96">
        <v>0</v>
      </c>
      <c r="R222" s="96">
        <v>0</v>
      </c>
      <c r="S222" s="96">
        <v>0</v>
      </c>
      <c r="T222" s="96">
        <v>0</v>
      </c>
      <c r="U222" s="96">
        <v>0</v>
      </c>
      <c r="V222" s="96">
        <v>0</v>
      </c>
      <c r="W222" s="96">
        <v>0</v>
      </c>
      <c r="X222" s="96">
        <v>0</v>
      </c>
      <c r="Y222" s="96">
        <v>0</v>
      </c>
      <c r="Z222" s="96">
        <v>0</v>
      </c>
      <c r="AA222" s="96">
        <v>0</v>
      </c>
      <c r="AB222" s="96">
        <v>0</v>
      </c>
      <c r="AC222" s="98" t="e">
        <f>SUM(H222:S222)</f>
        <v>#DIV/0!</v>
      </c>
    </row>
    <row r="223" spans="1:29" s="50" customFormat="1" ht="24.75" customHeight="1">
      <c r="A223" s="251" t="s">
        <v>188</v>
      </c>
      <c r="B223" s="89" t="s">
        <v>307</v>
      </c>
      <c r="C223" s="256" t="s">
        <v>348</v>
      </c>
      <c r="D223" s="257">
        <v>2010</v>
      </c>
      <c r="E223" s="257">
        <v>2012</v>
      </c>
      <c r="F223" s="72">
        <f>SUM(F224:F225)</f>
        <v>328000</v>
      </c>
      <c r="G223" s="72">
        <f>SUM(G224:G225)</f>
        <v>107000</v>
      </c>
      <c r="H223" s="72">
        <f>SUM(H224:H225)</f>
        <v>107000</v>
      </c>
      <c r="I223" s="72">
        <f>SUM(I224:I225)</f>
        <v>53498</v>
      </c>
      <c r="J223" s="125">
        <f>I223/H223</f>
        <v>0.49998130841121496</v>
      </c>
      <c r="K223" s="256" t="s">
        <v>349</v>
      </c>
      <c r="L223" s="73">
        <f aca="true" t="shared" si="93" ref="L223:AC223">SUM(L224:L225)</f>
        <v>121000</v>
      </c>
      <c r="M223" s="72">
        <f t="shared" si="93"/>
        <v>0</v>
      </c>
      <c r="N223" s="72">
        <f t="shared" si="93"/>
        <v>0</v>
      </c>
      <c r="O223" s="72">
        <f t="shared" si="93"/>
        <v>0</v>
      </c>
      <c r="P223" s="72">
        <f t="shared" si="93"/>
        <v>0</v>
      </c>
      <c r="Q223" s="72">
        <f t="shared" si="93"/>
        <v>0</v>
      </c>
      <c r="R223" s="72">
        <f t="shared" si="93"/>
        <v>0</v>
      </c>
      <c r="S223" s="72">
        <f t="shared" si="93"/>
        <v>0</v>
      </c>
      <c r="T223" s="72">
        <f t="shared" si="93"/>
        <v>0</v>
      </c>
      <c r="U223" s="72">
        <f t="shared" si="93"/>
        <v>0</v>
      </c>
      <c r="V223" s="72">
        <f t="shared" si="93"/>
        <v>0</v>
      </c>
      <c r="W223" s="72">
        <f t="shared" si="93"/>
        <v>0</v>
      </c>
      <c r="X223" s="72">
        <f t="shared" si="93"/>
        <v>0</v>
      </c>
      <c r="Y223" s="72">
        <f t="shared" si="93"/>
        <v>0</v>
      </c>
      <c r="Z223" s="72">
        <f t="shared" si="93"/>
        <v>0</v>
      </c>
      <c r="AA223" s="72">
        <f t="shared" si="93"/>
        <v>0</v>
      </c>
      <c r="AB223" s="72">
        <f t="shared" si="93"/>
        <v>0</v>
      </c>
      <c r="AC223" s="74">
        <f t="shared" si="93"/>
        <v>228000</v>
      </c>
    </row>
    <row r="224" spans="1:29" s="79" customFormat="1" ht="12">
      <c r="A224" s="255"/>
      <c r="B224" s="75" t="s">
        <v>120</v>
      </c>
      <c r="C224" s="256"/>
      <c r="D224" s="257"/>
      <c r="E224" s="257"/>
      <c r="F224" s="76">
        <v>328000</v>
      </c>
      <c r="G224" s="76">
        <v>107000</v>
      </c>
      <c r="H224" s="76">
        <v>107000</v>
      </c>
      <c r="I224" s="78">
        <v>53498</v>
      </c>
      <c r="J224" s="126">
        <f>I224/H224</f>
        <v>0.49998130841121496</v>
      </c>
      <c r="K224" s="256"/>
      <c r="L224" s="77">
        <v>121000</v>
      </c>
      <c r="M224" s="76">
        <v>0</v>
      </c>
      <c r="N224" s="76">
        <v>0</v>
      </c>
      <c r="O224" s="76">
        <v>0</v>
      </c>
      <c r="P224" s="76">
        <v>0</v>
      </c>
      <c r="Q224" s="76">
        <v>0</v>
      </c>
      <c r="R224" s="76">
        <v>0</v>
      </c>
      <c r="S224" s="76">
        <v>0</v>
      </c>
      <c r="T224" s="76">
        <v>0</v>
      </c>
      <c r="U224" s="76">
        <v>0</v>
      </c>
      <c r="V224" s="76">
        <v>0</v>
      </c>
      <c r="W224" s="76">
        <v>0</v>
      </c>
      <c r="X224" s="76">
        <v>0</v>
      </c>
      <c r="Y224" s="76">
        <v>0</v>
      </c>
      <c r="Z224" s="76">
        <v>0</v>
      </c>
      <c r="AA224" s="76">
        <v>0</v>
      </c>
      <c r="AB224" s="76">
        <v>0</v>
      </c>
      <c r="AC224" s="78">
        <f>SUM(H224,L224,M224,N224,O224,P224,Q224,R224,S224)</f>
        <v>228000</v>
      </c>
    </row>
    <row r="225" spans="1:29" s="79" customFormat="1" ht="12">
      <c r="A225" s="252"/>
      <c r="B225" s="75" t="s">
        <v>121</v>
      </c>
      <c r="C225" s="256"/>
      <c r="D225" s="257"/>
      <c r="E225" s="257"/>
      <c r="F225" s="76">
        <v>0</v>
      </c>
      <c r="G225" s="76">
        <v>0</v>
      </c>
      <c r="H225" s="76">
        <v>0</v>
      </c>
      <c r="I225" s="76">
        <v>0</v>
      </c>
      <c r="J225" s="126" t="s">
        <v>136</v>
      </c>
      <c r="K225" s="256"/>
      <c r="L225" s="77">
        <v>0</v>
      </c>
      <c r="M225" s="76">
        <v>0</v>
      </c>
      <c r="N225" s="76">
        <v>0</v>
      </c>
      <c r="O225" s="76">
        <v>0</v>
      </c>
      <c r="P225" s="76">
        <v>0</v>
      </c>
      <c r="Q225" s="76">
        <v>0</v>
      </c>
      <c r="R225" s="76">
        <v>0</v>
      </c>
      <c r="S225" s="76">
        <v>0</v>
      </c>
      <c r="T225" s="76">
        <v>0</v>
      </c>
      <c r="U225" s="76">
        <v>0</v>
      </c>
      <c r="V225" s="76">
        <v>0</v>
      </c>
      <c r="W225" s="76">
        <v>0</v>
      </c>
      <c r="X225" s="76">
        <v>0</v>
      </c>
      <c r="Y225" s="76">
        <v>0</v>
      </c>
      <c r="Z225" s="76">
        <v>0</v>
      </c>
      <c r="AA225" s="76">
        <v>0</v>
      </c>
      <c r="AB225" s="76">
        <v>0</v>
      </c>
      <c r="AC225" s="78">
        <f>SUM(H225,L225,M225,N225,O225,P225,Q225,R225,S225)</f>
        <v>0</v>
      </c>
    </row>
    <row r="226" spans="1:29" s="50" customFormat="1" ht="24.75" customHeight="1">
      <c r="A226" s="251" t="s">
        <v>189</v>
      </c>
      <c r="B226" s="89" t="s">
        <v>308</v>
      </c>
      <c r="C226" s="256" t="s">
        <v>348</v>
      </c>
      <c r="D226" s="257">
        <v>2010</v>
      </c>
      <c r="E226" s="257">
        <v>2012</v>
      </c>
      <c r="F226" s="72">
        <f>SUM(F227:F228)</f>
        <v>328000</v>
      </c>
      <c r="G226" s="72">
        <f>SUM(G227:G228)</f>
        <v>107000</v>
      </c>
      <c r="H226" s="72">
        <f>SUM(H227:H228)</f>
        <v>107000</v>
      </c>
      <c r="I226" s="72">
        <f>SUM(I227:I228)</f>
        <v>53500</v>
      </c>
      <c r="J226" s="125">
        <f>I226/H226</f>
        <v>0.5</v>
      </c>
      <c r="K226" s="256" t="s">
        <v>349</v>
      </c>
      <c r="L226" s="73">
        <f aca="true" t="shared" si="94" ref="L226:AC226">SUM(L227:L228)</f>
        <v>121000</v>
      </c>
      <c r="M226" s="72">
        <f t="shared" si="94"/>
        <v>0</v>
      </c>
      <c r="N226" s="72">
        <f t="shared" si="94"/>
        <v>0</v>
      </c>
      <c r="O226" s="72">
        <f t="shared" si="94"/>
        <v>0</v>
      </c>
      <c r="P226" s="72">
        <f t="shared" si="94"/>
        <v>0</v>
      </c>
      <c r="Q226" s="72">
        <f t="shared" si="94"/>
        <v>0</v>
      </c>
      <c r="R226" s="72">
        <f t="shared" si="94"/>
        <v>0</v>
      </c>
      <c r="S226" s="72">
        <f t="shared" si="94"/>
        <v>0</v>
      </c>
      <c r="T226" s="72">
        <f t="shared" si="94"/>
        <v>0</v>
      </c>
      <c r="U226" s="72">
        <f t="shared" si="94"/>
        <v>0</v>
      </c>
      <c r="V226" s="72">
        <f t="shared" si="94"/>
        <v>0</v>
      </c>
      <c r="W226" s="72">
        <f t="shared" si="94"/>
        <v>0</v>
      </c>
      <c r="X226" s="72">
        <f t="shared" si="94"/>
        <v>0</v>
      </c>
      <c r="Y226" s="72">
        <f t="shared" si="94"/>
        <v>0</v>
      </c>
      <c r="Z226" s="72">
        <f t="shared" si="94"/>
        <v>0</v>
      </c>
      <c r="AA226" s="72">
        <f t="shared" si="94"/>
        <v>0</v>
      </c>
      <c r="AB226" s="72">
        <f t="shared" si="94"/>
        <v>0</v>
      </c>
      <c r="AC226" s="74">
        <f t="shared" si="94"/>
        <v>228000</v>
      </c>
    </row>
    <row r="227" spans="1:29" s="79" customFormat="1" ht="12">
      <c r="A227" s="255"/>
      <c r="B227" s="75" t="s">
        <v>120</v>
      </c>
      <c r="C227" s="256"/>
      <c r="D227" s="257"/>
      <c r="E227" s="257"/>
      <c r="F227" s="76">
        <v>328000</v>
      </c>
      <c r="G227" s="76">
        <v>107000</v>
      </c>
      <c r="H227" s="76">
        <v>107000</v>
      </c>
      <c r="I227" s="78">
        <v>53500</v>
      </c>
      <c r="J227" s="126">
        <f>I227/H227</f>
        <v>0.5</v>
      </c>
      <c r="K227" s="256"/>
      <c r="L227" s="77">
        <v>121000</v>
      </c>
      <c r="M227" s="76">
        <v>0</v>
      </c>
      <c r="N227" s="76">
        <v>0</v>
      </c>
      <c r="O227" s="76">
        <v>0</v>
      </c>
      <c r="P227" s="76">
        <v>0</v>
      </c>
      <c r="Q227" s="76">
        <v>0</v>
      </c>
      <c r="R227" s="76">
        <v>0</v>
      </c>
      <c r="S227" s="76">
        <v>0</v>
      </c>
      <c r="T227" s="76">
        <v>0</v>
      </c>
      <c r="U227" s="76">
        <v>0</v>
      </c>
      <c r="V227" s="76">
        <v>0</v>
      </c>
      <c r="W227" s="76">
        <v>0</v>
      </c>
      <c r="X227" s="76">
        <v>0</v>
      </c>
      <c r="Y227" s="76">
        <v>0</v>
      </c>
      <c r="Z227" s="76">
        <v>0</v>
      </c>
      <c r="AA227" s="76">
        <v>0</v>
      </c>
      <c r="AB227" s="76">
        <v>0</v>
      </c>
      <c r="AC227" s="78">
        <f>SUM(H227,L227,M227,N227,O227,P227,Q227,R227,S227)</f>
        <v>228000</v>
      </c>
    </row>
    <row r="228" spans="1:29" s="79" customFormat="1" ht="12">
      <c r="A228" s="252"/>
      <c r="B228" s="75" t="s">
        <v>121</v>
      </c>
      <c r="C228" s="256"/>
      <c r="D228" s="257"/>
      <c r="E228" s="257"/>
      <c r="F228" s="76">
        <v>0</v>
      </c>
      <c r="G228" s="76">
        <v>0</v>
      </c>
      <c r="H228" s="76">
        <v>0</v>
      </c>
      <c r="I228" s="76">
        <v>0</v>
      </c>
      <c r="J228" s="126" t="s">
        <v>136</v>
      </c>
      <c r="K228" s="256"/>
      <c r="L228" s="77">
        <v>0</v>
      </c>
      <c r="M228" s="76">
        <v>0</v>
      </c>
      <c r="N228" s="76">
        <v>0</v>
      </c>
      <c r="O228" s="76">
        <v>0</v>
      </c>
      <c r="P228" s="76">
        <v>0</v>
      </c>
      <c r="Q228" s="76">
        <v>0</v>
      </c>
      <c r="R228" s="76">
        <v>0</v>
      </c>
      <c r="S228" s="76">
        <v>0</v>
      </c>
      <c r="T228" s="76">
        <v>0</v>
      </c>
      <c r="U228" s="76">
        <v>0</v>
      </c>
      <c r="V228" s="76">
        <v>0</v>
      </c>
      <c r="W228" s="76">
        <v>0</v>
      </c>
      <c r="X228" s="76">
        <v>0</v>
      </c>
      <c r="Y228" s="76">
        <v>0</v>
      </c>
      <c r="Z228" s="76">
        <v>0</v>
      </c>
      <c r="AA228" s="76">
        <v>0</v>
      </c>
      <c r="AB228" s="76">
        <v>0</v>
      </c>
      <c r="AC228" s="78">
        <f>SUM(H228,L228,M228,N228,O228,P228,Q228,R228,S228)</f>
        <v>0</v>
      </c>
    </row>
    <row r="229" spans="1:29" s="50" customFormat="1" ht="22.5" customHeight="1">
      <c r="A229" s="251" t="s">
        <v>190</v>
      </c>
      <c r="B229" s="89" t="s">
        <v>309</v>
      </c>
      <c r="C229" s="256" t="s">
        <v>348</v>
      </c>
      <c r="D229" s="257">
        <v>2010</v>
      </c>
      <c r="E229" s="257">
        <v>2012</v>
      </c>
      <c r="F229" s="72">
        <f>SUM(F230:F231)</f>
        <v>423400</v>
      </c>
      <c r="G229" s="72">
        <f>SUM(G230:G231)</f>
        <v>140000</v>
      </c>
      <c r="H229" s="72">
        <f>SUM(H230:H231)</f>
        <v>140000</v>
      </c>
      <c r="I229" s="72">
        <f>SUM(I230:I231)</f>
        <v>70000</v>
      </c>
      <c r="J229" s="125">
        <f>I229/H229</f>
        <v>0.5</v>
      </c>
      <c r="K229" s="256" t="s">
        <v>349</v>
      </c>
      <c r="L229" s="73">
        <f aca="true" t="shared" si="95" ref="L229:AC229">SUM(L230:L231)</f>
        <v>154000</v>
      </c>
      <c r="M229" s="72">
        <f t="shared" si="95"/>
        <v>0</v>
      </c>
      <c r="N229" s="72">
        <f t="shared" si="95"/>
        <v>0</v>
      </c>
      <c r="O229" s="72">
        <f t="shared" si="95"/>
        <v>0</v>
      </c>
      <c r="P229" s="72">
        <f t="shared" si="95"/>
        <v>0</v>
      </c>
      <c r="Q229" s="72">
        <f t="shared" si="95"/>
        <v>0</v>
      </c>
      <c r="R229" s="72">
        <f t="shared" si="95"/>
        <v>0</v>
      </c>
      <c r="S229" s="72">
        <f t="shared" si="95"/>
        <v>0</v>
      </c>
      <c r="T229" s="72">
        <f t="shared" si="95"/>
        <v>0</v>
      </c>
      <c r="U229" s="72">
        <f t="shared" si="95"/>
        <v>0</v>
      </c>
      <c r="V229" s="72">
        <f t="shared" si="95"/>
        <v>0</v>
      </c>
      <c r="W229" s="72">
        <f t="shared" si="95"/>
        <v>0</v>
      </c>
      <c r="X229" s="72">
        <f t="shared" si="95"/>
        <v>0</v>
      </c>
      <c r="Y229" s="72">
        <f t="shared" si="95"/>
        <v>0</v>
      </c>
      <c r="Z229" s="72">
        <f t="shared" si="95"/>
        <v>0</v>
      </c>
      <c r="AA229" s="72">
        <f t="shared" si="95"/>
        <v>0</v>
      </c>
      <c r="AB229" s="72">
        <f t="shared" si="95"/>
        <v>0</v>
      </c>
      <c r="AC229" s="74">
        <f t="shared" si="95"/>
        <v>294000</v>
      </c>
    </row>
    <row r="230" spans="1:29" s="79" customFormat="1" ht="12">
      <c r="A230" s="255"/>
      <c r="B230" s="75" t="s">
        <v>120</v>
      </c>
      <c r="C230" s="256"/>
      <c r="D230" s="257"/>
      <c r="E230" s="257"/>
      <c r="F230" s="76">
        <v>423400</v>
      </c>
      <c r="G230" s="76">
        <v>140000</v>
      </c>
      <c r="H230" s="76">
        <v>140000</v>
      </c>
      <c r="I230" s="78">
        <v>70000</v>
      </c>
      <c r="J230" s="126">
        <f>I230/H230</f>
        <v>0.5</v>
      </c>
      <c r="K230" s="256"/>
      <c r="L230" s="77">
        <v>154000</v>
      </c>
      <c r="M230" s="76">
        <v>0</v>
      </c>
      <c r="N230" s="76">
        <v>0</v>
      </c>
      <c r="O230" s="76">
        <v>0</v>
      </c>
      <c r="P230" s="76">
        <v>0</v>
      </c>
      <c r="Q230" s="76">
        <v>0</v>
      </c>
      <c r="R230" s="76">
        <v>0</v>
      </c>
      <c r="S230" s="76">
        <v>0</v>
      </c>
      <c r="T230" s="76">
        <v>0</v>
      </c>
      <c r="U230" s="76">
        <v>0</v>
      </c>
      <c r="V230" s="76">
        <v>0</v>
      </c>
      <c r="W230" s="76">
        <v>0</v>
      </c>
      <c r="X230" s="76">
        <v>0</v>
      </c>
      <c r="Y230" s="76">
        <v>0</v>
      </c>
      <c r="Z230" s="76">
        <v>0</v>
      </c>
      <c r="AA230" s="76">
        <v>0</v>
      </c>
      <c r="AB230" s="76">
        <v>0</v>
      </c>
      <c r="AC230" s="78">
        <f>SUM(H230,L230,M230,N230,O230,P230,Q230,R230,S230)</f>
        <v>294000</v>
      </c>
    </row>
    <row r="231" spans="1:29" s="79" customFormat="1" ht="12">
      <c r="A231" s="252"/>
      <c r="B231" s="75" t="s">
        <v>121</v>
      </c>
      <c r="C231" s="256"/>
      <c r="D231" s="257"/>
      <c r="E231" s="257"/>
      <c r="F231" s="76">
        <v>0</v>
      </c>
      <c r="G231" s="76">
        <v>0</v>
      </c>
      <c r="H231" s="76">
        <v>0</v>
      </c>
      <c r="I231" s="76">
        <v>0</v>
      </c>
      <c r="J231" s="126" t="s">
        <v>136</v>
      </c>
      <c r="K231" s="256"/>
      <c r="L231" s="77">
        <v>0</v>
      </c>
      <c r="M231" s="76">
        <v>0</v>
      </c>
      <c r="N231" s="76">
        <v>0</v>
      </c>
      <c r="O231" s="76">
        <v>0</v>
      </c>
      <c r="P231" s="76">
        <v>0</v>
      </c>
      <c r="Q231" s="76">
        <v>0</v>
      </c>
      <c r="R231" s="76">
        <v>0</v>
      </c>
      <c r="S231" s="76">
        <v>0</v>
      </c>
      <c r="T231" s="76">
        <v>0</v>
      </c>
      <c r="U231" s="76">
        <v>0</v>
      </c>
      <c r="V231" s="76">
        <v>0</v>
      </c>
      <c r="W231" s="76">
        <v>0</v>
      </c>
      <c r="X231" s="76">
        <v>0</v>
      </c>
      <c r="Y231" s="76">
        <v>0</v>
      </c>
      <c r="Z231" s="76">
        <v>0</v>
      </c>
      <c r="AA231" s="76">
        <v>0</v>
      </c>
      <c r="AB231" s="76">
        <v>0</v>
      </c>
      <c r="AC231" s="78">
        <f>SUM(H231,L231,M231,N231,O231,P231,Q231,R231,S231)</f>
        <v>0</v>
      </c>
    </row>
    <row r="232" spans="1:29" s="50" customFormat="1" ht="27.75" customHeight="1">
      <c r="A232" s="251" t="s">
        <v>191</v>
      </c>
      <c r="B232" s="89" t="s">
        <v>310</v>
      </c>
      <c r="C232" s="256" t="s">
        <v>348</v>
      </c>
      <c r="D232" s="257">
        <v>2010</v>
      </c>
      <c r="E232" s="257">
        <v>2012</v>
      </c>
      <c r="F232" s="72">
        <f>SUM(F233:F234)</f>
        <v>518600</v>
      </c>
      <c r="G232" s="72">
        <f>SUM(G233:G234)</f>
        <v>180000</v>
      </c>
      <c r="H232" s="72">
        <f>SUM(H233:H234)</f>
        <v>180000</v>
      </c>
      <c r="I232" s="72">
        <f>SUM(I233:I234)</f>
        <v>90000</v>
      </c>
      <c r="J232" s="125">
        <f>I232/H232</f>
        <v>0.5</v>
      </c>
      <c r="K232" s="256" t="s">
        <v>349</v>
      </c>
      <c r="L232" s="73">
        <f aca="true" t="shared" si="96" ref="L232:AC232">SUM(L233:L234)</f>
        <v>198000</v>
      </c>
      <c r="M232" s="72">
        <f t="shared" si="96"/>
        <v>0</v>
      </c>
      <c r="N232" s="72">
        <f t="shared" si="96"/>
        <v>0</v>
      </c>
      <c r="O232" s="72">
        <f t="shared" si="96"/>
        <v>0</v>
      </c>
      <c r="P232" s="72">
        <f t="shared" si="96"/>
        <v>0</v>
      </c>
      <c r="Q232" s="72">
        <f t="shared" si="96"/>
        <v>0</v>
      </c>
      <c r="R232" s="72">
        <f t="shared" si="96"/>
        <v>0</v>
      </c>
      <c r="S232" s="72">
        <f t="shared" si="96"/>
        <v>0</v>
      </c>
      <c r="T232" s="72">
        <f t="shared" si="96"/>
        <v>0</v>
      </c>
      <c r="U232" s="72">
        <f t="shared" si="96"/>
        <v>0</v>
      </c>
      <c r="V232" s="72">
        <f t="shared" si="96"/>
        <v>0</v>
      </c>
      <c r="W232" s="72">
        <f t="shared" si="96"/>
        <v>0</v>
      </c>
      <c r="X232" s="72">
        <f t="shared" si="96"/>
        <v>0</v>
      </c>
      <c r="Y232" s="72">
        <f t="shared" si="96"/>
        <v>0</v>
      </c>
      <c r="Z232" s="72">
        <f t="shared" si="96"/>
        <v>0</v>
      </c>
      <c r="AA232" s="72">
        <f t="shared" si="96"/>
        <v>0</v>
      </c>
      <c r="AB232" s="72">
        <f t="shared" si="96"/>
        <v>0</v>
      </c>
      <c r="AC232" s="74">
        <f t="shared" si="96"/>
        <v>378000</v>
      </c>
    </row>
    <row r="233" spans="1:29" s="79" customFormat="1" ht="12">
      <c r="A233" s="255"/>
      <c r="B233" s="75" t="s">
        <v>120</v>
      </c>
      <c r="C233" s="256"/>
      <c r="D233" s="257"/>
      <c r="E233" s="257"/>
      <c r="F233" s="76">
        <v>518600</v>
      </c>
      <c r="G233" s="76">
        <v>180000</v>
      </c>
      <c r="H233" s="76">
        <v>180000</v>
      </c>
      <c r="I233" s="78">
        <v>90000</v>
      </c>
      <c r="J233" s="126">
        <f>I233/H233</f>
        <v>0.5</v>
      </c>
      <c r="K233" s="256"/>
      <c r="L233" s="77">
        <v>198000</v>
      </c>
      <c r="M233" s="76">
        <v>0</v>
      </c>
      <c r="N233" s="76">
        <v>0</v>
      </c>
      <c r="O233" s="76">
        <v>0</v>
      </c>
      <c r="P233" s="76">
        <v>0</v>
      </c>
      <c r="Q233" s="76">
        <v>0</v>
      </c>
      <c r="R233" s="76">
        <v>0</v>
      </c>
      <c r="S233" s="76">
        <v>0</v>
      </c>
      <c r="T233" s="76">
        <v>0</v>
      </c>
      <c r="U233" s="76">
        <v>0</v>
      </c>
      <c r="V233" s="76">
        <v>0</v>
      </c>
      <c r="W233" s="76">
        <v>0</v>
      </c>
      <c r="X233" s="76">
        <v>0</v>
      </c>
      <c r="Y233" s="76">
        <v>0</v>
      </c>
      <c r="Z233" s="76">
        <v>0</v>
      </c>
      <c r="AA233" s="76">
        <v>0</v>
      </c>
      <c r="AB233" s="76">
        <v>0</v>
      </c>
      <c r="AC233" s="78">
        <f>SUM(H233,L233,M233,N233,O233,P233,Q233,R233,S233)</f>
        <v>378000</v>
      </c>
    </row>
    <row r="234" spans="1:29" s="79" customFormat="1" ht="12">
      <c r="A234" s="252"/>
      <c r="B234" s="75" t="s">
        <v>121</v>
      </c>
      <c r="C234" s="256"/>
      <c r="D234" s="257"/>
      <c r="E234" s="257"/>
      <c r="F234" s="76">
        <v>0</v>
      </c>
      <c r="G234" s="76">
        <v>0</v>
      </c>
      <c r="H234" s="76">
        <v>0</v>
      </c>
      <c r="I234" s="76">
        <v>0</v>
      </c>
      <c r="J234" s="126" t="s">
        <v>136</v>
      </c>
      <c r="K234" s="256"/>
      <c r="L234" s="77">
        <v>0</v>
      </c>
      <c r="M234" s="76">
        <v>0</v>
      </c>
      <c r="N234" s="76">
        <v>0</v>
      </c>
      <c r="O234" s="76">
        <v>0</v>
      </c>
      <c r="P234" s="76">
        <v>0</v>
      </c>
      <c r="Q234" s="76">
        <v>0</v>
      </c>
      <c r="R234" s="76">
        <v>0</v>
      </c>
      <c r="S234" s="76">
        <v>0</v>
      </c>
      <c r="T234" s="76">
        <v>0</v>
      </c>
      <c r="U234" s="76">
        <v>0</v>
      </c>
      <c r="V234" s="76">
        <v>0</v>
      </c>
      <c r="W234" s="76">
        <v>0</v>
      </c>
      <c r="X234" s="76">
        <v>0</v>
      </c>
      <c r="Y234" s="76">
        <v>0</v>
      </c>
      <c r="Z234" s="76">
        <v>0</v>
      </c>
      <c r="AA234" s="76">
        <v>0</v>
      </c>
      <c r="AB234" s="76">
        <v>0</v>
      </c>
      <c r="AC234" s="78">
        <f>SUM(H234,L234,M234,N234,O234,P234,Q234,R234,S234)</f>
        <v>0</v>
      </c>
    </row>
    <row r="235" spans="1:29" s="50" customFormat="1" ht="28.5" customHeight="1">
      <c r="A235" s="251" t="s">
        <v>192</v>
      </c>
      <c r="B235" s="89" t="s">
        <v>311</v>
      </c>
      <c r="C235" s="256" t="s">
        <v>348</v>
      </c>
      <c r="D235" s="257">
        <v>2010</v>
      </c>
      <c r="E235" s="257">
        <v>2013</v>
      </c>
      <c r="F235" s="72">
        <f>SUM(F236:F237)</f>
        <v>463400</v>
      </c>
      <c r="G235" s="72">
        <f>SUM(G236:G237)</f>
        <v>140000</v>
      </c>
      <c r="H235" s="72">
        <f>SUM(H236:H237)</f>
        <v>140000</v>
      </c>
      <c r="I235" s="72">
        <f>SUM(I236:I237)</f>
        <v>69998</v>
      </c>
      <c r="J235" s="125">
        <f>I235/H235</f>
        <v>0.4999857142857143</v>
      </c>
      <c r="K235" s="256" t="s">
        <v>349</v>
      </c>
      <c r="L235" s="73">
        <f aca="true" t="shared" si="97" ref="L235:AC235">SUM(L236:L237)</f>
        <v>154000</v>
      </c>
      <c r="M235" s="72">
        <f t="shared" si="97"/>
        <v>169400</v>
      </c>
      <c r="N235" s="72">
        <f t="shared" si="97"/>
        <v>0</v>
      </c>
      <c r="O235" s="72">
        <f t="shared" si="97"/>
        <v>0</v>
      </c>
      <c r="P235" s="72">
        <f t="shared" si="97"/>
        <v>0</v>
      </c>
      <c r="Q235" s="72">
        <f t="shared" si="97"/>
        <v>0</v>
      </c>
      <c r="R235" s="72">
        <f t="shared" si="97"/>
        <v>0</v>
      </c>
      <c r="S235" s="72">
        <f t="shared" si="97"/>
        <v>0</v>
      </c>
      <c r="T235" s="72">
        <f t="shared" si="97"/>
        <v>0</v>
      </c>
      <c r="U235" s="72">
        <f t="shared" si="97"/>
        <v>0</v>
      </c>
      <c r="V235" s="72">
        <f t="shared" si="97"/>
        <v>0</v>
      </c>
      <c r="W235" s="72">
        <f t="shared" si="97"/>
        <v>0</v>
      </c>
      <c r="X235" s="72">
        <f t="shared" si="97"/>
        <v>0</v>
      </c>
      <c r="Y235" s="72">
        <f t="shared" si="97"/>
        <v>0</v>
      </c>
      <c r="Z235" s="72">
        <f t="shared" si="97"/>
        <v>0</v>
      </c>
      <c r="AA235" s="72">
        <f t="shared" si="97"/>
        <v>0</v>
      </c>
      <c r="AB235" s="72">
        <f t="shared" si="97"/>
        <v>0</v>
      </c>
      <c r="AC235" s="74">
        <f t="shared" si="97"/>
        <v>463400</v>
      </c>
    </row>
    <row r="236" spans="1:29" s="79" customFormat="1" ht="12">
      <c r="A236" s="255"/>
      <c r="B236" s="75" t="s">
        <v>120</v>
      </c>
      <c r="C236" s="256"/>
      <c r="D236" s="257"/>
      <c r="E236" s="257"/>
      <c r="F236" s="76">
        <v>463400</v>
      </c>
      <c r="G236" s="76">
        <v>140000</v>
      </c>
      <c r="H236" s="76">
        <v>140000</v>
      </c>
      <c r="I236" s="78">
        <v>69998</v>
      </c>
      <c r="J236" s="126">
        <f>I236/H236</f>
        <v>0.4999857142857143</v>
      </c>
      <c r="K236" s="256"/>
      <c r="L236" s="77">
        <v>154000</v>
      </c>
      <c r="M236" s="76">
        <v>169400</v>
      </c>
      <c r="N236" s="76">
        <v>0</v>
      </c>
      <c r="O236" s="76">
        <v>0</v>
      </c>
      <c r="P236" s="76">
        <v>0</v>
      </c>
      <c r="Q236" s="76">
        <v>0</v>
      </c>
      <c r="R236" s="76">
        <v>0</v>
      </c>
      <c r="S236" s="76">
        <v>0</v>
      </c>
      <c r="T236" s="76">
        <v>0</v>
      </c>
      <c r="U236" s="76">
        <v>0</v>
      </c>
      <c r="V236" s="76">
        <v>0</v>
      </c>
      <c r="W236" s="76">
        <v>0</v>
      </c>
      <c r="X236" s="76">
        <v>0</v>
      </c>
      <c r="Y236" s="76">
        <v>0</v>
      </c>
      <c r="Z236" s="76">
        <v>0</v>
      </c>
      <c r="AA236" s="76">
        <v>0</v>
      </c>
      <c r="AB236" s="76">
        <v>0</v>
      </c>
      <c r="AC236" s="78">
        <f>SUM(H236,L236,M236,N236,O236,P236,Q236,R236,S236)</f>
        <v>463400</v>
      </c>
    </row>
    <row r="237" spans="1:29" s="79" customFormat="1" ht="12">
      <c r="A237" s="252"/>
      <c r="B237" s="75" t="s">
        <v>121</v>
      </c>
      <c r="C237" s="256"/>
      <c r="D237" s="257"/>
      <c r="E237" s="257"/>
      <c r="F237" s="76">
        <v>0</v>
      </c>
      <c r="G237" s="76">
        <v>0</v>
      </c>
      <c r="H237" s="76">
        <v>0</v>
      </c>
      <c r="I237" s="76">
        <v>0</v>
      </c>
      <c r="J237" s="126" t="s">
        <v>136</v>
      </c>
      <c r="K237" s="256"/>
      <c r="L237" s="77">
        <v>0</v>
      </c>
      <c r="M237" s="76">
        <v>0</v>
      </c>
      <c r="N237" s="76">
        <v>0</v>
      </c>
      <c r="O237" s="76">
        <v>0</v>
      </c>
      <c r="P237" s="76">
        <v>0</v>
      </c>
      <c r="Q237" s="76">
        <v>0</v>
      </c>
      <c r="R237" s="76">
        <v>0</v>
      </c>
      <c r="S237" s="76">
        <v>0</v>
      </c>
      <c r="T237" s="76">
        <v>0</v>
      </c>
      <c r="U237" s="76">
        <v>0</v>
      </c>
      <c r="V237" s="76">
        <v>0</v>
      </c>
      <c r="W237" s="76">
        <v>0</v>
      </c>
      <c r="X237" s="76">
        <v>0</v>
      </c>
      <c r="Y237" s="76">
        <v>0</v>
      </c>
      <c r="Z237" s="76">
        <v>0</v>
      </c>
      <c r="AA237" s="76">
        <v>0</v>
      </c>
      <c r="AB237" s="76">
        <v>0</v>
      </c>
      <c r="AC237" s="78">
        <f>SUM(H237,L237,M237,N237,O237,P237,Q237,R237,S237)</f>
        <v>0</v>
      </c>
    </row>
    <row r="238" spans="1:29" s="50" customFormat="1" ht="24.75" customHeight="1">
      <c r="A238" s="251" t="s">
        <v>219</v>
      </c>
      <c r="B238" s="89" t="s">
        <v>312</v>
      </c>
      <c r="C238" s="256" t="s">
        <v>348</v>
      </c>
      <c r="D238" s="257">
        <v>2010</v>
      </c>
      <c r="E238" s="257">
        <v>2012</v>
      </c>
      <c r="F238" s="72">
        <f>SUM(F239:F240)</f>
        <v>967000</v>
      </c>
      <c r="G238" s="72">
        <f>SUM(G239:G240)</f>
        <v>315000</v>
      </c>
      <c r="H238" s="72">
        <f>SUM(H239:H240)</f>
        <v>315000</v>
      </c>
      <c r="I238" s="72">
        <f>SUM(I239:I240)</f>
        <v>157500</v>
      </c>
      <c r="J238" s="125">
        <f>I238/H238</f>
        <v>0.5</v>
      </c>
      <c r="K238" s="256" t="s">
        <v>349</v>
      </c>
      <c r="L238" s="73">
        <f aca="true" t="shared" si="98" ref="L238:AC238">SUM(L239:L240)</f>
        <v>352000</v>
      </c>
      <c r="M238" s="72">
        <f t="shared" si="98"/>
        <v>0</v>
      </c>
      <c r="N238" s="72">
        <f t="shared" si="98"/>
        <v>0</v>
      </c>
      <c r="O238" s="72">
        <f t="shared" si="98"/>
        <v>0</v>
      </c>
      <c r="P238" s="72">
        <f t="shared" si="98"/>
        <v>0</v>
      </c>
      <c r="Q238" s="72">
        <f t="shared" si="98"/>
        <v>0</v>
      </c>
      <c r="R238" s="72">
        <f t="shared" si="98"/>
        <v>0</v>
      </c>
      <c r="S238" s="72">
        <f t="shared" si="98"/>
        <v>0</v>
      </c>
      <c r="T238" s="72">
        <f t="shared" si="98"/>
        <v>0</v>
      </c>
      <c r="U238" s="72">
        <f t="shared" si="98"/>
        <v>0</v>
      </c>
      <c r="V238" s="72">
        <f t="shared" si="98"/>
        <v>0</v>
      </c>
      <c r="W238" s="72">
        <f t="shared" si="98"/>
        <v>0</v>
      </c>
      <c r="X238" s="72">
        <f t="shared" si="98"/>
        <v>0</v>
      </c>
      <c r="Y238" s="72">
        <f t="shared" si="98"/>
        <v>0</v>
      </c>
      <c r="Z238" s="72">
        <f t="shared" si="98"/>
        <v>0</v>
      </c>
      <c r="AA238" s="72">
        <f t="shared" si="98"/>
        <v>0</v>
      </c>
      <c r="AB238" s="72">
        <f t="shared" si="98"/>
        <v>0</v>
      </c>
      <c r="AC238" s="74">
        <f t="shared" si="98"/>
        <v>667000</v>
      </c>
    </row>
    <row r="239" spans="1:29" s="79" customFormat="1" ht="12">
      <c r="A239" s="255"/>
      <c r="B239" s="75" t="s">
        <v>120</v>
      </c>
      <c r="C239" s="256"/>
      <c r="D239" s="257"/>
      <c r="E239" s="257"/>
      <c r="F239" s="76">
        <v>967000</v>
      </c>
      <c r="G239" s="76">
        <v>315000</v>
      </c>
      <c r="H239" s="76">
        <v>315000</v>
      </c>
      <c r="I239" s="78">
        <v>157500</v>
      </c>
      <c r="J239" s="126">
        <f>I239/H239</f>
        <v>0.5</v>
      </c>
      <c r="K239" s="256"/>
      <c r="L239" s="77">
        <v>352000</v>
      </c>
      <c r="M239" s="76">
        <v>0</v>
      </c>
      <c r="N239" s="76">
        <v>0</v>
      </c>
      <c r="O239" s="76">
        <v>0</v>
      </c>
      <c r="P239" s="76">
        <v>0</v>
      </c>
      <c r="Q239" s="76">
        <v>0</v>
      </c>
      <c r="R239" s="76">
        <v>0</v>
      </c>
      <c r="S239" s="76">
        <v>0</v>
      </c>
      <c r="T239" s="76">
        <v>0</v>
      </c>
      <c r="U239" s="76">
        <v>0</v>
      </c>
      <c r="V239" s="76">
        <v>0</v>
      </c>
      <c r="W239" s="76">
        <v>0</v>
      </c>
      <c r="X239" s="76">
        <v>0</v>
      </c>
      <c r="Y239" s="76">
        <v>0</v>
      </c>
      <c r="Z239" s="76">
        <v>0</v>
      </c>
      <c r="AA239" s="76">
        <v>0</v>
      </c>
      <c r="AB239" s="76">
        <v>0</v>
      </c>
      <c r="AC239" s="78">
        <f>SUM(H239,L239,M239,N239,O239,P239,Q239,R239,S239)</f>
        <v>667000</v>
      </c>
    </row>
    <row r="240" spans="1:29" s="79" customFormat="1" ht="12">
      <c r="A240" s="252"/>
      <c r="B240" s="75" t="s">
        <v>121</v>
      </c>
      <c r="C240" s="256"/>
      <c r="D240" s="257"/>
      <c r="E240" s="257"/>
      <c r="F240" s="76">
        <v>0</v>
      </c>
      <c r="G240" s="76">
        <v>0</v>
      </c>
      <c r="H240" s="76">
        <v>0</v>
      </c>
      <c r="I240" s="76">
        <v>0</v>
      </c>
      <c r="J240" s="126" t="s">
        <v>136</v>
      </c>
      <c r="K240" s="256"/>
      <c r="L240" s="77">
        <v>0</v>
      </c>
      <c r="M240" s="76">
        <v>0</v>
      </c>
      <c r="N240" s="76">
        <v>0</v>
      </c>
      <c r="O240" s="76">
        <v>0</v>
      </c>
      <c r="P240" s="76">
        <v>0</v>
      </c>
      <c r="Q240" s="76">
        <v>0</v>
      </c>
      <c r="R240" s="76">
        <v>0</v>
      </c>
      <c r="S240" s="76">
        <v>0</v>
      </c>
      <c r="T240" s="76">
        <v>0</v>
      </c>
      <c r="U240" s="76">
        <v>0</v>
      </c>
      <c r="V240" s="76">
        <v>0</v>
      </c>
      <c r="W240" s="76">
        <v>0</v>
      </c>
      <c r="X240" s="76">
        <v>0</v>
      </c>
      <c r="Y240" s="76">
        <v>0</v>
      </c>
      <c r="Z240" s="76">
        <v>0</v>
      </c>
      <c r="AA240" s="76">
        <v>0</v>
      </c>
      <c r="AB240" s="76">
        <v>0</v>
      </c>
      <c r="AC240" s="78">
        <f>SUM(H240,L240,M240,N240,O240,P240,Q240,R240,S240)</f>
        <v>0</v>
      </c>
    </row>
    <row r="241" spans="1:29" s="50" customFormat="1" ht="48">
      <c r="A241" s="251" t="s">
        <v>220</v>
      </c>
      <c r="B241" s="89" t="s">
        <v>313</v>
      </c>
      <c r="C241" s="256" t="s">
        <v>348</v>
      </c>
      <c r="D241" s="257">
        <v>2010</v>
      </c>
      <c r="E241" s="257">
        <v>2012</v>
      </c>
      <c r="F241" s="72">
        <f>SUM(F242:F243)</f>
        <v>76900</v>
      </c>
      <c r="G241" s="72">
        <f>SUM(G242:G243)</f>
        <v>25000</v>
      </c>
      <c r="H241" s="72">
        <f>SUM(H242:H243)</f>
        <v>25000</v>
      </c>
      <c r="I241" s="72">
        <f>SUM(I242:I243)</f>
        <v>25000</v>
      </c>
      <c r="J241" s="125">
        <f>I241/H241</f>
        <v>1</v>
      </c>
      <c r="K241" s="256" t="s">
        <v>349</v>
      </c>
      <c r="L241" s="73">
        <f aca="true" t="shared" si="99" ref="L241:AC241">SUM(L242:L243)</f>
        <v>31900</v>
      </c>
      <c r="M241" s="72">
        <f t="shared" si="99"/>
        <v>0</v>
      </c>
      <c r="N241" s="72">
        <f t="shared" si="99"/>
        <v>0</v>
      </c>
      <c r="O241" s="72">
        <f t="shared" si="99"/>
        <v>0</v>
      </c>
      <c r="P241" s="72">
        <f t="shared" si="99"/>
        <v>0</v>
      </c>
      <c r="Q241" s="72">
        <f t="shared" si="99"/>
        <v>0</v>
      </c>
      <c r="R241" s="72">
        <f t="shared" si="99"/>
        <v>0</v>
      </c>
      <c r="S241" s="72">
        <f t="shared" si="99"/>
        <v>0</v>
      </c>
      <c r="T241" s="72">
        <f t="shared" si="99"/>
        <v>0</v>
      </c>
      <c r="U241" s="72">
        <f t="shared" si="99"/>
        <v>0</v>
      </c>
      <c r="V241" s="72">
        <f t="shared" si="99"/>
        <v>0</v>
      </c>
      <c r="W241" s="72">
        <f t="shared" si="99"/>
        <v>0</v>
      </c>
      <c r="X241" s="72">
        <f t="shared" si="99"/>
        <v>0</v>
      </c>
      <c r="Y241" s="72">
        <f t="shared" si="99"/>
        <v>0</v>
      </c>
      <c r="Z241" s="72">
        <f t="shared" si="99"/>
        <v>0</v>
      </c>
      <c r="AA241" s="72">
        <f t="shared" si="99"/>
        <v>0</v>
      </c>
      <c r="AB241" s="72">
        <f t="shared" si="99"/>
        <v>0</v>
      </c>
      <c r="AC241" s="74">
        <f t="shared" si="99"/>
        <v>56900</v>
      </c>
    </row>
    <row r="242" spans="1:29" s="79" customFormat="1" ht="12">
      <c r="A242" s="255"/>
      <c r="B242" s="75" t="s">
        <v>120</v>
      </c>
      <c r="C242" s="256"/>
      <c r="D242" s="257"/>
      <c r="E242" s="257"/>
      <c r="F242" s="76">
        <v>76900</v>
      </c>
      <c r="G242" s="76">
        <v>25000</v>
      </c>
      <c r="H242" s="76">
        <v>25000</v>
      </c>
      <c r="I242" s="78">
        <v>25000</v>
      </c>
      <c r="J242" s="126">
        <f>I242/H242</f>
        <v>1</v>
      </c>
      <c r="K242" s="256"/>
      <c r="L242" s="77">
        <v>31900</v>
      </c>
      <c r="M242" s="76">
        <v>0</v>
      </c>
      <c r="N242" s="76">
        <v>0</v>
      </c>
      <c r="O242" s="76">
        <v>0</v>
      </c>
      <c r="P242" s="76">
        <v>0</v>
      </c>
      <c r="Q242" s="76">
        <v>0</v>
      </c>
      <c r="R242" s="76">
        <v>0</v>
      </c>
      <c r="S242" s="76">
        <v>0</v>
      </c>
      <c r="T242" s="76">
        <v>0</v>
      </c>
      <c r="U242" s="76">
        <v>0</v>
      </c>
      <c r="V242" s="76">
        <v>0</v>
      </c>
      <c r="W242" s="76">
        <v>0</v>
      </c>
      <c r="X242" s="76">
        <v>0</v>
      </c>
      <c r="Y242" s="76">
        <v>0</v>
      </c>
      <c r="Z242" s="76">
        <v>0</v>
      </c>
      <c r="AA242" s="76">
        <v>0</v>
      </c>
      <c r="AB242" s="76">
        <v>0</v>
      </c>
      <c r="AC242" s="78">
        <f>SUM(H242,L242,M242,N242,O242,P242,Q242,R242,S242)</f>
        <v>56900</v>
      </c>
    </row>
    <row r="243" spans="1:29" s="79" customFormat="1" ht="12">
      <c r="A243" s="252"/>
      <c r="B243" s="75" t="s">
        <v>121</v>
      </c>
      <c r="C243" s="256"/>
      <c r="D243" s="257"/>
      <c r="E243" s="257"/>
      <c r="F243" s="76">
        <v>0</v>
      </c>
      <c r="G243" s="76">
        <v>0</v>
      </c>
      <c r="H243" s="76">
        <v>0</v>
      </c>
      <c r="I243" s="76">
        <v>0</v>
      </c>
      <c r="J243" s="126" t="s">
        <v>136</v>
      </c>
      <c r="K243" s="256"/>
      <c r="L243" s="77">
        <v>0</v>
      </c>
      <c r="M243" s="76">
        <v>0</v>
      </c>
      <c r="N243" s="76">
        <v>0</v>
      </c>
      <c r="O243" s="76">
        <v>0</v>
      </c>
      <c r="P243" s="76">
        <v>0</v>
      </c>
      <c r="Q243" s="76">
        <v>0</v>
      </c>
      <c r="R243" s="76">
        <v>0</v>
      </c>
      <c r="S243" s="76">
        <v>0</v>
      </c>
      <c r="T243" s="76">
        <v>0</v>
      </c>
      <c r="U243" s="76">
        <v>0</v>
      </c>
      <c r="V243" s="76">
        <v>0</v>
      </c>
      <c r="W243" s="76">
        <v>0</v>
      </c>
      <c r="X243" s="76">
        <v>0</v>
      </c>
      <c r="Y243" s="76">
        <v>0</v>
      </c>
      <c r="Z243" s="76">
        <v>0</v>
      </c>
      <c r="AA243" s="76">
        <v>0</v>
      </c>
      <c r="AB243" s="76">
        <v>0</v>
      </c>
      <c r="AC243" s="78">
        <f>SUM(H243,L243,M243,N243,O243,P243,Q243,R243,S243)</f>
        <v>0</v>
      </c>
    </row>
    <row r="244" spans="1:29" s="50" customFormat="1" ht="48">
      <c r="A244" s="251" t="s">
        <v>221</v>
      </c>
      <c r="B244" s="89" t="s">
        <v>314</v>
      </c>
      <c r="C244" s="256" t="s">
        <v>348</v>
      </c>
      <c r="D244" s="257">
        <v>2010</v>
      </c>
      <c r="E244" s="257">
        <v>2012</v>
      </c>
      <c r="F244" s="72">
        <f>SUM(F245:F246)</f>
        <v>39722</v>
      </c>
      <c r="G244" s="72">
        <f>SUM(G245:G246)</f>
        <v>13000</v>
      </c>
      <c r="H244" s="72">
        <f>SUM(H245:H246)</f>
        <v>13000</v>
      </c>
      <c r="I244" s="72">
        <f>SUM(I245:I246)</f>
        <v>13000</v>
      </c>
      <c r="J244" s="125">
        <f>I244/H244</f>
        <v>1</v>
      </c>
      <c r="K244" s="256" t="s">
        <v>349</v>
      </c>
      <c r="L244" s="73">
        <f aca="true" t="shared" si="100" ref="L244:AC244">SUM(L245:L246)</f>
        <v>15400</v>
      </c>
      <c r="M244" s="72">
        <f t="shared" si="100"/>
        <v>0</v>
      </c>
      <c r="N244" s="72">
        <f t="shared" si="100"/>
        <v>0</v>
      </c>
      <c r="O244" s="72">
        <f t="shared" si="100"/>
        <v>0</v>
      </c>
      <c r="P244" s="72">
        <f t="shared" si="100"/>
        <v>0</v>
      </c>
      <c r="Q244" s="72">
        <f t="shared" si="100"/>
        <v>0</v>
      </c>
      <c r="R244" s="72">
        <f t="shared" si="100"/>
        <v>0</v>
      </c>
      <c r="S244" s="72">
        <f t="shared" si="100"/>
        <v>0</v>
      </c>
      <c r="T244" s="72">
        <f t="shared" si="100"/>
        <v>0</v>
      </c>
      <c r="U244" s="72">
        <f t="shared" si="100"/>
        <v>0</v>
      </c>
      <c r="V244" s="72">
        <f t="shared" si="100"/>
        <v>0</v>
      </c>
      <c r="W244" s="72">
        <f t="shared" si="100"/>
        <v>0</v>
      </c>
      <c r="X244" s="72">
        <f t="shared" si="100"/>
        <v>0</v>
      </c>
      <c r="Y244" s="72">
        <f t="shared" si="100"/>
        <v>0</v>
      </c>
      <c r="Z244" s="72">
        <f t="shared" si="100"/>
        <v>0</v>
      </c>
      <c r="AA244" s="72">
        <f t="shared" si="100"/>
        <v>0</v>
      </c>
      <c r="AB244" s="72">
        <f t="shared" si="100"/>
        <v>0</v>
      </c>
      <c r="AC244" s="74">
        <f t="shared" si="100"/>
        <v>28400</v>
      </c>
    </row>
    <row r="245" spans="1:29" s="79" customFormat="1" ht="12">
      <c r="A245" s="255"/>
      <c r="B245" s="75" t="s">
        <v>120</v>
      </c>
      <c r="C245" s="256"/>
      <c r="D245" s="257"/>
      <c r="E245" s="257"/>
      <c r="F245" s="76">
        <v>39722</v>
      </c>
      <c r="G245" s="76">
        <v>13000</v>
      </c>
      <c r="H245" s="76">
        <v>13000</v>
      </c>
      <c r="I245" s="78">
        <v>13000</v>
      </c>
      <c r="J245" s="126">
        <f>I245/H245</f>
        <v>1</v>
      </c>
      <c r="K245" s="256"/>
      <c r="L245" s="77">
        <v>15400</v>
      </c>
      <c r="M245" s="76">
        <v>0</v>
      </c>
      <c r="N245" s="76">
        <v>0</v>
      </c>
      <c r="O245" s="76">
        <v>0</v>
      </c>
      <c r="P245" s="76">
        <v>0</v>
      </c>
      <c r="Q245" s="76">
        <v>0</v>
      </c>
      <c r="R245" s="76">
        <v>0</v>
      </c>
      <c r="S245" s="76">
        <v>0</v>
      </c>
      <c r="T245" s="76">
        <v>0</v>
      </c>
      <c r="U245" s="76">
        <v>0</v>
      </c>
      <c r="V245" s="76">
        <v>0</v>
      </c>
      <c r="W245" s="76">
        <v>0</v>
      </c>
      <c r="X245" s="76">
        <v>0</v>
      </c>
      <c r="Y245" s="76">
        <v>0</v>
      </c>
      <c r="Z245" s="76">
        <v>0</v>
      </c>
      <c r="AA245" s="76">
        <v>0</v>
      </c>
      <c r="AB245" s="76">
        <v>0</v>
      </c>
      <c r="AC245" s="78">
        <f>SUM(H245,L245,M245,N245,O245,P245,Q245,R245,S245)</f>
        <v>28400</v>
      </c>
    </row>
    <row r="246" spans="1:29" s="79" customFormat="1" ht="12">
      <c r="A246" s="252"/>
      <c r="B246" s="75" t="s">
        <v>121</v>
      </c>
      <c r="C246" s="256"/>
      <c r="D246" s="257"/>
      <c r="E246" s="257"/>
      <c r="F246" s="76">
        <v>0</v>
      </c>
      <c r="G246" s="76">
        <v>0</v>
      </c>
      <c r="H246" s="76">
        <v>0</v>
      </c>
      <c r="I246" s="76">
        <v>0</v>
      </c>
      <c r="J246" s="126" t="s">
        <v>136</v>
      </c>
      <c r="K246" s="256"/>
      <c r="L246" s="77">
        <v>0</v>
      </c>
      <c r="M246" s="76">
        <v>0</v>
      </c>
      <c r="N246" s="76">
        <v>0</v>
      </c>
      <c r="O246" s="76">
        <v>0</v>
      </c>
      <c r="P246" s="76">
        <v>0</v>
      </c>
      <c r="Q246" s="76">
        <v>0</v>
      </c>
      <c r="R246" s="76">
        <v>0</v>
      </c>
      <c r="S246" s="76">
        <v>0</v>
      </c>
      <c r="T246" s="76">
        <v>0</v>
      </c>
      <c r="U246" s="76">
        <v>0</v>
      </c>
      <c r="V246" s="76">
        <v>0</v>
      </c>
      <c r="W246" s="76">
        <v>0</v>
      </c>
      <c r="X246" s="76">
        <v>0</v>
      </c>
      <c r="Y246" s="76">
        <v>0</v>
      </c>
      <c r="Z246" s="76">
        <v>0</v>
      </c>
      <c r="AA246" s="76">
        <v>0</v>
      </c>
      <c r="AB246" s="76">
        <v>0</v>
      </c>
      <c r="AC246" s="78">
        <f>SUM(H246,L246,M246,N246,O246,P246,Q246,R246,S246)</f>
        <v>0</v>
      </c>
    </row>
    <row r="247" spans="1:29" s="50" customFormat="1" ht="48">
      <c r="A247" s="251" t="s">
        <v>222</v>
      </c>
      <c r="B247" s="89" t="s">
        <v>315</v>
      </c>
      <c r="C247" s="256" t="s">
        <v>348</v>
      </c>
      <c r="D247" s="257">
        <v>2010</v>
      </c>
      <c r="E247" s="257">
        <v>2012</v>
      </c>
      <c r="F247" s="72">
        <f>SUM(F248:F249)</f>
        <v>24078</v>
      </c>
      <c r="G247" s="72">
        <f>SUM(G248:G249)</f>
        <v>8000</v>
      </c>
      <c r="H247" s="72">
        <f>SUM(H248:H249)</f>
        <v>8000</v>
      </c>
      <c r="I247" s="72">
        <f>SUM(I248:I249)</f>
        <v>8000</v>
      </c>
      <c r="J247" s="125">
        <f>I247/H247</f>
        <v>1</v>
      </c>
      <c r="K247" s="256" t="s">
        <v>349</v>
      </c>
      <c r="L247" s="73">
        <f aca="true" t="shared" si="101" ref="L247:AC247">SUM(L248:L249)</f>
        <v>11000</v>
      </c>
      <c r="M247" s="72">
        <f t="shared" si="101"/>
        <v>0</v>
      </c>
      <c r="N247" s="72">
        <f t="shared" si="101"/>
        <v>0</v>
      </c>
      <c r="O247" s="72">
        <f t="shared" si="101"/>
        <v>0</v>
      </c>
      <c r="P247" s="72">
        <f t="shared" si="101"/>
        <v>0</v>
      </c>
      <c r="Q247" s="72">
        <f t="shared" si="101"/>
        <v>0</v>
      </c>
      <c r="R247" s="72">
        <f t="shared" si="101"/>
        <v>0</v>
      </c>
      <c r="S247" s="72">
        <f t="shared" si="101"/>
        <v>0</v>
      </c>
      <c r="T247" s="72">
        <f t="shared" si="101"/>
        <v>0</v>
      </c>
      <c r="U247" s="72">
        <f t="shared" si="101"/>
        <v>0</v>
      </c>
      <c r="V247" s="72">
        <f t="shared" si="101"/>
        <v>0</v>
      </c>
      <c r="W247" s="72">
        <f t="shared" si="101"/>
        <v>0</v>
      </c>
      <c r="X247" s="72">
        <f t="shared" si="101"/>
        <v>0</v>
      </c>
      <c r="Y247" s="72">
        <f t="shared" si="101"/>
        <v>0</v>
      </c>
      <c r="Z247" s="72">
        <f t="shared" si="101"/>
        <v>0</v>
      </c>
      <c r="AA247" s="72">
        <f t="shared" si="101"/>
        <v>0</v>
      </c>
      <c r="AB247" s="72">
        <f t="shared" si="101"/>
        <v>0</v>
      </c>
      <c r="AC247" s="74">
        <f t="shared" si="101"/>
        <v>19000</v>
      </c>
    </row>
    <row r="248" spans="1:29" s="79" customFormat="1" ht="12">
      <c r="A248" s="255"/>
      <c r="B248" s="75" t="s">
        <v>120</v>
      </c>
      <c r="C248" s="256"/>
      <c r="D248" s="257"/>
      <c r="E248" s="257"/>
      <c r="F248" s="76">
        <v>24078</v>
      </c>
      <c r="G248" s="76">
        <v>8000</v>
      </c>
      <c r="H248" s="76">
        <v>8000</v>
      </c>
      <c r="I248" s="78">
        <v>8000</v>
      </c>
      <c r="J248" s="126">
        <f>I248/H248</f>
        <v>1</v>
      </c>
      <c r="K248" s="256"/>
      <c r="L248" s="77">
        <v>11000</v>
      </c>
      <c r="M248" s="76">
        <v>0</v>
      </c>
      <c r="N248" s="76">
        <v>0</v>
      </c>
      <c r="O248" s="76">
        <v>0</v>
      </c>
      <c r="P248" s="76">
        <v>0</v>
      </c>
      <c r="Q248" s="76">
        <v>0</v>
      </c>
      <c r="R248" s="76">
        <v>0</v>
      </c>
      <c r="S248" s="76">
        <v>0</v>
      </c>
      <c r="T248" s="76">
        <v>0</v>
      </c>
      <c r="U248" s="76">
        <v>0</v>
      </c>
      <c r="V248" s="76">
        <v>0</v>
      </c>
      <c r="W248" s="76">
        <v>0</v>
      </c>
      <c r="X248" s="76">
        <v>0</v>
      </c>
      <c r="Y248" s="76">
        <v>0</v>
      </c>
      <c r="Z248" s="76">
        <v>0</v>
      </c>
      <c r="AA248" s="76">
        <v>0</v>
      </c>
      <c r="AB248" s="76">
        <v>0</v>
      </c>
      <c r="AC248" s="78">
        <f>SUM(H248,L248,M248,N248,O248,P248,Q248,R248,S248)</f>
        <v>19000</v>
      </c>
    </row>
    <row r="249" spans="1:29" s="79" customFormat="1" ht="12">
      <c r="A249" s="252"/>
      <c r="B249" s="75" t="s">
        <v>121</v>
      </c>
      <c r="C249" s="256"/>
      <c r="D249" s="257"/>
      <c r="E249" s="257"/>
      <c r="F249" s="76">
        <v>0</v>
      </c>
      <c r="G249" s="76">
        <v>0</v>
      </c>
      <c r="H249" s="76">
        <v>0</v>
      </c>
      <c r="I249" s="76">
        <v>0</v>
      </c>
      <c r="J249" s="126" t="s">
        <v>136</v>
      </c>
      <c r="K249" s="256"/>
      <c r="L249" s="77">
        <v>0</v>
      </c>
      <c r="M249" s="76">
        <v>0</v>
      </c>
      <c r="N249" s="76">
        <v>0</v>
      </c>
      <c r="O249" s="76">
        <v>0</v>
      </c>
      <c r="P249" s="76">
        <v>0</v>
      </c>
      <c r="Q249" s="76">
        <v>0</v>
      </c>
      <c r="R249" s="76">
        <v>0</v>
      </c>
      <c r="S249" s="76">
        <v>0</v>
      </c>
      <c r="T249" s="76">
        <v>0</v>
      </c>
      <c r="U249" s="76">
        <v>0</v>
      </c>
      <c r="V249" s="76">
        <v>0</v>
      </c>
      <c r="W249" s="76">
        <v>0</v>
      </c>
      <c r="X249" s="76">
        <v>0</v>
      </c>
      <c r="Y249" s="76">
        <v>0</v>
      </c>
      <c r="Z249" s="76">
        <v>0</v>
      </c>
      <c r="AA249" s="76">
        <v>0</v>
      </c>
      <c r="AB249" s="76">
        <v>0</v>
      </c>
      <c r="AC249" s="78">
        <f>SUM(H249,L249,M249,N249,O249,P249,Q249,R249,S249)</f>
        <v>0</v>
      </c>
    </row>
    <row r="250" spans="1:29" s="50" customFormat="1" ht="36">
      <c r="A250" s="251" t="s">
        <v>223</v>
      </c>
      <c r="B250" s="89" t="s">
        <v>316</v>
      </c>
      <c r="C250" s="256" t="s">
        <v>348</v>
      </c>
      <c r="D250" s="257">
        <v>2010</v>
      </c>
      <c r="E250" s="257">
        <v>2012</v>
      </c>
      <c r="F250" s="72">
        <f>SUM(F251:F252)</f>
        <v>51300</v>
      </c>
      <c r="G250" s="72">
        <f>SUM(G251:G252)</f>
        <v>17000</v>
      </c>
      <c r="H250" s="72">
        <f>SUM(H251:H252)</f>
        <v>17000</v>
      </c>
      <c r="I250" s="72">
        <f>SUM(I251:I252)</f>
        <v>17000</v>
      </c>
      <c r="J250" s="125">
        <f>I250/H250</f>
        <v>1</v>
      </c>
      <c r="K250" s="256" t="s">
        <v>349</v>
      </c>
      <c r="L250" s="73">
        <f aca="true" t="shared" si="102" ref="L250:AC250">SUM(L251:L252)</f>
        <v>18700</v>
      </c>
      <c r="M250" s="72">
        <f t="shared" si="102"/>
        <v>0</v>
      </c>
      <c r="N250" s="72">
        <f t="shared" si="102"/>
        <v>0</v>
      </c>
      <c r="O250" s="72">
        <f t="shared" si="102"/>
        <v>0</v>
      </c>
      <c r="P250" s="72">
        <f t="shared" si="102"/>
        <v>0</v>
      </c>
      <c r="Q250" s="72">
        <f t="shared" si="102"/>
        <v>0</v>
      </c>
      <c r="R250" s="72">
        <f t="shared" si="102"/>
        <v>0</v>
      </c>
      <c r="S250" s="72">
        <f t="shared" si="102"/>
        <v>0</v>
      </c>
      <c r="T250" s="72">
        <f t="shared" si="102"/>
        <v>0</v>
      </c>
      <c r="U250" s="72">
        <f t="shared" si="102"/>
        <v>0</v>
      </c>
      <c r="V250" s="72">
        <f t="shared" si="102"/>
        <v>0</v>
      </c>
      <c r="W250" s="72">
        <f t="shared" si="102"/>
        <v>0</v>
      </c>
      <c r="X250" s="72">
        <f t="shared" si="102"/>
        <v>0</v>
      </c>
      <c r="Y250" s="72">
        <f t="shared" si="102"/>
        <v>0</v>
      </c>
      <c r="Z250" s="72">
        <f t="shared" si="102"/>
        <v>0</v>
      </c>
      <c r="AA250" s="72">
        <f t="shared" si="102"/>
        <v>0</v>
      </c>
      <c r="AB250" s="72">
        <f t="shared" si="102"/>
        <v>0</v>
      </c>
      <c r="AC250" s="74">
        <f t="shared" si="102"/>
        <v>35700</v>
      </c>
    </row>
    <row r="251" spans="1:29" s="79" customFormat="1" ht="12">
      <c r="A251" s="255"/>
      <c r="B251" s="75" t="s">
        <v>120</v>
      </c>
      <c r="C251" s="256"/>
      <c r="D251" s="257"/>
      <c r="E251" s="257"/>
      <c r="F251" s="76">
        <v>51300</v>
      </c>
      <c r="G251" s="76">
        <v>17000</v>
      </c>
      <c r="H251" s="76">
        <v>17000</v>
      </c>
      <c r="I251" s="78">
        <v>17000</v>
      </c>
      <c r="J251" s="126">
        <f>I251/H251</f>
        <v>1</v>
      </c>
      <c r="K251" s="256"/>
      <c r="L251" s="77">
        <v>18700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76">
        <v>0</v>
      </c>
      <c r="S251" s="76">
        <v>0</v>
      </c>
      <c r="T251" s="76">
        <v>0</v>
      </c>
      <c r="U251" s="76">
        <v>0</v>
      </c>
      <c r="V251" s="76">
        <v>0</v>
      </c>
      <c r="W251" s="76">
        <v>0</v>
      </c>
      <c r="X251" s="76">
        <v>0</v>
      </c>
      <c r="Y251" s="76">
        <v>0</v>
      </c>
      <c r="Z251" s="76">
        <v>0</v>
      </c>
      <c r="AA251" s="76">
        <v>0</v>
      </c>
      <c r="AB251" s="76">
        <v>0</v>
      </c>
      <c r="AC251" s="78">
        <f>SUM(H251,L251,M251,N251,O251,P251,Q251,R251,S251)</f>
        <v>35700</v>
      </c>
    </row>
    <row r="252" spans="1:29" s="79" customFormat="1" ht="12">
      <c r="A252" s="252"/>
      <c r="B252" s="75" t="s">
        <v>121</v>
      </c>
      <c r="C252" s="256"/>
      <c r="D252" s="257"/>
      <c r="E252" s="257"/>
      <c r="F252" s="76">
        <v>0</v>
      </c>
      <c r="G252" s="76">
        <v>0</v>
      </c>
      <c r="H252" s="76">
        <v>0</v>
      </c>
      <c r="I252" s="76">
        <v>0</v>
      </c>
      <c r="J252" s="126" t="s">
        <v>136</v>
      </c>
      <c r="K252" s="256"/>
      <c r="L252" s="77">
        <v>0</v>
      </c>
      <c r="M252" s="76">
        <v>0</v>
      </c>
      <c r="N252" s="76">
        <v>0</v>
      </c>
      <c r="O252" s="76">
        <v>0</v>
      </c>
      <c r="P252" s="76">
        <v>0</v>
      </c>
      <c r="Q252" s="76">
        <v>0</v>
      </c>
      <c r="R252" s="76">
        <v>0</v>
      </c>
      <c r="S252" s="76">
        <v>0</v>
      </c>
      <c r="T252" s="76">
        <v>0</v>
      </c>
      <c r="U252" s="76">
        <v>0</v>
      </c>
      <c r="V252" s="76">
        <v>0</v>
      </c>
      <c r="W252" s="76">
        <v>0</v>
      </c>
      <c r="X252" s="76">
        <v>0</v>
      </c>
      <c r="Y252" s="76">
        <v>0</v>
      </c>
      <c r="Z252" s="76">
        <v>0</v>
      </c>
      <c r="AA252" s="76">
        <v>0</v>
      </c>
      <c r="AB252" s="76">
        <v>0</v>
      </c>
      <c r="AC252" s="78">
        <f>SUM(H252,L252,M252,N252,O252,P252,Q252,R252,S252)</f>
        <v>0</v>
      </c>
    </row>
    <row r="253" spans="1:29" s="50" customFormat="1" ht="24">
      <c r="A253" s="251" t="s">
        <v>224</v>
      </c>
      <c r="B253" s="89" t="s">
        <v>317</v>
      </c>
      <c r="C253" s="256" t="s">
        <v>348</v>
      </c>
      <c r="D253" s="257">
        <v>2010</v>
      </c>
      <c r="E253" s="257">
        <v>2012</v>
      </c>
      <c r="F253" s="72">
        <f>SUM(F254:F255)</f>
        <v>126000</v>
      </c>
      <c r="G253" s="72">
        <f>SUM(G254:G255)</f>
        <v>40000</v>
      </c>
      <c r="H253" s="72">
        <f>SUM(H254:H255)</f>
        <v>40000</v>
      </c>
      <c r="I253" s="72">
        <f>SUM(I254:I255)</f>
        <v>20001</v>
      </c>
      <c r="J253" s="125">
        <f>I253/H253</f>
        <v>0.500025</v>
      </c>
      <c r="K253" s="256" t="s">
        <v>349</v>
      </c>
      <c r="L253" s="73">
        <f aca="true" t="shared" si="103" ref="L253:AC253">SUM(L254:L255)</f>
        <v>44000</v>
      </c>
      <c r="M253" s="72">
        <f t="shared" si="103"/>
        <v>0</v>
      </c>
      <c r="N253" s="72">
        <f t="shared" si="103"/>
        <v>0</v>
      </c>
      <c r="O253" s="72">
        <f t="shared" si="103"/>
        <v>0</v>
      </c>
      <c r="P253" s="72">
        <f t="shared" si="103"/>
        <v>0</v>
      </c>
      <c r="Q253" s="72">
        <f t="shared" si="103"/>
        <v>0</v>
      </c>
      <c r="R253" s="72">
        <f t="shared" si="103"/>
        <v>0</v>
      </c>
      <c r="S253" s="72">
        <f t="shared" si="103"/>
        <v>0</v>
      </c>
      <c r="T253" s="72">
        <f t="shared" si="103"/>
        <v>0</v>
      </c>
      <c r="U253" s="72">
        <f t="shared" si="103"/>
        <v>0</v>
      </c>
      <c r="V253" s="72">
        <f t="shared" si="103"/>
        <v>0</v>
      </c>
      <c r="W253" s="72">
        <f t="shared" si="103"/>
        <v>0</v>
      </c>
      <c r="X253" s="72">
        <f t="shared" si="103"/>
        <v>0</v>
      </c>
      <c r="Y253" s="72">
        <f t="shared" si="103"/>
        <v>0</v>
      </c>
      <c r="Z253" s="72">
        <f t="shared" si="103"/>
        <v>0</v>
      </c>
      <c r="AA253" s="72">
        <f t="shared" si="103"/>
        <v>0</v>
      </c>
      <c r="AB253" s="72">
        <f t="shared" si="103"/>
        <v>0</v>
      </c>
      <c r="AC253" s="74">
        <f t="shared" si="103"/>
        <v>84000</v>
      </c>
    </row>
    <row r="254" spans="1:29" s="79" customFormat="1" ht="12">
      <c r="A254" s="255"/>
      <c r="B254" s="75" t="s">
        <v>120</v>
      </c>
      <c r="C254" s="256"/>
      <c r="D254" s="257"/>
      <c r="E254" s="257"/>
      <c r="F254" s="76">
        <v>126000</v>
      </c>
      <c r="G254" s="76">
        <v>40000</v>
      </c>
      <c r="H254" s="76">
        <v>40000</v>
      </c>
      <c r="I254" s="78">
        <v>20001</v>
      </c>
      <c r="J254" s="126">
        <f>I254/H254</f>
        <v>0.500025</v>
      </c>
      <c r="K254" s="256"/>
      <c r="L254" s="77">
        <v>44000</v>
      </c>
      <c r="M254" s="76">
        <v>0</v>
      </c>
      <c r="N254" s="76">
        <v>0</v>
      </c>
      <c r="O254" s="76">
        <v>0</v>
      </c>
      <c r="P254" s="76">
        <v>0</v>
      </c>
      <c r="Q254" s="76">
        <v>0</v>
      </c>
      <c r="R254" s="76">
        <v>0</v>
      </c>
      <c r="S254" s="76">
        <v>0</v>
      </c>
      <c r="T254" s="76">
        <v>0</v>
      </c>
      <c r="U254" s="76">
        <v>0</v>
      </c>
      <c r="V254" s="76">
        <v>0</v>
      </c>
      <c r="W254" s="76">
        <v>0</v>
      </c>
      <c r="X254" s="76">
        <v>0</v>
      </c>
      <c r="Y254" s="76">
        <v>0</v>
      </c>
      <c r="Z254" s="76">
        <v>0</v>
      </c>
      <c r="AA254" s="76">
        <v>0</v>
      </c>
      <c r="AB254" s="76">
        <v>0</v>
      </c>
      <c r="AC254" s="78">
        <f>SUM(H254,L254,M254,N254,O254,P254,Q254,R254,S254)</f>
        <v>84000</v>
      </c>
    </row>
    <row r="255" spans="1:29" s="79" customFormat="1" ht="12">
      <c r="A255" s="252"/>
      <c r="B255" s="75" t="s">
        <v>121</v>
      </c>
      <c r="C255" s="256"/>
      <c r="D255" s="257"/>
      <c r="E255" s="257"/>
      <c r="F255" s="76">
        <v>0</v>
      </c>
      <c r="G255" s="76">
        <v>0</v>
      </c>
      <c r="H255" s="76">
        <v>0</v>
      </c>
      <c r="I255" s="76">
        <v>0</v>
      </c>
      <c r="J255" s="126" t="s">
        <v>136</v>
      </c>
      <c r="K255" s="256"/>
      <c r="L255" s="77">
        <v>0</v>
      </c>
      <c r="M255" s="76">
        <v>0</v>
      </c>
      <c r="N255" s="76">
        <v>0</v>
      </c>
      <c r="O255" s="76">
        <v>0</v>
      </c>
      <c r="P255" s="76">
        <v>0</v>
      </c>
      <c r="Q255" s="76">
        <v>0</v>
      </c>
      <c r="R255" s="76">
        <v>0</v>
      </c>
      <c r="S255" s="76">
        <v>0</v>
      </c>
      <c r="T255" s="76">
        <v>0</v>
      </c>
      <c r="U255" s="76">
        <v>0</v>
      </c>
      <c r="V255" s="76">
        <v>0</v>
      </c>
      <c r="W255" s="76">
        <v>0</v>
      </c>
      <c r="X255" s="76">
        <v>0</v>
      </c>
      <c r="Y255" s="76">
        <v>0</v>
      </c>
      <c r="Z255" s="76">
        <v>0</v>
      </c>
      <c r="AA255" s="76">
        <v>0</v>
      </c>
      <c r="AB255" s="76">
        <v>0</v>
      </c>
      <c r="AC255" s="78">
        <f>SUM(H255,L255,M255,N255,O255,P255,Q255,R255,S255)</f>
        <v>0</v>
      </c>
    </row>
    <row r="256" spans="1:29" s="50" customFormat="1" ht="24">
      <c r="A256" s="251" t="s">
        <v>225</v>
      </c>
      <c r="B256" s="89" t="s">
        <v>318</v>
      </c>
      <c r="C256" s="256" t="s">
        <v>348</v>
      </c>
      <c r="D256" s="257">
        <v>2010</v>
      </c>
      <c r="E256" s="257">
        <v>2012</v>
      </c>
      <c r="F256" s="72">
        <f>SUM(F257:F258)</f>
        <v>161500</v>
      </c>
      <c r="G256" s="72">
        <f>SUM(G257:G258)</f>
        <v>55000</v>
      </c>
      <c r="H256" s="72">
        <f>SUM(H257:H258)</f>
        <v>55000</v>
      </c>
      <c r="I256" s="72">
        <f>SUM(I257:I258)</f>
        <v>27500</v>
      </c>
      <c r="J256" s="125">
        <f>I256/H256</f>
        <v>0.5</v>
      </c>
      <c r="K256" s="256" t="s">
        <v>349</v>
      </c>
      <c r="L256" s="73">
        <f aca="true" t="shared" si="104" ref="L256:AC256">SUM(L257:L258)</f>
        <v>56500</v>
      </c>
      <c r="M256" s="72">
        <f t="shared" si="104"/>
        <v>0</v>
      </c>
      <c r="N256" s="72">
        <f t="shared" si="104"/>
        <v>0</v>
      </c>
      <c r="O256" s="72">
        <f t="shared" si="104"/>
        <v>0</v>
      </c>
      <c r="P256" s="72">
        <f t="shared" si="104"/>
        <v>0</v>
      </c>
      <c r="Q256" s="72">
        <f t="shared" si="104"/>
        <v>0</v>
      </c>
      <c r="R256" s="72">
        <f t="shared" si="104"/>
        <v>0</v>
      </c>
      <c r="S256" s="72">
        <f t="shared" si="104"/>
        <v>0</v>
      </c>
      <c r="T256" s="72">
        <f t="shared" si="104"/>
        <v>0</v>
      </c>
      <c r="U256" s="72">
        <f t="shared" si="104"/>
        <v>0</v>
      </c>
      <c r="V256" s="72">
        <f t="shared" si="104"/>
        <v>0</v>
      </c>
      <c r="W256" s="72">
        <f t="shared" si="104"/>
        <v>0</v>
      </c>
      <c r="X256" s="72">
        <f t="shared" si="104"/>
        <v>0</v>
      </c>
      <c r="Y256" s="72">
        <f t="shared" si="104"/>
        <v>0</v>
      </c>
      <c r="Z256" s="72">
        <f t="shared" si="104"/>
        <v>0</v>
      </c>
      <c r="AA256" s="72">
        <f t="shared" si="104"/>
        <v>0</v>
      </c>
      <c r="AB256" s="72">
        <f t="shared" si="104"/>
        <v>0</v>
      </c>
      <c r="AC256" s="74">
        <f t="shared" si="104"/>
        <v>111500</v>
      </c>
    </row>
    <row r="257" spans="1:29" s="79" customFormat="1" ht="12">
      <c r="A257" s="255"/>
      <c r="B257" s="75" t="s">
        <v>120</v>
      </c>
      <c r="C257" s="256"/>
      <c r="D257" s="257"/>
      <c r="E257" s="257"/>
      <c r="F257" s="76">
        <v>161500</v>
      </c>
      <c r="G257" s="76">
        <v>55000</v>
      </c>
      <c r="H257" s="76">
        <v>55000</v>
      </c>
      <c r="I257" s="78">
        <v>27500</v>
      </c>
      <c r="J257" s="126">
        <f>I257/H257</f>
        <v>0.5</v>
      </c>
      <c r="K257" s="256"/>
      <c r="L257" s="77">
        <v>56500</v>
      </c>
      <c r="M257" s="76">
        <v>0</v>
      </c>
      <c r="N257" s="76">
        <v>0</v>
      </c>
      <c r="O257" s="76">
        <v>0</v>
      </c>
      <c r="P257" s="76">
        <v>0</v>
      </c>
      <c r="Q257" s="76">
        <v>0</v>
      </c>
      <c r="R257" s="76">
        <v>0</v>
      </c>
      <c r="S257" s="76">
        <v>0</v>
      </c>
      <c r="T257" s="76">
        <v>0</v>
      </c>
      <c r="U257" s="76">
        <v>0</v>
      </c>
      <c r="V257" s="76">
        <v>0</v>
      </c>
      <c r="W257" s="76">
        <v>0</v>
      </c>
      <c r="X257" s="76">
        <v>0</v>
      </c>
      <c r="Y257" s="76">
        <v>0</v>
      </c>
      <c r="Z257" s="76">
        <v>0</v>
      </c>
      <c r="AA257" s="76">
        <v>0</v>
      </c>
      <c r="AB257" s="76">
        <v>0</v>
      </c>
      <c r="AC257" s="78">
        <f>SUM(H257,L257,M257,N257,O257,P257,Q257,R257,S257)</f>
        <v>111500</v>
      </c>
    </row>
    <row r="258" spans="1:29" s="79" customFormat="1" ht="12">
      <c r="A258" s="252"/>
      <c r="B258" s="75" t="s">
        <v>121</v>
      </c>
      <c r="C258" s="256"/>
      <c r="D258" s="257"/>
      <c r="E258" s="257"/>
      <c r="F258" s="76">
        <v>0</v>
      </c>
      <c r="G258" s="76">
        <v>0</v>
      </c>
      <c r="H258" s="76">
        <v>0</v>
      </c>
      <c r="I258" s="76">
        <v>0</v>
      </c>
      <c r="J258" s="126" t="s">
        <v>136</v>
      </c>
      <c r="K258" s="256"/>
      <c r="L258" s="77">
        <v>0</v>
      </c>
      <c r="M258" s="76">
        <v>0</v>
      </c>
      <c r="N258" s="76">
        <v>0</v>
      </c>
      <c r="O258" s="76">
        <v>0</v>
      </c>
      <c r="P258" s="76">
        <v>0</v>
      </c>
      <c r="Q258" s="76">
        <v>0</v>
      </c>
      <c r="R258" s="76">
        <v>0</v>
      </c>
      <c r="S258" s="76">
        <v>0</v>
      </c>
      <c r="T258" s="76">
        <v>0</v>
      </c>
      <c r="U258" s="76">
        <v>0</v>
      </c>
      <c r="V258" s="76">
        <v>0</v>
      </c>
      <c r="W258" s="76">
        <v>0</v>
      </c>
      <c r="X258" s="76">
        <v>0</v>
      </c>
      <c r="Y258" s="76">
        <v>0</v>
      </c>
      <c r="Z258" s="76">
        <v>0</v>
      </c>
      <c r="AA258" s="76">
        <v>0</v>
      </c>
      <c r="AB258" s="76">
        <v>0</v>
      </c>
      <c r="AC258" s="78">
        <f>SUM(H258,L258,M258,N258,O258,P258,Q258,R258,S258)</f>
        <v>0</v>
      </c>
    </row>
    <row r="259" spans="1:29" s="50" customFormat="1" ht="35.25" customHeight="1">
      <c r="A259" s="251" t="s">
        <v>226</v>
      </c>
      <c r="B259" s="89" t="s">
        <v>358</v>
      </c>
      <c r="C259" s="256" t="s">
        <v>348</v>
      </c>
      <c r="D259" s="257">
        <v>2010</v>
      </c>
      <c r="E259" s="257">
        <v>2013</v>
      </c>
      <c r="F259" s="72">
        <f>SUM(F260:F261)</f>
        <v>72000</v>
      </c>
      <c r="G259" s="72">
        <f>SUM(G260:G261)</f>
        <v>24000</v>
      </c>
      <c r="H259" s="72">
        <f>SUM(H260:H261)</f>
        <v>24000</v>
      </c>
      <c r="I259" s="72">
        <f>SUM(I260:I261)</f>
        <v>0</v>
      </c>
      <c r="J259" s="125">
        <f>I259/H259</f>
        <v>0</v>
      </c>
      <c r="K259" s="256" t="s">
        <v>350</v>
      </c>
      <c r="L259" s="73">
        <f aca="true" t="shared" si="105" ref="L259:AC259">SUM(L260:L261)</f>
        <v>24000</v>
      </c>
      <c r="M259" s="72">
        <f t="shared" si="105"/>
        <v>24000</v>
      </c>
      <c r="N259" s="72">
        <f t="shared" si="105"/>
        <v>0</v>
      </c>
      <c r="O259" s="72">
        <f t="shared" si="105"/>
        <v>0</v>
      </c>
      <c r="P259" s="72">
        <f t="shared" si="105"/>
        <v>0</v>
      </c>
      <c r="Q259" s="72">
        <f t="shared" si="105"/>
        <v>0</v>
      </c>
      <c r="R259" s="72">
        <f t="shared" si="105"/>
        <v>0</v>
      </c>
      <c r="S259" s="72">
        <f t="shared" si="105"/>
        <v>0</v>
      </c>
      <c r="T259" s="72">
        <f t="shared" si="105"/>
        <v>0</v>
      </c>
      <c r="U259" s="72">
        <f t="shared" si="105"/>
        <v>0</v>
      </c>
      <c r="V259" s="72">
        <f t="shared" si="105"/>
        <v>0</v>
      </c>
      <c r="W259" s="72">
        <f t="shared" si="105"/>
        <v>0</v>
      </c>
      <c r="X259" s="72">
        <f t="shared" si="105"/>
        <v>0</v>
      </c>
      <c r="Y259" s="72">
        <f t="shared" si="105"/>
        <v>0</v>
      </c>
      <c r="Z259" s="72">
        <f t="shared" si="105"/>
        <v>0</v>
      </c>
      <c r="AA259" s="72">
        <f t="shared" si="105"/>
        <v>0</v>
      </c>
      <c r="AB259" s="72">
        <f t="shared" si="105"/>
        <v>0</v>
      </c>
      <c r="AC259" s="74">
        <f t="shared" si="105"/>
        <v>72000</v>
      </c>
    </row>
    <row r="260" spans="1:29" s="79" customFormat="1" ht="12">
      <c r="A260" s="255"/>
      <c r="B260" s="75" t="s">
        <v>120</v>
      </c>
      <c r="C260" s="256"/>
      <c r="D260" s="257"/>
      <c r="E260" s="257"/>
      <c r="F260" s="76">
        <v>72000</v>
      </c>
      <c r="G260" s="76">
        <v>24000</v>
      </c>
      <c r="H260" s="76">
        <v>24000</v>
      </c>
      <c r="I260" s="78">
        <v>0</v>
      </c>
      <c r="J260" s="126">
        <f>I260/H260</f>
        <v>0</v>
      </c>
      <c r="K260" s="256"/>
      <c r="L260" s="77">
        <v>24000</v>
      </c>
      <c r="M260" s="76">
        <v>24000</v>
      </c>
      <c r="N260" s="76">
        <v>0</v>
      </c>
      <c r="O260" s="76">
        <v>0</v>
      </c>
      <c r="P260" s="76">
        <v>0</v>
      </c>
      <c r="Q260" s="76">
        <v>0</v>
      </c>
      <c r="R260" s="76">
        <v>0</v>
      </c>
      <c r="S260" s="76">
        <v>0</v>
      </c>
      <c r="T260" s="76">
        <v>0</v>
      </c>
      <c r="U260" s="76">
        <v>0</v>
      </c>
      <c r="V260" s="76">
        <v>0</v>
      </c>
      <c r="W260" s="76">
        <v>0</v>
      </c>
      <c r="X260" s="76">
        <v>0</v>
      </c>
      <c r="Y260" s="76">
        <v>0</v>
      </c>
      <c r="Z260" s="76">
        <v>0</v>
      </c>
      <c r="AA260" s="76">
        <v>0</v>
      </c>
      <c r="AB260" s="76">
        <v>0</v>
      </c>
      <c r="AC260" s="78">
        <f>SUM(H260,L260,M260,N260,O260,P260,Q260,R260,S260)</f>
        <v>72000</v>
      </c>
    </row>
    <row r="261" spans="1:29" s="79" customFormat="1" ht="12">
      <c r="A261" s="252"/>
      <c r="B261" s="75" t="s">
        <v>121</v>
      </c>
      <c r="C261" s="256"/>
      <c r="D261" s="257"/>
      <c r="E261" s="257"/>
      <c r="F261" s="76">
        <v>0</v>
      </c>
      <c r="G261" s="76">
        <v>0</v>
      </c>
      <c r="H261" s="76">
        <v>0</v>
      </c>
      <c r="I261" s="76">
        <v>0</v>
      </c>
      <c r="J261" s="126" t="s">
        <v>136</v>
      </c>
      <c r="K261" s="256"/>
      <c r="L261" s="77">
        <v>0</v>
      </c>
      <c r="M261" s="76">
        <v>0</v>
      </c>
      <c r="N261" s="76">
        <v>0</v>
      </c>
      <c r="O261" s="76">
        <v>0</v>
      </c>
      <c r="P261" s="76">
        <v>0</v>
      </c>
      <c r="Q261" s="76">
        <v>0</v>
      </c>
      <c r="R261" s="76">
        <v>0</v>
      </c>
      <c r="S261" s="76">
        <v>0</v>
      </c>
      <c r="T261" s="76">
        <v>0</v>
      </c>
      <c r="U261" s="76">
        <v>0</v>
      </c>
      <c r="V261" s="76">
        <v>0</v>
      </c>
      <c r="W261" s="76">
        <v>0</v>
      </c>
      <c r="X261" s="76">
        <v>0</v>
      </c>
      <c r="Y261" s="76">
        <v>0</v>
      </c>
      <c r="Z261" s="76">
        <v>0</v>
      </c>
      <c r="AA261" s="76">
        <v>0</v>
      </c>
      <c r="AB261" s="76">
        <v>0</v>
      </c>
      <c r="AC261" s="78">
        <f>SUM(H261,L261,M261,N261,O261,P261,Q261,R261,S261)</f>
        <v>0</v>
      </c>
    </row>
    <row r="262" spans="1:29" s="50" customFormat="1" ht="48">
      <c r="A262" s="251" t="s">
        <v>227</v>
      </c>
      <c r="B262" s="89" t="s">
        <v>319</v>
      </c>
      <c r="C262" s="256" t="s">
        <v>336</v>
      </c>
      <c r="D262" s="257">
        <v>2011</v>
      </c>
      <c r="E262" s="257">
        <v>2014</v>
      </c>
      <c r="F262" s="72">
        <f>SUM(F263:F264)</f>
        <v>3325420</v>
      </c>
      <c r="G262" s="72">
        <f>SUM(G263:G264)</f>
        <v>646609</v>
      </c>
      <c r="H262" s="72">
        <f>SUM(H263:H264)</f>
        <v>646609</v>
      </c>
      <c r="I262" s="72">
        <f>SUM(I263:I264)</f>
        <v>0</v>
      </c>
      <c r="J262" s="125">
        <f>I262/H262</f>
        <v>0</v>
      </c>
      <c r="K262" s="256" t="s">
        <v>476</v>
      </c>
      <c r="L262" s="73">
        <f aca="true" t="shared" si="106" ref="L262:AC262">SUM(L263:L264)</f>
        <v>1108474</v>
      </c>
      <c r="M262" s="72">
        <f t="shared" si="106"/>
        <v>1108474</v>
      </c>
      <c r="N262" s="72">
        <f t="shared" si="106"/>
        <v>461863</v>
      </c>
      <c r="O262" s="72">
        <f t="shared" si="106"/>
        <v>0</v>
      </c>
      <c r="P262" s="72">
        <f t="shared" si="106"/>
        <v>0</v>
      </c>
      <c r="Q262" s="72">
        <f t="shared" si="106"/>
        <v>0</v>
      </c>
      <c r="R262" s="72">
        <f t="shared" si="106"/>
        <v>0</v>
      </c>
      <c r="S262" s="72">
        <f t="shared" si="106"/>
        <v>0</v>
      </c>
      <c r="T262" s="72">
        <f t="shared" si="106"/>
        <v>0</v>
      </c>
      <c r="U262" s="72">
        <f t="shared" si="106"/>
        <v>0</v>
      </c>
      <c r="V262" s="72">
        <f t="shared" si="106"/>
        <v>0</v>
      </c>
      <c r="W262" s="72">
        <f t="shared" si="106"/>
        <v>0</v>
      </c>
      <c r="X262" s="72">
        <f t="shared" si="106"/>
        <v>0</v>
      </c>
      <c r="Y262" s="72">
        <f t="shared" si="106"/>
        <v>0</v>
      </c>
      <c r="Z262" s="72">
        <f t="shared" si="106"/>
        <v>0</v>
      </c>
      <c r="AA262" s="72">
        <f t="shared" si="106"/>
        <v>0</v>
      </c>
      <c r="AB262" s="72">
        <f t="shared" si="106"/>
        <v>0</v>
      </c>
      <c r="AC262" s="74">
        <f t="shared" si="106"/>
        <v>3325420</v>
      </c>
    </row>
    <row r="263" spans="1:29" s="79" customFormat="1" ht="12">
      <c r="A263" s="255"/>
      <c r="B263" s="75" t="s">
        <v>120</v>
      </c>
      <c r="C263" s="256"/>
      <c r="D263" s="257"/>
      <c r="E263" s="257"/>
      <c r="F263" s="76">
        <v>3325420</v>
      </c>
      <c r="G263" s="76">
        <v>646609</v>
      </c>
      <c r="H263" s="76">
        <v>646609</v>
      </c>
      <c r="I263" s="78">
        <v>0</v>
      </c>
      <c r="J263" s="126">
        <f>I263/H263</f>
        <v>0</v>
      </c>
      <c r="K263" s="256"/>
      <c r="L263" s="77">
        <v>1108474</v>
      </c>
      <c r="M263" s="76">
        <v>1108474</v>
      </c>
      <c r="N263" s="76">
        <v>461863</v>
      </c>
      <c r="O263" s="76">
        <v>0</v>
      </c>
      <c r="P263" s="76">
        <v>0</v>
      </c>
      <c r="Q263" s="76">
        <v>0</v>
      </c>
      <c r="R263" s="76">
        <v>0</v>
      </c>
      <c r="S263" s="76">
        <v>0</v>
      </c>
      <c r="T263" s="76">
        <v>0</v>
      </c>
      <c r="U263" s="76">
        <v>0</v>
      </c>
      <c r="V263" s="76">
        <v>0</v>
      </c>
      <c r="W263" s="76">
        <v>0</v>
      </c>
      <c r="X263" s="76">
        <v>0</v>
      </c>
      <c r="Y263" s="76">
        <v>0</v>
      </c>
      <c r="Z263" s="76">
        <v>0</v>
      </c>
      <c r="AA263" s="76">
        <v>0</v>
      </c>
      <c r="AB263" s="76">
        <v>0</v>
      </c>
      <c r="AC263" s="78">
        <f>SUM(H263,L263,M263,N263,O263,P263,Q263,R263,S263)</f>
        <v>3325420</v>
      </c>
    </row>
    <row r="264" spans="1:29" s="79" customFormat="1" ht="12">
      <c r="A264" s="252"/>
      <c r="B264" s="75" t="s">
        <v>121</v>
      </c>
      <c r="C264" s="256"/>
      <c r="D264" s="257"/>
      <c r="E264" s="257"/>
      <c r="F264" s="76">
        <v>0</v>
      </c>
      <c r="G264" s="76">
        <v>0</v>
      </c>
      <c r="H264" s="76">
        <v>0</v>
      </c>
      <c r="I264" s="76">
        <v>0</v>
      </c>
      <c r="J264" s="126" t="s">
        <v>136</v>
      </c>
      <c r="K264" s="256"/>
      <c r="L264" s="77">
        <v>0</v>
      </c>
      <c r="M264" s="76">
        <v>0</v>
      </c>
      <c r="N264" s="76">
        <v>0</v>
      </c>
      <c r="O264" s="76">
        <v>0</v>
      </c>
      <c r="P264" s="76">
        <v>0</v>
      </c>
      <c r="Q264" s="76">
        <v>0</v>
      </c>
      <c r="R264" s="76">
        <v>0</v>
      </c>
      <c r="S264" s="76">
        <v>0</v>
      </c>
      <c r="T264" s="76">
        <v>0</v>
      </c>
      <c r="U264" s="76">
        <v>0</v>
      </c>
      <c r="V264" s="76">
        <v>0</v>
      </c>
      <c r="W264" s="76">
        <v>0</v>
      </c>
      <c r="X264" s="76">
        <v>0</v>
      </c>
      <c r="Y264" s="76">
        <v>0</v>
      </c>
      <c r="Z264" s="76">
        <v>0</v>
      </c>
      <c r="AA264" s="76">
        <v>0</v>
      </c>
      <c r="AB264" s="76">
        <v>0</v>
      </c>
      <c r="AC264" s="78">
        <f>SUM(H264,L264,M264,N264,O264,P264,Q264,R264,S264)</f>
        <v>0</v>
      </c>
    </row>
    <row r="265" spans="1:29" s="50" customFormat="1" ht="40.5" customHeight="1">
      <c r="A265" s="251" t="s">
        <v>228</v>
      </c>
      <c r="B265" s="89" t="s">
        <v>320</v>
      </c>
      <c r="C265" s="256" t="s">
        <v>336</v>
      </c>
      <c r="D265" s="257">
        <v>2011</v>
      </c>
      <c r="E265" s="257">
        <v>2014</v>
      </c>
      <c r="F265" s="72">
        <f>SUM(F266:F267)</f>
        <v>304560</v>
      </c>
      <c r="G265" s="72">
        <f>SUM(G266:G267)</f>
        <v>93060</v>
      </c>
      <c r="H265" s="72">
        <f>SUM(H266:H267)</f>
        <v>93060</v>
      </c>
      <c r="I265" s="72">
        <f>SUM(I266:I267)</f>
        <v>17388</v>
      </c>
      <c r="J265" s="125">
        <f>I265/H265</f>
        <v>0.18684719535783365</v>
      </c>
      <c r="K265" s="256" t="s">
        <v>342</v>
      </c>
      <c r="L265" s="73">
        <f aca="true" t="shared" si="107" ref="L265:AC265">SUM(L266:L267)</f>
        <v>101520</v>
      </c>
      <c r="M265" s="72">
        <f t="shared" si="107"/>
        <v>101520</v>
      </c>
      <c r="N265" s="72">
        <f t="shared" si="107"/>
        <v>8460</v>
      </c>
      <c r="O265" s="72">
        <f t="shared" si="107"/>
        <v>0</v>
      </c>
      <c r="P265" s="72">
        <f t="shared" si="107"/>
        <v>0</v>
      </c>
      <c r="Q265" s="72">
        <f t="shared" si="107"/>
        <v>0</v>
      </c>
      <c r="R265" s="72">
        <f t="shared" si="107"/>
        <v>0</v>
      </c>
      <c r="S265" s="72">
        <f t="shared" si="107"/>
        <v>0</v>
      </c>
      <c r="T265" s="72">
        <f t="shared" si="107"/>
        <v>0</v>
      </c>
      <c r="U265" s="72">
        <f t="shared" si="107"/>
        <v>0</v>
      </c>
      <c r="V265" s="72">
        <f t="shared" si="107"/>
        <v>0</v>
      </c>
      <c r="W265" s="72">
        <f t="shared" si="107"/>
        <v>0</v>
      </c>
      <c r="X265" s="72">
        <f t="shared" si="107"/>
        <v>0</v>
      </c>
      <c r="Y265" s="72">
        <f t="shared" si="107"/>
        <v>0</v>
      </c>
      <c r="Z265" s="72">
        <f t="shared" si="107"/>
        <v>0</v>
      </c>
      <c r="AA265" s="72">
        <f t="shared" si="107"/>
        <v>0</v>
      </c>
      <c r="AB265" s="72">
        <f t="shared" si="107"/>
        <v>0</v>
      </c>
      <c r="AC265" s="74">
        <f t="shared" si="107"/>
        <v>304560</v>
      </c>
    </row>
    <row r="266" spans="1:29" s="79" customFormat="1" ht="12">
      <c r="A266" s="255"/>
      <c r="B266" s="75" t="s">
        <v>120</v>
      </c>
      <c r="C266" s="256"/>
      <c r="D266" s="257"/>
      <c r="E266" s="257"/>
      <c r="F266" s="76">
        <v>304560</v>
      </c>
      <c r="G266" s="76">
        <v>93060</v>
      </c>
      <c r="H266" s="76">
        <v>93060</v>
      </c>
      <c r="I266" s="78">
        <v>17388</v>
      </c>
      <c r="J266" s="126">
        <f>I266/H266</f>
        <v>0.18684719535783365</v>
      </c>
      <c r="K266" s="256"/>
      <c r="L266" s="77">
        <v>101520</v>
      </c>
      <c r="M266" s="76">
        <v>101520</v>
      </c>
      <c r="N266" s="76">
        <v>8460</v>
      </c>
      <c r="O266" s="76">
        <v>0</v>
      </c>
      <c r="P266" s="76">
        <v>0</v>
      </c>
      <c r="Q266" s="76">
        <v>0</v>
      </c>
      <c r="R266" s="76">
        <v>0</v>
      </c>
      <c r="S266" s="76">
        <v>0</v>
      </c>
      <c r="T266" s="76">
        <v>0</v>
      </c>
      <c r="U266" s="76">
        <v>0</v>
      </c>
      <c r="V266" s="76">
        <v>0</v>
      </c>
      <c r="W266" s="76">
        <v>0</v>
      </c>
      <c r="X266" s="76">
        <v>0</v>
      </c>
      <c r="Y266" s="76">
        <v>0</v>
      </c>
      <c r="Z266" s="76">
        <v>0</v>
      </c>
      <c r="AA266" s="76">
        <v>0</v>
      </c>
      <c r="AB266" s="76">
        <v>0</v>
      </c>
      <c r="AC266" s="78">
        <f>SUM(H266,L266,M266,N266,O266,P266,Q266,R266,S266)</f>
        <v>304560</v>
      </c>
    </row>
    <row r="267" spans="1:29" s="79" customFormat="1" ht="12">
      <c r="A267" s="252"/>
      <c r="B267" s="75" t="s">
        <v>121</v>
      </c>
      <c r="C267" s="256"/>
      <c r="D267" s="257"/>
      <c r="E267" s="257"/>
      <c r="F267" s="76">
        <v>0</v>
      </c>
      <c r="G267" s="76">
        <v>0</v>
      </c>
      <c r="H267" s="76">
        <v>0</v>
      </c>
      <c r="I267" s="76">
        <v>0</v>
      </c>
      <c r="J267" s="126" t="s">
        <v>136</v>
      </c>
      <c r="K267" s="256"/>
      <c r="L267" s="77">
        <v>0</v>
      </c>
      <c r="M267" s="76">
        <v>0</v>
      </c>
      <c r="N267" s="76">
        <v>0</v>
      </c>
      <c r="O267" s="76">
        <v>0</v>
      </c>
      <c r="P267" s="76">
        <v>0</v>
      </c>
      <c r="Q267" s="76">
        <v>0</v>
      </c>
      <c r="R267" s="76">
        <v>0</v>
      </c>
      <c r="S267" s="76">
        <v>0</v>
      </c>
      <c r="T267" s="76">
        <v>0</v>
      </c>
      <c r="U267" s="76">
        <v>0</v>
      </c>
      <c r="V267" s="76">
        <v>0</v>
      </c>
      <c r="W267" s="76">
        <v>0</v>
      </c>
      <c r="X267" s="76">
        <v>0</v>
      </c>
      <c r="Y267" s="76">
        <v>0</v>
      </c>
      <c r="Z267" s="76">
        <v>0</v>
      </c>
      <c r="AA267" s="76">
        <v>0</v>
      </c>
      <c r="AB267" s="76">
        <v>0</v>
      </c>
      <c r="AC267" s="78">
        <f>SUM(H267,L267,M267,N267,O267,P267,Q267,R267,S267)</f>
        <v>0</v>
      </c>
    </row>
    <row r="268" spans="1:29" s="50" customFormat="1" ht="48">
      <c r="A268" s="251" t="s">
        <v>229</v>
      </c>
      <c r="B268" s="89" t="s">
        <v>321</v>
      </c>
      <c r="C268" s="256" t="s">
        <v>336</v>
      </c>
      <c r="D268" s="257">
        <v>2011</v>
      </c>
      <c r="E268" s="257">
        <v>2014</v>
      </c>
      <c r="F268" s="72">
        <f>SUM(F269:F270)</f>
        <v>745200</v>
      </c>
      <c r="G268" s="72">
        <f>SUM(G269:G270)</f>
        <v>223020</v>
      </c>
      <c r="H268" s="72">
        <f>SUM(H269:H270)</f>
        <v>223020</v>
      </c>
      <c r="I268" s="72">
        <f>SUM(I269:I270)</f>
        <v>90717</v>
      </c>
      <c r="J268" s="125">
        <f>I268/H268</f>
        <v>0.4067662093085822</v>
      </c>
      <c r="K268" s="256" t="s">
        <v>341</v>
      </c>
      <c r="L268" s="73">
        <f aca="true" t="shared" si="108" ref="L268:AC268">SUM(L269:L270)</f>
        <v>248400</v>
      </c>
      <c r="M268" s="72">
        <f t="shared" si="108"/>
        <v>248400</v>
      </c>
      <c r="N268" s="72">
        <f t="shared" si="108"/>
        <v>25380</v>
      </c>
      <c r="O268" s="72">
        <f t="shared" si="108"/>
        <v>0</v>
      </c>
      <c r="P268" s="72">
        <f t="shared" si="108"/>
        <v>0</v>
      </c>
      <c r="Q268" s="72">
        <f t="shared" si="108"/>
        <v>0</v>
      </c>
      <c r="R268" s="72">
        <f t="shared" si="108"/>
        <v>0</v>
      </c>
      <c r="S268" s="72">
        <f t="shared" si="108"/>
        <v>0</v>
      </c>
      <c r="T268" s="72">
        <f t="shared" si="108"/>
        <v>0</v>
      </c>
      <c r="U268" s="72">
        <f t="shared" si="108"/>
        <v>0</v>
      </c>
      <c r="V268" s="72">
        <f t="shared" si="108"/>
        <v>0</v>
      </c>
      <c r="W268" s="72">
        <f t="shared" si="108"/>
        <v>0</v>
      </c>
      <c r="X268" s="72">
        <f t="shared" si="108"/>
        <v>0</v>
      </c>
      <c r="Y268" s="72">
        <f t="shared" si="108"/>
        <v>0</v>
      </c>
      <c r="Z268" s="72">
        <f t="shared" si="108"/>
        <v>0</v>
      </c>
      <c r="AA268" s="72">
        <f t="shared" si="108"/>
        <v>0</v>
      </c>
      <c r="AB268" s="72">
        <f t="shared" si="108"/>
        <v>0</v>
      </c>
      <c r="AC268" s="74">
        <f t="shared" si="108"/>
        <v>745200</v>
      </c>
    </row>
    <row r="269" spans="1:29" s="79" customFormat="1" ht="12">
      <c r="A269" s="255"/>
      <c r="B269" s="75" t="s">
        <v>120</v>
      </c>
      <c r="C269" s="256"/>
      <c r="D269" s="257"/>
      <c r="E269" s="257"/>
      <c r="F269" s="76">
        <v>745200</v>
      </c>
      <c r="G269" s="76">
        <v>223020</v>
      </c>
      <c r="H269" s="76">
        <v>223020</v>
      </c>
      <c r="I269" s="78">
        <v>90717</v>
      </c>
      <c r="J269" s="126">
        <f>I269/H269</f>
        <v>0.4067662093085822</v>
      </c>
      <c r="K269" s="256"/>
      <c r="L269" s="77">
        <v>248400</v>
      </c>
      <c r="M269" s="76">
        <v>248400</v>
      </c>
      <c r="N269" s="76">
        <v>25380</v>
      </c>
      <c r="O269" s="76">
        <v>0</v>
      </c>
      <c r="P269" s="76">
        <v>0</v>
      </c>
      <c r="Q269" s="76">
        <v>0</v>
      </c>
      <c r="R269" s="76">
        <v>0</v>
      </c>
      <c r="S269" s="76">
        <v>0</v>
      </c>
      <c r="T269" s="76">
        <v>0</v>
      </c>
      <c r="U269" s="76">
        <v>0</v>
      </c>
      <c r="V269" s="76">
        <v>0</v>
      </c>
      <c r="W269" s="76">
        <v>0</v>
      </c>
      <c r="X269" s="76">
        <v>0</v>
      </c>
      <c r="Y269" s="76">
        <v>0</v>
      </c>
      <c r="Z269" s="76">
        <v>0</v>
      </c>
      <c r="AA269" s="76">
        <v>0</v>
      </c>
      <c r="AB269" s="76">
        <v>0</v>
      </c>
      <c r="AC269" s="78">
        <f>SUM(H269,L269,M269,N269,O269,P269,Q269,R269,S269)</f>
        <v>745200</v>
      </c>
    </row>
    <row r="270" spans="1:29" s="79" customFormat="1" ht="12">
      <c r="A270" s="252"/>
      <c r="B270" s="75" t="s">
        <v>121</v>
      </c>
      <c r="C270" s="256"/>
      <c r="D270" s="257"/>
      <c r="E270" s="257"/>
      <c r="F270" s="76">
        <v>0</v>
      </c>
      <c r="G270" s="76">
        <v>0</v>
      </c>
      <c r="H270" s="76">
        <v>0</v>
      </c>
      <c r="I270" s="76">
        <v>0</v>
      </c>
      <c r="J270" s="126" t="s">
        <v>136</v>
      </c>
      <c r="K270" s="256"/>
      <c r="L270" s="77">
        <v>0</v>
      </c>
      <c r="M270" s="76">
        <v>0</v>
      </c>
      <c r="N270" s="76">
        <v>0</v>
      </c>
      <c r="O270" s="76">
        <v>0</v>
      </c>
      <c r="P270" s="76">
        <v>0</v>
      </c>
      <c r="Q270" s="76">
        <v>0</v>
      </c>
      <c r="R270" s="76">
        <v>0</v>
      </c>
      <c r="S270" s="76">
        <v>0</v>
      </c>
      <c r="T270" s="76">
        <v>0</v>
      </c>
      <c r="U270" s="76">
        <v>0</v>
      </c>
      <c r="V270" s="76">
        <v>0</v>
      </c>
      <c r="W270" s="76">
        <v>0</v>
      </c>
      <c r="X270" s="76">
        <v>0</v>
      </c>
      <c r="Y270" s="76">
        <v>0</v>
      </c>
      <c r="Z270" s="76">
        <v>0</v>
      </c>
      <c r="AA270" s="76">
        <v>0</v>
      </c>
      <c r="AB270" s="76">
        <v>0</v>
      </c>
      <c r="AC270" s="78">
        <f>SUM(H270,L270,M270,N270,O270,P270,Q270,R270,S270)</f>
        <v>0</v>
      </c>
    </row>
    <row r="271" spans="1:29" s="50" customFormat="1" ht="24">
      <c r="A271" s="251" t="s">
        <v>230</v>
      </c>
      <c r="B271" s="89" t="s">
        <v>322</v>
      </c>
      <c r="C271" s="256" t="s">
        <v>343</v>
      </c>
      <c r="D271" s="257">
        <v>2009</v>
      </c>
      <c r="E271" s="257">
        <v>2012</v>
      </c>
      <c r="F271" s="72">
        <f>SUM(F272:F273)</f>
        <v>917458</v>
      </c>
      <c r="G271" s="72">
        <f>SUM(G272:G273)</f>
        <v>305000</v>
      </c>
      <c r="H271" s="72">
        <f>SUM(H272:H273)</f>
        <v>305000</v>
      </c>
      <c r="I271" s="72">
        <f>SUM(I272:I273)</f>
        <v>152500</v>
      </c>
      <c r="J271" s="125">
        <f>I271/H271</f>
        <v>0.5</v>
      </c>
      <c r="K271" s="256" t="s">
        <v>346</v>
      </c>
      <c r="L271" s="73">
        <f aca="true" t="shared" si="109" ref="L271:AC271">SUM(L272:L273)</f>
        <v>119458</v>
      </c>
      <c r="M271" s="72">
        <f t="shared" si="109"/>
        <v>0</v>
      </c>
      <c r="N271" s="72">
        <f t="shared" si="109"/>
        <v>0</v>
      </c>
      <c r="O271" s="72">
        <f t="shared" si="109"/>
        <v>0</v>
      </c>
      <c r="P271" s="72">
        <f t="shared" si="109"/>
        <v>0</v>
      </c>
      <c r="Q271" s="72">
        <f t="shared" si="109"/>
        <v>0</v>
      </c>
      <c r="R271" s="72">
        <f t="shared" si="109"/>
        <v>0</v>
      </c>
      <c r="S271" s="72">
        <f t="shared" si="109"/>
        <v>0</v>
      </c>
      <c r="T271" s="72">
        <f t="shared" si="109"/>
        <v>0</v>
      </c>
      <c r="U271" s="72">
        <f t="shared" si="109"/>
        <v>0</v>
      </c>
      <c r="V271" s="72">
        <f t="shared" si="109"/>
        <v>0</v>
      </c>
      <c r="W271" s="72">
        <f t="shared" si="109"/>
        <v>0</v>
      </c>
      <c r="X271" s="72">
        <f t="shared" si="109"/>
        <v>0</v>
      </c>
      <c r="Y271" s="72">
        <f t="shared" si="109"/>
        <v>0</v>
      </c>
      <c r="Z271" s="72">
        <f t="shared" si="109"/>
        <v>0</v>
      </c>
      <c r="AA271" s="72">
        <f t="shared" si="109"/>
        <v>0</v>
      </c>
      <c r="AB271" s="72">
        <f t="shared" si="109"/>
        <v>0</v>
      </c>
      <c r="AC271" s="74">
        <f t="shared" si="109"/>
        <v>424458</v>
      </c>
    </row>
    <row r="272" spans="1:29" s="79" customFormat="1" ht="12">
      <c r="A272" s="255"/>
      <c r="B272" s="75" t="s">
        <v>120</v>
      </c>
      <c r="C272" s="256"/>
      <c r="D272" s="257"/>
      <c r="E272" s="257"/>
      <c r="F272" s="76">
        <v>917458</v>
      </c>
      <c r="G272" s="76">
        <v>305000</v>
      </c>
      <c r="H272" s="76">
        <v>305000</v>
      </c>
      <c r="I272" s="78">
        <v>152500</v>
      </c>
      <c r="J272" s="126">
        <f>I272/H272</f>
        <v>0.5</v>
      </c>
      <c r="K272" s="256"/>
      <c r="L272" s="77">
        <v>119458</v>
      </c>
      <c r="M272" s="76">
        <v>0</v>
      </c>
      <c r="N272" s="76">
        <v>0</v>
      </c>
      <c r="O272" s="76">
        <v>0</v>
      </c>
      <c r="P272" s="76">
        <v>0</v>
      </c>
      <c r="Q272" s="76">
        <v>0</v>
      </c>
      <c r="R272" s="76">
        <v>0</v>
      </c>
      <c r="S272" s="76">
        <v>0</v>
      </c>
      <c r="T272" s="76">
        <v>0</v>
      </c>
      <c r="U272" s="76">
        <v>0</v>
      </c>
      <c r="V272" s="76">
        <v>0</v>
      </c>
      <c r="W272" s="76">
        <v>0</v>
      </c>
      <c r="X272" s="76">
        <v>0</v>
      </c>
      <c r="Y272" s="76">
        <v>0</v>
      </c>
      <c r="Z272" s="76">
        <v>0</v>
      </c>
      <c r="AA272" s="76">
        <v>0</v>
      </c>
      <c r="AB272" s="76">
        <v>0</v>
      </c>
      <c r="AC272" s="78">
        <f>SUM(H272,L272,M272,N272,O272,P272,Q272,R272,S272)</f>
        <v>424458</v>
      </c>
    </row>
    <row r="273" spans="1:29" s="79" customFormat="1" ht="12">
      <c r="A273" s="252"/>
      <c r="B273" s="75" t="s">
        <v>121</v>
      </c>
      <c r="C273" s="256"/>
      <c r="D273" s="257"/>
      <c r="E273" s="257"/>
      <c r="F273" s="76">
        <v>0</v>
      </c>
      <c r="G273" s="76">
        <v>0</v>
      </c>
      <c r="H273" s="76">
        <v>0</v>
      </c>
      <c r="I273" s="76">
        <v>0</v>
      </c>
      <c r="J273" s="126" t="s">
        <v>136</v>
      </c>
      <c r="K273" s="256"/>
      <c r="L273" s="77">
        <v>0</v>
      </c>
      <c r="M273" s="76">
        <v>0</v>
      </c>
      <c r="N273" s="76">
        <v>0</v>
      </c>
      <c r="O273" s="76">
        <v>0</v>
      </c>
      <c r="P273" s="76">
        <v>0</v>
      </c>
      <c r="Q273" s="76">
        <v>0</v>
      </c>
      <c r="R273" s="76">
        <v>0</v>
      </c>
      <c r="S273" s="76">
        <v>0</v>
      </c>
      <c r="T273" s="76">
        <v>0</v>
      </c>
      <c r="U273" s="76">
        <v>0</v>
      </c>
      <c r="V273" s="76">
        <v>0</v>
      </c>
      <c r="W273" s="76">
        <v>0</v>
      </c>
      <c r="X273" s="76">
        <v>0</v>
      </c>
      <c r="Y273" s="76">
        <v>0</v>
      </c>
      <c r="Z273" s="76">
        <v>0</v>
      </c>
      <c r="AA273" s="76">
        <v>0</v>
      </c>
      <c r="AB273" s="76">
        <v>0</v>
      </c>
      <c r="AC273" s="78">
        <f>SUM(H273,L273,M273,N273,O273,P273,Q273,R273,S273)</f>
        <v>0</v>
      </c>
    </row>
    <row r="274" spans="1:29" s="50" customFormat="1" ht="18.75" customHeight="1">
      <c r="A274" s="251" t="s">
        <v>231</v>
      </c>
      <c r="B274" s="89" t="s">
        <v>323</v>
      </c>
      <c r="C274" s="256" t="s">
        <v>343</v>
      </c>
      <c r="D274" s="257">
        <v>2011</v>
      </c>
      <c r="E274" s="257">
        <v>2013</v>
      </c>
      <c r="F274" s="72">
        <f>SUM(F275:F276)</f>
        <v>53490</v>
      </c>
      <c r="G274" s="72">
        <f>SUM(G275:G276)</f>
        <v>17830</v>
      </c>
      <c r="H274" s="72">
        <f>SUM(H275:H276)</f>
        <v>17830</v>
      </c>
      <c r="I274" s="72">
        <f>SUM(I275:I276)</f>
        <v>5688</v>
      </c>
      <c r="J274" s="125">
        <f>I274/H274</f>
        <v>0.31901289960740326</v>
      </c>
      <c r="K274" s="256" t="s">
        <v>346</v>
      </c>
      <c r="L274" s="73">
        <f aca="true" t="shared" si="110" ref="L274:AC274">SUM(L275:L276)</f>
        <v>17830</v>
      </c>
      <c r="M274" s="72">
        <f t="shared" si="110"/>
        <v>17830</v>
      </c>
      <c r="N274" s="72">
        <f t="shared" si="110"/>
        <v>0</v>
      </c>
      <c r="O274" s="72">
        <f t="shared" si="110"/>
        <v>0</v>
      </c>
      <c r="P274" s="72">
        <f t="shared" si="110"/>
        <v>0</v>
      </c>
      <c r="Q274" s="72">
        <f t="shared" si="110"/>
        <v>0</v>
      </c>
      <c r="R274" s="72">
        <f t="shared" si="110"/>
        <v>0</v>
      </c>
      <c r="S274" s="72">
        <f t="shared" si="110"/>
        <v>0</v>
      </c>
      <c r="T274" s="72">
        <f t="shared" si="110"/>
        <v>0</v>
      </c>
      <c r="U274" s="72">
        <f t="shared" si="110"/>
        <v>0</v>
      </c>
      <c r="V274" s="72">
        <f t="shared" si="110"/>
        <v>0</v>
      </c>
      <c r="W274" s="72">
        <f t="shared" si="110"/>
        <v>0</v>
      </c>
      <c r="X274" s="72">
        <f t="shared" si="110"/>
        <v>0</v>
      </c>
      <c r="Y274" s="72">
        <f t="shared" si="110"/>
        <v>0</v>
      </c>
      <c r="Z274" s="72">
        <f t="shared" si="110"/>
        <v>0</v>
      </c>
      <c r="AA274" s="72">
        <f t="shared" si="110"/>
        <v>0</v>
      </c>
      <c r="AB274" s="72">
        <f t="shared" si="110"/>
        <v>0</v>
      </c>
      <c r="AC274" s="74">
        <f t="shared" si="110"/>
        <v>53490</v>
      </c>
    </row>
    <row r="275" spans="1:29" s="79" customFormat="1" ht="12">
      <c r="A275" s="255"/>
      <c r="B275" s="75" t="s">
        <v>120</v>
      </c>
      <c r="C275" s="256"/>
      <c r="D275" s="257"/>
      <c r="E275" s="257"/>
      <c r="F275" s="76">
        <v>53490</v>
      </c>
      <c r="G275" s="76">
        <v>17830</v>
      </c>
      <c r="H275" s="76">
        <v>17830</v>
      </c>
      <c r="I275" s="78">
        <v>5688</v>
      </c>
      <c r="J275" s="126">
        <f>I275/H275</f>
        <v>0.31901289960740326</v>
      </c>
      <c r="K275" s="256"/>
      <c r="L275" s="77">
        <v>17830</v>
      </c>
      <c r="M275" s="76">
        <v>17830</v>
      </c>
      <c r="N275" s="76">
        <v>0</v>
      </c>
      <c r="O275" s="76">
        <v>0</v>
      </c>
      <c r="P275" s="76">
        <v>0</v>
      </c>
      <c r="Q275" s="76">
        <v>0</v>
      </c>
      <c r="R275" s="76">
        <v>0</v>
      </c>
      <c r="S275" s="76">
        <v>0</v>
      </c>
      <c r="T275" s="76">
        <v>0</v>
      </c>
      <c r="U275" s="76">
        <v>0</v>
      </c>
      <c r="V275" s="76">
        <v>0</v>
      </c>
      <c r="W275" s="76">
        <v>0</v>
      </c>
      <c r="X275" s="76">
        <v>0</v>
      </c>
      <c r="Y275" s="76">
        <v>0</v>
      </c>
      <c r="Z275" s="76">
        <v>0</v>
      </c>
      <c r="AA275" s="76">
        <v>0</v>
      </c>
      <c r="AB275" s="76">
        <v>0</v>
      </c>
      <c r="AC275" s="78">
        <f>SUM(H275,L275,M275,N275,O275,P275,Q275,R275,S275)</f>
        <v>53490</v>
      </c>
    </row>
    <row r="276" spans="1:29" s="79" customFormat="1" ht="12">
      <c r="A276" s="252"/>
      <c r="B276" s="75" t="s">
        <v>121</v>
      </c>
      <c r="C276" s="256"/>
      <c r="D276" s="257"/>
      <c r="E276" s="257"/>
      <c r="F276" s="76">
        <v>0</v>
      </c>
      <c r="G276" s="76">
        <v>0</v>
      </c>
      <c r="H276" s="76">
        <v>0</v>
      </c>
      <c r="I276" s="76">
        <v>0</v>
      </c>
      <c r="J276" s="126" t="s">
        <v>136</v>
      </c>
      <c r="K276" s="256"/>
      <c r="L276" s="77">
        <v>0</v>
      </c>
      <c r="M276" s="76">
        <v>0</v>
      </c>
      <c r="N276" s="76">
        <v>0</v>
      </c>
      <c r="O276" s="76">
        <v>0</v>
      </c>
      <c r="P276" s="76">
        <v>0</v>
      </c>
      <c r="Q276" s="76">
        <v>0</v>
      </c>
      <c r="R276" s="76">
        <v>0</v>
      </c>
      <c r="S276" s="76">
        <v>0</v>
      </c>
      <c r="T276" s="76">
        <v>0</v>
      </c>
      <c r="U276" s="76">
        <v>0</v>
      </c>
      <c r="V276" s="76">
        <v>0</v>
      </c>
      <c r="W276" s="76">
        <v>0</v>
      </c>
      <c r="X276" s="76">
        <v>0</v>
      </c>
      <c r="Y276" s="76">
        <v>0</v>
      </c>
      <c r="Z276" s="76">
        <v>0</v>
      </c>
      <c r="AA276" s="76">
        <v>0</v>
      </c>
      <c r="AB276" s="76">
        <v>0</v>
      </c>
      <c r="AC276" s="78">
        <f>SUM(H276,L276,M276,N276,O276,P276,Q276,R276,S276)</f>
        <v>0</v>
      </c>
    </row>
    <row r="277" spans="1:29" s="50" customFormat="1" ht="12">
      <c r="A277" s="251" t="s">
        <v>232</v>
      </c>
      <c r="B277" s="89" t="s">
        <v>324</v>
      </c>
      <c r="C277" s="256" t="s">
        <v>343</v>
      </c>
      <c r="D277" s="257">
        <v>2011</v>
      </c>
      <c r="E277" s="257">
        <v>2013</v>
      </c>
      <c r="F277" s="72">
        <f>SUM(F278:F279)</f>
        <v>900000</v>
      </c>
      <c r="G277" s="72">
        <f>SUM(G278:G279)</f>
        <v>300000</v>
      </c>
      <c r="H277" s="72">
        <f>SUM(H278:H279)</f>
        <v>300000</v>
      </c>
      <c r="I277" s="72">
        <f>SUM(I278:I279)</f>
        <v>77960</v>
      </c>
      <c r="J277" s="125">
        <f>I277/H277</f>
        <v>0.2598666666666667</v>
      </c>
      <c r="K277" s="256" t="s">
        <v>345</v>
      </c>
      <c r="L277" s="73">
        <f aca="true" t="shared" si="111" ref="L277:AC277">SUM(L278:L279)</f>
        <v>300000</v>
      </c>
      <c r="M277" s="72">
        <f t="shared" si="111"/>
        <v>300000</v>
      </c>
      <c r="N277" s="72">
        <f t="shared" si="111"/>
        <v>0</v>
      </c>
      <c r="O277" s="72">
        <f t="shared" si="111"/>
        <v>0</v>
      </c>
      <c r="P277" s="72">
        <f t="shared" si="111"/>
        <v>0</v>
      </c>
      <c r="Q277" s="72">
        <f t="shared" si="111"/>
        <v>0</v>
      </c>
      <c r="R277" s="72">
        <f t="shared" si="111"/>
        <v>0</v>
      </c>
      <c r="S277" s="72">
        <f t="shared" si="111"/>
        <v>0</v>
      </c>
      <c r="T277" s="72">
        <f t="shared" si="111"/>
        <v>0</v>
      </c>
      <c r="U277" s="72">
        <f t="shared" si="111"/>
        <v>0</v>
      </c>
      <c r="V277" s="72">
        <f t="shared" si="111"/>
        <v>0</v>
      </c>
      <c r="W277" s="72">
        <f t="shared" si="111"/>
        <v>0</v>
      </c>
      <c r="X277" s="72">
        <f t="shared" si="111"/>
        <v>0</v>
      </c>
      <c r="Y277" s="72">
        <f t="shared" si="111"/>
        <v>0</v>
      </c>
      <c r="Z277" s="72">
        <f t="shared" si="111"/>
        <v>0</v>
      </c>
      <c r="AA277" s="72">
        <f t="shared" si="111"/>
        <v>0</v>
      </c>
      <c r="AB277" s="72">
        <f t="shared" si="111"/>
        <v>0</v>
      </c>
      <c r="AC277" s="74">
        <f t="shared" si="111"/>
        <v>900000</v>
      </c>
    </row>
    <row r="278" spans="1:29" s="79" customFormat="1" ht="12">
      <c r="A278" s="255"/>
      <c r="B278" s="75" t="s">
        <v>120</v>
      </c>
      <c r="C278" s="256"/>
      <c r="D278" s="257"/>
      <c r="E278" s="257"/>
      <c r="F278" s="76">
        <v>900000</v>
      </c>
      <c r="G278" s="76">
        <v>300000</v>
      </c>
      <c r="H278" s="76">
        <v>300000</v>
      </c>
      <c r="I278" s="78">
        <v>77960</v>
      </c>
      <c r="J278" s="126">
        <f>I278/H278</f>
        <v>0.2598666666666667</v>
      </c>
      <c r="K278" s="256"/>
      <c r="L278" s="77">
        <v>300000</v>
      </c>
      <c r="M278" s="76">
        <v>300000</v>
      </c>
      <c r="N278" s="76">
        <v>0</v>
      </c>
      <c r="O278" s="76">
        <v>0</v>
      </c>
      <c r="P278" s="76">
        <v>0</v>
      </c>
      <c r="Q278" s="76">
        <v>0</v>
      </c>
      <c r="R278" s="76">
        <v>0</v>
      </c>
      <c r="S278" s="76">
        <v>0</v>
      </c>
      <c r="T278" s="76">
        <v>0</v>
      </c>
      <c r="U278" s="76">
        <v>0</v>
      </c>
      <c r="V278" s="76">
        <v>0</v>
      </c>
      <c r="W278" s="76">
        <v>0</v>
      </c>
      <c r="X278" s="76">
        <v>0</v>
      </c>
      <c r="Y278" s="76">
        <v>0</v>
      </c>
      <c r="Z278" s="76">
        <v>0</v>
      </c>
      <c r="AA278" s="76">
        <v>0</v>
      </c>
      <c r="AB278" s="76">
        <v>0</v>
      </c>
      <c r="AC278" s="78">
        <f>SUM(H278,L278,M278,N278,O278,P278,Q278,R278,S278)</f>
        <v>900000</v>
      </c>
    </row>
    <row r="279" spans="1:29" s="79" customFormat="1" ht="12">
      <c r="A279" s="252"/>
      <c r="B279" s="75" t="s">
        <v>121</v>
      </c>
      <c r="C279" s="256"/>
      <c r="D279" s="257"/>
      <c r="E279" s="257"/>
      <c r="F279" s="76">
        <v>0</v>
      </c>
      <c r="G279" s="76">
        <v>0</v>
      </c>
      <c r="H279" s="76">
        <v>0</v>
      </c>
      <c r="I279" s="76">
        <v>0</v>
      </c>
      <c r="J279" s="126" t="s">
        <v>136</v>
      </c>
      <c r="K279" s="256"/>
      <c r="L279" s="77">
        <v>0</v>
      </c>
      <c r="M279" s="76">
        <v>0</v>
      </c>
      <c r="N279" s="76">
        <v>0</v>
      </c>
      <c r="O279" s="76">
        <v>0</v>
      </c>
      <c r="P279" s="76">
        <v>0</v>
      </c>
      <c r="Q279" s="76">
        <v>0</v>
      </c>
      <c r="R279" s="76">
        <v>0</v>
      </c>
      <c r="S279" s="76">
        <v>0</v>
      </c>
      <c r="T279" s="76">
        <v>0</v>
      </c>
      <c r="U279" s="76">
        <v>0</v>
      </c>
      <c r="V279" s="76">
        <v>0</v>
      </c>
      <c r="W279" s="76">
        <v>0</v>
      </c>
      <c r="X279" s="76">
        <v>0</v>
      </c>
      <c r="Y279" s="76">
        <v>0</v>
      </c>
      <c r="Z279" s="76">
        <v>0</v>
      </c>
      <c r="AA279" s="76">
        <v>0</v>
      </c>
      <c r="AB279" s="76">
        <v>0</v>
      </c>
      <c r="AC279" s="78">
        <f>SUM(H279,L279,M279,N279,O279,P279,Q279,R279,S279)</f>
        <v>0</v>
      </c>
    </row>
    <row r="280" spans="1:29" s="62" customFormat="1" ht="27.75" customHeight="1">
      <c r="A280" s="265" t="s">
        <v>37</v>
      </c>
      <c r="B280" s="264" t="s">
        <v>132</v>
      </c>
      <c r="C280" s="264"/>
      <c r="D280" s="264"/>
      <c r="E280" s="264"/>
      <c r="F280" s="60">
        <f>SUM(F281)</f>
        <v>0</v>
      </c>
      <c r="G280" s="60">
        <f>SUM(G281)</f>
        <v>0</v>
      </c>
      <c r="H280" s="60">
        <f>SUM(H281)</f>
        <v>0</v>
      </c>
      <c r="I280" s="60">
        <f>SUM(I281)</f>
        <v>0</v>
      </c>
      <c r="J280" s="121" t="s">
        <v>136</v>
      </c>
      <c r="K280" s="289"/>
      <c r="L280" s="61">
        <f aca="true" t="shared" si="112" ref="L280:AC280">SUM(L281)</f>
        <v>0</v>
      </c>
      <c r="M280" s="60">
        <f t="shared" si="112"/>
        <v>0</v>
      </c>
      <c r="N280" s="60">
        <f t="shared" si="112"/>
        <v>0</v>
      </c>
      <c r="O280" s="60">
        <f t="shared" si="112"/>
        <v>0</v>
      </c>
      <c r="P280" s="60">
        <f t="shared" si="112"/>
        <v>0</v>
      </c>
      <c r="Q280" s="60">
        <f t="shared" si="112"/>
        <v>0</v>
      </c>
      <c r="R280" s="60">
        <f t="shared" si="112"/>
        <v>0</v>
      </c>
      <c r="S280" s="60">
        <f t="shared" si="112"/>
        <v>0</v>
      </c>
      <c r="T280" s="60">
        <f t="shared" si="112"/>
        <v>0</v>
      </c>
      <c r="U280" s="60">
        <f t="shared" si="112"/>
        <v>0</v>
      </c>
      <c r="V280" s="60">
        <f t="shared" si="112"/>
        <v>0</v>
      </c>
      <c r="W280" s="60">
        <f t="shared" si="112"/>
        <v>0</v>
      </c>
      <c r="X280" s="60">
        <f t="shared" si="112"/>
        <v>0</v>
      </c>
      <c r="Y280" s="60">
        <f t="shared" si="112"/>
        <v>0</v>
      </c>
      <c r="Z280" s="60">
        <f t="shared" si="112"/>
        <v>0</v>
      </c>
      <c r="AA280" s="60">
        <f t="shared" si="112"/>
        <v>0</v>
      </c>
      <c r="AB280" s="60">
        <f t="shared" si="112"/>
        <v>0</v>
      </c>
      <c r="AC280" s="60">
        <f t="shared" si="112"/>
        <v>0</v>
      </c>
    </row>
    <row r="281" spans="1:29" s="65" customFormat="1" ht="12">
      <c r="A281" s="266"/>
      <c r="B281" s="228" t="s">
        <v>120</v>
      </c>
      <c r="C281" s="228"/>
      <c r="D281" s="228"/>
      <c r="E281" s="228"/>
      <c r="F281" s="63">
        <f>SUM(F283)</f>
        <v>0</v>
      </c>
      <c r="G281" s="63">
        <v>0</v>
      </c>
      <c r="H281" s="63">
        <f>SUM(H283)</f>
        <v>0</v>
      </c>
      <c r="I281" s="63">
        <v>0</v>
      </c>
      <c r="J281" s="122" t="s">
        <v>136</v>
      </c>
      <c r="K281" s="289"/>
      <c r="L281" s="64">
        <f aca="true" t="shared" si="113" ref="L281:S281">SUM(L283)</f>
        <v>0</v>
      </c>
      <c r="M281" s="63">
        <f t="shared" si="113"/>
        <v>0</v>
      </c>
      <c r="N281" s="63">
        <f t="shared" si="113"/>
        <v>0</v>
      </c>
      <c r="O281" s="63">
        <f t="shared" si="113"/>
        <v>0</v>
      </c>
      <c r="P281" s="63">
        <f t="shared" si="113"/>
        <v>0</v>
      </c>
      <c r="Q281" s="63">
        <f t="shared" si="113"/>
        <v>0</v>
      </c>
      <c r="R281" s="63">
        <f t="shared" si="113"/>
        <v>0</v>
      </c>
      <c r="S281" s="63">
        <f t="shared" si="113"/>
        <v>0</v>
      </c>
      <c r="T281" s="63"/>
      <c r="U281" s="63"/>
      <c r="V281" s="63"/>
      <c r="W281" s="63"/>
      <c r="X281" s="63"/>
      <c r="Y281" s="63"/>
      <c r="Z281" s="63"/>
      <c r="AA281" s="63"/>
      <c r="AB281" s="63"/>
      <c r="AC281" s="63">
        <f>SUM(AC283)</f>
        <v>0</v>
      </c>
    </row>
    <row r="282" spans="1:29" s="103" customFormat="1" ht="12">
      <c r="A282" s="229" t="s">
        <v>193</v>
      </c>
      <c r="B282" s="100" t="s">
        <v>131</v>
      </c>
      <c r="C282" s="227"/>
      <c r="D282" s="227"/>
      <c r="E282" s="227"/>
      <c r="F282" s="101">
        <f>SUM(F283)</f>
        <v>0</v>
      </c>
      <c r="G282" s="101">
        <f>SUM(G283)</f>
        <v>0</v>
      </c>
      <c r="H282" s="101">
        <f>SUM(H283)</f>
        <v>0</v>
      </c>
      <c r="I282" s="101">
        <f>SUM(I283)</f>
        <v>0</v>
      </c>
      <c r="J282" s="129" t="s">
        <v>136</v>
      </c>
      <c r="K282" s="292"/>
      <c r="L282" s="102">
        <f aca="true" t="shared" si="114" ref="L282:AC282">SUM(L283)</f>
        <v>0</v>
      </c>
      <c r="M282" s="101">
        <f t="shared" si="114"/>
        <v>0</v>
      </c>
      <c r="N282" s="101">
        <f t="shared" si="114"/>
        <v>0</v>
      </c>
      <c r="O282" s="101">
        <f t="shared" si="114"/>
        <v>0</v>
      </c>
      <c r="P282" s="101">
        <f t="shared" si="114"/>
        <v>0</v>
      </c>
      <c r="Q282" s="101">
        <f t="shared" si="114"/>
        <v>0</v>
      </c>
      <c r="R282" s="101">
        <f t="shared" si="114"/>
        <v>0</v>
      </c>
      <c r="S282" s="101">
        <f t="shared" si="114"/>
        <v>0</v>
      </c>
      <c r="T282" s="101">
        <f t="shared" si="114"/>
        <v>0</v>
      </c>
      <c r="U282" s="101">
        <f t="shared" si="114"/>
        <v>0</v>
      </c>
      <c r="V282" s="101">
        <f t="shared" si="114"/>
        <v>0</v>
      </c>
      <c r="W282" s="101">
        <f t="shared" si="114"/>
        <v>0</v>
      </c>
      <c r="X282" s="101">
        <f t="shared" si="114"/>
        <v>0</v>
      </c>
      <c r="Y282" s="101">
        <f t="shared" si="114"/>
        <v>0</v>
      </c>
      <c r="Z282" s="101">
        <f t="shared" si="114"/>
        <v>0</v>
      </c>
      <c r="AA282" s="101">
        <f t="shared" si="114"/>
        <v>0</v>
      </c>
      <c r="AB282" s="101">
        <f t="shared" si="114"/>
        <v>0</v>
      </c>
      <c r="AC282" s="101">
        <f t="shared" si="114"/>
        <v>0</v>
      </c>
    </row>
    <row r="283" spans="1:29" s="103" customFormat="1" ht="12">
      <c r="A283" s="226"/>
      <c r="B283" s="104" t="s">
        <v>120</v>
      </c>
      <c r="C283" s="227"/>
      <c r="D283" s="227"/>
      <c r="E283" s="227"/>
      <c r="F283" s="105">
        <v>0</v>
      </c>
      <c r="G283" s="105">
        <v>0</v>
      </c>
      <c r="H283" s="105">
        <v>0</v>
      </c>
      <c r="I283" s="105">
        <v>0</v>
      </c>
      <c r="J283" s="130" t="s">
        <v>136</v>
      </c>
      <c r="K283" s="292"/>
      <c r="L283" s="106">
        <v>0</v>
      </c>
      <c r="M283" s="105">
        <v>0</v>
      </c>
      <c r="N283" s="105">
        <v>0</v>
      </c>
      <c r="O283" s="105">
        <v>0</v>
      </c>
      <c r="P283" s="105">
        <v>0</v>
      </c>
      <c r="Q283" s="105">
        <v>0</v>
      </c>
      <c r="R283" s="105">
        <v>0</v>
      </c>
      <c r="S283" s="105">
        <v>0</v>
      </c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>
        <f>SUM(H283:AB283)</f>
        <v>0</v>
      </c>
    </row>
    <row r="284" spans="1:25" s="79" customFormat="1" ht="26.25" customHeight="1">
      <c r="A284" s="241" t="s">
        <v>375</v>
      </c>
      <c r="B284" s="241"/>
      <c r="C284" s="241"/>
      <c r="D284" s="241"/>
      <c r="E284" s="241"/>
      <c r="F284" s="241"/>
      <c r="G284" s="241"/>
      <c r="H284" s="241"/>
      <c r="I284" s="241"/>
      <c r="J284" s="241"/>
      <c r="K284" s="241"/>
      <c r="L284" s="241"/>
      <c r="M284" s="241"/>
      <c r="N284" s="241"/>
      <c r="O284" s="241"/>
      <c r="P284" s="241"/>
      <c r="Q284" s="241"/>
      <c r="R284" s="241"/>
      <c r="S284" s="241"/>
      <c r="T284" s="241"/>
      <c r="U284" s="241"/>
      <c r="V284" s="241"/>
      <c r="W284" s="241"/>
      <c r="X284" s="241"/>
      <c r="Y284" s="241"/>
    </row>
    <row r="285" spans="1:29" s="107" customFormat="1" ht="14.25" customHeight="1">
      <c r="A285" s="286"/>
      <c r="B285" s="286"/>
      <c r="C285" s="286"/>
      <c r="D285" s="286"/>
      <c r="E285" s="286"/>
      <c r="F285" s="286"/>
      <c r="G285" s="286"/>
      <c r="H285" s="286"/>
      <c r="I285" s="286"/>
      <c r="J285" s="286"/>
      <c r="K285" s="286"/>
      <c r="L285" s="286"/>
      <c r="M285" s="286"/>
      <c r="N285" s="286"/>
      <c r="O285" s="286"/>
      <c r="P285" s="286"/>
      <c r="Q285" s="286"/>
      <c r="R285" s="286"/>
      <c r="S285" s="286"/>
      <c r="T285" s="286"/>
      <c r="U285" s="286"/>
      <c r="V285" s="286"/>
      <c r="W285" s="286"/>
      <c r="X285" s="286"/>
      <c r="Y285" s="286"/>
      <c r="Z285" s="286"/>
      <c r="AA285" s="286"/>
      <c r="AB285" s="286"/>
      <c r="AC285" s="286"/>
    </row>
    <row r="286" spans="1:29" s="107" customFormat="1" ht="11.25" customHeight="1">
      <c r="A286" s="286"/>
      <c r="B286" s="286"/>
      <c r="C286" s="286"/>
      <c r="D286" s="286"/>
      <c r="E286" s="286"/>
      <c r="F286" s="286"/>
      <c r="G286" s="286"/>
      <c r="H286" s="286"/>
      <c r="I286" s="286"/>
      <c r="J286" s="286"/>
      <c r="K286" s="286"/>
      <c r="L286" s="286"/>
      <c r="M286" s="286"/>
      <c r="N286" s="286"/>
      <c r="O286" s="286"/>
      <c r="P286" s="286"/>
      <c r="Q286" s="286"/>
      <c r="R286" s="286"/>
      <c r="S286" s="286"/>
      <c r="T286" s="286"/>
      <c r="U286" s="286"/>
      <c r="V286" s="286"/>
      <c r="W286" s="286"/>
      <c r="X286" s="286"/>
      <c r="Y286" s="286"/>
      <c r="Z286" s="286"/>
      <c r="AA286" s="286"/>
      <c r="AB286" s="286"/>
      <c r="AC286" s="286"/>
    </row>
    <row r="287" spans="1:29" s="107" customFormat="1" ht="26.25" customHeight="1">
      <c r="A287" s="285"/>
      <c r="B287" s="285"/>
      <c r="C287" s="285"/>
      <c r="D287" s="285"/>
      <c r="E287" s="285"/>
      <c r="F287" s="285"/>
      <c r="G287" s="285"/>
      <c r="H287" s="285"/>
      <c r="I287" s="285"/>
      <c r="J287" s="285"/>
      <c r="K287" s="285"/>
      <c r="L287" s="285"/>
      <c r="M287" s="285"/>
      <c r="N287" s="285"/>
      <c r="O287" s="285"/>
      <c r="P287" s="285"/>
      <c r="Q287" s="285"/>
      <c r="R287" s="285"/>
      <c r="S287" s="285"/>
      <c r="T287" s="285"/>
      <c r="U287" s="285"/>
      <c r="V287" s="285"/>
      <c r="W287" s="285"/>
      <c r="X287" s="285"/>
      <c r="Y287" s="285"/>
      <c r="Z287" s="285"/>
      <c r="AA287" s="285"/>
      <c r="AB287" s="285"/>
      <c r="AC287" s="285"/>
    </row>
    <row r="288" spans="1:29" s="107" customFormat="1" ht="16.5" customHeight="1">
      <c r="A288" s="285"/>
      <c r="B288" s="285"/>
      <c r="C288" s="285"/>
      <c r="D288" s="285"/>
      <c r="E288" s="285"/>
      <c r="F288" s="285"/>
      <c r="G288" s="285"/>
      <c r="H288" s="285"/>
      <c r="I288" s="285"/>
      <c r="J288" s="285"/>
      <c r="K288" s="285"/>
      <c r="L288" s="285"/>
      <c r="M288" s="285"/>
      <c r="N288" s="285"/>
      <c r="O288" s="285"/>
      <c r="P288" s="285"/>
      <c r="Q288" s="285"/>
      <c r="R288" s="285"/>
      <c r="S288" s="285"/>
      <c r="T288" s="285"/>
      <c r="U288" s="285"/>
      <c r="V288" s="285"/>
      <c r="W288" s="285"/>
      <c r="X288" s="285"/>
      <c r="Y288" s="285"/>
      <c r="Z288" s="285"/>
      <c r="AA288" s="285"/>
      <c r="AB288" s="285"/>
      <c r="AC288" s="285"/>
    </row>
    <row r="289" spans="1:29" s="107" customFormat="1" ht="25.5" customHeight="1">
      <c r="A289" s="285"/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85"/>
      <c r="N289" s="285"/>
      <c r="O289" s="285"/>
      <c r="P289" s="285"/>
      <c r="Q289" s="285"/>
      <c r="R289" s="285"/>
      <c r="S289" s="285"/>
      <c r="T289" s="285"/>
      <c r="U289" s="285"/>
      <c r="V289" s="285"/>
      <c r="W289" s="285"/>
      <c r="X289" s="285"/>
      <c r="Y289" s="285"/>
      <c r="Z289" s="285"/>
      <c r="AA289" s="285"/>
      <c r="AB289" s="285"/>
      <c r="AC289" s="285"/>
    </row>
    <row r="290" spans="1:29" s="107" customFormat="1" ht="25.5" customHeight="1">
      <c r="A290" s="285"/>
      <c r="B290" s="285"/>
      <c r="C290" s="285"/>
      <c r="D290" s="285"/>
      <c r="E290" s="285"/>
      <c r="F290" s="285"/>
      <c r="G290" s="285"/>
      <c r="H290" s="285"/>
      <c r="I290" s="285"/>
      <c r="J290" s="285"/>
      <c r="K290" s="285"/>
      <c r="L290" s="285"/>
      <c r="M290" s="285"/>
      <c r="N290" s="285"/>
      <c r="O290" s="285"/>
      <c r="P290" s="285"/>
      <c r="Q290" s="285"/>
      <c r="R290" s="285"/>
      <c r="S290" s="285"/>
      <c r="T290" s="285"/>
      <c r="U290" s="285"/>
      <c r="V290" s="285"/>
      <c r="W290" s="285"/>
      <c r="X290" s="285"/>
      <c r="Y290" s="285"/>
      <c r="Z290" s="285"/>
      <c r="AA290" s="285"/>
      <c r="AB290" s="285"/>
      <c r="AC290" s="285"/>
    </row>
    <row r="291" spans="1:12" s="107" customFormat="1" ht="11.25">
      <c r="A291" s="231"/>
      <c r="B291" s="231"/>
      <c r="C291" s="231"/>
      <c r="D291" s="231"/>
      <c r="E291" s="231"/>
      <c r="F291" s="231"/>
      <c r="G291" s="231"/>
      <c r="H291" s="231"/>
      <c r="I291" s="231"/>
      <c r="J291" s="231"/>
      <c r="K291" s="231"/>
      <c r="L291" s="231"/>
    </row>
    <row r="292" spans="1:11" s="79" customFormat="1" ht="12">
      <c r="A292" s="108"/>
      <c r="B292" s="109"/>
      <c r="J292" s="116"/>
      <c r="K292" s="109"/>
    </row>
    <row r="293" spans="1:11" s="79" customFormat="1" ht="12">
      <c r="A293" s="108"/>
      <c r="B293" s="109"/>
      <c r="J293" s="116"/>
      <c r="K293" s="109"/>
    </row>
    <row r="294" spans="1:11" s="79" customFormat="1" ht="12">
      <c r="A294" s="108"/>
      <c r="B294" s="109"/>
      <c r="J294" s="116"/>
      <c r="K294" s="109"/>
    </row>
    <row r="295" spans="1:11" s="79" customFormat="1" ht="12">
      <c r="A295" s="108"/>
      <c r="B295" s="109"/>
      <c r="J295" s="116"/>
      <c r="K295" s="109"/>
    </row>
    <row r="296" spans="1:11" s="79" customFormat="1" ht="12">
      <c r="A296" s="108"/>
      <c r="B296" s="109"/>
      <c r="J296" s="116"/>
      <c r="K296" s="109"/>
    </row>
    <row r="297" spans="1:11" s="79" customFormat="1" ht="12">
      <c r="A297" s="108"/>
      <c r="B297" s="109"/>
      <c r="J297" s="116"/>
      <c r="K297" s="109"/>
    </row>
    <row r="298" spans="1:11" s="79" customFormat="1" ht="12">
      <c r="A298" s="108"/>
      <c r="B298" s="109"/>
      <c r="J298" s="116"/>
      <c r="K298" s="109"/>
    </row>
    <row r="299" spans="1:11" s="79" customFormat="1" ht="12">
      <c r="A299" s="108"/>
      <c r="B299" s="109"/>
      <c r="J299" s="116"/>
      <c r="K299" s="109"/>
    </row>
    <row r="300" spans="1:11" s="79" customFormat="1" ht="12">
      <c r="A300" s="108"/>
      <c r="B300" s="109"/>
      <c r="J300" s="116"/>
      <c r="K300" s="109"/>
    </row>
    <row r="301" spans="1:11" s="79" customFormat="1" ht="12">
      <c r="A301" s="108"/>
      <c r="B301" s="109"/>
      <c r="J301" s="116"/>
      <c r="K301" s="109"/>
    </row>
    <row r="302" spans="1:11" s="79" customFormat="1" ht="12">
      <c r="A302" s="108"/>
      <c r="B302" s="109"/>
      <c r="J302" s="116"/>
      <c r="K302" s="109"/>
    </row>
    <row r="303" spans="1:11" s="79" customFormat="1" ht="12">
      <c r="A303" s="108"/>
      <c r="B303" s="109"/>
      <c r="J303" s="116"/>
      <c r="K303" s="109"/>
    </row>
    <row r="304" spans="1:11" s="79" customFormat="1" ht="12">
      <c r="A304" s="108"/>
      <c r="B304" s="109"/>
      <c r="J304" s="116"/>
      <c r="K304" s="109"/>
    </row>
    <row r="305" spans="1:11" s="79" customFormat="1" ht="12">
      <c r="A305" s="108"/>
      <c r="B305" s="109"/>
      <c r="J305" s="116"/>
      <c r="K305" s="109"/>
    </row>
    <row r="306" spans="1:11" s="79" customFormat="1" ht="12">
      <c r="A306" s="108"/>
      <c r="B306" s="109"/>
      <c r="J306" s="116"/>
      <c r="K306" s="109"/>
    </row>
    <row r="307" spans="1:11" s="79" customFormat="1" ht="12">
      <c r="A307" s="108"/>
      <c r="B307" s="109"/>
      <c r="J307" s="116"/>
      <c r="K307" s="109"/>
    </row>
    <row r="308" spans="1:11" s="79" customFormat="1" ht="12">
      <c r="A308" s="108"/>
      <c r="B308" s="109"/>
      <c r="J308" s="116"/>
      <c r="K308" s="109"/>
    </row>
    <row r="309" spans="1:11" s="79" customFormat="1" ht="12">
      <c r="A309" s="108"/>
      <c r="B309" s="109"/>
      <c r="J309" s="116"/>
      <c r="K309" s="109"/>
    </row>
    <row r="310" spans="1:11" s="79" customFormat="1" ht="12">
      <c r="A310" s="108"/>
      <c r="B310" s="109"/>
      <c r="J310" s="116"/>
      <c r="K310" s="109"/>
    </row>
    <row r="311" spans="1:11" s="79" customFormat="1" ht="12">
      <c r="A311" s="108"/>
      <c r="B311" s="109"/>
      <c r="J311" s="116"/>
      <c r="K311" s="109"/>
    </row>
    <row r="312" spans="1:11" s="79" customFormat="1" ht="12">
      <c r="A312" s="108"/>
      <c r="B312" s="109"/>
      <c r="J312" s="116"/>
      <c r="K312" s="109"/>
    </row>
    <row r="313" spans="1:11" s="79" customFormat="1" ht="12">
      <c r="A313" s="108"/>
      <c r="B313" s="109"/>
      <c r="J313" s="116"/>
      <c r="K313" s="109"/>
    </row>
    <row r="314" spans="1:11" s="79" customFormat="1" ht="12">
      <c r="A314" s="108"/>
      <c r="B314" s="109"/>
      <c r="J314" s="116"/>
      <c r="K314" s="109"/>
    </row>
    <row r="315" spans="1:11" s="79" customFormat="1" ht="12">
      <c r="A315" s="108"/>
      <c r="B315" s="109"/>
      <c r="J315" s="116"/>
      <c r="K315" s="109"/>
    </row>
    <row r="316" spans="1:11" s="79" customFormat="1" ht="12">
      <c r="A316" s="108"/>
      <c r="B316" s="109"/>
      <c r="J316" s="116"/>
      <c r="K316" s="109"/>
    </row>
    <row r="317" spans="1:11" s="79" customFormat="1" ht="12">
      <c r="A317" s="108"/>
      <c r="B317" s="109"/>
      <c r="J317" s="116"/>
      <c r="K317" s="109"/>
    </row>
    <row r="318" spans="1:11" s="79" customFormat="1" ht="12">
      <c r="A318" s="108"/>
      <c r="B318" s="109"/>
      <c r="J318" s="116"/>
      <c r="K318" s="109"/>
    </row>
    <row r="319" spans="1:11" s="79" customFormat="1" ht="12">
      <c r="A319" s="108"/>
      <c r="B319" s="109"/>
      <c r="J319" s="116"/>
      <c r="K319" s="109"/>
    </row>
    <row r="320" spans="1:11" s="79" customFormat="1" ht="12">
      <c r="A320" s="108"/>
      <c r="B320" s="109"/>
      <c r="J320" s="116"/>
      <c r="K320" s="109"/>
    </row>
    <row r="321" spans="1:11" s="79" customFormat="1" ht="12">
      <c r="A321" s="108"/>
      <c r="B321" s="109"/>
      <c r="J321" s="116"/>
      <c r="K321" s="109"/>
    </row>
    <row r="322" spans="1:11" s="79" customFormat="1" ht="12">
      <c r="A322" s="108"/>
      <c r="B322" s="109"/>
      <c r="J322" s="116"/>
      <c r="K322" s="109"/>
    </row>
    <row r="323" spans="1:11" s="79" customFormat="1" ht="12">
      <c r="A323" s="108"/>
      <c r="B323" s="109"/>
      <c r="J323" s="116"/>
      <c r="K323" s="109"/>
    </row>
    <row r="324" spans="1:11" s="79" customFormat="1" ht="12">
      <c r="A324" s="108"/>
      <c r="B324" s="109"/>
      <c r="J324" s="116"/>
      <c r="K324" s="109"/>
    </row>
    <row r="325" spans="1:11" s="79" customFormat="1" ht="12">
      <c r="A325" s="108"/>
      <c r="B325" s="109"/>
      <c r="J325" s="116"/>
      <c r="K325" s="109"/>
    </row>
    <row r="326" spans="1:11" s="79" customFormat="1" ht="12">
      <c r="A326" s="108"/>
      <c r="B326" s="109"/>
      <c r="J326" s="116"/>
      <c r="K326" s="109"/>
    </row>
    <row r="327" spans="1:11" s="79" customFormat="1" ht="12">
      <c r="A327" s="108"/>
      <c r="B327" s="109"/>
      <c r="J327" s="116"/>
      <c r="K327" s="109"/>
    </row>
    <row r="328" spans="1:11" s="79" customFormat="1" ht="12">
      <c r="A328" s="108"/>
      <c r="B328" s="109"/>
      <c r="J328" s="116"/>
      <c r="K328" s="109"/>
    </row>
    <row r="329" spans="1:11" s="79" customFormat="1" ht="12">
      <c r="A329" s="108"/>
      <c r="B329" s="109"/>
      <c r="J329" s="116"/>
      <c r="K329" s="109"/>
    </row>
    <row r="330" spans="1:11" s="79" customFormat="1" ht="12">
      <c r="A330" s="108"/>
      <c r="B330" s="109"/>
      <c r="J330" s="116"/>
      <c r="K330" s="109"/>
    </row>
    <row r="331" spans="1:11" s="79" customFormat="1" ht="12">
      <c r="A331" s="108"/>
      <c r="B331" s="109"/>
      <c r="J331" s="116"/>
      <c r="K331" s="109"/>
    </row>
    <row r="332" spans="1:11" s="79" customFormat="1" ht="12">
      <c r="A332" s="108"/>
      <c r="B332" s="109"/>
      <c r="J332" s="116"/>
      <c r="K332" s="109"/>
    </row>
    <row r="333" spans="1:11" s="79" customFormat="1" ht="12">
      <c r="A333" s="108"/>
      <c r="B333" s="109"/>
      <c r="J333" s="116"/>
      <c r="K333" s="109"/>
    </row>
    <row r="334" spans="1:11" s="79" customFormat="1" ht="12">
      <c r="A334" s="108"/>
      <c r="B334" s="109"/>
      <c r="J334" s="116"/>
      <c r="K334" s="109"/>
    </row>
    <row r="335" spans="1:11" s="79" customFormat="1" ht="12">
      <c r="A335" s="108"/>
      <c r="B335" s="109"/>
      <c r="J335" s="116"/>
      <c r="K335" s="109"/>
    </row>
    <row r="336" spans="1:11" s="79" customFormat="1" ht="12">
      <c r="A336" s="108"/>
      <c r="B336" s="109"/>
      <c r="J336" s="116"/>
      <c r="K336" s="109"/>
    </row>
    <row r="337" spans="1:11" s="79" customFormat="1" ht="12">
      <c r="A337" s="108"/>
      <c r="B337" s="109"/>
      <c r="J337" s="116"/>
      <c r="K337" s="109"/>
    </row>
    <row r="338" spans="1:11" s="79" customFormat="1" ht="12">
      <c r="A338" s="108"/>
      <c r="B338" s="109"/>
      <c r="J338" s="116"/>
      <c r="K338" s="109"/>
    </row>
    <row r="339" spans="1:11" s="79" customFormat="1" ht="12">
      <c r="A339" s="108"/>
      <c r="B339" s="109"/>
      <c r="J339" s="116"/>
      <c r="K339" s="109"/>
    </row>
    <row r="340" spans="1:11" s="79" customFormat="1" ht="12">
      <c r="A340" s="108"/>
      <c r="B340" s="109"/>
      <c r="J340" s="116"/>
      <c r="K340" s="109"/>
    </row>
    <row r="341" spans="1:11" s="79" customFormat="1" ht="12">
      <c r="A341" s="108"/>
      <c r="B341" s="109"/>
      <c r="J341" s="116"/>
      <c r="K341" s="109"/>
    </row>
    <row r="342" spans="1:11" s="79" customFormat="1" ht="12">
      <c r="A342" s="108"/>
      <c r="B342" s="109"/>
      <c r="J342" s="116"/>
      <c r="K342" s="109"/>
    </row>
    <row r="343" spans="1:11" s="79" customFormat="1" ht="12">
      <c r="A343" s="108"/>
      <c r="B343" s="109"/>
      <c r="J343" s="116"/>
      <c r="K343" s="109"/>
    </row>
    <row r="344" spans="1:11" s="79" customFormat="1" ht="12">
      <c r="A344" s="108"/>
      <c r="B344" s="109"/>
      <c r="J344" s="116"/>
      <c r="K344" s="109"/>
    </row>
    <row r="345" spans="1:11" s="79" customFormat="1" ht="12">
      <c r="A345" s="108"/>
      <c r="B345" s="109"/>
      <c r="J345" s="116"/>
      <c r="K345" s="109"/>
    </row>
    <row r="346" spans="1:11" s="79" customFormat="1" ht="12">
      <c r="A346" s="108"/>
      <c r="B346" s="109"/>
      <c r="J346" s="116"/>
      <c r="K346" s="109"/>
    </row>
    <row r="347" spans="1:11" s="79" customFormat="1" ht="12">
      <c r="A347" s="108"/>
      <c r="B347" s="109"/>
      <c r="J347" s="116"/>
      <c r="K347" s="109"/>
    </row>
    <row r="348" spans="1:11" s="79" customFormat="1" ht="12">
      <c r="A348" s="108"/>
      <c r="B348" s="109"/>
      <c r="J348" s="116"/>
      <c r="K348" s="109"/>
    </row>
    <row r="349" spans="1:11" s="79" customFormat="1" ht="12">
      <c r="A349" s="108"/>
      <c r="B349" s="109"/>
      <c r="J349" s="116"/>
      <c r="K349" s="109"/>
    </row>
    <row r="350" spans="1:11" s="79" customFormat="1" ht="12">
      <c r="A350" s="108"/>
      <c r="B350" s="109"/>
      <c r="J350" s="116"/>
      <c r="K350" s="109"/>
    </row>
    <row r="351" spans="1:11" s="79" customFormat="1" ht="12">
      <c r="A351" s="108"/>
      <c r="B351" s="109"/>
      <c r="J351" s="116"/>
      <c r="K351" s="109"/>
    </row>
    <row r="352" spans="1:11" s="79" customFormat="1" ht="12">
      <c r="A352" s="108"/>
      <c r="B352" s="109"/>
      <c r="J352" s="116"/>
      <c r="K352" s="109"/>
    </row>
    <row r="353" spans="1:11" s="79" customFormat="1" ht="12">
      <c r="A353" s="108"/>
      <c r="B353" s="109"/>
      <c r="J353" s="116"/>
      <c r="K353" s="109"/>
    </row>
    <row r="354" spans="1:11" s="79" customFormat="1" ht="12">
      <c r="A354" s="108"/>
      <c r="B354" s="109"/>
      <c r="J354" s="116"/>
      <c r="K354" s="109"/>
    </row>
    <row r="355" spans="1:11" s="79" customFormat="1" ht="12">
      <c r="A355" s="108"/>
      <c r="B355" s="109"/>
      <c r="J355" s="116"/>
      <c r="K355" s="109"/>
    </row>
    <row r="356" spans="1:11" s="79" customFormat="1" ht="12">
      <c r="A356" s="108"/>
      <c r="B356" s="109"/>
      <c r="J356" s="116"/>
      <c r="K356" s="109"/>
    </row>
    <row r="357" spans="1:11" s="79" customFormat="1" ht="12">
      <c r="A357" s="108"/>
      <c r="B357" s="109"/>
      <c r="J357" s="116"/>
      <c r="K357" s="109"/>
    </row>
    <row r="358" spans="1:11" s="79" customFormat="1" ht="12">
      <c r="A358" s="108"/>
      <c r="B358" s="109"/>
      <c r="J358" s="116"/>
      <c r="K358" s="109"/>
    </row>
    <row r="359" spans="1:11" s="79" customFormat="1" ht="12">
      <c r="A359" s="108"/>
      <c r="B359" s="109"/>
      <c r="J359" s="116"/>
      <c r="K359" s="109"/>
    </row>
    <row r="360" spans="1:11" s="79" customFormat="1" ht="12">
      <c r="A360" s="108"/>
      <c r="B360" s="109"/>
      <c r="J360" s="116"/>
      <c r="K360" s="109"/>
    </row>
    <row r="361" spans="1:11" s="79" customFormat="1" ht="12">
      <c r="A361" s="108"/>
      <c r="B361" s="109"/>
      <c r="J361" s="116"/>
      <c r="K361" s="109"/>
    </row>
    <row r="362" spans="1:11" s="79" customFormat="1" ht="12">
      <c r="A362" s="108"/>
      <c r="B362" s="109"/>
      <c r="J362" s="116"/>
      <c r="K362" s="109"/>
    </row>
    <row r="363" spans="1:11" s="79" customFormat="1" ht="12">
      <c r="A363" s="108"/>
      <c r="B363" s="109"/>
      <c r="J363" s="116"/>
      <c r="K363" s="109"/>
    </row>
    <row r="364" spans="1:11" s="79" customFormat="1" ht="12">
      <c r="A364" s="108"/>
      <c r="B364" s="109"/>
      <c r="J364" s="116"/>
      <c r="K364" s="109"/>
    </row>
    <row r="365" spans="1:11" s="79" customFormat="1" ht="12">
      <c r="A365" s="108"/>
      <c r="B365" s="109"/>
      <c r="J365" s="116"/>
      <c r="K365" s="109"/>
    </row>
    <row r="366" spans="1:11" s="79" customFormat="1" ht="12">
      <c r="A366" s="108"/>
      <c r="B366" s="109"/>
      <c r="J366" s="116"/>
      <c r="K366" s="109"/>
    </row>
    <row r="367" spans="1:11" s="79" customFormat="1" ht="12">
      <c r="A367" s="108"/>
      <c r="B367" s="109"/>
      <c r="J367" s="116"/>
      <c r="K367" s="109"/>
    </row>
    <row r="368" spans="1:11" s="79" customFormat="1" ht="12">
      <c r="A368" s="108"/>
      <c r="B368" s="109"/>
      <c r="J368" s="116"/>
      <c r="K368" s="109"/>
    </row>
    <row r="369" spans="1:11" s="79" customFormat="1" ht="12">
      <c r="A369" s="108"/>
      <c r="B369" s="109"/>
      <c r="J369" s="116"/>
      <c r="K369" s="109"/>
    </row>
    <row r="370" spans="1:11" s="79" customFormat="1" ht="12">
      <c r="A370" s="108"/>
      <c r="B370" s="109"/>
      <c r="J370" s="116"/>
      <c r="K370" s="109"/>
    </row>
    <row r="371" spans="1:11" s="79" customFormat="1" ht="12">
      <c r="A371" s="108"/>
      <c r="B371" s="109"/>
      <c r="J371" s="116"/>
      <c r="K371" s="109"/>
    </row>
    <row r="372" spans="1:11" s="79" customFormat="1" ht="12">
      <c r="A372" s="108"/>
      <c r="B372" s="109"/>
      <c r="J372" s="116"/>
      <c r="K372" s="109"/>
    </row>
    <row r="373" spans="1:11" s="79" customFormat="1" ht="12">
      <c r="A373" s="108"/>
      <c r="B373" s="109"/>
      <c r="J373" s="116"/>
      <c r="K373" s="109"/>
    </row>
    <row r="374" spans="1:11" s="79" customFormat="1" ht="12">
      <c r="A374" s="108"/>
      <c r="B374" s="109"/>
      <c r="J374" s="116"/>
      <c r="K374" s="109"/>
    </row>
    <row r="375" spans="1:11" s="79" customFormat="1" ht="12">
      <c r="A375" s="108"/>
      <c r="B375" s="109"/>
      <c r="J375" s="116"/>
      <c r="K375" s="109"/>
    </row>
    <row r="376" spans="1:11" s="79" customFormat="1" ht="12">
      <c r="A376" s="108"/>
      <c r="B376" s="109"/>
      <c r="J376" s="116"/>
      <c r="K376" s="109"/>
    </row>
    <row r="377" spans="1:11" s="79" customFormat="1" ht="12">
      <c r="A377" s="108"/>
      <c r="B377" s="109"/>
      <c r="J377" s="116"/>
      <c r="K377" s="109"/>
    </row>
    <row r="378" spans="1:11" s="79" customFormat="1" ht="12">
      <c r="A378" s="108"/>
      <c r="B378" s="109"/>
      <c r="J378" s="116"/>
      <c r="K378" s="109"/>
    </row>
    <row r="379" spans="1:11" s="79" customFormat="1" ht="12">
      <c r="A379" s="108"/>
      <c r="B379" s="109"/>
      <c r="J379" s="116"/>
      <c r="K379" s="109"/>
    </row>
    <row r="380" spans="1:11" s="79" customFormat="1" ht="12">
      <c r="A380" s="108"/>
      <c r="B380" s="109"/>
      <c r="J380" s="116"/>
      <c r="K380" s="109"/>
    </row>
    <row r="381" spans="1:11" s="79" customFormat="1" ht="12">
      <c r="A381" s="108"/>
      <c r="B381" s="109"/>
      <c r="J381" s="116"/>
      <c r="K381" s="109"/>
    </row>
    <row r="382" spans="1:11" s="79" customFormat="1" ht="12">
      <c r="A382" s="108"/>
      <c r="B382" s="109"/>
      <c r="J382" s="116"/>
      <c r="K382" s="109"/>
    </row>
    <row r="383" spans="1:11" s="79" customFormat="1" ht="12">
      <c r="A383" s="108"/>
      <c r="B383" s="109"/>
      <c r="J383" s="116"/>
      <c r="K383" s="109"/>
    </row>
    <row r="384" spans="1:11" s="79" customFormat="1" ht="12">
      <c r="A384" s="108"/>
      <c r="B384" s="109"/>
      <c r="J384" s="116"/>
      <c r="K384" s="109"/>
    </row>
    <row r="385" spans="1:11" s="79" customFormat="1" ht="12">
      <c r="A385" s="108"/>
      <c r="B385" s="109"/>
      <c r="J385" s="116"/>
      <c r="K385" s="109"/>
    </row>
    <row r="386" spans="1:11" s="79" customFormat="1" ht="12">
      <c r="A386" s="108"/>
      <c r="B386" s="109"/>
      <c r="J386" s="116"/>
      <c r="K386" s="109"/>
    </row>
    <row r="387" spans="1:11" s="79" customFormat="1" ht="12">
      <c r="A387" s="108"/>
      <c r="B387" s="109"/>
      <c r="J387" s="116"/>
      <c r="K387" s="109"/>
    </row>
    <row r="388" spans="1:11" s="79" customFormat="1" ht="12">
      <c r="A388" s="108"/>
      <c r="B388" s="109"/>
      <c r="J388" s="116"/>
      <c r="K388" s="109"/>
    </row>
    <row r="389" spans="1:11" s="79" customFormat="1" ht="12">
      <c r="A389" s="108"/>
      <c r="B389" s="109"/>
      <c r="J389" s="116"/>
      <c r="K389" s="109"/>
    </row>
    <row r="390" spans="1:11" s="79" customFormat="1" ht="12">
      <c r="A390" s="108"/>
      <c r="B390" s="109"/>
      <c r="J390" s="116"/>
      <c r="K390" s="109"/>
    </row>
    <row r="391" spans="1:11" s="79" customFormat="1" ht="12">
      <c r="A391" s="108"/>
      <c r="B391" s="109"/>
      <c r="J391" s="116"/>
      <c r="K391" s="109"/>
    </row>
    <row r="392" spans="1:11" s="79" customFormat="1" ht="12">
      <c r="A392" s="108"/>
      <c r="B392" s="109"/>
      <c r="J392" s="116"/>
      <c r="K392" s="109"/>
    </row>
    <row r="393" spans="1:11" s="79" customFormat="1" ht="12">
      <c r="A393" s="108"/>
      <c r="B393" s="109"/>
      <c r="J393" s="116"/>
      <c r="K393" s="109"/>
    </row>
    <row r="394" spans="1:11" s="79" customFormat="1" ht="12">
      <c r="A394" s="108"/>
      <c r="B394" s="109"/>
      <c r="J394" s="116"/>
      <c r="K394" s="109"/>
    </row>
    <row r="395" spans="1:11" s="79" customFormat="1" ht="12">
      <c r="A395" s="108"/>
      <c r="B395" s="109"/>
      <c r="J395" s="116"/>
      <c r="K395" s="109"/>
    </row>
    <row r="396" spans="1:11" s="79" customFormat="1" ht="12">
      <c r="A396" s="108"/>
      <c r="B396" s="109"/>
      <c r="J396" s="116"/>
      <c r="K396" s="109"/>
    </row>
    <row r="397" spans="1:11" s="79" customFormat="1" ht="12">
      <c r="A397" s="108"/>
      <c r="B397" s="109"/>
      <c r="J397" s="116"/>
      <c r="K397" s="109"/>
    </row>
    <row r="398" spans="1:11" s="79" customFormat="1" ht="12">
      <c r="A398" s="108"/>
      <c r="B398" s="109"/>
      <c r="J398" s="116"/>
      <c r="K398" s="109"/>
    </row>
    <row r="399" spans="1:11" s="79" customFormat="1" ht="12">
      <c r="A399" s="108"/>
      <c r="B399" s="109"/>
      <c r="J399" s="116"/>
      <c r="K399" s="109"/>
    </row>
    <row r="400" spans="1:11" s="79" customFormat="1" ht="12">
      <c r="A400" s="108"/>
      <c r="B400" s="109"/>
      <c r="J400" s="116"/>
      <c r="K400" s="109"/>
    </row>
    <row r="401" spans="1:11" s="79" customFormat="1" ht="12">
      <c r="A401" s="108"/>
      <c r="B401" s="109"/>
      <c r="J401" s="116"/>
      <c r="K401" s="109"/>
    </row>
    <row r="402" spans="1:11" s="79" customFormat="1" ht="12">
      <c r="A402" s="108"/>
      <c r="B402" s="109"/>
      <c r="J402" s="116"/>
      <c r="K402" s="109"/>
    </row>
    <row r="403" spans="1:11" s="79" customFormat="1" ht="12">
      <c r="A403" s="108"/>
      <c r="B403" s="109"/>
      <c r="J403" s="116"/>
      <c r="K403" s="109"/>
    </row>
    <row r="404" spans="1:11" s="79" customFormat="1" ht="12">
      <c r="A404" s="108"/>
      <c r="B404" s="109"/>
      <c r="J404" s="116"/>
      <c r="K404" s="109"/>
    </row>
    <row r="405" spans="1:11" s="79" customFormat="1" ht="12">
      <c r="A405" s="108"/>
      <c r="B405" s="109"/>
      <c r="J405" s="116"/>
      <c r="K405" s="109"/>
    </row>
    <row r="406" spans="1:11" s="79" customFormat="1" ht="12">
      <c r="A406" s="108"/>
      <c r="B406" s="109"/>
      <c r="J406" s="116"/>
      <c r="K406" s="109"/>
    </row>
    <row r="407" spans="1:11" s="79" customFormat="1" ht="12">
      <c r="A407" s="108"/>
      <c r="B407" s="109"/>
      <c r="J407" s="116"/>
      <c r="K407" s="109"/>
    </row>
    <row r="408" spans="1:11" s="79" customFormat="1" ht="12">
      <c r="A408" s="108"/>
      <c r="B408" s="109"/>
      <c r="J408" s="116"/>
      <c r="K408" s="109"/>
    </row>
    <row r="409" spans="1:11" s="79" customFormat="1" ht="12">
      <c r="A409" s="108"/>
      <c r="B409" s="109"/>
      <c r="J409" s="116"/>
      <c r="K409" s="109"/>
    </row>
    <row r="410" spans="1:11" s="79" customFormat="1" ht="12">
      <c r="A410" s="108"/>
      <c r="B410" s="109"/>
      <c r="J410" s="116"/>
      <c r="K410" s="109"/>
    </row>
    <row r="411" spans="1:11" s="79" customFormat="1" ht="12">
      <c r="A411" s="108"/>
      <c r="B411" s="109"/>
      <c r="J411" s="116"/>
      <c r="K411" s="109"/>
    </row>
    <row r="412" spans="1:11" s="79" customFormat="1" ht="12">
      <c r="A412" s="108"/>
      <c r="B412" s="109"/>
      <c r="J412" s="116"/>
      <c r="K412" s="109"/>
    </row>
    <row r="413" spans="1:11" s="79" customFormat="1" ht="12">
      <c r="A413" s="108"/>
      <c r="B413" s="109"/>
      <c r="J413" s="116"/>
      <c r="K413" s="109"/>
    </row>
    <row r="414" spans="1:11" s="79" customFormat="1" ht="12">
      <c r="A414" s="108"/>
      <c r="B414" s="109"/>
      <c r="J414" s="116"/>
      <c r="K414" s="109"/>
    </row>
    <row r="415" spans="1:11" s="79" customFormat="1" ht="12">
      <c r="A415" s="108"/>
      <c r="B415" s="109"/>
      <c r="J415" s="116"/>
      <c r="K415" s="109"/>
    </row>
    <row r="416" spans="1:11" s="79" customFormat="1" ht="12">
      <c r="A416" s="108"/>
      <c r="B416" s="109"/>
      <c r="J416" s="116"/>
      <c r="K416" s="109"/>
    </row>
    <row r="417" spans="1:11" s="79" customFormat="1" ht="12">
      <c r="A417" s="108"/>
      <c r="B417" s="109"/>
      <c r="J417" s="116"/>
      <c r="K417" s="109"/>
    </row>
    <row r="418" spans="1:11" s="79" customFormat="1" ht="12">
      <c r="A418" s="108"/>
      <c r="B418" s="109"/>
      <c r="J418" s="116"/>
      <c r="K418" s="109"/>
    </row>
    <row r="419" spans="1:11" s="79" customFormat="1" ht="12">
      <c r="A419" s="108"/>
      <c r="B419" s="109"/>
      <c r="J419" s="116"/>
      <c r="K419" s="109"/>
    </row>
    <row r="420" spans="1:11" s="79" customFormat="1" ht="12">
      <c r="A420" s="108"/>
      <c r="B420" s="109"/>
      <c r="J420" s="116"/>
      <c r="K420" s="109"/>
    </row>
    <row r="421" spans="1:11" s="79" customFormat="1" ht="12">
      <c r="A421" s="108"/>
      <c r="B421" s="109"/>
      <c r="J421" s="116"/>
      <c r="K421" s="109"/>
    </row>
    <row r="422" spans="1:11" s="79" customFormat="1" ht="12">
      <c r="A422" s="108"/>
      <c r="B422" s="109"/>
      <c r="J422" s="116"/>
      <c r="K422" s="109"/>
    </row>
    <row r="423" spans="1:11" s="79" customFormat="1" ht="12">
      <c r="A423" s="108"/>
      <c r="B423" s="109"/>
      <c r="J423" s="116"/>
      <c r="K423" s="109"/>
    </row>
    <row r="424" spans="1:11" s="79" customFormat="1" ht="12">
      <c r="A424" s="108"/>
      <c r="B424" s="109"/>
      <c r="J424" s="116"/>
      <c r="K424" s="109"/>
    </row>
    <row r="425" spans="1:11" s="79" customFormat="1" ht="12">
      <c r="A425" s="108"/>
      <c r="B425" s="109"/>
      <c r="J425" s="116"/>
      <c r="K425" s="109"/>
    </row>
    <row r="426" spans="1:11" s="79" customFormat="1" ht="12">
      <c r="A426" s="108"/>
      <c r="B426" s="109"/>
      <c r="J426" s="116"/>
      <c r="K426" s="109"/>
    </row>
    <row r="427" spans="1:11" s="79" customFormat="1" ht="12">
      <c r="A427" s="108"/>
      <c r="B427" s="109"/>
      <c r="J427" s="116"/>
      <c r="K427" s="109"/>
    </row>
    <row r="428" spans="1:11" s="79" customFormat="1" ht="12">
      <c r="A428" s="108"/>
      <c r="B428" s="109"/>
      <c r="J428" s="116"/>
      <c r="K428" s="109"/>
    </row>
    <row r="429" spans="1:11" s="79" customFormat="1" ht="12">
      <c r="A429" s="108"/>
      <c r="B429" s="109"/>
      <c r="J429" s="116"/>
      <c r="K429" s="109"/>
    </row>
    <row r="430" spans="1:11" s="79" customFormat="1" ht="12">
      <c r="A430" s="108"/>
      <c r="B430" s="109"/>
      <c r="J430" s="116"/>
      <c r="K430" s="109"/>
    </row>
    <row r="431" spans="1:11" s="79" customFormat="1" ht="12">
      <c r="A431" s="108"/>
      <c r="B431" s="109"/>
      <c r="J431" s="116"/>
      <c r="K431" s="109"/>
    </row>
    <row r="432" spans="1:11" s="79" customFormat="1" ht="12">
      <c r="A432" s="108"/>
      <c r="B432" s="109"/>
      <c r="J432" s="116"/>
      <c r="K432" s="109"/>
    </row>
    <row r="433" spans="1:11" s="79" customFormat="1" ht="12">
      <c r="A433" s="108"/>
      <c r="B433" s="109"/>
      <c r="J433" s="116"/>
      <c r="K433" s="109"/>
    </row>
    <row r="434" spans="1:11" s="79" customFormat="1" ht="12">
      <c r="A434" s="108"/>
      <c r="B434" s="109"/>
      <c r="J434" s="116"/>
      <c r="K434" s="109"/>
    </row>
    <row r="435" spans="1:11" s="79" customFormat="1" ht="12">
      <c r="A435" s="108"/>
      <c r="B435" s="109"/>
      <c r="J435" s="116"/>
      <c r="K435" s="109"/>
    </row>
    <row r="436" spans="1:11" s="79" customFormat="1" ht="12">
      <c r="A436" s="108"/>
      <c r="B436" s="109"/>
      <c r="J436" s="116"/>
      <c r="K436" s="109"/>
    </row>
    <row r="437" spans="1:11" s="79" customFormat="1" ht="12">
      <c r="A437" s="108"/>
      <c r="B437" s="109"/>
      <c r="J437" s="116"/>
      <c r="K437" s="109"/>
    </row>
    <row r="438" spans="1:11" s="79" customFormat="1" ht="12">
      <c r="A438" s="108"/>
      <c r="B438" s="109"/>
      <c r="J438" s="116"/>
      <c r="K438" s="109"/>
    </row>
    <row r="439" spans="1:11" s="79" customFormat="1" ht="12">
      <c r="A439" s="108"/>
      <c r="B439" s="109"/>
      <c r="J439" s="116"/>
      <c r="K439" s="109"/>
    </row>
    <row r="440" spans="1:11" s="79" customFormat="1" ht="12">
      <c r="A440" s="108"/>
      <c r="B440" s="109"/>
      <c r="J440" s="116"/>
      <c r="K440" s="109"/>
    </row>
    <row r="441" spans="1:11" s="79" customFormat="1" ht="12">
      <c r="A441" s="108"/>
      <c r="B441" s="109"/>
      <c r="J441" s="116"/>
      <c r="K441" s="109"/>
    </row>
    <row r="442" spans="1:11" s="79" customFormat="1" ht="12">
      <c r="A442" s="108"/>
      <c r="B442" s="109"/>
      <c r="J442" s="116"/>
      <c r="K442" s="109"/>
    </row>
    <row r="443" spans="1:11" s="79" customFormat="1" ht="12">
      <c r="A443" s="108"/>
      <c r="B443" s="109"/>
      <c r="J443" s="116"/>
      <c r="K443" s="109"/>
    </row>
    <row r="444" spans="1:11" s="79" customFormat="1" ht="12">
      <c r="A444" s="108"/>
      <c r="B444" s="109"/>
      <c r="J444" s="116"/>
      <c r="K444" s="109"/>
    </row>
    <row r="445" spans="1:11" s="79" customFormat="1" ht="12">
      <c r="A445" s="108"/>
      <c r="B445" s="109"/>
      <c r="J445" s="116"/>
      <c r="K445" s="109"/>
    </row>
  </sheetData>
  <sheetProtection password="CF53" sheet="1" formatCells="0" formatColumns="0" formatRows="0" insertColumns="0" insertRows="0" insertHyperlinks="0" deleteColumns="0" deleteRows="0" sort="0" autoFilter="0" pivotTables="0"/>
  <mergeCells count="484">
    <mergeCell ref="K277:K279"/>
    <mergeCell ref="K280:K281"/>
    <mergeCell ref="K282:K283"/>
    <mergeCell ref="A2:K2"/>
    <mergeCell ref="K265:K267"/>
    <mergeCell ref="K268:K270"/>
    <mergeCell ref="K271:K273"/>
    <mergeCell ref="K274:K276"/>
    <mergeCell ref="K253:K255"/>
    <mergeCell ref="K256:K258"/>
    <mergeCell ref="K238:K240"/>
    <mergeCell ref="K259:K261"/>
    <mergeCell ref="K262:K264"/>
    <mergeCell ref="K241:K243"/>
    <mergeCell ref="K244:K246"/>
    <mergeCell ref="K247:K249"/>
    <mergeCell ref="K250:K252"/>
    <mergeCell ref="K226:K228"/>
    <mergeCell ref="K229:K231"/>
    <mergeCell ref="K232:K234"/>
    <mergeCell ref="K235:K237"/>
    <mergeCell ref="K214:K216"/>
    <mergeCell ref="K217:K219"/>
    <mergeCell ref="K220:K222"/>
    <mergeCell ref="K223:K225"/>
    <mergeCell ref="K202:K204"/>
    <mergeCell ref="K205:K207"/>
    <mergeCell ref="K208:K210"/>
    <mergeCell ref="K211:K213"/>
    <mergeCell ref="K190:K192"/>
    <mergeCell ref="K193:K195"/>
    <mergeCell ref="K196:K198"/>
    <mergeCell ref="K199:K201"/>
    <mergeCell ref="K178:K180"/>
    <mergeCell ref="K181:K183"/>
    <mergeCell ref="K184:K186"/>
    <mergeCell ref="K187:K189"/>
    <mergeCell ref="K166:K168"/>
    <mergeCell ref="K169:K171"/>
    <mergeCell ref="K172:K174"/>
    <mergeCell ref="K175:K177"/>
    <mergeCell ref="K154:K156"/>
    <mergeCell ref="K157:K159"/>
    <mergeCell ref="K160:K162"/>
    <mergeCell ref="K163:K165"/>
    <mergeCell ref="K142:K144"/>
    <mergeCell ref="K145:K147"/>
    <mergeCell ref="K148:K150"/>
    <mergeCell ref="K151:K153"/>
    <mergeCell ref="K130:K132"/>
    <mergeCell ref="K133:K135"/>
    <mergeCell ref="K136:K138"/>
    <mergeCell ref="K139:K141"/>
    <mergeCell ref="K118:K120"/>
    <mergeCell ref="K121:K123"/>
    <mergeCell ref="K124:K126"/>
    <mergeCell ref="K127:K129"/>
    <mergeCell ref="K106:K108"/>
    <mergeCell ref="K109:K111"/>
    <mergeCell ref="K112:K114"/>
    <mergeCell ref="K115:K117"/>
    <mergeCell ref="K94:K96"/>
    <mergeCell ref="K97:K99"/>
    <mergeCell ref="K100:K102"/>
    <mergeCell ref="K103:K105"/>
    <mergeCell ref="K82:K84"/>
    <mergeCell ref="K85:K87"/>
    <mergeCell ref="K88:K90"/>
    <mergeCell ref="K91:K93"/>
    <mergeCell ref="K70:K72"/>
    <mergeCell ref="K73:K75"/>
    <mergeCell ref="K76:K78"/>
    <mergeCell ref="K79:K81"/>
    <mergeCell ref="K58:K60"/>
    <mergeCell ref="K61:K63"/>
    <mergeCell ref="K64:K66"/>
    <mergeCell ref="K67:K69"/>
    <mergeCell ref="K46:K48"/>
    <mergeCell ref="K49:K51"/>
    <mergeCell ref="K52:K54"/>
    <mergeCell ref="K55:K57"/>
    <mergeCell ref="K34:K36"/>
    <mergeCell ref="K37:K39"/>
    <mergeCell ref="K40:K42"/>
    <mergeCell ref="K43:K45"/>
    <mergeCell ref="K13:K15"/>
    <mergeCell ref="K25:K27"/>
    <mergeCell ref="K28:K30"/>
    <mergeCell ref="K31:K33"/>
    <mergeCell ref="A284:Y284"/>
    <mergeCell ref="G4:H4"/>
    <mergeCell ref="I4:I5"/>
    <mergeCell ref="K19:K21"/>
    <mergeCell ref="K22:K24"/>
    <mergeCell ref="K4:K5"/>
    <mergeCell ref="J4:J5"/>
    <mergeCell ref="K16:K18"/>
    <mergeCell ref="K7:K9"/>
    <mergeCell ref="K10:K12"/>
    <mergeCell ref="A288:AC288"/>
    <mergeCell ref="A289:AC289"/>
    <mergeCell ref="A290:AC290"/>
    <mergeCell ref="A285:AC285"/>
    <mergeCell ref="A286:AC286"/>
    <mergeCell ref="A287:AC287"/>
    <mergeCell ref="A112:A114"/>
    <mergeCell ref="C112:C114"/>
    <mergeCell ref="D112:D114"/>
    <mergeCell ref="E112:E114"/>
    <mergeCell ref="A94:A96"/>
    <mergeCell ref="C94:C96"/>
    <mergeCell ref="D94:D96"/>
    <mergeCell ref="E94:E96"/>
    <mergeCell ref="A118:A120"/>
    <mergeCell ref="C118:C120"/>
    <mergeCell ref="D118:D120"/>
    <mergeCell ref="E118:E120"/>
    <mergeCell ref="E88:E90"/>
    <mergeCell ref="E16:E18"/>
    <mergeCell ref="E79:E81"/>
    <mergeCell ref="A37:A39"/>
    <mergeCell ref="C37:C39"/>
    <mergeCell ref="D37:D39"/>
    <mergeCell ref="E37:E39"/>
    <mergeCell ref="E76:E78"/>
    <mergeCell ref="C19:C21"/>
    <mergeCell ref="E73:E75"/>
    <mergeCell ref="C73:C75"/>
    <mergeCell ref="D73:D75"/>
    <mergeCell ref="A88:A90"/>
    <mergeCell ref="C88:C90"/>
    <mergeCell ref="D88:D90"/>
    <mergeCell ref="A76:A78"/>
    <mergeCell ref="C28:C30"/>
    <mergeCell ref="A31:A33"/>
    <mergeCell ref="A25:A27"/>
    <mergeCell ref="A103:A105"/>
    <mergeCell ref="C100:C102"/>
    <mergeCell ref="A28:A30"/>
    <mergeCell ref="C25:C27"/>
    <mergeCell ref="C31:C33"/>
    <mergeCell ref="A43:A45"/>
    <mergeCell ref="A82:A84"/>
    <mergeCell ref="E97:E99"/>
    <mergeCell ref="D121:D123"/>
    <mergeCell ref="A16:A18"/>
    <mergeCell ref="C16:C18"/>
    <mergeCell ref="D16:D18"/>
    <mergeCell ref="A97:A99"/>
    <mergeCell ref="C97:C99"/>
    <mergeCell ref="D97:D99"/>
    <mergeCell ref="A115:A117"/>
    <mergeCell ref="A100:A102"/>
    <mergeCell ref="D100:D102"/>
    <mergeCell ref="E100:E102"/>
    <mergeCell ref="D19:D21"/>
    <mergeCell ref="E19:E21"/>
    <mergeCell ref="E31:E33"/>
    <mergeCell ref="E25:E27"/>
    <mergeCell ref="D25:D27"/>
    <mergeCell ref="D28:D30"/>
    <mergeCell ref="E28:E30"/>
    <mergeCell ref="B42:E42"/>
    <mergeCell ref="A22:A24"/>
    <mergeCell ref="C22:C24"/>
    <mergeCell ref="D22:D24"/>
    <mergeCell ref="E22:E24"/>
    <mergeCell ref="A19:A21"/>
    <mergeCell ref="F4:F5"/>
    <mergeCell ref="AC4:AC5"/>
    <mergeCell ref="A4:A5"/>
    <mergeCell ref="B4:B5"/>
    <mergeCell ref="C4:C5"/>
    <mergeCell ref="V4:AB4"/>
    <mergeCell ref="M4:S4"/>
    <mergeCell ref="D4:E4"/>
    <mergeCell ref="B8:E8"/>
    <mergeCell ref="B9:E9"/>
    <mergeCell ref="B13:E13"/>
    <mergeCell ref="B7:E7"/>
    <mergeCell ref="A7:A9"/>
    <mergeCell ref="B10:E10"/>
    <mergeCell ref="B11:E11"/>
    <mergeCell ref="B12:E12"/>
    <mergeCell ref="A10:A12"/>
    <mergeCell ref="A13:A15"/>
    <mergeCell ref="B14:E14"/>
    <mergeCell ref="D58:D60"/>
    <mergeCell ref="E58:E60"/>
    <mergeCell ref="A52:A54"/>
    <mergeCell ref="C52:C54"/>
    <mergeCell ref="D52:D54"/>
    <mergeCell ref="E52:E54"/>
    <mergeCell ref="A58:A60"/>
    <mergeCell ref="C58:C60"/>
    <mergeCell ref="D67:D69"/>
    <mergeCell ref="E67:E69"/>
    <mergeCell ref="A85:A87"/>
    <mergeCell ref="C85:C87"/>
    <mergeCell ref="D85:D87"/>
    <mergeCell ref="C67:C69"/>
    <mergeCell ref="E85:E87"/>
    <mergeCell ref="E82:E84"/>
    <mergeCell ref="C76:C78"/>
    <mergeCell ref="D76:D78"/>
    <mergeCell ref="D31:D33"/>
    <mergeCell ref="B40:E40"/>
    <mergeCell ref="A40:A42"/>
    <mergeCell ref="B41:E41"/>
    <mergeCell ref="A34:A36"/>
    <mergeCell ref="C34:C36"/>
    <mergeCell ref="D34:D36"/>
    <mergeCell ref="E34:E36"/>
    <mergeCell ref="A121:A123"/>
    <mergeCell ref="C121:C123"/>
    <mergeCell ref="E70:E72"/>
    <mergeCell ref="E55:E57"/>
    <mergeCell ref="D64:D66"/>
    <mergeCell ref="E121:E123"/>
    <mergeCell ref="A91:A93"/>
    <mergeCell ref="C91:C93"/>
    <mergeCell ref="D91:D93"/>
    <mergeCell ref="E91:E93"/>
    <mergeCell ref="E64:E66"/>
    <mergeCell ref="A64:A66"/>
    <mergeCell ref="C64:C66"/>
    <mergeCell ref="C82:C84"/>
    <mergeCell ref="D82:D84"/>
    <mergeCell ref="A79:A81"/>
    <mergeCell ref="C79:C81"/>
    <mergeCell ref="D79:D81"/>
    <mergeCell ref="A73:A75"/>
    <mergeCell ref="A67:A69"/>
    <mergeCell ref="D211:D213"/>
    <mergeCell ref="E265:E267"/>
    <mergeCell ref="D268:D270"/>
    <mergeCell ref="E268:E270"/>
    <mergeCell ref="E211:E213"/>
    <mergeCell ref="D214:D216"/>
    <mergeCell ref="E214:E216"/>
    <mergeCell ref="D217:D219"/>
    <mergeCell ref="D265:D267"/>
    <mergeCell ref="D247:D249"/>
    <mergeCell ref="C115:C117"/>
    <mergeCell ref="D115:D117"/>
    <mergeCell ref="E115:E117"/>
    <mergeCell ref="D130:D132"/>
    <mergeCell ref="E130:E132"/>
    <mergeCell ref="E127:E129"/>
    <mergeCell ref="E148:E150"/>
    <mergeCell ref="E142:E144"/>
    <mergeCell ref="A280:A281"/>
    <mergeCell ref="A124:A126"/>
    <mergeCell ref="E133:E135"/>
    <mergeCell ref="B124:E124"/>
    <mergeCell ref="B125:E125"/>
    <mergeCell ref="B126:E126"/>
    <mergeCell ref="C127:C129"/>
    <mergeCell ref="D127:D129"/>
    <mergeCell ref="A127:A129"/>
    <mergeCell ref="A130:A132"/>
    <mergeCell ref="C130:C132"/>
    <mergeCell ref="A235:A237"/>
    <mergeCell ref="A217:A219"/>
    <mergeCell ref="C217:C219"/>
    <mergeCell ref="A211:A213"/>
    <mergeCell ref="C211:C213"/>
    <mergeCell ref="A214:A216"/>
    <mergeCell ref="C214:C216"/>
    <mergeCell ref="A247:A249"/>
    <mergeCell ref="C247:C249"/>
    <mergeCell ref="C235:C237"/>
    <mergeCell ref="A241:A243"/>
    <mergeCell ref="A277:A279"/>
    <mergeCell ref="C268:C270"/>
    <mergeCell ref="A253:A255"/>
    <mergeCell ref="C253:C255"/>
    <mergeCell ref="A265:A267"/>
    <mergeCell ref="C265:C267"/>
    <mergeCell ref="A274:A276"/>
    <mergeCell ref="E282:E283"/>
    <mergeCell ref="C274:C276"/>
    <mergeCell ref="D274:D276"/>
    <mergeCell ref="E274:E276"/>
    <mergeCell ref="C277:C279"/>
    <mergeCell ref="E277:E279"/>
    <mergeCell ref="B281:E281"/>
    <mergeCell ref="B280:E280"/>
    <mergeCell ref="D271:D273"/>
    <mergeCell ref="C241:C243"/>
    <mergeCell ref="A282:A283"/>
    <mergeCell ref="D277:D279"/>
    <mergeCell ref="A262:A264"/>
    <mergeCell ref="C262:C264"/>
    <mergeCell ref="D262:D264"/>
    <mergeCell ref="D241:D243"/>
    <mergeCell ref="C282:C283"/>
    <mergeCell ref="D282:D283"/>
    <mergeCell ref="E262:E264"/>
    <mergeCell ref="A271:A273"/>
    <mergeCell ref="A268:A270"/>
    <mergeCell ref="A139:A141"/>
    <mergeCell ref="C139:C141"/>
    <mergeCell ref="D139:D141"/>
    <mergeCell ref="E139:E141"/>
    <mergeCell ref="D253:D255"/>
    <mergeCell ref="E253:E255"/>
    <mergeCell ref="C271:C273"/>
    <mergeCell ref="E271:E273"/>
    <mergeCell ref="E217:E219"/>
    <mergeCell ref="E247:E249"/>
    <mergeCell ref="A250:A252"/>
    <mergeCell ref="C250:C252"/>
    <mergeCell ref="D250:D252"/>
    <mergeCell ref="E250:E252"/>
    <mergeCell ref="A256:A258"/>
    <mergeCell ref="C256:C258"/>
    <mergeCell ref="D256:D258"/>
    <mergeCell ref="E256:E258"/>
    <mergeCell ref="A259:A261"/>
    <mergeCell ref="C259:C261"/>
    <mergeCell ref="D259:D261"/>
    <mergeCell ref="E259:E261"/>
    <mergeCell ref="E235:E237"/>
    <mergeCell ref="A238:A240"/>
    <mergeCell ref="C238:C240"/>
    <mergeCell ref="D238:D240"/>
    <mergeCell ref="E238:E240"/>
    <mergeCell ref="D235:D237"/>
    <mergeCell ref="E241:E243"/>
    <mergeCell ref="A244:A246"/>
    <mergeCell ref="C244:C246"/>
    <mergeCell ref="D244:D246"/>
    <mergeCell ref="E244:E246"/>
    <mergeCell ref="C232:C234"/>
    <mergeCell ref="E226:E228"/>
    <mergeCell ref="A223:A225"/>
    <mergeCell ref="C223:C225"/>
    <mergeCell ref="D223:D225"/>
    <mergeCell ref="E223:E225"/>
    <mergeCell ref="A226:A228"/>
    <mergeCell ref="C226:C228"/>
    <mergeCell ref="D226:D228"/>
    <mergeCell ref="D148:D150"/>
    <mergeCell ref="D145:D147"/>
    <mergeCell ref="A145:A147"/>
    <mergeCell ref="E232:E234"/>
    <mergeCell ref="A229:A231"/>
    <mergeCell ref="C229:C231"/>
    <mergeCell ref="D229:D231"/>
    <mergeCell ref="E229:E231"/>
    <mergeCell ref="A232:A234"/>
    <mergeCell ref="D232:D234"/>
    <mergeCell ref="A151:A153"/>
    <mergeCell ref="A160:A162"/>
    <mergeCell ref="A142:A144"/>
    <mergeCell ref="C142:C144"/>
    <mergeCell ref="C151:C153"/>
    <mergeCell ref="C154:C156"/>
    <mergeCell ref="C157:C159"/>
    <mergeCell ref="C145:C147"/>
    <mergeCell ref="A148:A150"/>
    <mergeCell ref="C148:C150"/>
    <mergeCell ref="A136:A138"/>
    <mergeCell ref="C136:C138"/>
    <mergeCell ref="D136:D138"/>
    <mergeCell ref="A133:A135"/>
    <mergeCell ref="D157:D159"/>
    <mergeCell ref="E157:E159"/>
    <mergeCell ref="C163:C165"/>
    <mergeCell ref="C160:C162"/>
    <mergeCell ref="D160:D162"/>
    <mergeCell ref="C166:C168"/>
    <mergeCell ref="C169:C171"/>
    <mergeCell ref="D208:D210"/>
    <mergeCell ref="E208:E210"/>
    <mergeCell ref="C208:C210"/>
    <mergeCell ref="D169:D171"/>
    <mergeCell ref="E169:E171"/>
    <mergeCell ref="C172:C174"/>
    <mergeCell ref="D172:D174"/>
    <mergeCell ref="E172:E174"/>
    <mergeCell ref="A181:A183"/>
    <mergeCell ref="A154:A156"/>
    <mergeCell ref="A163:A165"/>
    <mergeCell ref="A166:A168"/>
    <mergeCell ref="A157:A159"/>
    <mergeCell ref="A169:A171"/>
    <mergeCell ref="A172:A174"/>
    <mergeCell ref="B15:E15"/>
    <mergeCell ref="A291:L291"/>
    <mergeCell ref="A61:A63"/>
    <mergeCell ref="C61:C63"/>
    <mergeCell ref="D61:D63"/>
    <mergeCell ref="E61:E63"/>
    <mergeCell ref="A70:A72"/>
    <mergeCell ref="C70:C72"/>
    <mergeCell ref="A208:A210"/>
    <mergeCell ref="D70:D72"/>
    <mergeCell ref="C43:C45"/>
    <mergeCell ref="D43:D45"/>
    <mergeCell ref="A55:A57"/>
    <mergeCell ref="C55:C57"/>
    <mergeCell ref="D55:D57"/>
    <mergeCell ref="B46:E46"/>
    <mergeCell ref="B47:E47"/>
    <mergeCell ref="B48:E48"/>
    <mergeCell ref="E43:E45"/>
    <mergeCell ref="A49:A51"/>
    <mergeCell ref="A106:A108"/>
    <mergeCell ref="C106:C108"/>
    <mergeCell ref="D106:D108"/>
    <mergeCell ref="E106:E108"/>
    <mergeCell ref="E151:E153"/>
    <mergeCell ref="C49:C51"/>
    <mergeCell ref="D49:D51"/>
    <mergeCell ref="E49:E51"/>
    <mergeCell ref="C103:C105"/>
    <mergeCell ref="D103:D105"/>
    <mergeCell ref="E103:E105"/>
    <mergeCell ref="D133:D135"/>
    <mergeCell ref="E136:E138"/>
    <mergeCell ref="D142:D144"/>
    <mergeCell ref="E145:E147"/>
    <mergeCell ref="C133:C135"/>
    <mergeCell ref="D166:D168"/>
    <mergeCell ref="E166:E168"/>
    <mergeCell ref="D163:D165"/>
    <mergeCell ref="E163:E165"/>
    <mergeCell ref="E160:E162"/>
    <mergeCell ref="D154:D156"/>
    <mergeCell ref="E154:E156"/>
    <mergeCell ref="D151:D153"/>
    <mergeCell ref="A109:A111"/>
    <mergeCell ref="C109:C111"/>
    <mergeCell ref="D109:D111"/>
    <mergeCell ref="E109:E111"/>
    <mergeCell ref="D178:D180"/>
    <mergeCell ref="E178:E180"/>
    <mergeCell ref="A175:A177"/>
    <mergeCell ref="C175:C177"/>
    <mergeCell ref="D175:D177"/>
    <mergeCell ref="E175:E177"/>
    <mergeCell ref="A178:A180"/>
    <mergeCell ref="C178:C180"/>
    <mergeCell ref="A220:A222"/>
    <mergeCell ref="C220:C222"/>
    <mergeCell ref="D220:D222"/>
    <mergeCell ref="E220:E222"/>
    <mergeCell ref="D187:D189"/>
    <mergeCell ref="E187:E189"/>
    <mergeCell ref="C181:C183"/>
    <mergeCell ref="D181:D183"/>
    <mergeCell ref="E181:E183"/>
    <mergeCell ref="D184:D186"/>
    <mergeCell ref="E184:E186"/>
    <mergeCell ref="A184:A186"/>
    <mergeCell ref="C184:C186"/>
    <mergeCell ref="A193:A195"/>
    <mergeCell ref="C193:C195"/>
    <mergeCell ref="A187:A189"/>
    <mergeCell ref="C187:C189"/>
    <mergeCell ref="D193:D195"/>
    <mergeCell ref="E193:E195"/>
    <mergeCell ref="A190:A192"/>
    <mergeCell ref="C190:C192"/>
    <mergeCell ref="D190:D192"/>
    <mergeCell ref="E190:E192"/>
    <mergeCell ref="A199:A201"/>
    <mergeCell ref="C199:C201"/>
    <mergeCell ref="D199:D201"/>
    <mergeCell ref="E199:E201"/>
    <mergeCell ref="A196:A198"/>
    <mergeCell ref="C196:C198"/>
    <mergeCell ref="D196:D198"/>
    <mergeCell ref="E196:E198"/>
    <mergeCell ref="A205:A207"/>
    <mergeCell ref="C205:C207"/>
    <mergeCell ref="D205:D207"/>
    <mergeCell ref="E205:E207"/>
    <mergeCell ref="A202:A204"/>
    <mergeCell ref="C202:C204"/>
    <mergeCell ref="D202:D204"/>
    <mergeCell ref="E202:E204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landscape" pageOrder="overThenDown" paperSize="9" r:id="rId1"/>
  <rowBreaks count="7" manualBreakCount="7">
    <brk id="42" max="10" man="1"/>
    <brk id="60" max="10" man="1"/>
    <brk id="78" max="10" man="1"/>
    <brk id="141" max="10" man="1"/>
    <brk id="222" max="10" man="1"/>
    <brk id="243" max="10" man="1"/>
    <brk id="26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Y288"/>
  <sheetViews>
    <sheetView view="pageBreakPreview" zoomScaleSheetLayoutView="100" workbookViewId="0" topLeftCell="A25">
      <selection activeCell="Y1" sqref="Y1"/>
    </sheetView>
  </sheetViews>
  <sheetFormatPr defaultColWidth="9.140625" defaultRowHeight="12.75"/>
  <cols>
    <col min="1" max="1" width="5.57421875" style="108" customWidth="1"/>
    <col min="2" max="2" width="35.7109375" style="109" customWidth="1"/>
    <col min="3" max="3" width="11.57421875" style="79" hidden="1" customWidth="1"/>
    <col min="4" max="4" width="6.57421875" style="79" hidden="1" customWidth="1"/>
    <col min="5" max="5" width="6.8515625" style="79" hidden="1" customWidth="1"/>
    <col min="6" max="6" width="9.28125" style="79" hidden="1" customWidth="1"/>
    <col min="7" max="7" width="9.421875" style="79" customWidth="1"/>
    <col min="8" max="12" width="9.7109375" style="79" customWidth="1"/>
    <col min="13" max="15" width="8.7109375" style="79" customWidth="1"/>
    <col min="16" max="24" width="10.7109375" style="79" hidden="1" customWidth="1"/>
    <col min="25" max="25" width="11.140625" style="79" customWidth="1"/>
    <col min="26" max="16384" width="9.140625" style="79" customWidth="1"/>
  </cols>
  <sheetData>
    <row r="1" ht="12.75">
      <c r="Y1" s="114" t="s">
        <v>362</v>
      </c>
    </row>
    <row r="2" spans="1:25" ht="44.25" customHeight="1">
      <c r="A2" s="294" t="s">
        <v>359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s="50" customFormat="1" ht="31.5" customHeight="1">
      <c r="A3" s="131"/>
      <c r="B3" s="131"/>
      <c r="Y3" s="135" t="s">
        <v>327</v>
      </c>
    </row>
    <row r="4" spans="1:25" s="50" customFormat="1" ht="19.5" customHeight="1">
      <c r="A4" s="251" t="s">
        <v>9</v>
      </c>
      <c r="B4" s="278" t="s">
        <v>7</v>
      </c>
      <c r="C4" s="278" t="s">
        <v>116</v>
      </c>
      <c r="D4" s="278" t="s">
        <v>117</v>
      </c>
      <c r="E4" s="278"/>
      <c r="F4" s="278" t="s">
        <v>8</v>
      </c>
      <c r="G4" s="279" t="s">
        <v>360</v>
      </c>
      <c r="H4" s="280"/>
      <c r="I4" s="280"/>
      <c r="J4" s="280"/>
      <c r="K4" s="280"/>
      <c r="L4" s="280"/>
      <c r="M4" s="280"/>
      <c r="N4" s="280"/>
      <c r="O4" s="280"/>
      <c r="P4" s="49"/>
      <c r="Q4" s="48"/>
      <c r="R4" s="279" t="s">
        <v>118</v>
      </c>
      <c r="S4" s="280"/>
      <c r="T4" s="280"/>
      <c r="U4" s="280"/>
      <c r="V4" s="280"/>
      <c r="W4" s="280"/>
      <c r="X4" s="281"/>
      <c r="Y4" s="297" t="s">
        <v>119</v>
      </c>
    </row>
    <row r="5" spans="1:25" s="50" customFormat="1" ht="17.25" customHeight="1">
      <c r="A5" s="252"/>
      <c r="B5" s="278"/>
      <c r="C5" s="278"/>
      <c r="D5" s="51" t="s">
        <v>123</v>
      </c>
      <c r="E5" s="51" t="s">
        <v>124</v>
      </c>
      <c r="F5" s="278"/>
      <c r="G5" s="37">
        <v>2011</v>
      </c>
      <c r="H5" s="53">
        <v>2012</v>
      </c>
      <c r="I5" s="51">
        <v>2013</v>
      </c>
      <c r="J5" s="51">
        <v>2014</v>
      </c>
      <c r="K5" s="51">
        <v>2015</v>
      </c>
      <c r="L5" s="51">
        <v>2016</v>
      </c>
      <c r="M5" s="51">
        <v>2017</v>
      </c>
      <c r="N5" s="51">
        <v>2018</v>
      </c>
      <c r="O5" s="51">
        <v>2019</v>
      </c>
      <c r="P5" s="51">
        <v>2020</v>
      </c>
      <c r="Q5" s="51">
        <v>2021</v>
      </c>
      <c r="R5" s="51">
        <v>2022</v>
      </c>
      <c r="S5" s="51">
        <v>2023</v>
      </c>
      <c r="T5" s="51">
        <v>2024</v>
      </c>
      <c r="U5" s="51">
        <v>2025</v>
      </c>
      <c r="V5" s="51">
        <v>2026</v>
      </c>
      <c r="W5" s="51">
        <v>2027</v>
      </c>
      <c r="X5" s="51">
        <v>2028</v>
      </c>
      <c r="Y5" s="298"/>
    </row>
    <row r="6" spans="1:25" s="50" customFormat="1" ht="12" customHeight="1">
      <c r="A6" s="51">
        <v>1</v>
      </c>
      <c r="B6" s="37">
        <v>2</v>
      </c>
      <c r="C6" s="37">
        <v>3</v>
      </c>
      <c r="D6" s="51">
        <v>4</v>
      </c>
      <c r="E6" s="51">
        <v>5</v>
      </c>
      <c r="F6" s="37">
        <v>3</v>
      </c>
      <c r="G6" s="51">
        <v>3</v>
      </c>
      <c r="H6" s="51">
        <v>4</v>
      </c>
      <c r="I6" s="51">
        <v>5</v>
      </c>
      <c r="J6" s="51">
        <v>6</v>
      </c>
      <c r="K6" s="51">
        <v>7</v>
      </c>
      <c r="L6" s="51">
        <v>8</v>
      </c>
      <c r="M6" s="51">
        <v>9</v>
      </c>
      <c r="N6" s="51">
        <v>10</v>
      </c>
      <c r="O6" s="51">
        <v>11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  <c r="V6" s="51">
        <v>22</v>
      </c>
      <c r="W6" s="51">
        <v>23</v>
      </c>
      <c r="X6" s="51">
        <v>24</v>
      </c>
      <c r="Y6" s="37">
        <v>12</v>
      </c>
    </row>
    <row r="7" spans="1:25" s="56" customFormat="1" ht="12" customHeight="1">
      <c r="A7" s="274" t="s">
        <v>23</v>
      </c>
      <c r="B7" s="273" t="s">
        <v>122</v>
      </c>
      <c r="C7" s="273"/>
      <c r="D7" s="273"/>
      <c r="E7" s="273"/>
      <c r="F7" s="54">
        <f>SUM(F8:F9)</f>
        <v>321879699</v>
      </c>
      <c r="G7" s="54">
        <f>SUM(G8:G9)</f>
        <v>65729323</v>
      </c>
      <c r="H7" s="55">
        <f aca="true" t="shared" si="0" ref="H7:Y7">SUM(H8:H9)</f>
        <v>74011623</v>
      </c>
      <c r="I7" s="54">
        <f t="shared" si="0"/>
        <v>40188812</v>
      </c>
      <c r="J7" s="54">
        <f t="shared" si="0"/>
        <v>22532136</v>
      </c>
      <c r="K7" s="54">
        <f t="shared" si="0"/>
        <v>22893884</v>
      </c>
      <c r="L7" s="54">
        <f t="shared" si="0"/>
        <v>14579126</v>
      </c>
      <c r="M7" s="54">
        <f t="shared" si="0"/>
        <v>4858436</v>
      </c>
      <c r="N7" s="54">
        <f t="shared" si="0"/>
        <v>4687745</v>
      </c>
      <c r="O7" s="54">
        <f t="shared" si="0"/>
        <v>4394469</v>
      </c>
      <c r="P7" s="54">
        <f t="shared" si="0"/>
        <v>0</v>
      </c>
      <c r="Q7" s="54">
        <f t="shared" si="0"/>
        <v>0</v>
      </c>
      <c r="R7" s="54">
        <f t="shared" si="0"/>
        <v>0</v>
      </c>
      <c r="S7" s="54">
        <f t="shared" si="0"/>
        <v>0</v>
      </c>
      <c r="T7" s="54">
        <f t="shared" si="0"/>
        <v>0</v>
      </c>
      <c r="U7" s="54">
        <f t="shared" si="0"/>
        <v>0</v>
      </c>
      <c r="V7" s="54">
        <f t="shared" si="0"/>
        <v>0</v>
      </c>
      <c r="W7" s="54">
        <f t="shared" si="0"/>
        <v>0</v>
      </c>
      <c r="X7" s="54">
        <f t="shared" si="0"/>
        <v>0</v>
      </c>
      <c r="Y7" s="54">
        <f t="shared" si="0"/>
        <v>253875554</v>
      </c>
    </row>
    <row r="8" spans="1:25" s="59" customFormat="1" ht="12">
      <c r="A8" s="275"/>
      <c r="B8" s="272" t="s">
        <v>120</v>
      </c>
      <c r="C8" s="272"/>
      <c r="D8" s="272"/>
      <c r="E8" s="272"/>
      <c r="F8" s="57">
        <f>SUM(F11,F125,F281)</f>
        <v>113730309</v>
      </c>
      <c r="G8" s="57">
        <f>SUM(G11,G125,G281)</f>
        <v>16337339</v>
      </c>
      <c r="H8" s="58">
        <f aca="true" t="shared" si="1" ref="H8:X8">SUM(H11,H125,H281)</f>
        <v>13683437</v>
      </c>
      <c r="I8" s="57">
        <f t="shared" si="1"/>
        <v>10848812</v>
      </c>
      <c r="J8" s="57">
        <f t="shared" si="1"/>
        <v>6420136</v>
      </c>
      <c r="K8" s="57">
        <f t="shared" si="1"/>
        <v>5130884</v>
      </c>
      <c r="L8" s="57">
        <f t="shared" si="1"/>
        <v>4999126</v>
      </c>
      <c r="M8" s="57">
        <f t="shared" si="1"/>
        <v>4858436</v>
      </c>
      <c r="N8" s="57">
        <f t="shared" si="1"/>
        <v>4687745</v>
      </c>
      <c r="O8" s="57">
        <f t="shared" si="1"/>
        <v>4394469</v>
      </c>
      <c r="P8" s="57">
        <f t="shared" si="1"/>
        <v>0</v>
      </c>
      <c r="Q8" s="57">
        <f t="shared" si="1"/>
        <v>0</v>
      </c>
      <c r="R8" s="57">
        <f t="shared" si="1"/>
        <v>0</v>
      </c>
      <c r="S8" s="57">
        <f t="shared" si="1"/>
        <v>0</v>
      </c>
      <c r="T8" s="57">
        <f t="shared" si="1"/>
        <v>0</v>
      </c>
      <c r="U8" s="57">
        <f t="shared" si="1"/>
        <v>0</v>
      </c>
      <c r="V8" s="57">
        <f t="shared" si="1"/>
        <v>0</v>
      </c>
      <c r="W8" s="57">
        <f t="shared" si="1"/>
        <v>0</v>
      </c>
      <c r="X8" s="57">
        <f t="shared" si="1"/>
        <v>0</v>
      </c>
      <c r="Y8" s="57">
        <f>SUM(G8,H8,I8,J8,K8,L8,M8,N8,O8)</f>
        <v>71360384</v>
      </c>
    </row>
    <row r="9" spans="1:25" s="59" customFormat="1" ht="12">
      <c r="A9" s="276"/>
      <c r="B9" s="272" t="s">
        <v>121</v>
      </c>
      <c r="C9" s="272"/>
      <c r="D9" s="272"/>
      <c r="E9" s="272"/>
      <c r="F9" s="57">
        <f>SUM(F12,F126)</f>
        <v>208149390</v>
      </c>
      <c r="G9" s="57">
        <f>SUM(G12,G126)</f>
        <v>49391984</v>
      </c>
      <c r="H9" s="58">
        <f aca="true" t="shared" si="2" ref="H9:X9">SUM(H12,H126)</f>
        <v>60328186</v>
      </c>
      <c r="I9" s="57">
        <f t="shared" si="2"/>
        <v>29340000</v>
      </c>
      <c r="J9" s="57">
        <f t="shared" si="2"/>
        <v>16112000</v>
      </c>
      <c r="K9" s="57">
        <f t="shared" si="2"/>
        <v>17763000</v>
      </c>
      <c r="L9" s="57">
        <f t="shared" si="2"/>
        <v>9580000</v>
      </c>
      <c r="M9" s="57">
        <f t="shared" si="2"/>
        <v>0</v>
      </c>
      <c r="N9" s="57">
        <f t="shared" si="2"/>
        <v>0</v>
      </c>
      <c r="O9" s="57">
        <f t="shared" si="2"/>
        <v>0</v>
      </c>
      <c r="P9" s="57">
        <f t="shared" si="2"/>
        <v>0</v>
      </c>
      <c r="Q9" s="57">
        <f t="shared" si="2"/>
        <v>0</v>
      </c>
      <c r="R9" s="57">
        <f t="shared" si="2"/>
        <v>0</v>
      </c>
      <c r="S9" s="57">
        <f t="shared" si="2"/>
        <v>0</v>
      </c>
      <c r="T9" s="57">
        <f t="shared" si="2"/>
        <v>0</v>
      </c>
      <c r="U9" s="57">
        <f t="shared" si="2"/>
        <v>0</v>
      </c>
      <c r="V9" s="57">
        <f t="shared" si="2"/>
        <v>0</v>
      </c>
      <c r="W9" s="57">
        <f t="shared" si="2"/>
        <v>0</v>
      </c>
      <c r="X9" s="57">
        <f t="shared" si="2"/>
        <v>0</v>
      </c>
      <c r="Y9" s="57">
        <f>SUM(G9,H9,I9,J9,K9,L9,M9,N9,O9)</f>
        <v>182515170</v>
      </c>
    </row>
    <row r="10" spans="1:25" s="62" customFormat="1" ht="12">
      <c r="A10" s="265" t="s">
        <v>29</v>
      </c>
      <c r="B10" s="277" t="s">
        <v>125</v>
      </c>
      <c r="C10" s="277"/>
      <c r="D10" s="277"/>
      <c r="E10" s="277"/>
      <c r="F10" s="60">
        <f>SUM(F11:F12)</f>
        <v>262402143</v>
      </c>
      <c r="G10" s="60">
        <f>SUM(G11:G12)</f>
        <v>57184505</v>
      </c>
      <c r="H10" s="61">
        <f aca="true" t="shared" si="3" ref="H10:Y10">SUM(H11:H12)</f>
        <v>66027412</v>
      </c>
      <c r="I10" s="60">
        <f t="shared" si="3"/>
        <v>33976936</v>
      </c>
      <c r="J10" s="60">
        <f t="shared" si="3"/>
        <v>19512000</v>
      </c>
      <c r="K10" s="60">
        <f t="shared" si="3"/>
        <v>21263000</v>
      </c>
      <c r="L10" s="60">
        <f t="shared" si="3"/>
        <v>13180000</v>
      </c>
      <c r="M10" s="60">
        <f t="shared" si="3"/>
        <v>3700000</v>
      </c>
      <c r="N10" s="60">
        <f t="shared" si="3"/>
        <v>3900000</v>
      </c>
      <c r="O10" s="60">
        <f t="shared" si="3"/>
        <v>4000000</v>
      </c>
      <c r="P10" s="60">
        <f t="shared" si="3"/>
        <v>0</v>
      </c>
      <c r="Q10" s="60">
        <f t="shared" si="3"/>
        <v>0</v>
      </c>
      <c r="R10" s="60">
        <f t="shared" si="3"/>
        <v>0</v>
      </c>
      <c r="S10" s="60">
        <f t="shared" si="3"/>
        <v>0</v>
      </c>
      <c r="T10" s="60">
        <f t="shared" si="3"/>
        <v>0</v>
      </c>
      <c r="U10" s="60">
        <f t="shared" si="3"/>
        <v>0</v>
      </c>
      <c r="V10" s="60">
        <f t="shared" si="3"/>
        <v>0</v>
      </c>
      <c r="W10" s="60">
        <f t="shared" si="3"/>
        <v>0</v>
      </c>
      <c r="X10" s="60">
        <f t="shared" si="3"/>
        <v>0</v>
      </c>
      <c r="Y10" s="60">
        <f t="shared" si="3"/>
        <v>222743853</v>
      </c>
    </row>
    <row r="11" spans="1:25" s="65" customFormat="1" ht="12">
      <c r="A11" s="267"/>
      <c r="B11" s="228" t="s">
        <v>120</v>
      </c>
      <c r="C11" s="228"/>
      <c r="D11" s="228"/>
      <c r="E11" s="228"/>
      <c r="F11" s="63">
        <f>SUM(F14,F41,F47)</f>
        <v>54252753</v>
      </c>
      <c r="G11" s="63">
        <f>SUM(G14,G41,G47)</f>
        <v>7792521</v>
      </c>
      <c r="H11" s="64">
        <f aca="true" t="shared" si="4" ref="H11:X11">SUM(H14,H41,H47)</f>
        <v>5699226</v>
      </c>
      <c r="I11" s="63">
        <f t="shared" si="4"/>
        <v>4636936</v>
      </c>
      <c r="J11" s="63">
        <f t="shared" si="4"/>
        <v>3400000</v>
      </c>
      <c r="K11" s="63">
        <f t="shared" si="4"/>
        <v>3500000</v>
      </c>
      <c r="L11" s="63">
        <f t="shared" si="4"/>
        <v>3600000</v>
      </c>
      <c r="M11" s="63">
        <f t="shared" si="4"/>
        <v>3700000</v>
      </c>
      <c r="N11" s="63">
        <f t="shared" si="4"/>
        <v>3900000</v>
      </c>
      <c r="O11" s="63">
        <f t="shared" si="4"/>
        <v>4000000</v>
      </c>
      <c r="P11" s="63">
        <f t="shared" si="4"/>
        <v>0</v>
      </c>
      <c r="Q11" s="63">
        <f t="shared" si="4"/>
        <v>0</v>
      </c>
      <c r="R11" s="63">
        <f t="shared" si="4"/>
        <v>0</v>
      </c>
      <c r="S11" s="63">
        <f t="shared" si="4"/>
        <v>0</v>
      </c>
      <c r="T11" s="63">
        <f t="shared" si="4"/>
        <v>0</v>
      </c>
      <c r="U11" s="63">
        <f t="shared" si="4"/>
        <v>0</v>
      </c>
      <c r="V11" s="63">
        <f t="shared" si="4"/>
        <v>0</v>
      </c>
      <c r="W11" s="63">
        <f t="shared" si="4"/>
        <v>0</v>
      </c>
      <c r="X11" s="63">
        <f t="shared" si="4"/>
        <v>0</v>
      </c>
      <c r="Y11" s="63">
        <f>SUM(G11,H11,I11,J11,K11,L11,M11,N11,O11)</f>
        <v>40228683</v>
      </c>
    </row>
    <row r="12" spans="1:25" s="65" customFormat="1" ht="12">
      <c r="A12" s="266"/>
      <c r="B12" s="228" t="s">
        <v>121</v>
      </c>
      <c r="C12" s="228"/>
      <c r="D12" s="228"/>
      <c r="E12" s="228"/>
      <c r="F12" s="63">
        <f>SUM(F15,F42,F48)</f>
        <v>208149390</v>
      </c>
      <c r="G12" s="63">
        <f>SUM(G15,G42,G48)</f>
        <v>49391984</v>
      </c>
      <c r="H12" s="64">
        <f aca="true" t="shared" si="5" ref="H12:X12">SUM(H15,H42,H48)</f>
        <v>60328186</v>
      </c>
      <c r="I12" s="63">
        <f t="shared" si="5"/>
        <v>29340000</v>
      </c>
      <c r="J12" s="63">
        <f t="shared" si="5"/>
        <v>16112000</v>
      </c>
      <c r="K12" s="63">
        <f t="shared" si="5"/>
        <v>17763000</v>
      </c>
      <c r="L12" s="63">
        <f t="shared" si="5"/>
        <v>9580000</v>
      </c>
      <c r="M12" s="63">
        <f t="shared" si="5"/>
        <v>0</v>
      </c>
      <c r="N12" s="63">
        <f t="shared" si="5"/>
        <v>0</v>
      </c>
      <c r="O12" s="63">
        <f t="shared" si="5"/>
        <v>0</v>
      </c>
      <c r="P12" s="63">
        <f t="shared" si="5"/>
        <v>0</v>
      </c>
      <c r="Q12" s="63">
        <f t="shared" si="5"/>
        <v>0</v>
      </c>
      <c r="R12" s="63">
        <f t="shared" si="5"/>
        <v>0</v>
      </c>
      <c r="S12" s="63">
        <f t="shared" si="5"/>
        <v>0</v>
      </c>
      <c r="T12" s="63">
        <f t="shared" si="5"/>
        <v>0</v>
      </c>
      <c r="U12" s="63">
        <f t="shared" si="5"/>
        <v>0</v>
      </c>
      <c r="V12" s="63">
        <f t="shared" si="5"/>
        <v>0</v>
      </c>
      <c r="W12" s="63">
        <f t="shared" si="5"/>
        <v>0</v>
      </c>
      <c r="X12" s="63">
        <f t="shared" si="5"/>
        <v>0</v>
      </c>
      <c r="Y12" s="63">
        <f>SUM(G12,H12,I12,J12,K12,L12,M12,N12,O12)</f>
        <v>182515170</v>
      </c>
    </row>
    <row r="13" spans="1:25" s="68" customFormat="1" ht="23.25" customHeight="1">
      <c r="A13" s="269" t="s">
        <v>24</v>
      </c>
      <c r="B13" s="232" t="s">
        <v>126</v>
      </c>
      <c r="C13" s="232"/>
      <c r="D13" s="232"/>
      <c r="E13" s="232"/>
      <c r="F13" s="66">
        <f>SUM(F14:F15)</f>
        <v>71777000</v>
      </c>
      <c r="G13" s="66">
        <f>SUM(G14:G15)</f>
        <v>21849000</v>
      </c>
      <c r="H13" s="67">
        <f aca="true" t="shared" si="6" ref="H13:Y13">SUM(H14:H15)</f>
        <v>28201000</v>
      </c>
      <c r="I13" s="66">
        <f t="shared" si="6"/>
        <v>6300000</v>
      </c>
      <c r="J13" s="66">
        <f t="shared" si="6"/>
        <v>6607000</v>
      </c>
      <c r="K13" s="66">
        <f t="shared" si="6"/>
        <v>1189000</v>
      </c>
      <c r="L13" s="66">
        <f t="shared" si="6"/>
        <v>0</v>
      </c>
      <c r="M13" s="66">
        <f t="shared" si="6"/>
        <v>0</v>
      </c>
      <c r="N13" s="66">
        <f t="shared" si="6"/>
        <v>0</v>
      </c>
      <c r="O13" s="66">
        <f t="shared" si="6"/>
        <v>0</v>
      </c>
      <c r="P13" s="66">
        <f t="shared" si="6"/>
        <v>0</v>
      </c>
      <c r="Q13" s="66">
        <f t="shared" si="6"/>
        <v>0</v>
      </c>
      <c r="R13" s="66">
        <f t="shared" si="6"/>
        <v>0</v>
      </c>
      <c r="S13" s="66">
        <f t="shared" si="6"/>
        <v>0</v>
      </c>
      <c r="T13" s="66">
        <f t="shared" si="6"/>
        <v>0</v>
      </c>
      <c r="U13" s="66">
        <f t="shared" si="6"/>
        <v>0</v>
      </c>
      <c r="V13" s="66">
        <f t="shared" si="6"/>
        <v>0</v>
      </c>
      <c r="W13" s="66">
        <f t="shared" si="6"/>
        <v>0</v>
      </c>
      <c r="X13" s="66">
        <f t="shared" si="6"/>
        <v>0</v>
      </c>
      <c r="Y13" s="66">
        <f t="shared" si="6"/>
        <v>64146000</v>
      </c>
    </row>
    <row r="14" spans="1:25" s="71" customFormat="1" ht="12">
      <c r="A14" s="270"/>
      <c r="B14" s="230" t="s">
        <v>120</v>
      </c>
      <c r="C14" s="230"/>
      <c r="D14" s="230"/>
      <c r="E14" s="230"/>
      <c r="F14" s="69">
        <f>SUM(F17,F20,F23,F26,F29,F32,F35,F38)</f>
        <v>0</v>
      </c>
      <c r="G14" s="69">
        <f>SUM(G17,G20,G23,G26,G29,G32,G35,G38)</f>
        <v>0</v>
      </c>
      <c r="H14" s="70">
        <f aca="true" t="shared" si="7" ref="H14:O15">SUM(H17,H20,H23,H26,H29,H32,H35,H38)</f>
        <v>0</v>
      </c>
      <c r="I14" s="69">
        <f t="shared" si="7"/>
        <v>0</v>
      </c>
      <c r="J14" s="69">
        <f t="shared" si="7"/>
        <v>0</v>
      </c>
      <c r="K14" s="69">
        <f t="shared" si="7"/>
        <v>0</v>
      </c>
      <c r="L14" s="69">
        <f t="shared" si="7"/>
        <v>0</v>
      </c>
      <c r="M14" s="69">
        <f t="shared" si="7"/>
        <v>0</v>
      </c>
      <c r="N14" s="69">
        <f t="shared" si="7"/>
        <v>0</v>
      </c>
      <c r="O14" s="69">
        <f t="shared" si="7"/>
        <v>0</v>
      </c>
      <c r="P14" s="69">
        <f aca="true" t="shared" si="8" ref="P14:X14">SUM(P17,P20,P23,P26,P29,P32,P38)</f>
        <v>0</v>
      </c>
      <c r="Q14" s="69">
        <f t="shared" si="8"/>
        <v>0</v>
      </c>
      <c r="R14" s="69">
        <f t="shared" si="8"/>
        <v>0</v>
      </c>
      <c r="S14" s="69">
        <f t="shared" si="8"/>
        <v>0</v>
      </c>
      <c r="T14" s="69">
        <f t="shared" si="8"/>
        <v>0</v>
      </c>
      <c r="U14" s="69">
        <f t="shared" si="8"/>
        <v>0</v>
      </c>
      <c r="V14" s="69">
        <f t="shared" si="8"/>
        <v>0</v>
      </c>
      <c r="W14" s="69">
        <f t="shared" si="8"/>
        <v>0</v>
      </c>
      <c r="X14" s="69">
        <f t="shared" si="8"/>
        <v>0</v>
      </c>
      <c r="Y14" s="69">
        <f>SUM(G14,H14,I14,J14,K14,L14,M14,N14,O14)</f>
        <v>0</v>
      </c>
    </row>
    <row r="15" spans="1:25" s="71" customFormat="1" ht="12">
      <c r="A15" s="271"/>
      <c r="B15" s="230" t="s">
        <v>121</v>
      </c>
      <c r="C15" s="230"/>
      <c r="D15" s="230"/>
      <c r="E15" s="230"/>
      <c r="F15" s="69">
        <f>SUM(F18,F21,F24,F27,F30,F33,F36,F39)</f>
        <v>71777000</v>
      </c>
      <c r="G15" s="69">
        <f>SUM(G18,G21,G24,G27,G30,G33,G36,G39)</f>
        <v>21849000</v>
      </c>
      <c r="H15" s="70">
        <f t="shared" si="7"/>
        <v>28201000</v>
      </c>
      <c r="I15" s="69">
        <f t="shared" si="7"/>
        <v>6300000</v>
      </c>
      <c r="J15" s="69">
        <f t="shared" si="7"/>
        <v>6607000</v>
      </c>
      <c r="K15" s="69">
        <f t="shared" si="7"/>
        <v>1189000</v>
      </c>
      <c r="L15" s="69">
        <f t="shared" si="7"/>
        <v>0</v>
      </c>
      <c r="M15" s="69">
        <f t="shared" si="7"/>
        <v>0</v>
      </c>
      <c r="N15" s="69">
        <f t="shared" si="7"/>
        <v>0</v>
      </c>
      <c r="O15" s="69">
        <f t="shared" si="7"/>
        <v>0</v>
      </c>
      <c r="P15" s="69">
        <f aca="true" t="shared" si="9" ref="P15:X15">SUM(P18,P21,P24,P27,P30,P33,P39)</f>
        <v>0</v>
      </c>
      <c r="Q15" s="69">
        <f t="shared" si="9"/>
        <v>0</v>
      </c>
      <c r="R15" s="69">
        <f t="shared" si="9"/>
        <v>0</v>
      </c>
      <c r="S15" s="69">
        <f t="shared" si="9"/>
        <v>0</v>
      </c>
      <c r="T15" s="69">
        <f t="shared" si="9"/>
        <v>0</v>
      </c>
      <c r="U15" s="69">
        <f t="shared" si="9"/>
        <v>0</v>
      </c>
      <c r="V15" s="69">
        <f t="shared" si="9"/>
        <v>0</v>
      </c>
      <c r="W15" s="69">
        <f t="shared" si="9"/>
        <v>0</v>
      </c>
      <c r="X15" s="69">
        <f t="shared" si="9"/>
        <v>0</v>
      </c>
      <c r="Y15" s="69">
        <f>SUM(G15,H15,I15,J15,K15,L15,M15,N15,O15)</f>
        <v>64146000</v>
      </c>
    </row>
    <row r="16" spans="1:25" s="50" customFormat="1" ht="36">
      <c r="A16" s="251" t="s">
        <v>137</v>
      </c>
      <c r="B16" s="52" t="s">
        <v>246</v>
      </c>
      <c r="C16" s="256" t="s">
        <v>197</v>
      </c>
      <c r="D16" s="257">
        <v>2009</v>
      </c>
      <c r="E16" s="257">
        <v>2012</v>
      </c>
      <c r="F16" s="72">
        <f>SUM(F17:F18)</f>
        <v>24628000</v>
      </c>
      <c r="G16" s="72">
        <f>SUM(G17:G18)</f>
        <v>7874000</v>
      </c>
      <c r="H16" s="73">
        <f aca="true" t="shared" si="10" ref="H16:Y16">SUM(H17:H18)</f>
        <v>16134000</v>
      </c>
      <c r="I16" s="72">
        <f t="shared" si="10"/>
        <v>0</v>
      </c>
      <c r="J16" s="72">
        <f t="shared" si="10"/>
        <v>0</v>
      </c>
      <c r="K16" s="72">
        <f t="shared" si="10"/>
        <v>0</v>
      </c>
      <c r="L16" s="72">
        <f t="shared" si="10"/>
        <v>0</v>
      </c>
      <c r="M16" s="72">
        <f t="shared" si="10"/>
        <v>0</v>
      </c>
      <c r="N16" s="72">
        <f t="shared" si="10"/>
        <v>0</v>
      </c>
      <c r="O16" s="72">
        <f t="shared" si="10"/>
        <v>0</v>
      </c>
      <c r="P16" s="72">
        <f t="shared" si="10"/>
        <v>0</v>
      </c>
      <c r="Q16" s="72">
        <f t="shared" si="10"/>
        <v>0</v>
      </c>
      <c r="R16" s="72">
        <f t="shared" si="10"/>
        <v>0</v>
      </c>
      <c r="S16" s="72">
        <f t="shared" si="10"/>
        <v>0</v>
      </c>
      <c r="T16" s="72">
        <f t="shared" si="10"/>
        <v>0</v>
      </c>
      <c r="U16" s="72">
        <f t="shared" si="10"/>
        <v>0</v>
      </c>
      <c r="V16" s="72">
        <f t="shared" si="10"/>
        <v>0</v>
      </c>
      <c r="W16" s="72">
        <f t="shared" si="10"/>
        <v>0</v>
      </c>
      <c r="X16" s="72">
        <f t="shared" si="10"/>
        <v>0</v>
      </c>
      <c r="Y16" s="74">
        <f t="shared" si="10"/>
        <v>24008000</v>
      </c>
    </row>
    <row r="17" spans="1:25" ht="12">
      <c r="A17" s="255"/>
      <c r="B17" s="75" t="s">
        <v>120</v>
      </c>
      <c r="C17" s="256"/>
      <c r="D17" s="257"/>
      <c r="E17" s="257"/>
      <c r="F17" s="76">
        <v>0</v>
      </c>
      <c r="G17" s="76">
        <v>0</v>
      </c>
      <c r="H17" s="77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8">
        <f>SUM(G17,H17,I17,J17,K17,L17,M17,N17,O17)</f>
        <v>0</v>
      </c>
    </row>
    <row r="18" spans="1:25" ht="12">
      <c r="A18" s="252"/>
      <c r="B18" s="75" t="s">
        <v>121</v>
      </c>
      <c r="C18" s="256"/>
      <c r="D18" s="257"/>
      <c r="E18" s="257"/>
      <c r="F18" s="76">
        <v>24628000</v>
      </c>
      <c r="G18" s="76">
        <v>7874000</v>
      </c>
      <c r="H18" s="77">
        <v>16134000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8">
        <f>SUM(G18,H18,I18,J18,K18,L18,M18,N18,O18)</f>
        <v>24008000</v>
      </c>
    </row>
    <row r="19" spans="1:25" s="50" customFormat="1" ht="36">
      <c r="A19" s="251" t="s">
        <v>138</v>
      </c>
      <c r="B19" s="52" t="s">
        <v>247</v>
      </c>
      <c r="C19" s="256" t="s">
        <v>204</v>
      </c>
      <c r="D19" s="257">
        <v>2010</v>
      </c>
      <c r="E19" s="257">
        <v>2014</v>
      </c>
      <c r="F19" s="72">
        <f>SUM(F20:F21)</f>
        <v>5152000</v>
      </c>
      <c r="G19" s="72">
        <f>SUM(G20:G21)</f>
        <v>245000</v>
      </c>
      <c r="H19" s="73">
        <f aca="true" t="shared" si="11" ref="H19:Y19">SUM(H20:H21)</f>
        <v>414000</v>
      </c>
      <c r="I19" s="72">
        <f t="shared" si="11"/>
        <v>993000</v>
      </c>
      <c r="J19" s="72">
        <f t="shared" si="11"/>
        <v>3500000</v>
      </c>
      <c r="K19" s="72">
        <f t="shared" si="11"/>
        <v>0</v>
      </c>
      <c r="L19" s="72">
        <f t="shared" si="11"/>
        <v>0</v>
      </c>
      <c r="M19" s="72">
        <f t="shared" si="11"/>
        <v>0</v>
      </c>
      <c r="N19" s="72">
        <f t="shared" si="11"/>
        <v>0</v>
      </c>
      <c r="O19" s="72">
        <f t="shared" si="11"/>
        <v>0</v>
      </c>
      <c r="P19" s="72">
        <f t="shared" si="11"/>
        <v>0</v>
      </c>
      <c r="Q19" s="72">
        <f t="shared" si="11"/>
        <v>0</v>
      </c>
      <c r="R19" s="72">
        <f t="shared" si="11"/>
        <v>0</v>
      </c>
      <c r="S19" s="72">
        <f t="shared" si="11"/>
        <v>0</v>
      </c>
      <c r="T19" s="72">
        <f t="shared" si="11"/>
        <v>0</v>
      </c>
      <c r="U19" s="72">
        <f t="shared" si="11"/>
        <v>0</v>
      </c>
      <c r="V19" s="72">
        <f t="shared" si="11"/>
        <v>0</v>
      </c>
      <c r="W19" s="72">
        <f t="shared" si="11"/>
        <v>0</v>
      </c>
      <c r="X19" s="72">
        <f t="shared" si="11"/>
        <v>0</v>
      </c>
      <c r="Y19" s="74">
        <f t="shared" si="11"/>
        <v>5152000</v>
      </c>
    </row>
    <row r="20" spans="1:25" ht="12">
      <c r="A20" s="255"/>
      <c r="B20" s="75" t="s">
        <v>120</v>
      </c>
      <c r="C20" s="256"/>
      <c r="D20" s="257"/>
      <c r="E20" s="257"/>
      <c r="F20" s="76">
        <v>0</v>
      </c>
      <c r="G20" s="76">
        <v>0</v>
      </c>
      <c r="H20" s="77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8">
        <f>SUM(G20,H20,I20,J20,K20,L20,M20,N20,O20)</f>
        <v>0</v>
      </c>
    </row>
    <row r="21" spans="1:25" ht="12">
      <c r="A21" s="252"/>
      <c r="B21" s="75" t="s">
        <v>121</v>
      </c>
      <c r="C21" s="256"/>
      <c r="D21" s="257"/>
      <c r="E21" s="257"/>
      <c r="F21" s="76">
        <v>5152000</v>
      </c>
      <c r="G21" s="76">
        <v>245000</v>
      </c>
      <c r="H21" s="77">
        <v>414000</v>
      </c>
      <c r="I21" s="76">
        <v>993000</v>
      </c>
      <c r="J21" s="76">
        <v>3500000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8">
        <f>SUM(G21,H21,I21,J21,K21,L21,M21,N21,O21)</f>
        <v>5152000</v>
      </c>
    </row>
    <row r="22" spans="1:25" s="50" customFormat="1" ht="24">
      <c r="A22" s="251" t="s">
        <v>139</v>
      </c>
      <c r="B22" s="52" t="s">
        <v>248</v>
      </c>
      <c r="C22" s="256" t="s">
        <v>197</v>
      </c>
      <c r="D22" s="257">
        <v>2010</v>
      </c>
      <c r="E22" s="257">
        <v>2012</v>
      </c>
      <c r="F22" s="72">
        <f>SUM(F23:F24)</f>
        <v>16623000</v>
      </c>
      <c r="G22" s="72">
        <f>SUM(G23:G24)</f>
        <v>7710000</v>
      </c>
      <c r="H22" s="73">
        <f aca="true" t="shared" si="12" ref="H22:Y22">SUM(H23:H24)</f>
        <v>3344000</v>
      </c>
      <c r="I22" s="72">
        <f t="shared" si="12"/>
        <v>0</v>
      </c>
      <c r="J22" s="72">
        <f t="shared" si="12"/>
        <v>0</v>
      </c>
      <c r="K22" s="72">
        <f t="shared" si="12"/>
        <v>0</v>
      </c>
      <c r="L22" s="72">
        <f t="shared" si="12"/>
        <v>0</v>
      </c>
      <c r="M22" s="72">
        <f t="shared" si="12"/>
        <v>0</v>
      </c>
      <c r="N22" s="72">
        <f t="shared" si="12"/>
        <v>0</v>
      </c>
      <c r="O22" s="72">
        <f t="shared" si="12"/>
        <v>0</v>
      </c>
      <c r="P22" s="72">
        <f t="shared" si="12"/>
        <v>0</v>
      </c>
      <c r="Q22" s="72">
        <f t="shared" si="12"/>
        <v>0</v>
      </c>
      <c r="R22" s="72">
        <f t="shared" si="12"/>
        <v>0</v>
      </c>
      <c r="S22" s="72">
        <f t="shared" si="12"/>
        <v>0</v>
      </c>
      <c r="T22" s="72">
        <f t="shared" si="12"/>
        <v>0</v>
      </c>
      <c r="U22" s="72">
        <f t="shared" si="12"/>
        <v>0</v>
      </c>
      <c r="V22" s="72">
        <f t="shared" si="12"/>
        <v>0</v>
      </c>
      <c r="W22" s="72">
        <f t="shared" si="12"/>
        <v>0</v>
      </c>
      <c r="X22" s="72">
        <f t="shared" si="12"/>
        <v>0</v>
      </c>
      <c r="Y22" s="74">
        <f t="shared" si="12"/>
        <v>11054000</v>
      </c>
    </row>
    <row r="23" spans="1:25" ht="12">
      <c r="A23" s="255"/>
      <c r="B23" s="75" t="s">
        <v>120</v>
      </c>
      <c r="C23" s="256"/>
      <c r="D23" s="257"/>
      <c r="E23" s="257"/>
      <c r="F23" s="76">
        <v>0</v>
      </c>
      <c r="G23" s="76">
        <v>0</v>
      </c>
      <c r="H23" s="77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8">
        <f>SUM(G23,H23,I23,J23,K23,L23,M23,N23,O23)</f>
        <v>0</v>
      </c>
    </row>
    <row r="24" spans="1:25" ht="12">
      <c r="A24" s="252"/>
      <c r="B24" s="75" t="s">
        <v>121</v>
      </c>
      <c r="C24" s="256"/>
      <c r="D24" s="257"/>
      <c r="E24" s="257"/>
      <c r="F24" s="76">
        <v>16623000</v>
      </c>
      <c r="G24" s="76">
        <v>7710000</v>
      </c>
      <c r="H24" s="77">
        <v>3344000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8">
        <f>SUM(G24,H24,I24,J24,K24,L24,M24,N24,O24)</f>
        <v>11054000</v>
      </c>
    </row>
    <row r="25" spans="1:25" s="50" customFormat="1" ht="48">
      <c r="A25" s="251" t="s">
        <v>140</v>
      </c>
      <c r="B25" s="52" t="s">
        <v>331</v>
      </c>
      <c r="C25" s="256" t="s">
        <v>133</v>
      </c>
      <c r="D25" s="257">
        <v>2011</v>
      </c>
      <c r="E25" s="257">
        <v>2012</v>
      </c>
      <c r="F25" s="72">
        <f>SUM(F26,F27)</f>
        <v>1530000</v>
      </c>
      <c r="G25" s="72">
        <f>SUM(G26,G27)</f>
        <v>536000</v>
      </c>
      <c r="H25" s="73">
        <f aca="true" t="shared" si="13" ref="H25:Y25">SUM(H26:H27)</f>
        <v>994000</v>
      </c>
      <c r="I25" s="72">
        <f t="shared" si="13"/>
        <v>0</v>
      </c>
      <c r="J25" s="72">
        <f t="shared" si="13"/>
        <v>0</v>
      </c>
      <c r="K25" s="72">
        <f t="shared" si="13"/>
        <v>0</v>
      </c>
      <c r="L25" s="72">
        <f t="shared" si="13"/>
        <v>0</v>
      </c>
      <c r="M25" s="72">
        <f t="shared" si="13"/>
        <v>0</v>
      </c>
      <c r="N25" s="72">
        <f t="shared" si="13"/>
        <v>0</v>
      </c>
      <c r="O25" s="72">
        <f t="shared" si="13"/>
        <v>0</v>
      </c>
      <c r="P25" s="72">
        <f t="shared" si="13"/>
        <v>0</v>
      </c>
      <c r="Q25" s="72">
        <f t="shared" si="13"/>
        <v>0</v>
      </c>
      <c r="R25" s="72">
        <f t="shared" si="13"/>
        <v>0</v>
      </c>
      <c r="S25" s="72">
        <f t="shared" si="13"/>
        <v>0</v>
      </c>
      <c r="T25" s="72">
        <f t="shared" si="13"/>
        <v>0</v>
      </c>
      <c r="U25" s="72">
        <f t="shared" si="13"/>
        <v>0</v>
      </c>
      <c r="V25" s="72">
        <f t="shared" si="13"/>
        <v>0</v>
      </c>
      <c r="W25" s="72">
        <f t="shared" si="13"/>
        <v>0</v>
      </c>
      <c r="X25" s="72">
        <f t="shared" si="13"/>
        <v>0</v>
      </c>
      <c r="Y25" s="74">
        <f t="shared" si="13"/>
        <v>1530000</v>
      </c>
    </row>
    <row r="26" spans="1:25" ht="12">
      <c r="A26" s="255"/>
      <c r="B26" s="75" t="s">
        <v>120</v>
      </c>
      <c r="C26" s="256"/>
      <c r="D26" s="257"/>
      <c r="E26" s="257"/>
      <c r="F26" s="76">
        <v>0</v>
      </c>
      <c r="G26" s="76">
        <v>0</v>
      </c>
      <c r="H26" s="77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8">
        <f>SUM(G26,H26,I26,J26,K26,L26,M26,N26,O26)</f>
        <v>0</v>
      </c>
    </row>
    <row r="27" spans="1:25" ht="12">
      <c r="A27" s="252"/>
      <c r="B27" s="75" t="s">
        <v>121</v>
      </c>
      <c r="C27" s="256"/>
      <c r="D27" s="257"/>
      <c r="E27" s="257"/>
      <c r="F27" s="76">
        <v>1530000</v>
      </c>
      <c r="G27" s="76">
        <v>536000</v>
      </c>
      <c r="H27" s="77">
        <v>994000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8">
        <f>SUM(G27,H27,I27,J27,K27,L27,M27,N27,O27)</f>
        <v>1530000</v>
      </c>
    </row>
    <row r="28" spans="1:25" s="50" customFormat="1" ht="24">
      <c r="A28" s="251" t="s">
        <v>141</v>
      </c>
      <c r="B28" s="52" t="s">
        <v>249</v>
      </c>
      <c r="C28" s="256" t="s">
        <v>133</v>
      </c>
      <c r="D28" s="257">
        <v>2010</v>
      </c>
      <c r="E28" s="257">
        <v>2012</v>
      </c>
      <c r="F28" s="72">
        <f>SUM(F29:F30)</f>
        <v>4177000</v>
      </c>
      <c r="G28" s="72">
        <f>SUM(G29:G30)</f>
        <v>177000</v>
      </c>
      <c r="H28" s="73">
        <f aca="true" t="shared" si="14" ref="H28:Y28">SUM(H29:H30)</f>
        <v>2493000</v>
      </c>
      <c r="I28" s="72">
        <f t="shared" si="14"/>
        <v>1507000</v>
      </c>
      <c r="J28" s="72">
        <f t="shared" si="14"/>
        <v>0</v>
      </c>
      <c r="K28" s="72">
        <f t="shared" si="14"/>
        <v>0</v>
      </c>
      <c r="L28" s="72">
        <f t="shared" si="14"/>
        <v>0</v>
      </c>
      <c r="M28" s="72">
        <f t="shared" si="14"/>
        <v>0</v>
      </c>
      <c r="N28" s="72">
        <f t="shared" si="14"/>
        <v>0</v>
      </c>
      <c r="O28" s="72">
        <f t="shared" si="14"/>
        <v>0</v>
      </c>
      <c r="P28" s="72">
        <f t="shared" si="14"/>
        <v>0</v>
      </c>
      <c r="Q28" s="72">
        <f t="shared" si="14"/>
        <v>0</v>
      </c>
      <c r="R28" s="72">
        <f t="shared" si="14"/>
        <v>0</v>
      </c>
      <c r="S28" s="72">
        <f t="shared" si="14"/>
        <v>0</v>
      </c>
      <c r="T28" s="72">
        <f t="shared" si="14"/>
        <v>0</v>
      </c>
      <c r="U28" s="72">
        <f t="shared" si="14"/>
        <v>0</v>
      </c>
      <c r="V28" s="72">
        <f t="shared" si="14"/>
        <v>0</v>
      </c>
      <c r="W28" s="72">
        <f t="shared" si="14"/>
        <v>0</v>
      </c>
      <c r="X28" s="72">
        <f t="shared" si="14"/>
        <v>0</v>
      </c>
      <c r="Y28" s="74">
        <f t="shared" si="14"/>
        <v>4177000</v>
      </c>
    </row>
    <row r="29" spans="1:25" ht="12">
      <c r="A29" s="255"/>
      <c r="B29" s="75" t="s">
        <v>120</v>
      </c>
      <c r="C29" s="256"/>
      <c r="D29" s="257"/>
      <c r="E29" s="257"/>
      <c r="F29" s="76">
        <v>0</v>
      </c>
      <c r="G29" s="76">
        <v>0</v>
      </c>
      <c r="H29" s="77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8">
        <f>SUM(G29,H29,I29,J29,K29,L29,M29,N29,O29)</f>
        <v>0</v>
      </c>
    </row>
    <row r="30" spans="1:25" ht="12">
      <c r="A30" s="252"/>
      <c r="B30" s="75" t="s">
        <v>121</v>
      </c>
      <c r="C30" s="256"/>
      <c r="D30" s="257"/>
      <c r="E30" s="257"/>
      <c r="F30" s="76">
        <v>4177000</v>
      </c>
      <c r="G30" s="112">
        <v>177000</v>
      </c>
      <c r="H30" s="77">
        <v>2493000</v>
      </c>
      <c r="I30" s="76">
        <v>1507000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8">
        <f>SUM(G30,H30,I30,J30,K30,L30,M30,N30,O30)</f>
        <v>4177000</v>
      </c>
    </row>
    <row r="31" spans="1:25" s="50" customFormat="1" ht="75" customHeight="1">
      <c r="A31" s="251" t="s">
        <v>142</v>
      </c>
      <c r="B31" s="52" t="s">
        <v>250</v>
      </c>
      <c r="C31" s="256" t="s">
        <v>133</v>
      </c>
      <c r="D31" s="257">
        <v>2009</v>
      </c>
      <c r="E31" s="257">
        <v>2012</v>
      </c>
      <c r="F31" s="72">
        <f>SUM(F32:F33)</f>
        <v>2296000</v>
      </c>
      <c r="G31" s="72">
        <f>SUM(G32:G33)</f>
        <v>960000</v>
      </c>
      <c r="H31" s="73">
        <f aca="true" t="shared" si="15" ref="H31:Y31">SUM(H32:H33)</f>
        <v>1322000</v>
      </c>
      <c r="I31" s="72">
        <f t="shared" si="15"/>
        <v>0</v>
      </c>
      <c r="J31" s="72">
        <f t="shared" si="15"/>
        <v>0</v>
      </c>
      <c r="K31" s="72">
        <f t="shared" si="15"/>
        <v>0</v>
      </c>
      <c r="L31" s="72">
        <f t="shared" si="15"/>
        <v>0</v>
      </c>
      <c r="M31" s="72">
        <f t="shared" si="15"/>
        <v>0</v>
      </c>
      <c r="N31" s="72">
        <f t="shared" si="15"/>
        <v>0</v>
      </c>
      <c r="O31" s="72">
        <f t="shared" si="15"/>
        <v>0</v>
      </c>
      <c r="P31" s="72">
        <f t="shared" si="15"/>
        <v>0</v>
      </c>
      <c r="Q31" s="72">
        <f t="shared" si="15"/>
        <v>0</v>
      </c>
      <c r="R31" s="72">
        <f t="shared" si="15"/>
        <v>0</v>
      </c>
      <c r="S31" s="72">
        <f t="shared" si="15"/>
        <v>0</v>
      </c>
      <c r="T31" s="72">
        <f t="shared" si="15"/>
        <v>0</v>
      </c>
      <c r="U31" s="72">
        <f t="shared" si="15"/>
        <v>0</v>
      </c>
      <c r="V31" s="72">
        <f t="shared" si="15"/>
        <v>0</v>
      </c>
      <c r="W31" s="72">
        <f t="shared" si="15"/>
        <v>0</v>
      </c>
      <c r="X31" s="72">
        <f t="shared" si="15"/>
        <v>0</v>
      </c>
      <c r="Y31" s="74">
        <f t="shared" si="15"/>
        <v>2282000</v>
      </c>
    </row>
    <row r="32" spans="1:25" ht="12">
      <c r="A32" s="255"/>
      <c r="B32" s="75" t="s">
        <v>120</v>
      </c>
      <c r="C32" s="256"/>
      <c r="D32" s="257"/>
      <c r="E32" s="257"/>
      <c r="F32" s="76">
        <v>0</v>
      </c>
      <c r="G32" s="76">
        <v>0</v>
      </c>
      <c r="H32" s="77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8">
        <f>SUM(G32,H32,I32,J32,K32,L32,M32,N32,O32)</f>
        <v>0</v>
      </c>
    </row>
    <row r="33" spans="1:25" ht="12">
      <c r="A33" s="252"/>
      <c r="B33" s="75" t="s">
        <v>121</v>
      </c>
      <c r="C33" s="256"/>
      <c r="D33" s="257"/>
      <c r="E33" s="257"/>
      <c r="F33" s="76">
        <v>2296000</v>
      </c>
      <c r="G33" s="76">
        <v>960000</v>
      </c>
      <c r="H33" s="77">
        <v>1322000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8">
        <f>SUM(G33,H33,I33,J33,K33,L33,M33,N33,O33)</f>
        <v>2282000</v>
      </c>
    </row>
    <row r="34" spans="1:25" s="50" customFormat="1" ht="52.5" customHeight="1">
      <c r="A34" s="251" t="s">
        <v>143</v>
      </c>
      <c r="B34" s="52" t="s">
        <v>330</v>
      </c>
      <c r="C34" s="256" t="s">
        <v>133</v>
      </c>
      <c r="D34" s="257">
        <v>2009</v>
      </c>
      <c r="E34" s="257">
        <v>2012</v>
      </c>
      <c r="F34" s="72">
        <f>SUM(F35:F36)</f>
        <v>3739000</v>
      </c>
      <c r="G34" s="72">
        <f>SUM(G35:G36)</f>
        <v>547000</v>
      </c>
      <c r="H34" s="73">
        <f aca="true" t="shared" si="16" ref="H34:Y34">SUM(H35:H36)</f>
        <v>0</v>
      </c>
      <c r="I34" s="72">
        <f t="shared" si="16"/>
        <v>2907000</v>
      </c>
      <c r="J34" s="72">
        <f t="shared" si="16"/>
        <v>0</v>
      </c>
      <c r="K34" s="72">
        <f t="shared" si="16"/>
        <v>0</v>
      </c>
      <c r="L34" s="72">
        <f t="shared" si="16"/>
        <v>0</v>
      </c>
      <c r="M34" s="72">
        <f t="shared" si="16"/>
        <v>0</v>
      </c>
      <c r="N34" s="72">
        <f t="shared" si="16"/>
        <v>0</v>
      </c>
      <c r="O34" s="72">
        <f t="shared" si="16"/>
        <v>0</v>
      </c>
      <c r="P34" s="72">
        <f t="shared" si="16"/>
        <v>0</v>
      </c>
      <c r="Q34" s="72">
        <f t="shared" si="16"/>
        <v>0</v>
      </c>
      <c r="R34" s="72">
        <f t="shared" si="16"/>
        <v>0</v>
      </c>
      <c r="S34" s="72">
        <f t="shared" si="16"/>
        <v>0</v>
      </c>
      <c r="T34" s="72">
        <f t="shared" si="16"/>
        <v>0</v>
      </c>
      <c r="U34" s="72">
        <f t="shared" si="16"/>
        <v>0</v>
      </c>
      <c r="V34" s="72">
        <f t="shared" si="16"/>
        <v>0</v>
      </c>
      <c r="W34" s="72">
        <f t="shared" si="16"/>
        <v>0</v>
      </c>
      <c r="X34" s="72">
        <f t="shared" si="16"/>
        <v>0</v>
      </c>
      <c r="Y34" s="74">
        <f t="shared" si="16"/>
        <v>3454000</v>
      </c>
    </row>
    <row r="35" spans="1:25" ht="12">
      <c r="A35" s="255"/>
      <c r="B35" s="75" t="s">
        <v>120</v>
      </c>
      <c r="C35" s="256"/>
      <c r="D35" s="257"/>
      <c r="E35" s="257"/>
      <c r="F35" s="76">
        <v>0</v>
      </c>
      <c r="G35" s="76">
        <v>0</v>
      </c>
      <c r="H35" s="77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8">
        <f>SUM(G35,H35,I35,J35,K35,L35,M35,N35,O35)</f>
        <v>0</v>
      </c>
    </row>
    <row r="36" spans="1:25" ht="12">
      <c r="A36" s="252"/>
      <c r="B36" s="75" t="s">
        <v>121</v>
      </c>
      <c r="C36" s="256"/>
      <c r="D36" s="257"/>
      <c r="E36" s="257"/>
      <c r="F36" s="76">
        <v>3739000</v>
      </c>
      <c r="G36" s="76">
        <v>547000</v>
      </c>
      <c r="H36" s="77">
        <v>0</v>
      </c>
      <c r="I36" s="76">
        <v>2907000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8">
        <f>SUM(G36,H36,I36,J36,K36,L36,M36,N36,O36)</f>
        <v>3454000</v>
      </c>
    </row>
    <row r="37" spans="1:25" s="50" customFormat="1" ht="27.75" customHeight="1">
      <c r="A37" s="251" t="s">
        <v>212</v>
      </c>
      <c r="B37" s="52" t="s">
        <v>251</v>
      </c>
      <c r="C37" s="256" t="s">
        <v>133</v>
      </c>
      <c r="D37" s="257">
        <v>2010</v>
      </c>
      <c r="E37" s="257">
        <v>2015</v>
      </c>
      <c r="F37" s="72">
        <f>SUM(F38:F39)</f>
        <v>13632000</v>
      </c>
      <c r="G37" s="72">
        <f>SUM(G38:G39)</f>
        <v>3800000</v>
      </c>
      <c r="H37" s="73">
        <f aca="true" t="shared" si="17" ref="H37:Y37">SUM(H38:H39)</f>
        <v>3500000</v>
      </c>
      <c r="I37" s="72">
        <f t="shared" si="17"/>
        <v>893000</v>
      </c>
      <c r="J37" s="72">
        <f t="shared" si="17"/>
        <v>3107000</v>
      </c>
      <c r="K37" s="72">
        <f t="shared" si="17"/>
        <v>1189000</v>
      </c>
      <c r="L37" s="72">
        <f t="shared" si="17"/>
        <v>0</v>
      </c>
      <c r="M37" s="72">
        <f t="shared" si="17"/>
        <v>0</v>
      </c>
      <c r="N37" s="72">
        <f t="shared" si="17"/>
        <v>0</v>
      </c>
      <c r="O37" s="72">
        <f t="shared" si="17"/>
        <v>0</v>
      </c>
      <c r="P37" s="72">
        <f t="shared" si="17"/>
        <v>0</v>
      </c>
      <c r="Q37" s="72">
        <f t="shared" si="17"/>
        <v>0</v>
      </c>
      <c r="R37" s="72">
        <f t="shared" si="17"/>
        <v>0</v>
      </c>
      <c r="S37" s="72">
        <f t="shared" si="17"/>
        <v>0</v>
      </c>
      <c r="T37" s="72">
        <f t="shared" si="17"/>
        <v>0</v>
      </c>
      <c r="U37" s="72">
        <f t="shared" si="17"/>
        <v>0</v>
      </c>
      <c r="V37" s="72">
        <f t="shared" si="17"/>
        <v>0</v>
      </c>
      <c r="W37" s="72">
        <f t="shared" si="17"/>
        <v>0</v>
      </c>
      <c r="X37" s="72">
        <f t="shared" si="17"/>
        <v>0</v>
      </c>
      <c r="Y37" s="74">
        <f t="shared" si="17"/>
        <v>12489000</v>
      </c>
    </row>
    <row r="38" spans="1:25" s="50" customFormat="1" ht="12">
      <c r="A38" s="255"/>
      <c r="B38" s="75" t="s">
        <v>120</v>
      </c>
      <c r="C38" s="256"/>
      <c r="D38" s="257"/>
      <c r="E38" s="257"/>
      <c r="F38" s="76">
        <v>0</v>
      </c>
      <c r="G38" s="76">
        <v>0</v>
      </c>
      <c r="H38" s="77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8">
        <f>SUM(G38,H38,I38,J38,K38,L38,M38,N38,O38)</f>
        <v>0</v>
      </c>
    </row>
    <row r="39" spans="1:25" s="50" customFormat="1" ht="12">
      <c r="A39" s="252"/>
      <c r="B39" s="75" t="s">
        <v>121</v>
      </c>
      <c r="C39" s="256"/>
      <c r="D39" s="257"/>
      <c r="E39" s="257"/>
      <c r="F39" s="76">
        <v>13632000</v>
      </c>
      <c r="G39" s="112">
        <v>3800000</v>
      </c>
      <c r="H39" s="77">
        <v>3500000</v>
      </c>
      <c r="I39" s="76">
        <v>893000</v>
      </c>
      <c r="J39" s="76">
        <v>3107000</v>
      </c>
      <c r="K39" s="76">
        <v>1189000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8">
        <f>SUM(G39,H39,I39,J39,K39,L39,M39,N39,O39)</f>
        <v>12489000</v>
      </c>
    </row>
    <row r="40" spans="1:25" s="68" customFormat="1" ht="37.5" customHeight="1">
      <c r="A40" s="269" t="s">
        <v>26</v>
      </c>
      <c r="B40" s="232" t="s">
        <v>128</v>
      </c>
      <c r="C40" s="232"/>
      <c r="D40" s="232"/>
      <c r="E40" s="232"/>
      <c r="F40" s="66">
        <f>SUM(F41:F42)</f>
        <v>0</v>
      </c>
      <c r="G40" s="66">
        <f>SUM(G41:G42)</f>
        <v>0</v>
      </c>
      <c r="H40" s="67">
        <f aca="true" t="shared" si="18" ref="H40:Y40">SUM(H41:H42)</f>
        <v>0</v>
      </c>
      <c r="I40" s="66">
        <f t="shared" si="18"/>
        <v>0</v>
      </c>
      <c r="J40" s="66">
        <f t="shared" si="18"/>
        <v>0</v>
      </c>
      <c r="K40" s="66">
        <f t="shared" si="18"/>
        <v>0</v>
      </c>
      <c r="L40" s="66">
        <f t="shared" si="18"/>
        <v>0</v>
      </c>
      <c r="M40" s="66">
        <f t="shared" si="18"/>
        <v>0</v>
      </c>
      <c r="N40" s="66">
        <f t="shared" si="18"/>
        <v>0</v>
      </c>
      <c r="O40" s="66">
        <f t="shared" si="18"/>
        <v>0</v>
      </c>
      <c r="P40" s="66">
        <f t="shared" si="18"/>
        <v>0</v>
      </c>
      <c r="Q40" s="66">
        <f t="shared" si="18"/>
        <v>0</v>
      </c>
      <c r="R40" s="66">
        <f t="shared" si="18"/>
        <v>0</v>
      </c>
      <c r="S40" s="66">
        <f t="shared" si="18"/>
        <v>0</v>
      </c>
      <c r="T40" s="66">
        <f t="shared" si="18"/>
        <v>0</v>
      </c>
      <c r="U40" s="66">
        <f t="shared" si="18"/>
        <v>0</v>
      </c>
      <c r="V40" s="66">
        <f t="shared" si="18"/>
        <v>0</v>
      </c>
      <c r="W40" s="66">
        <f t="shared" si="18"/>
        <v>0</v>
      </c>
      <c r="X40" s="66">
        <f t="shared" si="18"/>
        <v>0</v>
      </c>
      <c r="Y40" s="66">
        <f t="shared" si="18"/>
        <v>0</v>
      </c>
    </row>
    <row r="41" spans="1:25" s="71" customFormat="1" ht="12">
      <c r="A41" s="270"/>
      <c r="B41" s="230" t="s">
        <v>120</v>
      </c>
      <c r="C41" s="230"/>
      <c r="D41" s="230"/>
      <c r="E41" s="230"/>
      <c r="F41" s="69">
        <f>SUM(F44)</f>
        <v>0</v>
      </c>
      <c r="G41" s="69">
        <f>SUM(G44)</f>
        <v>0</v>
      </c>
      <c r="H41" s="70">
        <f aca="true" t="shared" si="19" ref="H41:X41">SUM(H44)</f>
        <v>0</v>
      </c>
      <c r="I41" s="69">
        <f t="shared" si="19"/>
        <v>0</v>
      </c>
      <c r="J41" s="69">
        <f t="shared" si="19"/>
        <v>0</v>
      </c>
      <c r="K41" s="69">
        <f t="shared" si="19"/>
        <v>0</v>
      </c>
      <c r="L41" s="69">
        <f t="shared" si="19"/>
        <v>0</v>
      </c>
      <c r="M41" s="69">
        <f t="shared" si="19"/>
        <v>0</v>
      </c>
      <c r="N41" s="69">
        <f t="shared" si="19"/>
        <v>0</v>
      </c>
      <c r="O41" s="69">
        <f t="shared" si="19"/>
        <v>0</v>
      </c>
      <c r="P41" s="69">
        <f t="shared" si="19"/>
        <v>0</v>
      </c>
      <c r="Q41" s="69">
        <f t="shared" si="19"/>
        <v>0</v>
      </c>
      <c r="R41" s="69">
        <f t="shared" si="19"/>
        <v>0</v>
      </c>
      <c r="S41" s="69">
        <f t="shared" si="19"/>
        <v>0</v>
      </c>
      <c r="T41" s="69">
        <f t="shared" si="19"/>
        <v>0</v>
      </c>
      <c r="U41" s="69">
        <f t="shared" si="19"/>
        <v>0</v>
      </c>
      <c r="V41" s="69">
        <f t="shared" si="19"/>
        <v>0</v>
      </c>
      <c r="W41" s="69">
        <f t="shared" si="19"/>
        <v>0</v>
      </c>
      <c r="X41" s="69">
        <f t="shared" si="19"/>
        <v>0</v>
      </c>
      <c r="Y41" s="69">
        <f>SUM(G41,H41,I41,J41,K41,L41,M41,N41,O41)</f>
        <v>0</v>
      </c>
    </row>
    <row r="42" spans="1:25" s="71" customFormat="1" ht="12">
      <c r="A42" s="271"/>
      <c r="B42" s="230" t="s">
        <v>121</v>
      </c>
      <c r="C42" s="230"/>
      <c r="D42" s="230"/>
      <c r="E42" s="230"/>
      <c r="F42" s="69">
        <f>SUM(F45)</f>
        <v>0</v>
      </c>
      <c r="G42" s="69">
        <f>SUM(G45)</f>
        <v>0</v>
      </c>
      <c r="H42" s="70">
        <f aca="true" t="shared" si="20" ref="H42:X42">SUM(H45)</f>
        <v>0</v>
      </c>
      <c r="I42" s="69">
        <f t="shared" si="20"/>
        <v>0</v>
      </c>
      <c r="J42" s="69">
        <f t="shared" si="20"/>
        <v>0</v>
      </c>
      <c r="K42" s="69">
        <f t="shared" si="20"/>
        <v>0</v>
      </c>
      <c r="L42" s="69">
        <f t="shared" si="20"/>
        <v>0</v>
      </c>
      <c r="M42" s="69">
        <f t="shared" si="20"/>
        <v>0</v>
      </c>
      <c r="N42" s="69">
        <f t="shared" si="20"/>
        <v>0</v>
      </c>
      <c r="O42" s="69">
        <f t="shared" si="20"/>
        <v>0</v>
      </c>
      <c r="P42" s="69">
        <f t="shared" si="20"/>
        <v>0</v>
      </c>
      <c r="Q42" s="69">
        <f t="shared" si="20"/>
        <v>0</v>
      </c>
      <c r="R42" s="69">
        <f t="shared" si="20"/>
        <v>0</v>
      </c>
      <c r="S42" s="69">
        <f t="shared" si="20"/>
        <v>0</v>
      </c>
      <c r="T42" s="69">
        <f t="shared" si="20"/>
        <v>0</v>
      </c>
      <c r="U42" s="69">
        <f t="shared" si="20"/>
        <v>0</v>
      </c>
      <c r="V42" s="69">
        <f t="shared" si="20"/>
        <v>0</v>
      </c>
      <c r="W42" s="69">
        <f t="shared" si="20"/>
        <v>0</v>
      </c>
      <c r="X42" s="69">
        <f t="shared" si="20"/>
        <v>0</v>
      </c>
      <c r="Y42" s="69">
        <f>SUM(G42,H42,I42,J42,K42,L42,M42,N42,O42)</f>
        <v>0</v>
      </c>
    </row>
    <row r="43" spans="1:25" s="83" customFormat="1" ht="12">
      <c r="A43" s="282"/>
      <c r="B43" s="80" t="s">
        <v>127</v>
      </c>
      <c r="C43" s="263" t="s">
        <v>136</v>
      </c>
      <c r="D43" s="263" t="s">
        <v>136</v>
      </c>
      <c r="E43" s="263" t="s">
        <v>136</v>
      </c>
      <c r="F43" s="81">
        <f>SUM(F44:F45)</f>
        <v>0</v>
      </c>
      <c r="G43" s="81">
        <f>SUM(G44:G45)</f>
        <v>0</v>
      </c>
      <c r="H43" s="82">
        <f aca="true" t="shared" si="21" ref="H43:Y43">SUM(H44:H45)</f>
        <v>0</v>
      </c>
      <c r="I43" s="81">
        <f t="shared" si="21"/>
        <v>0</v>
      </c>
      <c r="J43" s="81">
        <f t="shared" si="21"/>
        <v>0</v>
      </c>
      <c r="K43" s="81">
        <f t="shared" si="21"/>
        <v>0</v>
      </c>
      <c r="L43" s="81">
        <f t="shared" si="21"/>
        <v>0</v>
      </c>
      <c r="M43" s="81">
        <f t="shared" si="21"/>
        <v>0</v>
      </c>
      <c r="N43" s="81">
        <f t="shared" si="21"/>
        <v>0</v>
      </c>
      <c r="O43" s="81">
        <f t="shared" si="21"/>
        <v>0</v>
      </c>
      <c r="P43" s="81">
        <f t="shared" si="21"/>
        <v>0</v>
      </c>
      <c r="Q43" s="81">
        <f t="shared" si="21"/>
        <v>0</v>
      </c>
      <c r="R43" s="81">
        <f t="shared" si="21"/>
        <v>0</v>
      </c>
      <c r="S43" s="81">
        <f t="shared" si="21"/>
        <v>0</v>
      </c>
      <c r="T43" s="81">
        <f t="shared" si="21"/>
        <v>0</v>
      </c>
      <c r="U43" s="81">
        <f t="shared" si="21"/>
        <v>0</v>
      </c>
      <c r="V43" s="81">
        <f t="shared" si="21"/>
        <v>0</v>
      </c>
      <c r="W43" s="81">
        <f t="shared" si="21"/>
        <v>0</v>
      </c>
      <c r="X43" s="81">
        <f t="shared" si="21"/>
        <v>0</v>
      </c>
      <c r="Y43" s="81">
        <f t="shared" si="21"/>
        <v>0</v>
      </c>
    </row>
    <row r="44" spans="1:25" s="87" customFormat="1" ht="12">
      <c r="A44" s="283"/>
      <c r="B44" s="84" t="s">
        <v>120</v>
      </c>
      <c r="C44" s="263"/>
      <c r="D44" s="263"/>
      <c r="E44" s="263"/>
      <c r="F44" s="85">
        <v>0</v>
      </c>
      <c r="G44" s="85">
        <v>0</v>
      </c>
      <c r="H44" s="86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f>SUM(G44,H44,I44,J44,K44,L44,M44,N44,O44)</f>
        <v>0</v>
      </c>
    </row>
    <row r="45" spans="1:25" s="87" customFormat="1" ht="12">
      <c r="A45" s="284"/>
      <c r="B45" s="84" t="s">
        <v>121</v>
      </c>
      <c r="C45" s="263"/>
      <c r="D45" s="263"/>
      <c r="E45" s="263"/>
      <c r="F45" s="85">
        <v>0</v>
      </c>
      <c r="G45" s="85">
        <v>0</v>
      </c>
      <c r="H45" s="86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f>SUM(G45,H45,I45,J45,K45,L45,M45,N45,O45)</f>
        <v>0</v>
      </c>
    </row>
    <row r="46" spans="1:25" s="68" customFormat="1" ht="27" customHeight="1">
      <c r="A46" s="88" t="s">
        <v>32</v>
      </c>
      <c r="B46" s="232" t="s">
        <v>129</v>
      </c>
      <c r="C46" s="232"/>
      <c r="D46" s="232"/>
      <c r="E46" s="232"/>
      <c r="F46" s="66">
        <f>SUM(F47:F48)</f>
        <v>190625143</v>
      </c>
      <c r="G46" s="66">
        <f>SUM(G47:G48)</f>
        <v>35335505</v>
      </c>
      <c r="H46" s="67">
        <f aca="true" t="shared" si="22" ref="H46:Y46">SUM(H47:H48)</f>
        <v>37826412</v>
      </c>
      <c r="I46" s="66">
        <f t="shared" si="22"/>
        <v>27676936</v>
      </c>
      <c r="J46" s="66">
        <f t="shared" si="22"/>
        <v>12905000</v>
      </c>
      <c r="K46" s="66">
        <f t="shared" si="22"/>
        <v>20074000</v>
      </c>
      <c r="L46" s="66">
        <f t="shared" si="22"/>
        <v>13180000</v>
      </c>
      <c r="M46" s="66">
        <f t="shared" si="22"/>
        <v>3700000</v>
      </c>
      <c r="N46" s="66">
        <f t="shared" si="22"/>
        <v>3900000</v>
      </c>
      <c r="O46" s="66">
        <f t="shared" si="22"/>
        <v>4000000</v>
      </c>
      <c r="P46" s="66">
        <f t="shared" si="22"/>
        <v>0</v>
      </c>
      <c r="Q46" s="66">
        <f t="shared" si="22"/>
        <v>0</v>
      </c>
      <c r="R46" s="66">
        <f t="shared" si="22"/>
        <v>0</v>
      </c>
      <c r="S46" s="66">
        <f t="shared" si="22"/>
        <v>0</v>
      </c>
      <c r="T46" s="66">
        <f t="shared" si="22"/>
        <v>0</v>
      </c>
      <c r="U46" s="66">
        <f t="shared" si="22"/>
        <v>0</v>
      </c>
      <c r="V46" s="66">
        <f t="shared" si="22"/>
        <v>0</v>
      </c>
      <c r="W46" s="66">
        <f t="shared" si="22"/>
        <v>0</v>
      </c>
      <c r="X46" s="66">
        <f t="shared" si="22"/>
        <v>0</v>
      </c>
      <c r="Y46" s="66">
        <f t="shared" si="22"/>
        <v>158597853</v>
      </c>
    </row>
    <row r="47" spans="1:25" s="71" customFormat="1" ht="12">
      <c r="A47" s="88"/>
      <c r="B47" s="230" t="s">
        <v>120</v>
      </c>
      <c r="C47" s="230"/>
      <c r="D47" s="230"/>
      <c r="E47" s="230"/>
      <c r="F47" s="69">
        <f>SUM(F50,F53,F56,F59,F62,F65,F68,F71,F74,F77,F80,F83,F86,F89,F92,F95,F98,F101,F104,F107,F110,F113,F116,F119,F122)</f>
        <v>54252753</v>
      </c>
      <c r="G47" s="69">
        <f>SUM(G50,G53,G56,G59,G62,G65,G68,G71,G74,G77,G80,G83,G86,G89,G92,G95,G98,G101,G104,G107,G110,G113,G116,G119,G122)</f>
        <v>7792521</v>
      </c>
      <c r="H47" s="70">
        <f aca="true" t="shared" si="23" ref="H47:O48">SUM(H50,H53,H56,H59,H62,H65,H68,H71,H74,H77,H80,H83,H86,H89,H92,H95,H98,H101,H104,H107,H110,H113,H116,H119,H122)</f>
        <v>5699226</v>
      </c>
      <c r="I47" s="69">
        <f t="shared" si="23"/>
        <v>4636936</v>
      </c>
      <c r="J47" s="69">
        <f t="shared" si="23"/>
        <v>3400000</v>
      </c>
      <c r="K47" s="69">
        <f t="shared" si="23"/>
        <v>3500000</v>
      </c>
      <c r="L47" s="69">
        <f t="shared" si="23"/>
        <v>3600000</v>
      </c>
      <c r="M47" s="69">
        <f t="shared" si="23"/>
        <v>3700000</v>
      </c>
      <c r="N47" s="69">
        <f t="shared" si="23"/>
        <v>3900000</v>
      </c>
      <c r="O47" s="69">
        <f t="shared" si="23"/>
        <v>4000000</v>
      </c>
      <c r="P47" s="69">
        <f aca="true" t="shared" si="24" ref="P47:X47">SUM(P50,P53,P56,P59,P62,P68,P71,P74,P77,P80,P83,P86,P92,P95,P98,P101,P113,P116,P119,P122)</f>
        <v>0</v>
      </c>
      <c r="Q47" s="69">
        <f t="shared" si="24"/>
        <v>0</v>
      </c>
      <c r="R47" s="69">
        <f t="shared" si="24"/>
        <v>0</v>
      </c>
      <c r="S47" s="69">
        <f t="shared" si="24"/>
        <v>0</v>
      </c>
      <c r="T47" s="69">
        <f t="shared" si="24"/>
        <v>0</v>
      </c>
      <c r="U47" s="69">
        <f t="shared" si="24"/>
        <v>0</v>
      </c>
      <c r="V47" s="69">
        <f t="shared" si="24"/>
        <v>0</v>
      </c>
      <c r="W47" s="69">
        <f t="shared" si="24"/>
        <v>0</v>
      </c>
      <c r="X47" s="69">
        <f t="shared" si="24"/>
        <v>0</v>
      </c>
      <c r="Y47" s="69">
        <f>SUM(G47,H47,I47,J47,K47,L47,M47,N47,O47)</f>
        <v>40228683</v>
      </c>
    </row>
    <row r="48" spans="1:25" s="71" customFormat="1" ht="12">
      <c r="A48" s="88"/>
      <c r="B48" s="230" t="s">
        <v>121</v>
      </c>
      <c r="C48" s="230"/>
      <c r="D48" s="230"/>
      <c r="E48" s="230"/>
      <c r="F48" s="69">
        <f>SUM(F51,F54,F57,F60,F63,F66,F69,F72,F75,F78,F81,F84,F87,F90,F93,F96,F99,F102,F105,F108,F111,F114,F117,F120,F123)</f>
        <v>136372390</v>
      </c>
      <c r="G48" s="69">
        <f>SUM(G51,G54,G57,G60,G63,G66,G69,G72,G75,G78,G81,G84,G87,G90,G93,G96,G99,G102,G105,G108,G111,G114,G117,G120,G123)</f>
        <v>27542984</v>
      </c>
      <c r="H48" s="70">
        <f t="shared" si="23"/>
        <v>32127186</v>
      </c>
      <c r="I48" s="69">
        <f t="shared" si="23"/>
        <v>23040000</v>
      </c>
      <c r="J48" s="69">
        <f t="shared" si="23"/>
        <v>9505000</v>
      </c>
      <c r="K48" s="69">
        <f t="shared" si="23"/>
        <v>16574000</v>
      </c>
      <c r="L48" s="69">
        <f t="shared" si="23"/>
        <v>9580000</v>
      </c>
      <c r="M48" s="69">
        <f t="shared" si="23"/>
        <v>0</v>
      </c>
      <c r="N48" s="69">
        <f t="shared" si="23"/>
        <v>0</v>
      </c>
      <c r="O48" s="69">
        <f t="shared" si="23"/>
        <v>0</v>
      </c>
      <c r="P48" s="69">
        <f aca="true" t="shared" si="25" ref="P48:X48">SUM(P51,P54,P57,P60,P63,P69,P72,P75,P78,P81,P84,P87,P93,P96,P99,P102,P114,P117,P120,P123)</f>
        <v>0</v>
      </c>
      <c r="Q48" s="69">
        <f t="shared" si="25"/>
        <v>0</v>
      </c>
      <c r="R48" s="69">
        <f t="shared" si="25"/>
        <v>0</v>
      </c>
      <c r="S48" s="69">
        <f t="shared" si="25"/>
        <v>0</v>
      </c>
      <c r="T48" s="69">
        <f t="shared" si="25"/>
        <v>0</v>
      </c>
      <c r="U48" s="69">
        <f t="shared" si="25"/>
        <v>0</v>
      </c>
      <c r="V48" s="69">
        <f t="shared" si="25"/>
        <v>0</v>
      </c>
      <c r="W48" s="69">
        <f t="shared" si="25"/>
        <v>0</v>
      </c>
      <c r="X48" s="69">
        <f t="shared" si="25"/>
        <v>0</v>
      </c>
      <c r="Y48" s="69">
        <f>SUM(G48,H48,I48,J48,K48,L48,M48,N48,O48)</f>
        <v>118369170</v>
      </c>
    </row>
    <row r="49" spans="1:25" s="50" customFormat="1" ht="46.5" customHeight="1">
      <c r="A49" s="251" t="s">
        <v>144</v>
      </c>
      <c r="B49" s="52" t="s">
        <v>252</v>
      </c>
      <c r="C49" s="256" t="s">
        <v>133</v>
      </c>
      <c r="D49" s="257">
        <v>2010</v>
      </c>
      <c r="E49" s="257">
        <v>2019</v>
      </c>
      <c r="F49" s="72">
        <f>SUM(F50:F51)</f>
        <v>34700000</v>
      </c>
      <c r="G49" s="72">
        <f>SUM(G50:G51)</f>
        <v>3200000</v>
      </c>
      <c r="H49" s="73">
        <f aca="true" t="shared" si="26" ref="H49:Y49">SUM(H50:H51)</f>
        <v>3200000</v>
      </c>
      <c r="I49" s="72">
        <f t="shared" si="26"/>
        <v>3300000</v>
      </c>
      <c r="J49" s="72">
        <f t="shared" si="26"/>
        <v>3400000</v>
      </c>
      <c r="K49" s="72">
        <f t="shared" si="26"/>
        <v>3500000</v>
      </c>
      <c r="L49" s="72">
        <f t="shared" si="26"/>
        <v>3600000</v>
      </c>
      <c r="M49" s="72">
        <f t="shared" si="26"/>
        <v>3700000</v>
      </c>
      <c r="N49" s="72">
        <f t="shared" si="26"/>
        <v>3900000</v>
      </c>
      <c r="O49" s="72">
        <f t="shared" si="26"/>
        <v>4000000</v>
      </c>
      <c r="P49" s="72">
        <f t="shared" si="26"/>
        <v>0</v>
      </c>
      <c r="Q49" s="72">
        <f t="shared" si="26"/>
        <v>0</v>
      </c>
      <c r="R49" s="72">
        <f t="shared" si="26"/>
        <v>0</v>
      </c>
      <c r="S49" s="72">
        <f t="shared" si="26"/>
        <v>0</v>
      </c>
      <c r="T49" s="72">
        <f t="shared" si="26"/>
        <v>0</v>
      </c>
      <c r="U49" s="72">
        <f t="shared" si="26"/>
        <v>0</v>
      </c>
      <c r="V49" s="72">
        <f t="shared" si="26"/>
        <v>0</v>
      </c>
      <c r="W49" s="72">
        <f t="shared" si="26"/>
        <v>0</v>
      </c>
      <c r="X49" s="72">
        <f t="shared" si="26"/>
        <v>0</v>
      </c>
      <c r="Y49" s="74">
        <f t="shared" si="26"/>
        <v>31800000</v>
      </c>
    </row>
    <row r="50" spans="1:25" ht="12">
      <c r="A50" s="255"/>
      <c r="B50" s="75" t="s">
        <v>120</v>
      </c>
      <c r="C50" s="256"/>
      <c r="D50" s="257"/>
      <c r="E50" s="257"/>
      <c r="F50" s="76">
        <v>34700000</v>
      </c>
      <c r="G50" s="76">
        <v>3200000</v>
      </c>
      <c r="H50" s="77">
        <v>3200000</v>
      </c>
      <c r="I50" s="76">
        <v>3300000</v>
      </c>
      <c r="J50" s="76">
        <v>3400000</v>
      </c>
      <c r="K50" s="76">
        <v>3500000</v>
      </c>
      <c r="L50" s="76">
        <v>3600000</v>
      </c>
      <c r="M50" s="76">
        <v>3700000</v>
      </c>
      <c r="N50" s="76">
        <v>3900000</v>
      </c>
      <c r="O50" s="76">
        <v>4000000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8">
        <f>SUM(G50,H50,I50,J50,K50,L50,M50,N50,O50)</f>
        <v>31800000</v>
      </c>
    </row>
    <row r="51" spans="1:25" ht="12">
      <c r="A51" s="252"/>
      <c r="B51" s="75" t="s">
        <v>121</v>
      </c>
      <c r="C51" s="256"/>
      <c r="D51" s="257"/>
      <c r="E51" s="257"/>
      <c r="F51" s="76">
        <v>0</v>
      </c>
      <c r="G51" s="76">
        <v>0</v>
      </c>
      <c r="H51" s="77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8">
        <f>SUM(G51,H51,I51,J51,K51,L51,M51,N51,O51)</f>
        <v>0</v>
      </c>
    </row>
    <row r="52" spans="1:25" s="50" customFormat="1" ht="46.5" customHeight="1">
      <c r="A52" s="251" t="s">
        <v>145</v>
      </c>
      <c r="B52" s="52" t="s">
        <v>253</v>
      </c>
      <c r="C52" s="256" t="s">
        <v>133</v>
      </c>
      <c r="D52" s="257">
        <v>2010</v>
      </c>
      <c r="E52" s="257">
        <v>2012</v>
      </c>
      <c r="F52" s="72">
        <f>SUM(F53:F54)</f>
        <v>451390</v>
      </c>
      <c r="G52" s="72">
        <f>SUM(G53:G54)</f>
        <v>164984</v>
      </c>
      <c r="H52" s="73">
        <f aca="true" t="shared" si="27" ref="H52:Y52">SUM(H53:H54)</f>
        <v>102186</v>
      </c>
      <c r="I52" s="72">
        <f t="shared" si="27"/>
        <v>0</v>
      </c>
      <c r="J52" s="72">
        <f t="shared" si="27"/>
        <v>0</v>
      </c>
      <c r="K52" s="72">
        <f t="shared" si="27"/>
        <v>0</v>
      </c>
      <c r="L52" s="72">
        <f t="shared" si="27"/>
        <v>0</v>
      </c>
      <c r="M52" s="72">
        <f t="shared" si="27"/>
        <v>0</v>
      </c>
      <c r="N52" s="72">
        <f t="shared" si="27"/>
        <v>0</v>
      </c>
      <c r="O52" s="72">
        <f t="shared" si="27"/>
        <v>0</v>
      </c>
      <c r="P52" s="72">
        <f t="shared" si="27"/>
        <v>0</v>
      </c>
      <c r="Q52" s="72">
        <f t="shared" si="27"/>
        <v>0</v>
      </c>
      <c r="R52" s="72">
        <f t="shared" si="27"/>
        <v>0</v>
      </c>
      <c r="S52" s="72">
        <f t="shared" si="27"/>
        <v>0</v>
      </c>
      <c r="T52" s="72">
        <f t="shared" si="27"/>
        <v>0</v>
      </c>
      <c r="U52" s="72">
        <f t="shared" si="27"/>
        <v>0</v>
      </c>
      <c r="V52" s="72">
        <f t="shared" si="27"/>
        <v>0</v>
      </c>
      <c r="W52" s="72">
        <f t="shared" si="27"/>
        <v>0</v>
      </c>
      <c r="X52" s="72">
        <f t="shared" si="27"/>
        <v>0</v>
      </c>
      <c r="Y52" s="74">
        <f t="shared" si="27"/>
        <v>267170</v>
      </c>
    </row>
    <row r="53" spans="1:25" ht="12">
      <c r="A53" s="255"/>
      <c r="B53" s="75" t="s">
        <v>120</v>
      </c>
      <c r="C53" s="256"/>
      <c r="D53" s="257"/>
      <c r="E53" s="257"/>
      <c r="F53" s="76">
        <v>0</v>
      </c>
      <c r="G53" s="76">
        <v>0</v>
      </c>
      <c r="H53" s="77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8">
        <f>SUM(G53,H53,I53,J53,K53,L53,M53,N53,O53)</f>
        <v>0</v>
      </c>
    </row>
    <row r="54" spans="1:25" ht="12">
      <c r="A54" s="252"/>
      <c r="B54" s="75" t="s">
        <v>121</v>
      </c>
      <c r="C54" s="256"/>
      <c r="D54" s="257"/>
      <c r="E54" s="257"/>
      <c r="F54" s="76">
        <v>451390</v>
      </c>
      <c r="G54" s="76">
        <v>164984</v>
      </c>
      <c r="H54" s="77">
        <v>102186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8">
        <f>SUM(G54,H54,I54,J54,K54,L54,M54,N54,O54)</f>
        <v>267170</v>
      </c>
    </row>
    <row r="55" spans="1:25" s="50" customFormat="1" ht="48" customHeight="1">
      <c r="A55" s="251" t="s">
        <v>146</v>
      </c>
      <c r="B55" s="52" t="s">
        <v>254</v>
      </c>
      <c r="C55" s="256" t="s">
        <v>133</v>
      </c>
      <c r="D55" s="257">
        <v>2008</v>
      </c>
      <c r="E55" s="257">
        <v>2012</v>
      </c>
      <c r="F55" s="72">
        <f>SUM(F56:F57)</f>
        <v>9060027</v>
      </c>
      <c r="G55" s="72">
        <f>SUM(G56:G57)</f>
        <v>1821305</v>
      </c>
      <c r="H55" s="73">
        <f aca="true" t="shared" si="28" ref="H55:Y55">SUM(H56:H57)</f>
        <v>243000</v>
      </c>
      <c r="I55" s="72">
        <f t="shared" si="28"/>
        <v>0</v>
      </c>
      <c r="J55" s="72">
        <f t="shared" si="28"/>
        <v>0</v>
      </c>
      <c r="K55" s="72">
        <f t="shared" si="28"/>
        <v>0</v>
      </c>
      <c r="L55" s="72">
        <f t="shared" si="28"/>
        <v>0</v>
      </c>
      <c r="M55" s="72">
        <f t="shared" si="28"/>
        <v>0</v>
      </c>
      <c r="N55" s="72">
        <f t="shared" si="28"/>
        <v>0</v>
      </c>
      <c r="O55" s="72">
        <f t="shared" si="28"/>
        <v>0</v>
      </c>
      <c r="P55" s="72">
        <f t="shared" si="28"/>
        <v>0</v>
      </c>
      <c r="Q55" s="72">
        <f t="shared" si="28"/>
        <v>0</v>
      </c>
      <c r="R55" s="72">
        <f t="shared" si="28"/>
        <v>0</v>
      </c>
      <c r="S55" s="72">
        <f t="shared" si="28"/>
        <v>0</v>
      </c>
      <c r="T55" s="72">
        <f t="shared" si="28"/>
        <v>0</v>
      </c>
      <c r="U55" s="72">
        <f t="shared" si="28"/>
        <v>0</v>
      </c>
      <c r="V55" s="72">
        <f t="shared" si="28"/>
        <v>0</v>
      </c>
      <c r="W55" s="72">
        <f t="shared" si="28"/>
        <v>0</v>
      </c>
      <c r="X55" s="72">
        <f t="shared" si="28"/>
        <v>0</v>
      </c>
      <c r="Y55" s="74">
        <f t="shared" si="28"/>
        <v>2064305</v>
      </c>
    </row>
    <row r="56" spans="1:25" ht="12">
      <c r="A56" s="255"/>
      <c r="B56" s="75" t="s">
        <v>120</v>
      </c>
      <c r="C56" s="256"/>
      <c r="D56" s="257"/>
      <c r="E56" s="257"/>
      <c r="F56" s="76">
        <v>9060027</v>
      </c>
      <c r="G56" s="76">
        <v>1821305</v>
      </c>
      <c r="H56" s="77">
        <v>243000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8">
        <f>SUM(G56,H56,I56,J56,K56,L56,M56,N56,O56)</f>
        <v>2064305</v>
      </c>
    </row>
    <row r="57" spans="1:25" ht="12">
      <c r="A57" s="252"/>
      <c r="B57" s="75" t="s">
        <v>121</v>
      </c>
      <c r="C57" s="256"/>
      <c r="D57" s="257"/>
      <c r="E57" s="257"/>
      <c r="F57" s="76">
        <v>0</v>
      </c>
      <c r="G57" s="76">
        <v>0</v>
      </c>
      <c r="H57" s="77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8">
        <f>SUM(G57,H57,I57,J57,K57,L57,M57,N57,O57)</f>
        <v>0</v>
      </c>
    </row>
    <row r="58" spans="1:25" s="50" customFormat="1" ht="60" customHeight="1">
      <c r="A58" s="251" t="s">
        <v>147</v>
      </c>
      <c r="B58" s="52" t="s">
        <v>255</v>
      </c>
      <c r="C58" s="256" t="s">
        <v>133</v>
      </c>
      <c r="D58" s="257">
        <v>2008</v>
      </c>
      <c r="E58" s="257">
        <v>2012</v>
      </c>
      <c r="F58" s="72">
        <f>SUM(F59:F60)</f>
        <v>3331710</v>
      </c>
      <c r="G58" s="72">
        <f>SUM(G59:G60)</f>
        <v>900000</v>
      </c>
      <c r="H58" s="73">
        <f aca="true" t="shared" si="29" ref="H58:Y58">SUM(H59:H60)</f>
        <v>391710</v>
      </c>
      <c r="I58" s="72">
        <f t="shared" si="29"/>
        <v>0</v>
      </c>
      <c r="J58" s="72">
        <f t="shared" si="29"/>
        <v>0</v>
      </c>
      <c r="K58" s="72">
        <f t="shared" si="29"/>
        <v>0</v>
      </c>
      <c r="L58" s="72">
        <f t="shared" si="29"/>
        <v>0</v>
      </c>
      <c r="M58" s="72">
        <f t="shared" si="29"/>
        <v>0</v>
      </c>
      <c r="N58" s="72">
        <f t="shared" si="29"/>
        <v>0</v>
      </c>
      <c r="O58" s="72">
        <f t="shared" si="29"/>
        <v>0</v>
      </c>
      <c r="P58" s="72">
        <f t="shared" si="29"/>
        <v>0</v>
      </c>
      <c r="Q58" s="72">
        <f t="shared" si="29"/>
        <v>0</v>
      </c>
      <c r="R58" s="72">
        <f t="shared" si="29"/>
        <v>0</v>
      </c>
      <c r="S58" s="72">
        <f t="shared" si="29"/>
        <v>0</v>
      </c>
      <c r="T58" s="72">
        <f t="shared" si="29"/>
        <v>0</v>
      </c>
      <c r="U58" s="72">
        <f t="shared" si="29"/>
        <v>0</v>
      </c>
      <c r="V58" s="72">
        <f t="shared" si="29"/>
        <v>0</v>
      </c>
      <c r="W58" s="72">
        <f t="shared" si="29"/>
        <v>0</v>
      </c>
      <c r="X58" s="72">
        <f t="shared" si="29"/>
        <v>0</v>
      </c>
      <c r="Y58" s="74">
        <f t="shared" si="29"/>
        <v>1291710</v>
      </c>
    </row>
    <row r="59" spans="1:25" ht="12">
      <c r="A59" s="255"/>
      <c r="B59" s="75" t="s">
        <v>120</v>
      </c>
      <c r="C59" s="256"/>
      <c r="D59" s="257"/>
      <c r="E59" s="257"/>
      <c r="F59" s="76">
        <v>3331710</v>
      </c>
      <c r="G59" s="76">
        <v>900000</v>
      </c>
      <c r="H59" s="77">
        <v>391710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8">
        <f>SUM(G59,H59,I59,J59,K59,L59,M59,N59,O59)</f>
        <v>1291710</v>
      </c>
    </row>
    <row r="60" spans="1:25" ht="12">
      <c r="A60" s="252"/>
      <c r="B60" s="75" t="s">
        <v>121</v>
      </c>
      <c r="C60" s="256"/>
      <c r="D60" s="257"/>
      <c r="E60" s="257"/>
      <c r="F60" s="76">
        <v>0</v>
      </c>
      <c r="G60" s="76">
        <v>0</v>
      </c>
      <c r="H60" s="77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8">
        <f>SUM(G60,H60,I60,J60,K60,L60,M60,N60,O60)</f>
        <v>0</v>
      </c>
    </row>
    <row r="61" spans="1:25" s="50" customFormat="1" ht="28.5" customHeight="1">
      <c r="A61" s="251" t="s">
        <v>148</v>
      </c>
      <c r="B61" s="52" t="s">
        <v>256</v>
      </c>
      <c r="C61" s="256" t="s">
        <v>133</v>
      </c>
      <c r="D61" s="257">
        <v>2008</v>
      </c>
      <c r="E61" s="257">
        <v>2013</v>
      </c>
      <c r="F61" s="72">
        <f>SUM(F62:F63)</f>
        <v>849349</v>
      </c>
      <c r="G61" s="72">
        <f>SUM(G62:G63)</f>
        <v>283116</v>
      </c>
      <c r="H61" s="73">
        <f aca="true" t="shared" si="30" ref="H61:Y61">SUM(H62:H63)</f>
        <v>293116</v>
      </c>
      <c r="I61" s="72">
        <f t="shared" si="30"/>
        <v>141558</v>
      </c>
      <c r="J61" s="72">
        <f t="shared" si="30"/>
        <v>0</v>
      </c>
      <c r="K61" s="72">
        <f t="shared" si="30"/>
        <v>0</v>
      </c>
      <c r="L61" s="72">
        <f t="shared" si="30"/>
        <v>0</v>
      </c>
      <c r="M61" s="72">
        <f t="shared" si="30"/>
        <v>0</v>
      </c>
      <c r="N61" s="72">
        <f t="shared" si="30"/>
        <v>0</v>
      </c>
      <c r="O61" s="72">
        <f t="shared" si="30"/>
        <v>0</v>
      </c>
      <c r="P61" s="72">
        <f t="shared" si="30"/>
        <v>0</v>
      </c>
      <c r="Q61" s="72">
        <f t="shared" si="30"/>
        <v>0</v>
      </c>
      <c r="R61" s="72">
        <f t="shared" si="30"/>
        <v>0</v>
      </c>
      <c r="S61" s="72">
        <f t="shared" si="30"/>
        <v>0</v>
      </c>
      <c r="T61" s="72">
        <f t="shared" si="30"/>
        <v>0</v>
      </c>
      <c r="U61" s="72">
        <f t="shared" si="30"/>
        <v>0</v>
      </c>
      <c r="V61" s="72">
        <f t="shared" si="30"/>
        <v>0</v>
      </c>
      <c r="W61" s="72">
        <f t="shared" si="30"/>
        <v>0</v>
      </c>
      <c r="X61" s="72">
        <f t="shared" si="30"/>
        <v>0</v>
      </c>
      <c r="Y61" s="74">
        <f t="shared" si="30"/>
        <v>717790</v>
      </c>
    </row>
    <row r="62" spans="1:25" ht="12">
      <c r="A62" s="255"/>
      <c r="B62" s="75" t="s">
        <v>120</v>
      </c>
      <c r="C62" s="256"/>
      <c r="D62" s="257"/>
      <c r="E62" s="257"/>
      <c r="F62" s="76">
        <v>849349</v>
      </c>
      <c r="G62" s="76">
        <v>283116</v>
      </c>
      <c r="H62" s="77">
        <v>293116</v>
      </c>
      <c r="I62" s="76">
        <v>141558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8">
        <f>SUM(G62,H62,I62,J62,K62,L62,M62,N62,O62)</f>
        <v>717790</v>
      </c>
    </row>
    <row r="63" spans="1:25" ht="12">
      <c r="A63" s="252"/>
      <c r="B63" s="75" t="s">
        <v>121</v>
      </c>
      <c r="C63" s="256"/>
      <c r="D63" s="257"/>
      <c r="E63" s="257"/>
      <c r="F63" s="76">
        <v>0</v>
      </c>
      <c r="G63" s="76">
        <v>0</v>
      </c>
      <c r="H63" s="77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8">
        <f>SUM(G63,H63,I63,J63,K63,L63,M63,N63,O63)</f>
        <v>0</v>
      </c>
    </row>
    <row r="64" spans="1:25" s="50" customFormat="1" ht="36.75" customHeight="1">
      <c r="A64" s="251" t="s">
        <v>149</v>
      </c>
      <c r="B64" s="52" t="s">
        <v>257</v>
      </c>
      <c r="C64" s="256" t="s">
        <v>133</v>
      </c>
      <c r="D64" s="257">
        <v>2011</v>
      </c>
      <c r="E64" s="257">
        <v>2013</v>
      </c>
      <c r="F64" s="72">
        <f>SUM(F65:F66)</f>
        <v>849550</v>
      </c>
      <c r="G64" s="72">
        <f>SUM(G65:G66)</f>
        <v>260000</v>
      </c>
      <c r="H64" s="73">
        <f aca="true" t="shared" si="31" ref="H64:Y64">SUM(H65:H66)</f>
        <v>260000</v>
      </c>
      <c r="I64" s="72">
        <f t="shared" si="31"/>
        <v>329550</v>
      </c>
      <c r="J64" s="72">
        <f t="shared" si="31"/>
        <v>0</v>
      </c>
      <c r="K64" s="72">
        <f t="shared" si="31"/>
        <v>0</v>
      </c>
      <c r="L64" s="72">
        <f t="shared" si="31"/>
        <v>0</v>
      </c>
      <c r="M64" s="72">
        <f t="shared" si="31"/>
        <v>0</v>
      </c>
      <c r="N64" s="72">
        <f t="shared" si="31"/>
        <v>0</v>
      </c>
      <c r="O64" s="72">
        <f t="shared" si="31"/>
        <v>0</v>
      </c>
      <c r="P64" s="72">
        <f t="shared" si="31"/>
        <v>0</v>
      </c>
      <c r="Q64" s="72">
        <f t="shared" si="31"/>
        <v>0</v>
      </c>
      <c r="R64" s="72">
        <f t="shared" si="31"/>
        <v>0</v>
      </c>
      <c r="S64" s="72">
        <f t="shared" si="31"/>
        <v>0</v>
      </c>
      <c r="T64" s="72">
        <f t="shared" si="31"/>
        <v>0</v>
      </c>
      <c r="U64" s="72">
        <f t="shared" si="31"/>
        <v>0</v>
      </c>
      <c r="V64" s="72">
        <f t="shared" si="31"/>
        <v>0</v>
      </c>
      <c r="W64" s="72">
        <f t="shared" si="31"/>
        <v>0</v>
      </c>
      <c r="X64" s="72">
        <f t="shared" si="31"/>
        <v>0</v>
      </c>
      <c r="Y64" s="74">
        <f t="shared" si="31"/>
        <v>849550</v>
      </c>
    </row>
    <row r="65" spans="1:25" ht="12">
      <c r="A65" s="255"/>
      <c r="B65" s="75" t="s">
        <v>120</v>
      </c>
      <c r="C65" s="256"/>
      <c r="D65" s="257"/>
      <c r="E65" s="257"/>
      <c r="F65" s="76">
        <v>849550</v>
      </c>
      <c r="G65" s="76">
        <v>260000</v>
      </c>
      <c r="H65" s="77">
        <v>260000</v>
      </c>
      <c r="I65" s="76">
        <v>329550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8">
        <f>SUM(G65,H65,I65,J65,K65,L65,M65,N65,O65)</f>
        <v>849550</v>
      </c>
    </row>
    <row r="66" spans="1:25" ht="12">
      <c r="A66" s="252"/>
      <c r="B66" s="75" t="s">
        <v>121</v>
      </c>
      <c r="C66" s="256"/>
      <c r="D66" s="257"/>
      <c r="E66" s="257"/>
      <c r="F66" s="76">
        <v>0</v>
      </c>
      <c r="G66" s="76">
        <v>0</v>
      </c>
      <c r="H66" s="77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8">
        <f>SUM(G66,H66,I66,J66,K66,L66,M66,N66,O66)</f>
        <v>0</v>
      </c>
    </row>
    <row r="67" spans="1:25" s="50" customFormat="1" ht="37.5" customHeight="1">
      <c r="A67" s="251" t="s">
        <v>150</v>
      </c>
      <c r="B67" s="52" t="s">
        <v>258</v>
      </c>
      <c r="C67" s="256" t="s">
        <v>133</v>
      </c>
      <c r="D67" s="257">
        <v>2009</v>
      </c>
      <c r="E67" s="257">
        <v>2013</v>
      </c>
      <c r="F67" s="72">
        <f>SUM(F68:F69)</f>
        <v>464000</v>
      </c>
      <c r="G67" s="72">
        <f>SUM(G68:G69)</f>
        <v>128100</v>
      </c>
      <c r="H67" s="73">
        <f aca="true" t="shared" si="32" ref="H67:Y67">SUM(H68:H69)</f>
        <v>111400</v>
      </c>
      <c r="I67" s="72">
        <f t="shared" si="32"/>
        <v>44220</v>
      </c>
      <c r="J67" s="72">
        <f t="shared" si="32"/>
        <v>0</v>
      </c>
      <c r="K67" s="72">
        <f t="shared" si="32"/>
        <v>0</v>
      </c>
      <c r="L67" s="72">
        <f t="shared" si="32"/>
        <v>0</v>
      </c>
      <c r="M67" s="72">
        <f t="shared" si="32"/>
        <v>0</v>
      </c>
      <c r="N67" s="72">
        <f t="shared" si="32"/>
        <v>0</v>
      </c>
      <c r="O67" s="72">
        <f t="shared" si="32"/>
        <v>0</v>
      </c>
      <c r="P67" s="72">
        <f t="shared" si="32"/>
        <v>0</v>
      </c>
      <c r="Q67" s="72">
        <f t="shared" si="32"/>
        <v>0</v>
      </c>
      <c r="R67" s="72">
        <f t="shared" si="32"/>
        <v>0</v>
      </c>
      <c r="S67" s="72">
        <f t="shared" si="32"/>
        <v>0</v>
      </c>
      <c r="T67" s="72">
        <f t="shared" si="32"/>
        <v>0</v>
      </c>
      <c r="U67" s="72">
        <f t="shared" si="32"/>
        <v>0</v>
      </c>
      <c r="V67" s="72">
        <f t="shared" si="32"/>
        <v>0</v>
      </c>
      <c r="W67" s="72">
        <f t="shared" si="32"/>
        <v>0</v>
      </c>
      <c r="X67" s="72">
        <f t="shared" si="32"/>
        <v>0</v>
      </c>
      <c r="Y67" s="74">
        <f t="shared" si="32"/>
        <v>283720</v>
      </c>
    </row>
    <row r="68" spans="1:25" ht="12">
      <c r="A68" s="255"/>
      <c r="B68" s="75" t="s">
        <v>120</v>
      </c>
      <c r="C68" s="256"/>
      <c r="D68" s="257"/>
      <c r="E68" s="257"/>
      <c r="F68" s="76">
        <v>464000</v>
      </c>
      <c r="G68" s="76">
        <v>128100</v>
      </c>
      <c r="H68" s="77">
        <v>111400</v>
      </c>
      <c r="I68" s="76">
        <v>44220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8">
        <f>SUM(G68,H68,I68,J68,K68,L68,M68,N68,O68)</f>
        <v>283720</v>
      </c>
    </row>
    <row r="69" spans="1:25" ht="12">
      <c r="A69" s="252"/>
      <c r="B69" s="75" t="s">
        <v>121</v>
      </c>
      <c r="C69" s="256"/>
      <c r="D69" s="257"/>
      <c r="E69" s="257"/>
      <c r="F69" s="76">
        <v>0</v>
      </c>
      <c r="G69" s="76">
        <v>0</v>
      </c>
      <c r="H69" s="77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8">
        <f>SUM(G69,H69,I69,J69,K69,L69,M69,N69,O69)</f>
        <v>0</v>
      </c>
    </row>
    <row r="70" spans="1:25" s="50" customFormat="1" ht="39" customHeight="1">
      <c r="A70" s="251" t="s">
        <v>151</v>
      </c>
      <c r="B70" s="52" t="s">
        <v>259</v>
      </c>
      <c r="C70" s="256" t="s">
        <v>133</v>
      </c>
      <c r="D70" s="257">
        <v>2009</v>
      </c>
      <c r="E70" s="257">
        <v>2013</v>
      </c>
      <c r="F70" s="72">
        <f>SUM(F71:F72)</f>
        <v>4998117</v>
      </c>
      <c r="G70" s="72">
        <f>SUM(G71:G72)</f>
        <v>1200000</v>
      </c>
      <c r="H70" s="73">
        <f aca="true" t="shared" si="33" ref="H70:Y70">SUM(H71:H72)</f>
        <v>1200000</v>
      </c>
      <c r="I70" s="72">
        <f t="shared" si="33"/>
        <v>821608</v>
      </c>
      <c r="J70" s="72">
        <f t="shared" si="33"/>
        <v>0</v>
      </c>
      <c r="K70" s="72">
        <f t="shared" si="33"/>
        <v>0</v>
      </c>
      <c r="L70" s="72">
        <f t="shared" si="33"/>
        <v>0</v>
      </c>
      <c r="M70" s="72">
        <f t="shared" si="33"/>
        <v>0</v>
      </c>
      <c r="N70" s="72">
        <f t="shared" si="33"/>
        <v>0</v>
      </c>
      <c r="O70" s="72">
        <f t="shared" si="33"/>
        <v>0</v>
      </c>
      <c r="P70" s="72">
        <f t="shared" si="33"/>
        <v>0</v>
      </c>
      <c r="Q70" s="72">
        <f t="shared" si="33"/>
        <v>0</v>
      </c>
      <c r="R70" s="72">
        <f t="shared" si="33"/>
        <v>0</v>
      </c>
      <c r="S70" s="72">
        <f t="shared" si="33"/>
        <v>0</v>
      </c>
      <c r="T70" s="72">
        <f t="shared" si="33"/>
        <v>0</v>
      </c>
      <c r="U70" s="72">
        <f t="shared" si="33"/>
        <v>0</v>
      </c>
      <c r="V70" s="72">
        <f t="shared" si="33"/>
        <v>0</v>
      </c>
      <c r="W70" s="72">
        <f t="shared" si="33"/>
        <v>0</v>
      </c>
      <c r="X70" s="72">
        <f t="shared" si="33"/>
        <v>0</v>
      </c>
      <c r="Y70" s="74">
        <f t="shared" si="33"/>
        <v>3221608</v>
      </c>
    </row>
    <row r="71" spans="1:25" ht="12">
      <c r="A71" s="255"/>
      <c r="B71" s="75" t="s">
        <v>120</v>
      </c>
      <c r="C71" s="256"/>
      <c r="D71" s="257"/>
      <c r="E71" s="257"/>
      <c r="F71" s="76">
        <v>4998117</v>
      </c>
      <c r="G71" s="76">
        <v>1200000</v>
      </c>
      <c r="H71" s="77">
        <v>1200000</v>
      </c>
      <c r="I71" s="76">
        <v>821608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8">
        <f>SUM(G71,H71,I71,J71,K71,L71,M71,N71,O71)</f>
        <v>3221608</v>
      </c>
    </row>
    <row r="72" spans="1:25" ht="12">
      <c r="A72" s="252"/>
      <c r="B72" s="75" t="s">
        <v>121</v>
      </c>
      <c r="C72" s="256"/>
      <c r="D72" s="257"/>
      <c r="E72" s="257"/>
      <c r="F72" s="76">
        <v>0</v>
      </c>
      <c r="G72" s="76">
        <v>0</v>
      </c>
      <c r="H72" s="77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8">
        <f>SUM(G72,H72,I72,J72,K72,L72,M72,N72,O72)</f>
        <v>0</v>
      </c>
    </row>
    <row r="73" spans="1:25" s="50" customFormat="1" ht="28.5" customHeight="1">
      <c r="A73" s="251" t="s">
        <v>152</v>
      </c>
      <c r="B73" s="52" t="s">
        <v>260</v>
      </c>
      <c r="C73" s="256" t="s">
        <v>133</v>
      </c>
      <c r="D73" s="257">
        <v>2007</v>
      </c>
      <c r="E73" s="257">
        <v>2013</v>
      </c>
      <c r="F73" s="72">
        <f>SUM(F74:F75)</f>
        <v>44901000</v>
      </c>
      <c r="G73" s="72">
        <f>SUM(G74:G75)</f>
        <v>16754000</v>
      </c>
      <c r="H73" s="73">
        <f aca="true" t="shared" si="34" ref="H73:Y73">SUM(H74:H75)</f>
        <v>20286000</v>
      </c>
      <c r="I73" s="72">
        <f t="shared" si="34"/>
        <v>6820000</v>
      </c>
      <c r="J73" s="72">
        <f t="shared" si="34"/>
        <v>0</v>
      </c>
      <c r="K73" s="72">
        <f t="shared" si="34"/>
        <v>0</v>
      </c>
      <c r="L73" s="72">
        <f t="shared" si="34"/>
        <v>0</v>
      </c>
      <c r="M73" s="72">
        <f t="shared" si="34"/>
        <v>0</v>
      </c>
      <c r="N73" s="72">
        <f t="shared" si="34"/>
        <v>0</v>
      </c>
      <c r="O73" s="72">
        <f t="shared" si="34"/>
        <v>0</v>
      </c>
      <c r="P73" s="72">
        <f t="shared" si="34"/>
        <v>0</v>
      </c>
      <c r="Q73" s="72">
        <f t="shared" si="34"/>
        <v>0</v>
      </c>
      <c r="R73" s="72">
        <f t="shared" si="34"/>
        <v>0</v>
      </c>
      <c r="S73" s="72">
        <f t="shared" si="34"/>
        <v>0</v>
      </c>
      <c r="T73" s="72">
        <f t="shared" si="34"/>
        <v>0</v>
      </c>
      <c r="U73" s="72">
        <f t="shared" si="34"/>
        <v>0</v>
      </c>
      <c r="V73" s="72">
        <f t="shared" si="34"/>
        <v>0</v>
      </c>
      <c r="W73" s="72">
        <f t="shared" si="34"/>
        <v>0</v>
      </c>
      <c r="X73" s="72">
        <f t="shared" si="34"/>
        <v>0</v>
      </c>
      <c r="Y73" s="74">
        <f t="shared" si="34"/>
        <v>43860000</v>
      </c>
    </row>
    <row r="74" spans="1:25" ht="12">
      <c r="A74" s="255"/>
      <c r="B74" s="75" t="s">
        <v>120</v>
      </c>
      <c r="C74" s="256"/>
      <c r="D74" s="257"/>
      <c r="E74" s="257"/>
      <c r="F74" s="76">
        <v>0</v>
      </c>
      <c r="G74" s="76">
        <v>0</v>
      </c>
      <c r="H74" s="77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8">
        <f>SUM(G74,H74,I74,J74,K74,L74,M74,N74,O74)</f>
        <v>0</v>
      </c>
    </row>
    <row r="75" spans="1:25" ht="12">
      <c r="A75" s="252"/>
      <c r="B75" s="75" t="s">
        <v>121</v>
      </c>
      <c r="C75" s="256"/>
      <c r="D75" s="257"/>
      <c r="E75" s="257"/>
      <c r="F75" s="76">
        <v>44901000</v>
      </c>
      <c r="G75" s="76">
        <v>16754000</v>
      </c>
      <c r="H75" s="77">
        <v>20286000</v>
      </c>
      <c r="I75" s="76">
        <v>6820000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76">
        <v>0</v>
      </c>
      <c r="Y75" s="78">
        <f>SUM(G75,H75,I75,J75,K75,L75,M75,N75,O75)</f>
        <v>43860000</v>
      </c>
    </row>
    <row r="76" spans="1:25" s="50" customFormat="1" ht="24">
      <c r="A76" s="251" t="s">
        <v>153</v>
      </c>
      <c r="B76" s="52" t="s">
        <v>261</v>
      </c>
      <c r="C76" s="256" t="s">
        <v>133</v>
      </c>
      <c r="D76" s="257">
        <v>2008</v>
      </c>
      <c r="E76" s="257">
        <v>2014</v>
      </c>
      <c r="F76" s="72">
        <f>SUM(F77:F78)</f>
        <v>7429000</v>
      </c>
      <c r="G76" s="72">
        <f>SUM(G77:G78)</f>
        <v>4710000</v>
      </c>
      <c r="H76" s="73">
        <f aca="true" t="shared" si="35" ref="H76:Y76">SUM(H77:H78)</f>
        <v>90000</v>
      </c>
      <c r="I76" s="72">
        <f t="shared" si="35"/>
        <v>550000</v>
      </c>
      <c r="J76" s="72">
        <f t="shared" si="35"/>
        <v>1205000</v>
      </c>
      <c r="K76" s="72">
        <f t="shared" si="35"/>
        <v>0</v>
      </c>
      <c r="L76" s="72">
        <f t="shared" si="35"/>
        <v>0</v>
      </c>
      <c r="M76" s="72">
        <f t="shared" si="35"/>
        <v>0</v>
      </c>
      <c r="N76" s="72">
        <f t="shared" si="35"/>
        <v>0</v>
      </c>
      <c r="O76" s="72">
        <f t="shared" si="35"/>
        <v>0</v>
      </c>
      <c r="P76" s="72">
        <f t="shared" si="35"/>
        <v>0</v>
      </c>
      <c r="Q76" s="72">
        <f t="shared" si="35"/>
        <v>0</v>
      </c>
      <c r="R76" s="72">
        <f t="shared" si="35"/>
        <v>0</v>
      </c>
      <c r="S76" s="72">
        <f t="shared" si="35"/>
        <v>0</v>
      </c>
      <c r="T76" s="72">
        <f t="shared" si="35"/>
        <v>0</v>
      </c>
      <c r="U76" s="72">
        <f t="shared" si="35"/>
        <v>0</v>
      </c>
      <c r="V76" s="72">
        <f t="shared" si="35"/>
        <v>0</v>
      </c>
      <c r="W76" s="72">
        <f t="shared" si="35"/>
        <v>0</v>
      </c>
      <c r="X76" s="72">
        <f t="shared" si="35"/>
        <v>0</v>
      </c>
      <c r="Y76" s="74">
        <f t="shared" si="35"/>
        <v>6555000</v>
      </c>
    </row>
    <row r="77" spans="1:25" ht="12">
      <c r="A77" s="255"/>
      <c r="B77" s="75" t="s">
        <v>120</v>
      </c>
      <c r="C77" s="256"/>
      <c r="D77" s="257"/>
      <c r="E77" s="257"/>
      <c r="F77" s="76">
        <v>0</v>
      </c>
      <c r="G77" s="76">
        <v>0</v>
      </c>
      <c r="H77" s="77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8">
        <f>SUM(G77,H77,I77,J77,K77,L77,M77,N77,O77)</f>
        <v>0</v>
      </c>
    </row>
    <row r="78" spans="1:25" ht="12">
      <c r="A78" s="252"/>
      <c r="B78" s="75" t="s">
        <v>121</v>
      </c>
      <c r="C78" s="256"/>
      <c r="D78" s="257"/>
      <c r="E78" s="257"/>
      <c r="F78" s="76">
        <v>7429000</v>
      </c>
      <c r="G78" s="76">
        <v>4710000</v>
      </c>
      <c r="H78" s="77">
        <v>90000</v>
      </c>
      <c r="I78" s="76">
        <v>550000</v>
      </c>
      <c r="J78" s="76">
        <v>1205000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8">
        <f>SUM(G78,H78,I78,J78,K78,L78,M78,N78,O78)</f>
        <v>6555000</v>
      </c>
    </row>
    <row r="79" spans="1:25" s="50" customFormat="1" ht="24">
      <c r="A79" s="251" t="s">
        <v>154</v>
      </c>
      <c r="B79" s="52" t="s">
        <v>262</v>
      </c>
      <c r="C79" s="256" t="s">
        <v>133</v>
      </c>
      <c r="D79" s="257">
        <v>2008</v>
      </c>
      <c r="E79" s="257">
        <v>2013</v>
      </c>
      <c r="F79" s="72">
        <f>SUM(F80:F81)</f>
        <v>4310000</v>
      </c>
      <c r="G79" s="72">
        <f>SUM(G80:G81)</f>
        <v>150000</v>
      </c>
      <c r="H79" s="73">
        <f aca="true" t="shared" si="36" ref="H79:Y79">SUM(H80:H81)</f>
        <v>1450000</v>
      </c>
      <c r="I79" s="72">
        <f t="shared" si="36"/>
        <v>1300000</v>
      </c>
      <c r="J79" s="72">
        <f t="shared" si="36"/>
        <v>0</v>
      </c>
      <c r="K79" s="72">
        <f t="shared" si="36"/>
        <v>0</v>
      </c>
      <c r="L79" s="72">
        <f t="shared" si="36"/>
        <v>0</v>
      </c>
      <c r="M79" s="72">
        <f t="shared" si="36"/>
        <v>0</v>
      </c>
      <c r="N79" s="72">
        <f t="shared" si="36"/>
        <v>0</v>
      </c>
      <c r="O79" s="72">
        <f t="shared" si="36"/>
        <v>0</v>
      </c>
      <c r="P79" s="72">
        <f t="shared" si="36"/>
        <v>0</v>
      </c>
      <c r="Q79" s="72">
        <f t="shared" si="36"/>
        <v>0</v>
      </c>
      <c r="R79" s="72">
        <f t="shared" si="36"/>
        <v>0</v>
      </c>
      <c r="S79" s="72">
        <f t="shared" si="36"/>
        <v>0</v>
      </c>
      <c r="T79" s="72">
        <f t="shared" si="36"/>
        <v>0</v>
      </c>
      <c r="U79" s="72">
        <f t="shared" si="36"/>
        <v>0</v>
      </c>
      <c r="V79" s="72">
        <f t="shared" si="36"/>
        <v>0</v>
      </c>
      <c r="W79" s="72">
        <f t="shared" si="36"/>
        <v>0</v>
      </c>
      <c r="X79" s="72">
        <f t="shared" si="36"/>
        <v>0</v>
      </c>
      <c r="Y79" s="74">
        <f t="shared" si="36"/>
        <v>2900000</v>
      </c>
    </row>
    <row r="80" spans="1:25" ht="12">
      <c r="A80" s="255"/>
      <c r="B80" s="75" t="s">
        <v>120</v>
      </c>
      <c r="C80" s="256"/>
      <c r="D80" s="257"/>
      <c r="E80" s="257"/>
      <c r="F80" s="76">
        <v>0</v>
      </c>
      <c r="G80" s="76">
        <v>0</v>
      </c>
      <c r="H80" s="77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8">
        <f>SUM(G80,H80,I80,J80,K80,L80,M80,N80,O80)</f>
        <v>0</v>
      </c>
    </row>
    <row r="81" spans="1:25" ht="12">
      <c r="A81" s="252"/>
      <c r="B81" s="75" t="s">
        <v>121</v>
      </c>
      <c r="C81" s="256"/>
      <c r="D81" s="257"/>
      <c r="E81" s="257"/>
      <c r="F81" s="76">
        <v>4310000</v>
      </c>
      <c r="G81" s="76">
        <v>150000</v>
      </c>
      <c r="H81" s="77">
        <v>1450000</v>
      </c>
      <c r="I81" s="76">
        <v>1300000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8">
        <f>SUM(G81,H81,I81,J81,K81,L81,M81,N81,O81)</f>
        <v>2900000</v>
      </c>
    </row>
    <row r="82" spans="1:25" s="50" customFormat="1" ht="24">
      <c r="A82" s="251" t="s">
        <v>155</v>
      </c>
      <c r="B82" s="52" t="s">
        <v>263</v>
      </c>
      <c r="C82" s="256" t="s">
        <v>133</v>
      </c>
      <c r="D82" s="257">
        <v>2004</v>
      </c>
      <c r="E82" s="257">
        <v>2015</v>
      </c>
      <c r="F82" s="72">
        <f>SUM(F83:F84)</f>
        <v>20190000</v>
      </c>
      <c r="G82" s="72">
        <f>SUM(G83:G84)</f>
        <v>300000</v>
      </c>
      <c r="H82" s="73">
        <f aca="true" t="shared" si="37" ref="H82:Y82">SUM(H83:H84)</f>
        <v>200000</v>
      </c>
      <c r="I82" s="72">
        <f t="shared" si="37"/>
        <v>1800000</v>
      </c>
      <c r="J82" s="72">
        <f t="shared" si="37"/>
        <v>3000000</v>
      </c>
      <c r="K82" s="72">
        <f t="shared" si="37"/>
        <v>12000000</v>
      </c>
      <c r="L82" s="72">
        <f t="shared" si="37"/>
        <v>0</v>
      </c>
      <c r="M82" s="72">
        <f t="shared" si="37"/>
        <v>0</v>
      </c>
      <c r="N82" s="72">
        <f t="shared" si="37"/>
        <v>0</v>
      </c>
      <c r="O82" s="72">
        <f t="shared" si="37"/>
        <v>0</v>
      </c>
      <c r="P82" s="72">
        <f t="shared" si="37"/>
        <v>0</v>
      </c>
      <c r="Q82" s="72">
        <f t="shared" si="37"/>
        <v>0</v>
      </c>
      <c r="R82" s="72">
        <f t="shared" si="37"/>
        <v>0</v>
      </c>
      <c r="S82" s="72">
        <f t="shared" si="37"/>
        <v>0</v>
      </c>
      <c r="T82" s="72">
        <f t="shared" si="37"/>
        <v>0</v>
      </c>
      <c r="U82" s="72">
        <f t="shared" si="37"/>
        <v>0</v>
      </c>
      <c r="V82" s="72">
        <f t="shared" si="37"/>
        <v>0</v>
      </c>
      <c r="W82" s="72">
        <f t="shared" si="37"/>
        <v>0</v>
      </c>
      <c r="X82" s="72">
        <f t="shared" si="37"/>
        <v>0</v>
      </c>
      <c r="Y82" s="74">
        <f t="shared" si="37"/>
        <v>17300000</v>
      </c>
    </row>
    <row r="83" spans="1:25" ht="12">
      <c r="A83" s="255"/>
      <c r="B83" s="75" t="s">
        <v>120</v>
      </c>
      <c r="C83" s="256"/>
      <c r="D83" s="257"/>
      <c r="E83" s="257"/>
      <c r="F83" s="76">
        <v>0</v>
      </c>
      <c r="G83" s="76">
        <v>0</v>
      </c>
      <c r="H83" s="77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8">
        <f>SUM(G83,H83,I83,J83,K83,L83,M83,N83,O83)</f>
        <v>0</v>
      </c>
    </row>
    <row r="84" spans="1:25" ht="12">
      <c r="A84" s="252"/>
      <c r="B84" s="75" t="s">
        <v>121</v>
      </c>
      <c r="C84" s="256"/>
      <c r="D84" s="257"/>
      <c r="E84" s="257"/>
      <c r="F84" s="76">
        <v>20190000</v>
      </c>
      <c r="G84" s="76">
        <v>300000</v>
      </c>
      <c r="H84" s="77">
        <v>200000</v>
      </c>
      <c r="I84" s="76">
        <v>1800000</v>
      </c>
      <c r="J84" s="76">
        <v>3000000</v>
      </c>
      <c r="K84" s="76">
        <v>12000000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8">
        <f>SUM(G84,H84,I84,J84,K84,L84,M84,N84,O84)</f>
        <v>17300000</v>
      </c>
    </row>
    <row r="85" spans="1:25" s="50" customFormat="1" ht="24">
      <c r="A85" s="251" t="s">
        <v>156</v>
      </c>
      <c r="B85" s="52" t="s">
        <v>264</v>
      </c>
      <c r="C85" s="256" t="s">
        <v>133</v>
      </c>
      <c r="D85" s="257">
        <v>2009</v>
      </c>
      <c r="E85" s="257">
        <v>2013</v>
      </c>
      <c r="F85" s="72">
        <f>SUM(F86:F87)</f>
        <v>3848000</v>
      </c>
      <c r="G85" s="72">
        <f>SUM(G86:G87)</f>
        <v>600000</v>
      </c>
      <c r="H85" s="73">
        <f aca="true" t="shared" si="38" ref="H85:Y85">SUM(H86:H87)</f>
        <v>1200000</v>
      </c>
      <c r="I85" s="72">
        <f t="shared" si="38"/>
        <v>1200000</v>
      </c>
      <c r="J85" s="72">
        <f t="shared" si="38"/>
        <v>0</v>
      </c>
      <c r="K85" s="72">
        <f t="shared" si="38"/>
        <v>0</v>
      </c>
      <c r="L85" s="72">
        <f t="shared" si="38"/>
        <v>0</v>
      </c>
      <c r="M85" s="72">
        <f t="shared" si="38"/>
        <v>0</v>
      </c>
      <c r="N85" s="72">
        <f t="shared" si="38"/>
        <v>0</v>
      </c>
      <c r="O85" s="72">
        <f t="shared" si="38"/>
        <v>0</v>
      </c>
      <c r="P85" s="72">
        <f t="shared" si="38"/>
        <v>0</v>
      </c>
      <c r="Q85" s="72">
        <f t="shared" si="38"/>
        <v>0</v>
      </c>
      <c r="R85" s="72">
        <f t="shared" si="38"/>
        <v>0</v>
      </c>
      <c r="S85" s="72">
        <f t="shared" si="38"/>
        <v>0</v>
      </c>
      <c r="T85" s="72">
        <f t="shared" si="38"/>
        <v>0</v>
      </c>
      <c r="U85" s="72">
        <f t="shared" si="38"/>
        <v>0</v>
      </c>
      <c r="V85" s="72">
        <f t="shared" si="38"/>
        <v>0</v>
      </c>
      <c r="W85" s="72">
        <f t="shared" si="38"/>
        <v>0</v>
      </c>
      <c r="X85" s="72">
        <f t="shared" si="38"/>
        <v>0</v>
      </c>
      <c r="Y85" s="74">
        <f t="shared" si="38"/>
        <v>3000000</v>
      </c>
    </row>
    <row r="86" spans="1:25" ht="12">
      <c r="A86" s="255"/>
      <c r="B86" s="75" t="s">
        <v>120</v>
      </c>
      <c r="C86" s="256"/>
      <c r="D86" s="257"/>
      <c r="E86" s="257"/>
      <c r="F86" s="76">
        <v>0</v>
      </c>
      <c r="G86" s="76">
        <v>0</v>
      </c>
      <c r="H86" s="77">
        <v>0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8">
        <f>SUM(G86,H86,I86,J86,K86,L86,M86,N86,O86)</f>
        <v>0</v>
      </c>
    </row>
    <row r="87" spans="1:25" ht="12">
      <c r="A87" s="252"/>
      <c r="B87" s="75" t="s">
        <v>121</v>
      </c>
      <c r="C87" s="256"/>
      <c r="D87" s="257"/>
      <c r="E87" s="257"/>
      <c r="F87" s="76">
        <v>3848000</v>
      </c>
      <c r="G87" s="76">
        <v>600000</v>
      </c>
      <c r="H87" s="77">
        <v>1200000</v>
      </c>
      <c r="I87" s="76">
        <v>1200000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8">
        <f>SUM(G87,H87,I87,J87,K87,L87,M87,N87,O87)</f>
        <v>3000000</v>
      </c>
    </row>
    <row r="88" spans="1:25" s="50" customFormat="1" ht="24">
      <c r="A88" s="251" t="s">
        <v>198</v>
      </c>
      <c r="B88" s="52" t="s">
        <v>265</v>
      </c>
      <c r="C88" s="256" t="s">
        <v>133</v>
      </c>
      <c r="D88" s="257">
        <v>2011</v>
      </c>
      <c r="E88" s="257">
        <v>2013</v>
      </c>
      <c r="F88" s="72">
        <f>SUM(F89:F90)</f>
        <v>700000</v>
      </c>
      <c r="G88" s="72">
        <f>SUM(G89:G90)</f>
        <v>50000</v>
      </c>
      <c r="H88" s="73">
        <f aca="true" t="shared" si="39" ref="H88:Y88">SUM(H89:H90)</f>
        <v>0</v>
      </c>
      <c r="I88" s="72">
        <f t="shared" si="39"/>
        <v>650000</v>
      </c>
      <c r="J88" s="72">
        <f t="shared" si="39"/>
        <v>0</v>
      </c>
      <c r="K88" s="72">
        <f t="shared" si="39"/>
        <v>0</v>
      </c>
      <c r="L88" s="72">
        <f t="shared" si="39"/>
        <v>0</v>
      </c>
      <c r="M88" s="72">
        <f t="shared" si="39"/>
        <v>0</v>
      </c>
      <c r="N88" s="72">
        <f t="shared" si="39"/>
        <v>0</v>
      </c>
      <c r="O88" s="72">
        <f t="shared" si="39"/>
        <v>0</v>
      </c>
      <c r="P88" s="72">
        <f t="shared" si="39"/>
        <v>0</v>
      </c>
      <c r="Q88" s="72">
        <f t="shared" si="39"/>
        <v>0</v>
      </c>
      <c r="R88" s="72">
        <f t="shared" si="39"/>
        <v>0</v>
      </c>
      <c r="S88" s="72">
        <f t="shared" si="39"/>
        <v>0</v>
      </c>
      <c r="T88" s="72">
        <f t="shared" si="39"/>
        <v>0</v>
      </c>
      <c r="U88" s="72">
        <f t="shared" si="39"/>
        <v>0</v>
      </c>
      <c r="V88" s="72">
        <f t="shared" si="39"/>
        <v>0</v>
      </c>
      <c r="W88" s="72">
        <f t="shared" si="39"/>
        <v>0</v>
      </c>
      <c r="X88" s="72">
        <f t="shared" si="39"/>
        <v>0</v>
      </c>
      <c r="Y88" s="74">
        <f t="shared" si="39"/>
        <v>700000</v>
      </c>
    </row>
    <row r="89" spans="1:25" ht="12">
      <c r="A89" s="255"/>
      <c r="B89" s="75" t="s">
        <v>120</v>
      </c>
      <c r="C89" s="256"/>
      <c r="D89" s="257"/>
      <c r="E89" s="257"/>
      <c r="F89" s="76">
        <v>0</v>
      </c>
      <c r="G89" s="76">
        <v>0</v>
      </c>
      <c r="H89" s="77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8">
        <f>SUM(G89,H89,I89,J89,K89,L89,M89,N89,O89)</f>
        <v>0</v>
      </c>
    </row>
    <row r="90" spans="1:25" ht="12">
      <c r="A90" s="252"/>
      <c r="B90" s="75" t="s">
        <v>121</v>
      </c>
      <c r="C90" s="256"/>
      <c r="D90" s="257"/>
      <c r="E90" s="257"/>
      <c r="F90" s="76">
        <v>700000</v>
      </c>
      <c r="G90" s="76">
        <v>50000</v>
      </c>
      <c r="H90" s="77">
        <v>0</v>
      </c>
      <c r="I90" s="76">
        <v>650000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8">
        <f>SUM(G90,H90,I90,J90,K90,L90,M90,N90,O90)</f>
        <v>700000</v>
      </c>
    </row>
    <row r="91" spans="1:25" s="50" customFormat="1" ht="36">
      <c r="A91" s="251" t="s">
        <v>199</v>
      </c>
      <c r="B91" s="52" t="s">
        <v>266</v>
      </c>
      <c r="C91" s="256" t="s">
        <v>133</v>
      </c>
      <c r="D91" s="257">
        <v>2009</v>
      </c>
      <c r="E91" s="257">
        <v>2013</v>
      </c>
      <c r="F91" s="72">
        <f>SUM(F92:F93)</f>
        <v>6830000</v>
      </c>
      <c r="G91" s="72">
        <f>SUM(G92:G93)</f>
        <v>2250000</v>
      </c>
      <c r="H91" s="73">
        <f aca="true" t="shared" si="40" ref="H91:Y91">SUM(H92:H93)</f>
        <v>2250000</v>
      </c>
      <c r="I91" s="72">
        <f t="shared" si="40"/>
        <v>2180000</v>
      </c>
      <c r="J91" s="72">
        <f t="shared" si="40"/>
        <v>0</v>
      </c>
      <c r="K91" s="72">
        <f t="shared" si="40"/>
        <v>0</v>
      </c>
      <c r="L91" s="72">
        <f t="shared" si="40"/>
        <v>0</v>
      </c>
      <c r="M91" s="72">
        <f t="shared" si="40"/>
        <v>0</v>
      </c>
      <c r="N91" s="72">
        <f t="shared" si="40"/>
        <v>0</v>
      </c>
      <c r="O91" s="72">
        <f t="shared" si="40"/>
        <v>0</v>
      </c>
      <c r="P91" s="72">
        <f t="shared" si="40"/>
        <v>0</v>
      </c>
      <c r="Q91" s="72">
        <f t="shared" si="40"/>
        <v>0</v>
      </c>
      <c r="R91" s="72">
        <f t="shared" si="40"/>
        <v>0</v>
      </c>
      <c r="S91" s="72">
        <f t="shared" si="40"/>
        <v>0</v>
      </c>
      <c r="T91" s="72">
        <f t="shared" si="40"/>
        <v>0</v>
      </c>
      <c r="U91" s="72">
        <f t="shared" si="40"/>
        <v>0</v>
      </c>
      <c r="V91" s="72">
        <f t="shared" si="40"/>
        <v>0</v>
      </c>
      <c r="W91" s="72">
        <f t="shared" si="40"/>
        <v>0</v>
      </c>
      <c r="X91" s="72">
        <f t="shared" si="40"/>
        <v>0</v>
      </c>
      <c r="Y91" s="74">
        <f t="shared" si="40"/>
        <v>6680000</v>
      </c>
    </row>
    <row r="92" spans="1:25" ht="12">
      <c r="A92" s="255"/>
      <c r="B92" s="75" t="s">
        <v>120</v>
      </c>
      <c r="C92" s="256"/>
      <c r="D92" s="257"/>
      <c r="E92" s="257"/>
      <c r="F92" s="76">
        <v>0</v>
      </c>
      <c r="G92" s="76">
        <v>0</v>
      </c>
      <c r="H92" s="77">
        <v>0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8">
        <f>SUM(G92,H92,I92,J92,K92,L92,M92,N92,O92)</f>
        <v>0</v>
      </c>
    </row>
    <row r="93" spans="1:25" ht="12">
      <c r="A93" s="252"/>
      <c r="B93" s="75" t="s">
        <v>121</v>
      </c>
      <c r="C93" s="256"/>
      <c r="D93" s="257"/>
      <c r="E93" s="257"/>
      <c r="F93" s="76">
        <v>6830000</v>
      </c>
      <c r="G93" s="76">
        <v>2250000</v>
      </c>
      <c r="H93" s="77">
        <v>2250000</v>
      </c>
      <c r="I93" s="76">
        <v>2180000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8">
        <f>SUM(G93,H93,I93,J93,K93,L93,M93,N93,O93)</f>
        <v>6680000</v>
      </c>
    </row>
    <row r="94" spans="1:25" s="50" customFormat="1" ht="36">
      <c r="A94" s="251" t="s">
        <v>200</v>
      </c>
      <c r="B94" s="52" t="s">
        <v>267</v>
      </c>
      <c r="C94" s="256" t="s">
        <v>133</v>
      </c>
      <c r="D94" s="257">
        <v>2009</v>
      </c>
      <c r="E94" s="257">
        <v>2012</v>
      </c>
      <c r="F94" s="72">
        <f>SUM(F95:F96)</f>
        <v>1000000</v>
      </c>
      <c r="G94" s="72">
        <f>SUM(G95:G96)</f>
        <v>480000</v>
      </c>
      <c r="H94" s="73">
        <f aca="true" t="shared" si="41" ref="H94:Y94">SUM(H95:H96)</f>
        <v>430000</v>
      </c>
      <c r="I94" s="72">
        <f t="shared" si="41"/>
        <v>0</v>
      </c>
      <c r="J94" s="72">
        <f t="shared" si="41"/>
        <v>0</v>
      </c>
      <c r="K94" s="72">
        <f t="shared" si="41"/>
        <v>0</v>
      </c>
      <c r="L94" s="72">
        <f t="shared" si="41"/>
        <v>0</v>
      </c>
      <c r="M94" s="72">
        <f t="shared" si="41"/>
        <v>0</v>
      </c>
      <c r="N94" s="72">
        <f t="shared" si="41"/>
        <v>0</v>
      </c>
      <c r="O94" s="72">
        <f t="shared" si="41"/>
        <v>0</v>
      </c>
      <c r="P94" s="72">
        <f t="shared" si="41"/>
        <v>0</v>
      </c>
      <c r="Q94" s="72">
        <f t="shared" si="41"/>
        <v>0</v>
      </c>
      <c r="R94" s="72">
        <f t="shared" si="41"/>
        <v>0</v>
      </c>
      <c r="S94" s="72">
        <f t="shared" si="41"/>
        <v>0</v>
      </c>
      <c r="T94" s="72">
        <f t="shared" si="41"/>
        <v>0</v>
      </c>
      <c r="U94" s="72">
        <f t="shared" si="41"/>
        <v>0</v>
      </c>
      <c r="V94" s="72">
        <f t="shared" si="41"/>
        <v>0</v>
      </c>
      <c r="W94" s="72">
        <f t="shared" si="41"/>
        <v>0</v>
      </c>
      <c r="X94" s="72">
        <f t="shared" si="41"/>
        <v>0</v>
      </c>
      <c r="Y94" s="74">
        <f t="shared" si="41"/>
        <v>910000</v>
      </c>
    </row>
    <row r="95" spans="1:25" ht="12">
      <c r="A95" s="255"/>
      <c r="B95" s="75" t="s">
        <v>120</v>
      </c>
      <c r="C95" s="256"/>
      <c r="D95" s="257"/>
      <c r="E95" s="257"/>
      <c r="F95" s="76">
        <v>0</v>
      </c>
      <c r="G95" s="76">
        <v>0</v>
      </c>
      <c r="H95" s="77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8">
        <f>SUM(G95,H95,I95,J95,K95,L95,M95,N95,O95)</f>
        <v>0</v>
      </c>
    </row>
    <row r="96" spans="1:25" ht="12">
      <c r="A96" s="252"/>
      <c r="B96" s="75" t="s">
        <v>121</v>
      </c>
      <c r="C96" s="256"/>
      <c r="D96" s="257"/>
      <c r="E96" s="257"/>
      <c r="F96" s="76">
        <v>1000000</v>
      </c>
      <c r="G96" s="112">
        <v>480000</v>
      </c>
      <c r="H96" s="77">
        <v>430000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8">
        <f>SUM(G96,H96,I96,J96,K96,L96,M96,N96,O96)</f>
        <v>910000</v>
      </c>
    </row>
    <row r="97" spans="1:25" s="50" customFormat="1" ht="19.5" customHeight="1">
      <c r="A97" s="251" t="s">
        <v>201</v>
      </c>
      <c r="B97" s="52" t="s">
        <v>268</v>
      </c>
      <c r="C97" s="256" t="s">
        <v>133</v>
      </c>
      <c r="D97" s="257">
        <v>2004</v>
      </c>
      <c r="E97" s="257">
        <v>2013</v>
      </c>
      <c r="F97" s="72">
        <f>SUM(F98:F99)</f>
        <v>1306000</v>
      </c>
      <c r="G97" s="72">
        <f>SUM(G98:G99)</f>
        <v>240000</v>
      </c>
      <c r="H97" s="73">
        <f aca="true" t="shared" si="42" ref="H97:Y97">SUM(H98:H99)</f>
        <v>300000</v>
      </c>
      <c r="I97" s="72">
        <f t="shared" si="42"/>
        <v>307000</v>
      </c>
      <c r="J97" s="72">
        <f t="shared" si="42"/>
        <v>0</v>
      </c>
      <c r="K97" s="72">
        <f t="shared" si="42"/>
        <v>0</v>
      </c>
      <c r="L97" s="72">
        <f t="shared" si="42"/>
        <v>0</v>
      </c>
      <c r="M97" s="72">
        <f t="shared" si="42"/>
        <v>0</v>
      </c>
      <c r="N97" s="72">
        <f t="shared" si="42"/>
        <v>0</v>
      </c>
      <c r="O97" s="72">
        <f t="shared" si="42"/>
        <v>0</v>
      </c>
      <c r="P97" s="72">
        <f t="shared" si="42"/>
        <v>0</v>
      </c>
      <c r="Q97" s="72">
        <f t="shared" si="42"/>
        <v>0</v>
      </c>
      <c r="R97" s="72">
        <f t="shared" si="42"/>
        <v>0</v>
      </c>
      <c r="S97" s="72">
        <f t="shared" si="42"/>
        <v>0</v>
      </c>
      <c r="T97" s="72">
        <f t="shared" si="42"/>
        <v>0</v>
      </c>
      <c r="U97" s="72">
        <f t="shared" si="42"/>
        <v>0</v>
      </c>
      <c r="V97" s="72">
        <f t="shared" si="42"/>
        <v>0</v>
      </c>
      <c r="W97" s="72">
        <f t="shared" si="42"/>
        <v>0</v>
      </c>
      <c r="X97" s="72">
        <f t="shared" si="42"/>
        <v>0</v>
      </c>
      <c r="Y97" s="74">
        <f t="shared" si="42"/>
        <v>847000</v>
      </c>
    </row>
    <row r="98" spans="1:25" ht="12">
      <c r="A98" s="255"/>
      <c r="B98" s="75" t="s">
        <v>120</v>
      </c>
      <c r="C98" s="256"/>
      <c r="D98" s="257"/>
      <c r="E98" s="257"/>
      <c r="F98" s="76">
        <v>0</v>
      </c>
      <c r="G98" s="76">
        <v>0</v>
      </c>
      <c r="H98" s="77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8">
        <f>SUM(G98,H98,I98,J98,K98,L98,M98,N98,O98)</f>
        <v>0</v>
      </c>
    </row>
    <row r="99" spans="1:25" ht="12">
      <c r="A99" s="252"/>
      <c r="B99" s="75" t="s">
        <v>121</v>
      </c>
      <c r="C99" s="256"/>
      <c r="D99" s="257"/>
      <c r="E99" s="257"/>
      <c r="F99" s="76">
        <v>1306000</v>
      </c>
      <c r="G99" s="112">
        <v>240000</v>
      </c>
      <c r="H99" s="77">
        <v>300000</v>
      </c>
      <c r="I99" s="76">
        <v>307000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8">
        <f>SUM(G99,H99,I99,J99,K99,L99,M99,N99,O99)</f>
        <v>847000</v>
      </c>
    </row>
    <row r="100" spans="1:25" s="50" customFormat="1" ht="24">
      <c r="A100" s="251" t="s">
        <v>202</v>
      </c>
      <c r="B100" s="52" t="s">
        <v>269</v>
      </c>
      <c r="C100" s="256" t="s">
        <v>133</v>
      </c>
      <c r="D100" s="257">
        <v>2010</v>
      </c>
      <c r="E100" s="257">
        <v>2016</v>
      </c>
      <c r="F100" s="72">
        <f>SUM(F101:F102)</f>
        <v>17372000</v>
      </c>
      <c r="G100" s="72">
        <f>SUM(G101:G102)</f>
        <v>100000</v>
      </c>
      <c r="H100" s="73">
        <f aca="true" t="shared" si="43" ref="H100:Y100">SUM(H101:H102)</f>
        <v>300000</v>
      </c>
      <c r="I100" s="72">
        <f t="shared" si="43"/>
        <v>4000000</v>
      </c>
      <c r="J100" s="72">
        <f t="shared" si="43"/>
        <v>3100000</v>
      </c>
      <c r="K100" s="72">
        <f t="shared" si="43"/>
        <v>4000000</v>
      </c>
      <c r="L100" s="72">
        <f t="shared" si="43"/>
        <v>5600000</v>
      </c>
      <c r="M100" s="72">
        <f t="shared" si="43"/>
        <v>0</v>
      </c>
      <c r="N100" s="72">
        <f t="shared" si="43"/>
        <v>0</v>
      </c>
      <c r="O100" s="72">
        <f t="shared" si="43"/>
        <v>0</v>
      </c>
      <c r="P100" s="72">
        <f t="shared" si="43"/>
        <v>0</v>
      </c>
      <c r="Q100" s="72">
        <f t="shared" si="43"/>
        <v>0</v>
      </c>
      <c r="R100" s="72">
        <f t="shared" si="43"/>
        <v>0</v>
      </c>
      <c r="S100" s="72">
        <f t="shared" si="43"/>
        <v>0</v>
      </c>
      <c r="T100" s="72">
        <f t="shared" si="43"/>
        <v>0</v>
      </c>
      <c r="U100" s="72">
        <f t="shared" si="43"/>
        <v>0</v>
      </c>
      <c r="V100" s="72">
        <f t="shared" si="43"/>
        <v>0</v>
      </c>
      <c r="W100" s="72">
        <f t="shared" si="43"/>
        <v>0</v>
      </c>
      <c r="X100" s="72">
        <f t="shared" si="43"/>
        <v>0</v>
      </c>
      <c r="Y100" s="74">
        <f t="shared" si="43"/>
        <v>17100000</v>
      </c>
    </row>
    <row r="101" spans="1:25" ht="12">
      <c r="A101" s="255"/>
      <c r="B101" s="75" t="s">
        <v>120</v>
      </c>
      <c r="C101" s="256"/>
      <c r="D101" s="257"/>
      <c r="E101" s="257"/>
      <c r="F101" s="76">
        <v>0</v>
      </c>
      <c r="G101" s="76">
        <v>0</v>
      </c>
      <c r="H101" s="77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8">
        <f>SUM(G101,H101,I101,J101,K101,L101,M101,N101,O101)</f>
        <v>0</v>
      </c>
    </row>
    <row r="102" spans="1:25" ht="12">
      <c r="A102" s="252"/>
      <c r="B102" s="75" t="s">
        <v>121</v>
      </c>
      <c r="C102" s="256"/>
      <c r="D102" s="257"/>
      <c r="E102" s="257"/>
      <c r="F102" s="76">
        <v>17372000</v>
      </c>
      <c r="G102" s="76">
        <v>100000</v>
      </c>
      <c r="H102" s="77">
        <v>300000</v>
      </c>
      <c r="I102" s="76">
        <v>4000000</v>
      </c>
      <c r="J102" s="76">
        <v>3100000</v>
      </c>
      <c r="K102" s="76">
        <v>4000000</v>
      </c>
      <c r="L102" s="76">
        <v>5600000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8">
        <f>SUM(G102,H102,I102,J102,K102,L102,M102,N102,O102)</f>
        <v>17100000</v>
      </c>
    </row>
    <row r="103" spans="1:25" s="50" customFormat="1" ht="36">
      <c r="A103" s="251" t="s">
        <v>203</v>
      </c>
      <c r="B103" s="52" t="s">
        <v>270</v>
      </c>
      <c r="C103" s="256" t="s">
        <v>133</v>
      </c>
      <c r="D103" s="257">
        <v>2011</v>
      </c>
      <c r="E103" s="257">
        <v>2012</v>
      </c>
      <c r="F103" s="72">
        <f>SUM(F104:F105)</f>
        <v>455000</v>
      </c>
      <c r="G103" s="72">
        <f>SUM(G104:G105)</f>
        <v>400000</v>
      </c>
      <c r="H103" s="73">
        <f aca="true" t="shared" si="44" ref="H103:Y103">SUM(H104:H105)</f>
        <v>55000</v>
      </c>
      <c r="I103" s="72">
        <f t="shared" si="44"/>
        <v>0</v>
      </c>
      <c r="J103" s="72">
        <f t="shared" si="44"/>
        <v>0</v>
      </c>
      <c r="K103" s="72">
        <f t="shared" si="44"/>
        <v>0</v>
      </c>
      <c r="L103" s="72">
        <f t="shared" si="44"/>
        <v>0</v>
      </c>
      <c r="M103" s="72">
        <f t="shared" si="44"/>
        <v>0</v>
      </c>
      <c r="N103" s="72">
        <f t="shared" si="44"/>
        <v>0</v>
      </c>
      <c r="O103" s="72">
        <f t="shared" si="44"/>
        <v>0</v>
      </c>
      <c r="P103" s="72">
        <f t="shared" si="44"/>
        <v>0</v>
      </c>
      <c r="Q103" s="72">
        <f t="shared" si="44"/>
        <v>0</v>
      </c>
      <c r="R103" s="72">
        <f t="shared" si="44"/>
        <v>0</v>
      </c>
      <c r="S103" s="72">
        <f t="shared" si="44"/>
        <v>0</v>
      </c>
      <c r="T103" s="72">
        <f t="shared" si="44"/>
        <v>0</v>
      </c>
      <c r="U103" s="72">
        <f t="shared" si="44"/>
        <v>0</v>
      </c>
      <c r="V103" s="72">
        <f t="shared" si="44"/>
        <v>0</v>
      </c>
      <c r="W103" s="72">
        <f t="shared" si="44"/>
        <v>0</v>
      </c>
      <c r="X103" s="72">
        <f t="shared" si="44"/>
        <v>0</v>
      </c>
      <c r="Y103" s="74">
        <f t="shared" si="44"/>
        <v>455000</v>
      </c>
    </row>
    <row r="104" spans="1:25" ht="12">
      <c r="A104" s="255"/>
      <c r="B104" s="75" t="s">
        <v>120</v>
      </c>
      <c r="C104" s="256"/>
      <c r="D104" s="257"/>
      <c r="E104" s="257"/>
      <c r="F104" s="76">
        <v>0</v>
      </c>
      <c r="G104" s="76">
        <v>0</v>
      </c>
      <c r="H104" s="77">
        <v>0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  <c r="Y104" s="78">
        <f>SUM(G104,H104,I104,J104,K104,L104,M104,N104,O104)</f>
        <v>0</v>
      </c>
    </row>
    <row r="105" spans="1:25" ht="12">
      <c r="A105" s="252"/>
      <c r="B105" s="75" t="s">
        <v>121</v>
      </c>
      <c r="C105" s="256"/>
      <c r="D105" s="257"/>
      <c r="E105" s="257"/>
      <c r="F105" s="76">
        <v>455000</v>
      </c>
      <c r="G105" s="112">
        <v>400000</v>
      </c>
      <c r="H105" s="77">
        <v>55000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  <c r="Y105" s="78">
        <f>SUM(G105,H105,I105,J105,K105,L105,M105,N105,O105)</f>
        <v>455000</v>
      </c>
    </row>
    <row r="106" spans="1:25" s="50" customFormat="1" ht="36">
      <c r="A106" s="251" t="s">
        <v>211</v>
      </c>
      <c r="B106" s="52" t="s">
        <v>271</v>
      </c>
      <c r="C106" s="256" t="s">
        <v>133</v>
      </c>
      <c r="D106" s="257">
        <v>2011</v>
      </c>
      <c r="E106" s="257">
        <v>2012</v>
      </c>
      <c r="F106" s="72">
        <f>SUM(F107:F108)</f>
        <v>1290000</v>
      </c>
      <c r="G106" s="72">
        <f>SUM(G107:G108)</f>
        <v>440000</v>
      </c>
      <c r="H106" s="73">
        <f aca="true" t="shared" si="45" ref="H106:Y106">SUM(H107:H108)</f>
        <v>850000</v>
      </c>
      <c r="I106" s="72">
        <f t="shared" si="45"/>
        <v>0</v>
      </c>
      <c r="J106" s="72">
        <f t="shared" si="45"/>
        <v>0</v>
      </c>
      <c r="K106" s="72">
        <f t="shared" si="45"/>
        <v>0</v>
      </c>
      <c r="L106" s="72">
        <f t="shared" si="45"/>
        <v>0</v>
      </c>
      <c r="M106" s="72">
        <f t="shared" si="45"/>
        <v>0</v>
      </c>
      <c r="N106" s="72">
        <f t="shared" si="45"/>
        <v>0</v>
      </c>
      <c r="O106" s="72">
        <f t="shared" si="45"/>
        <v>0</v>
      </c>
      <c r="P106" s="72">
        <f t="shared" si="45"/>
        <v>0</v>
      </c>
      <c r="Q106" s="72">
        <f t="shared" si="45"/>
        <v>0</v>
      </c>
      <c r="R106" s="72">
        <f t="shared" si="45"/>
        <v>0</v>
      </c>
      <c r="S106" s="72">
        <f t="shared" si="45"/>
        <v>0</v>
      </c>
      <c r="T106" s="72">
        <f t="shared" si="45"/>
        <v>0</v>
      </c>
      <c r="U106" s="72">
        <f t="shared" si="45"/>
        <v>0</v>
      </c>
      <c r="V106" s="72">
        <f t="shared" si="45"/>
        <v>0</v>
      </c>
      <c r="W106" s="72">
        <f t="shared" si="45"/>
        <v>0</v>
      </c>
      <c r="X106" s="72">
        <f t="shared" si="45"/>
        <v>0</v>
      </c>
      <c r="Y106" s="74">
        <f t="shared" si="45"/>
        <v>1290000</v>
      </c>
    </row>
    <row r="107" spans="1:25" ht="12">
      <c r="A107" s="255"/>
      <c r="B107" s="75" t="s">
        <v>120</v>
      </c>
      <c r="C107" s="256"/>
      <c r="D107" s="257"/>
      <c r="E107" s="257"/>
      <c r="F107" s="76">
        <v>0</v>
      </c>
      <c r="G107" s="76">
        <v>0</v>
      </c>
      <c r="H107" s="77">
        <v>0</v>
      </c>
      <c r="I107" s="76">
        <v>0</v>
      </c>
      <c r="J107" s="76">
        <v>0</v>
      </c>
      <c r="K107" s="76">
        <v>0</v>
      </c>
      <c r="L107" s="76">
        <v>0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6">
        <v>0</v>
      </c>
      <c r="X107" s="76">
        <v>0</v>
      </c>
      <c r="Y107" s="78">
        <f>SUM(G107,H107,I107,J107,K107,L107,M107,N107,O107)</f>
        <v>0</v>
      </c>
    </row>
    <row r="108" spans="1:25" ht="12">
      <c r="A108" s="252"/>
      <c r="B108" s="75" t="s">
        <v>121</v>
      </c>
      <c r="C108" s="256"/>
      <c r="D108" s="257"/>
      <c r="E108" s="257"/>
      <c r="F108" s="76">
        <v>1290000</v>
      </c>
      <c r="G108" s="76">
        <v>440000</v>
      </c>
      <c r="H108" s="77">
        <v>850000</v>
      </c>
      <c r="I108" s="76">
        <v>0</v>
      </c>
      <c r="J108" s="76">
        <v>0</v>
      </c>
      <c r="K108" s="76">
        <v>0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  <c r="Y108" s="78">
        <f>SUM(G108,H108,I108,J108,K108,L108,M108,N108,O108)</f>
        <v>1290000</v>
      </c>
    </row>
    <row r="109" spans="1:25" s="50" customFormat="1" ht="60">
      <c r="A109" s="251" t="s">
        <v>217</v>
      </c>
      <c r="B109" s="52" t="s">
        <v>218</v>
      </c>
      <c r="C109" s="256" t="s">
        <v>133</v>
      </c>
      <c r="D109" s="257">
        <v>2011</v>
      </c>
      <c r="E109" s="257">
        <v>2012</v>
      </c>
      <c r="F109" s="72">
        <f>SUM(F110:F111)</f>
        <v>400000</v>
      </c>
      <c r="G109" s="72">
        <f>SUM(G110:G111)</f>
        <v>39000</v>
      </c>
      <c r="H109" s="73">
        <f aca="true" t="shared" si="46" ref="H109:Y109">SUM(H110:H111)</f>
        <v>361000</v>
      </c>
      <c r="I109" s="72">
        <f t="shared" si="46"/>
        <v>0</v>
      </c>
      <c r="J109" s="72">
        <f t="shared" si="46"/>
        <v>0</v>
      </c>
      <c r="K109" s="72">
        <f t="shared" si="46"/>
        <v>0</v>
      </c>
      <c r="L109" s="72">
        <f t="shared" si="46"/>
        <v>0</v>
      </c>
      <c r="M109" s="72">
        <f t="shared" si="46"/>
        <v>0</v>
      </c>
      <c r="N109" s="72">
        <f t="shared" si="46"/>
        <v>0</v>
      </c>
      <c r="O109" s="72">
        <f t="shared" si="46"/>
        <v>0</v>
      </c>
      <c r="P109" s="72">
        <f t="shared" si="46"/>
        <v>0</v>
      </c>
      <c r="Q109" s="72">
        <f t="shared" si="46"/>
        <v>0</v>
      </c>
      <c r="R109" s="72">
        <f t="shared" si="46"/>
        <v>0</v>
      </c>
      <c r="S109" s="72">
        <f t="shared" si="46"/>
        <v>0</v>
      </c>
      <c r="T109" s="72">
        <f t="shared" si="46"/>
        <v>0</v>
      </c>
      <c r="U109" s="72">
        <f t="shared" si="46"/>
        <v>0</v>
      </c>
      <c r="V109" s="72">
        <f t="shared" si="46"/>
        <v>0</v>
      </c>
      <c r="W109" s="72">
        <f t="shared" si="46"/>
        <v>0</v>
      </c>
      <c r="X109" s="72">
        <f t="shared" si="46"/>
        <v>0</v>
      </c>
      <c r="Y109" s="74">
        <f t="shared" si="46"/>
        <v>400000</v>
      </c>
    </row>
    <row r="110" spans="1:25" ht="12">
      <c r="A110" s="255"/>
      <c r="B110" s="75" t="s">
        <v>120</v>
      </c>
      <c r="C110" s="256"/>
      <c r="D110" s="257"/>
      <c r="E110" s="257"/>
      <c r="F110" s="76">
        <v>0</v>
      </c>
      <c r="G110" s="76">
        <v>0</v>
      </c>
      <c r="H110" s="77">
        <v>0</v>
      </c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  <c r="S110" s="76">
        <v>0</v>
      </c>
      <c r="T110" s="76">
        <v>0</v>
      </c>
      <c r="U110" s="76">
        <v>0</v>
      </c>
      <c r="V110" s="76">
        <v>0</v>
      </c>
      <c r="W110" s="76">
        <v>0</v>
      </c>
      <c r="X110" s="76">
        <v>0</v>
      </c>
      <c r="Y110" s="78">
        <f>SUM(G110,H110,I110,J110,K110,L110,M110,N110,O110)</f>
        <v>0</v>
      </c>
    </row>
    <row r="111" spans="1:25" ht="12">
      <c r="A111" s="252"/>
      <c r="B111" s="75" t="s">
        <v>121</v>
      </c>
      <c r="C111" s="256"/>
      <c r="D111" s="257"/>
      <c r="E111" s="257"/>
      <c r="F111" s="76">
        <v>400000</v>
      </c>
      <c r="G111" s="76">
        <v>39000</v>
      </c>
      <c r="H111" s="77">
        <v>361000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  <c r="T111" s="76">
        <v>0</v>
      </c>
      <c r="U111" s="76">
        <v>0</v>
      </c>
      <c r="V111" s="76">
        <v>0</v>
      </c>
      <c r="W111" s="76">
        <v>0</v>
      </c>
      <c r="X111" s="76">
        <v>0</v>
      </c>
      <c r="Y111" s="78">
        <f>SUM(G111,H111,I111,J111,K111,L111,M111,N111,O111)</f>
        <v>400000</v>
      </c>
    </row>
    <row r="112" spans="1:25" s="50" customFormat="1" ht="12">
      <c r="A112" s="251" t="s">
        <v>213</v>
      </c>
      <c r="B112" s="52" t="s">
        <v>272</v>
      </c>
      <c r="C112" s="256" t="s">
        <v>133</v>
      </c>
      <c r="D112" s="257">
        <v>2008</v>
      </c>
      <c r="E112" s="257">
        <v>2016</v>
      </c>
      <c r="F112" s="72">
        <f>SUM(F113:F114)</f>
        <v>7321000</v>
      </c>
      <c r="G112" s="72">
        <f>SUM(G113:G114)</f>
        <v>64000</v>
      </c>
      <c r="H112" s="73">
        <f aca="true" t="shared" si="47" ref="H112:Y112">SUM(H113:H114)</f>
        <v>329000</v>
      </c>
      <c r="I112" s="72">
        <f t="shared" si="47"/>
        <v>334000</v>
      </c>
      <c r="J112" s="72">
        <f t="shared" si="47"/>
        <v>563000</v>
      </c>
      <c r="K112" s="72">
        <f t="shared" si="47"/>
        <v>329000</v>
      </c>
      <c r="L112" s="72">
        <f t="shared" si="47"/>
        <v>3730000</v>
      </c>
      <c r="M112" s="72">
        <f t="shared" si="47"/>
        <v>0</v>
      </c>
      <c r="N112" s="72">
        <f t="shared" si="47"/>
        <v>0</v>
      </c>
      <c r="O112" s="72">
        <f t="shared" si="47"/>
        <v>0</v>
      </c>
      <c r="P112" s="72">
        <f t="shared" si="47"/>
        <v>0</v>
      </c>
      <c r="Q112" s="72">
        <f t="shared" si="47"/>
        <v>0</v>
      </c>
      <c r="R112" s="72">
        <f t="shared" si="47"/>
        <v>0</v>
      </c>
      <c r="S112" s="72">
        <f t="shared" si="47"/>
        <v>0</v>
      </c>
      <c r="T112" s="72">
        <f t="shared" si="47"/>
        <v>0</v>
      </c>
      <c r="U112" s="72">
        <f t="shared" si="47"/>
        <v>0</v>
      </c>
      <c r="V112" s="72">
        <f t="shared" si="47"/>
        <v>0</v>
      </c>
      <c r="W112" s="72">
        <f t="shared" si="47"/>
        <v>0</v>
      </c>
      <c r="X112" s="72">
        <f t="shared" si="47"/>
        <v>0</v>
      </c>
      <c r="Y112" s="74">
        <f t="shared" si="47"/>
        <v>5349000</v>
      </c>
    </row>
    <row r="113" spans="1:25" ht="12">
      <c r="A113" s="255"/>
      <c r="B113" s="75" t="s">
        <v>120</v>
      </c>
      <c r="C113" s="256"/>
      <c r="D113" s="257"/>
      <c r="E113" s="257"/>
      <c r="F113" s="76">
        <v>0</v>
      </c>
      <c r="G113" s="76">
        <v>0</v>
      </c>
      <c r="H113" s="77">
        <v>0</v>
      </c>
      <c r="I113" s="76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0</v>
      </c>
      <c r="T113" s="76">
        <v>0</v>
      </c>
      <c r="U113" s="76">
        <v>0</v>
      </c>
      <c r="V113" s="76">
        <v>0</v>
      </c>
      <c r="W113" s="76">
        <v>0</v>
      </c>
      <c r="X113" s="76">
        <v>0</v>
      </c>
      <c r="Y113" s="78">
        <f>SUM(G113,H113,I113,J113,K113,L113,M113,N113,O113)</f>
        <v>0</v>
      </c>
    </row>
    <row r="114" spans="1:25" ht="12">
      <c r="A114" s="252"/>
      <c r="B114" s="75" t="s">
        <v>121</v>
      </c>
      <c r="C114" s="256"/>
      <c r="D114" s="257"/>
      <c r="E114" s="257"/>
      <c r="F114" s="76">
        <v>7321000</v>
      </c>
      <c r="G114" s="76">
        <v>64000</v>
      </c>
      <c r="H114" s="77">
        <v>329000</v>
      </c>
      <c r="I114" s="76">
        <v>334000</v>
      </c>
      <c r="J114" s="76">
        <v>563000</v>
      </c>
      <c r="K114" s="76">
        <v>329000</v>
      </c>
      <c r="L114" s="76">
        <v>3730000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6">
        <v>0</v>
      </c>
      <c r="X114" s="76">
        <v>0</v>
      </c>
      <c r="Y114" s="78">
        <f>SUM(G114,H114,I114,J114,K114,L114,M114,N114,O114)</f>
        <v>5349000</v>
      </c>
    </row>
    <row r="115" spans="1:25" s="50" customFormat="1" ht="24">
      <c r="A115" s="251" t="s">
        <v>214</v>
      </c>
      <c r="B115" s="52" t="s">
        <v>273</v>
      </c>
      <c r="C115" s="256" t="s">
        <v>133</v>
      </c>
      <c r="D115" s="257">
        <v>2010</v>
      </c>
      <c r="E115" s="257">
        <v>2012</v>
      </c>
      <c r="F115" s="72">
        <f>SUM(F116:F117)</f>
        <v>298000</v>
      </c>
      <c r="G115" s="72">
        <f>SUM(G116:G117)</f>
        <v>100000</v>
      </c>
      <c r="H115" s="73">
        <f aca="true" t="shared" si="48" ref="H115:Y115">SUM(H116:H117)</f>
        <v>182000</v>
      </c>
      <c r="I115" s="72">
        <f t="shared" si="48"/>
        <v>0</v>
      </c>
      <c r="J115" s="72">
        <f t="shared" si="48"/>
        <v>0</v>
      </c>
      <c r="K115" s="72">
        <f t="shared" si="48"/>
        <v>0</v>
      </c>
      <c r="L115" s="72">
        <f t="shared" si="48"/>
        <v>0</v>
      </c>
      <c r="M115" s="72">
        <f t="shared" si="48"/>
        <v>0</v>
      </c>
      <c r="N115" s="72">
        <f t="shared" si="48"/>
        <v>0</v>
      </c>
      <c r="O115" s="72">
        <f t="shared" si="48"/>
        <v>0</v>
      </c>
      <c r="P115" s="72">
        <f t="shared" si="48"/>
        <v>0</v>
      </c>
      <c r="Q115" s="72">
        <f t="shared" si="48"/>
        <v>0</v>
      </c>
      <c r="R115" s="72">
        <f t="shared" si="48"/>
        <v>0</v>
      </c>
      <c r="S115" s="72">
        <f t="shared" si="48"/>
        <v>0</v>
      </c>
      <c r="T115" s="72">
        <f t="shared" si="48"/>
        <v>0</v>
      </c>
      <c r="U115" s="72">
        <f t="shared" si="48"/>
        <v>0</v>
      </c>
      <c r="V115" s="72">
        <f t="shared" si="48"/>
        <v>0</v>
      </c>
      <c r="W115" s="72">
        <f t="shared" si="48"/>
        <v>0</v>
      </c>
      <c r="X115" s="72">
        <f t="shared" si="48"/>
        <v>0</v>
      </c>
      <c r="Y115" s="74">
        <f t="shared" si="48"/>
        <v>282000</v>
      </c>
    </row>
    <row r="116" spans="1:25" ht="12">
      <c r="A116" s="255"/>
      <c r="B116" s="75" t="s">
        <v>120</v>
      </c>
      <c r="C116" s="256"/>
      <c r="D116" s="257"/>
      <c r="E116" s="257"/>
      <c r="F116" s="76">
        <v>0</v>
      </c>
      <c r="G116" s="76">
        <v>0</v>
      </c>
      <c r="H116" s="77">
        <v>0</v>
      </c>
      <c r="I116" s="76">
        <v>0</v>
      </c>
      <c r="J116" s="76">
        <v>0</v>
      </c>
      <c r="K116" s="76">
        <v>0</v>
      </c>
      <c r="L116" s="76">
        <v>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0</v>
      </c>
      <c r="U116" s="76">
        <v>0</v>
      </c>
      <c r="V116" s="76">
        <v>0</v>
      </c>
      <c r="W116" s="76">
        <v>0</v>
      </c>
      <c r="X116" s="76">
        <v>0</v>
      </c>
      <c r="Y116" s="78">
        <f>SUM(G116,H116,I116,J116,K116,L116,M116,N116,O116)</f>
        <v>0</v>
      </c>
    </row>
    <row r="117" spans="1:25" ht="12">
      <c r="A117" s="252"/>
      <c r="B117" s="75" t="s">
        <v>121</v>
      </c>
      <c r="C117" s="256"/>
      <c r="D117" s="257"/>
      <c r="E117" s="257"/>
      <c r="F117" s="76">
        <v>298000</v>
      </c>
      <c r="G117" s="76">
        <v>100000</v>
      </c>
      <c r="H117" s="77">
        <v>182000</v>
      </c>
      <c r="I117" s="76">
        <v>0</v>
      </c>
      <c r="J117" s="76">
        <v>0</v>
      </c>
      <c r="K117" s="76">
        <v>0</v>
      </c>
      <c r="L117" s="76">
        <v>0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6">
        <v>0</v>
      </c>
      <c r="X117" s="76">
        <v>0</v>
      </c>
      <c r="Y117" s="78">
        <f>SUM(G117,H117,I117,J117,K117,L117,M117,N117,O117)</f>
        <v>282000</v>
      </c>
    </row>
    <row r="118" spans="1:25" s="50" customFormat="1" ht="24">
      <c r="A118" s="251" t="s">
        <v>215</v>
      </c>
      <c r="B118" s="52" t="s">
        <v>274</v>
      </c>
      <c r="C118" s="256" t="s">
        <v>133</v>
      </c>
      <c r="D118" s="257">
        <v>2005</v>
      </c>
      <c r="E118" s="257">
        <v>2016</v>
      </c>
      <c r="F118" s="72">
        <f>SUM(F119:F120)</f>
        <v>4462000</v>
      </c>
      <c r="G118" s="72">
        <f>SUM(G119:G120)</f>
        <v>420000</v>
      </c>
      <c r="H118" s="73">
        <f aca="true" t="shared" si="49" ref="H118:Y118">SUM(H119:H120)</f>
        <v>500000</v>
      </c>
      <c r="I118" s="72">
        <f t="shared" si="49"/>
        <v>300000</v>
      </c>
      <c r="J118" s="72">
        <f t="shared" si="49"/>
        <v>600000</v>
      </c>
      <c r="K118" s="72">
        <f t="shared" si="49"/>
        <v>245000</v>
      </c>
      <c r="L118" s="72">
        <f t="shared" si="49"/>
        <v>250000</v>
      </c>
      <c r="M118" s="72">
        <f t="shared" si="49"/>
        <v>0</v>
      </c>
      <c r="N118" s="72">
        <f t="shared" si="49"/>
        <v>0</v>
      </c>
      <c r="O118" s="72">
        <f t="shared" si="49"/>
        <v>0</v>
      </c>
      <c r="P118" s="72">
        <f t="shared" si="49"/>
        <v>0</v>
      </c>
      <c r="Q118" s="72">
        <f t="shared" si="49"/>
        <v>0</v>
      </c>
      <c r="R118" s="72">
        <f t="shared" si="49"/>
        <v>0</v>
      </c>
      <c r="S118" s="72">
        <f t="shared" si="49"/>
        <v>0</v>
      </c>
      <c r="T118" s="72">
        <f t="shared" si="49"/>
        <v>0</v>
      </c>
      <c r="U118" s="72">
        <f t="shared" si="49"/>
        <v>0</v>
      </c>
      <c r="V118" s="72">
        <f t="shared" si="49"/>
        <v>0</v>
      </c>
      <c r="W118" s="72">
        <f t="shared" si="49"/>
        <v>0</v>
      </c>
      <c r="X118" s="72">
        <f t="shared" si="49"/>
        <v>0</v>
      </c>
      <c r="Y118" s="74">
        <f t="shared" si="49"/>
        <v>2315000</v>
      </c>
    </row>
    <row r="119" spans="1:25" ht="12">
      <c r="A119" s="255"/>
      <c r="B119" s="75" t="s">
        <v>120</v>
      </c>
      <c r="C119" s="256"/>
      <c r="D119" s="257"/>
      <c r="E119" s="257"/>
      <c r="F119" s="76">
        <v>0</v>
      </c>
      <c r="G119" s="76">
        <v>0</v>
      </c>
      <c r="H119" s="77">
        <v>0</v>
      </c>
      <c r="I119" s="76">
        <v>0</v>
      </c>
      <c r="J119" s="76">
        <v>0</v>
      </c>
      <c r="K119" s="76">
        <v>0</v>
      </c>
      <c r="L119" s="76">
        <v>0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76">
        <v>0</v>
      </c>
      <c r="T119" s="76">
        <v>0</v>
      </c>
      <c r="U119" s="76">
        <v>0</v>
      </c>
      <c r="V119" s="76">
        <v>0</v>
      </c>
      <c r="W119" s="76">
        <v>0</v>
      </c>
      <c r="X119" s="76">
        <v>0</v>
      </c>
      <c r="Y119" s="78">
        <f>SUM(G119,H119,I119,J119,K119,L119,M119,N119,O119)</f>
        <v>0</v>
      </c>
    </row>
    <row r="120" spans="1:25" ht="12">
      <c r="A120" s="252"/>
      <c r="B120" s="75" t="s">
        <v>121</v>
      </c>
      <c r="C120" s="256"/>
      <c r="D120" s="257"/>
      <c r="E120" s="257"/>
      <c r="F120" s="76">
        <v>4462000</v>
      </c>
      <c r="G120" s="76">
        <v>420000</v>
      </c>
      <c r="H120" s="77">
        <v>500000</v>
      </c>
      <c r="I120" s="76">
        <v>300000</v>
      </c>
      <c r="J120" s="76">
        <v>600000</v>
      </c>
      <c r="K120" s="76">
        <v>245000</v>
      </c>
      <c r="L120" s="76">
        <v>250000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6">
        <v>0</v>
      </c>
      <c r="X120" s="76">
        <v>0</v>
      </c>
      <c r="Y120" s="78">
        <f>SUM(G120,H120,I120,J120,K120,L120,M120,N120,O120)</f>
        <v>2315000</v>
      </c>
    </row>
    <row r="121" spans="1:25" s="50" customFormat="1" ht="24">
      <c r="A121" s="251" t="s">
        <v>216</v>
      </c>
      <c r="B121" s="52" t="s">
        <v>275</v>
      </c>
      <c r="C121" s="256" t="s">
        <v>133</v>
      </c>
      <c r="D121" s="257">
        <v>2006</v>
      </c>
      <c r="E121" s="257">
        <v>2014</v>
      </c>
      <c r="F121" s="72">
        <f>SUM(F122:F123)</f>
        <v>13809000</v>
      </c>
      <c r="G121" s="72">
        <f>SUM(G122:G123)</f>
        <v>281000</v>
      </c>
      <c r="H121" s="73">
        <f aca="true" t="shared" si="50" ref="H121:Y121">SUM(H122:H123)</f>
        <v>3242000</v>
      </c>
      <c r="I121" s="72">
        <f t="shared" si="50"/>
        <v>3599000</v>
      </c>
      <c r="J121" s="72">
        <f t="shared" si="50"/>
        <v>1037000</v>
      </c>
      <c r="K121" s="72">
        <f t="shared" si="50"/>
        <v>0</v>
      </c>
      <c r="L121" s="72">
        <f t="shared" si="50"/>
        <v>0</v>
      </c>
      <c r="M121" s="72">
        <f t="shared" si="50"/>
        <v>0</v>
      </c>
      <c r="N121" s="72">
        <f t="shared" si="50"/>
        <v>0</v>
      </c>
      <c r="O121" s="72">
        <f t="shared" si="50"/>
        <v>0</v>
      </c>
      <c r="P121" s="72">
        <f t="shared" si="50"/>
        <v>0</v>
      </c>
      <c r="Q121" s="72">
        <f t="shared" si="50"/>
        <v>0</v>
      </c>
      <c r="R121" s="72">
        <f t="shared" si="50"/>
        <v>0</v>
      </c>
      <c r="S121" s="72">
        <f t="shared" si="50"/>
        <v>0</v>
      </c>
      <c r="T121" s="72">
        <f t="shared" si="50"/>
        <v>0</v>
      </c>
      <c r="U121" s="72">
        <f t="shared" si="50"/>
        <v>0</v>
      </c>
      <c r="V121" s="72">
        <f t="shared" si="50"/>
        <v>0</v>
      </c>
      <c r="W121" s="72">
        <f t="shared" si="50"/>
        <v>0</v>
      </c>
      <c r="X121" s="72">
        <f t="shared" si="50"/>
        <v>0</v>
      </c>
      <c r="Y121" s="74">
        <f t="shared" si="50"/>
        <v>8159000</v>
      </c>
    </row>
    <row r="122" spans="1:25" ht="12">
      <c r="A122" s="255"/>
      <c r="B122" s="75" t="s">
        <v>120</v>
      </c>
      <c r="C122" s="256"/>
      <c r="D122" s="257"/>
      <c r="E122" s="257"/>
      <c r="F122" s="76">
        <v>0</v>
      </c>
      <c r="G122" s="76">
        <v>0</v>
      </c>
      <c r="H122" s="77">
        <v>0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76">
        <v>0</v>
      </c>
      <c r="X122" s="76">
        <v>0</v>
      </c>
      <c r="Y122" s="78">
        <f>SUM(G122:O122)</f>
        <v>0</v>
      </c>
    </row>
    <row r="123" spans="1:25" ht="12">
      <c r="A123" s="252"/>
      <c r="B123" s="75" t="s">
        <v>121</v>
      </c>
      <c r="C123" s="256"/>
      <c r="D123" s="257"/>
      <c r="E123" s="257"/>
      <c r="F123" s="76">
        <v>13809000</v>
      </c>
      <c r="G123" s="76">
        <v>281000</v>
      </c>
      <c r="H123" s="77">
        <v>3242000</v>
      </c>
      <c r="I123" s="76">
        <v>3599000</v>
      </c>
      <c r="J123" s="76">
        <v>1037000</v>
      </c>
      <c r="K123" s="76">
        <v>0</v>
      </c>
      <c r="L123" s="76">
        <v>0</v>
      </c>
      <c r="M123" s="76">
        <v>0</v>
      </c>
      <c r="N123" s="76">
        <v>0</v>
      </c>
      <c r="O123" s="76">
        <v>0</v>
      </c>
      <c r="P123" s="76">
        <v>0</v>
      </c>
      <c r="Q123" s="76">
        <v>0</v>
      </c>
      <c r="R123" s="76">
        <v>0</v>
      </c>
      <c r="S123" s="76">
        <v>0</v>
      </c>
      <c r="T123" s="76">
        <v>0</v>
      </c>
      <c r="U123" s="76">
        <v>0</v>
      </c>
      <c r="V123" s="76">
        <v>0</v>
      </c>
      <c r="W123" s="76">
        <v>0</v>
      </c>
      <c r="X123" s="76">
        <v>0</v>
      </c>
      <c r="Y123" s="78">
        <f>SUM(G123:O123)</f>
        <v>8159000</v>
      </c>
    </row>
    <row r="124" spans="1:25" s="62" customFormat="1" ht="60.75" customHeight="1">
      <c r="A124" s="265" t="s">
        <v>35</v>
      </c>
      <c r="B124" s="268" t="s">
        <v>130</v>
      </c>
      <c r="C124" s="268"/>
      <c r="D124" s="268"/>
      <c r="E124" s="268"/>
      <c r="F124" s="60">
        <f>SUM(F125:F126)</f>
        <v>59477556</v>
      </c>
      <c r="G124" s="60">
        <f>SUM(G125:G126)</f>
        <v>8544818</v>
      </c>
      <c r="H124" s="61">
        <f aca="true" t="shared" si="51" ref="H124:Y124">SUM(H125:H126)</f>
        <v>7984211</v>
      </c>
      <c r="I124" s="60">
        <f t="shared" si="51"/>
        <v>6211876</v>
      </c>
      <c r="J124" s="60">
        <f t="shared" si="51"/>
        <v>3020136</v>
      </c>
      <c r="K124" s="60">
        <f t="shared" si="51"/>
        <v>1630884</v>
      </c>
      <c r="L124" s="60">
        <f t="shared" si="51"/>
        <v>1399126</v>
      </c>
      <c r="M124" s="60">
        <f t="shared" si="51"/>
        <v>1158436</v>
      </c>
      <c r="N124" s="60">
        <f t="shared" si="51"/>
        <v>787745</v>
      </c>
      <c r="O124" s="60">
        <f t="shared" si="51"/>
        <v>394469</v>
      </c>
      <c r="P124" s="60">
        <f t="shared" si="51"/>
        <v>0</v>
      </c>
      <c r="Q124" s="60">
        <f t="shared" si="51"/>
        <v>0</v>
      </c>
      <c r="R124" s="60">
        <f t="shared" si="51"/>
        <v>0</v>
      </c>
      <c r="S124" s="60">
        <f t="shared" si="51"/>
        <v>0</v>
      </c>
      <c r="T124" s="60">
        <f t="shared" si="51"/>
        <v>0</v>
      </c>
      <c r="U124" s="60">
        <f t="shared" si="51"/>
        <v>0</v>
      </c>
      <c r="V124" s="60">
        <f t="shared" si="51"/>
        <v>0</v>
      </c>
      <c r="W124" s="60">
        <f t="shared" si="51"/>
        <v>0</v>
      </c>
      <c r="X124" s="60">
        <f t="shared" si="51"/>
        <v>0</v>
      </c>
      <c r="Y124" s="60">
        <f t="shared" si="51"/>
        <v>31131701</v>
      </c>
    </row>
    <row r="125" spans="1:25" s="65" customFormat="1" ht="12">
      <c r="A125" s="267"/>
      <c r="B125" s="228" t="s">
        <v>120</v>
      </c>
      <c r="C125" s="228"/>
      <c r="D125" s="228"/>
      <c r="E125" s="228"/>
      <c r="F125" s="63">
        <f>SUM(F128,F131,F134,F137,F140,F143,F146,F149,F152,F155,F158,F161,F164,F167,F170,F173,F176,F179,F182,F185,F188,F191,F194,F197,F200,F203,F206)+F209+F212+F215+F218+F221+F224+F227+F230+F233+F236+F239+F242+F245+F248+F251+F254+F257+F260+F263+F266+F269+F272+F275+F278</f>
        <v>59477556</v>
      </c>
      <c r="G125" s="63">
        <f>SUM(G128,G131,G134,G137,G140,G143,G146,G149,G152,G155,G158,G161,G164,G167,G170,G173,G176,G179,G182,G185,G188,G191,G194,G197,G200,G203,G206)+G209+G212+G215+G218+G221+G224+G227+G230+G233+G236+G239+G242+G245+G248+G251+G254+G257+G260+G263+G266+G269+G272+G275+G278</f>
        <v>8544818</v>
      </c>
      <c r="H125" s="64">
        <f aca="true" t="shared" si="52" ref="H125:O126">SUM(H128,H131,H134,H137,H140,H143,H146,H149,H152,H155,H158,H161,H164,H167,H170,H173,H176,H179,H182,H185,H188,H191,H194,H197,H200,H203,H206)+H209+H212+H215+H218+H221+H224+H227+H230+H233+H236+H239+H242+H245+H248+H251+H254+H257+H260+H263+H266+H269+H272+H275+H278</f>
        <v>7984211</v>
      </c>
      <c r="I125" s="63">
        <f t="shared" si="52"/>
        <v>6211876</v>
      </c>
      <c r="J125" s="63">
        <f t="shared" si="52"/>
        <v>3020136</v>
      </c>
      <c r="K125" s="63">
        <f t="shared" si="52"/>
        <v>1630884</v>
      </c>
      <c r="L125" s="63">
        <f t="shared" si="52"/>
        <v>1399126</v>
      </c>
      <c r="M125" s="63">
        <f t="shared" si="52"/>
        <v>1158436</v>
      </c>
      <c r="N125" s="63">
        <f t="shared" si="52"/>
        <v>787745</v>
      </c>
      <c r="O125" s="63">
        <f t="shared" si="52"/>
        <v>394469</v>
      </c>
      <c r="P125" s="63">
        <f aca="true" t="shared" si="53" ref="P125:X125">SUM(P128,P131,P134,P137,P140,P143,P146,P149,P152,P155,P158,P161,P164,P209,P212,P215,P218,P224,P227,P230,P233,P236,P239,P242,P245,P248)+P251+P254+P257+P260+P263+P266+P269+P272+P275+P278</f>
        <v>0</v>
      </c>
      <c r="Q125" s="63">
        <f t="shared" si="53"/>
        <v>0</v>
      </c>
      <c r="R125" s="63">
        <f t="shared" si="53"/>
        <v>0</v>
      </c>
      <c r="S125" s="63">
        <f t="shared" si="53"/>
        <v>0</v>
      </c>
      <c r="T125" s="63">
        <f t="shared" si="53"/>
        <v>0</v>
      </c>
      <c r="U125" s="63">
        <f t="shared" si="53"/>
        <v>0</v>
      </c>
      <c r="V125" s="63">
        <f t="shared" si="53"/>
        <v>0</v>
      </c>
      <c r="W125" s="63">
        <f t="shared" si="53"/>
        <v>0</v>
      </c>
      <c r="X125" s="63">
        <f t="shared" si="53"/>
        <v>0</v>
      </c>
      <c r="Y125" s="63">
        <f>SUM(G125,H125,I125,J125,K125,L125,M125,N125,O125)</f>
        <v>31131701</v>
      </c>
    </row>
    <row r="126" spans="1:25" s="65" customFormat="1" ht="12">
      <c r="A126" s="266"/>
      <c r="B126" s="228" t="s">
        <v>121</v>
      </c>
      <c r="C126" s="228"/>
      <c r="D126" s="228"/>
      <c r="E126" s="228"/>
      <c r="F126" s="63">
        <f>SUM(F129,F132,F135,F138,F141,F144,F147,F150,F153,F156,F159,F162,F165,F168,F171,F174,F177,F180,F183,F186,F189,F192,F195,F198,F201,F204,F207)+F210+F213+F216+F219+F222+F225+F228+F231+F234+F237+F240+F243+F246+F249+F252+F255+F258+F261+F264+F267+F270+F273+F276+F279</f>
        <v>0</v>
      </c>
      <c r="G126" s="63">
        <f>SUM(G129,G132,G135,G138,G141,G144,G147,G150,G153,G156,G159,G162,G165,G168,G171,G174,G177,G180,G183,G186,G189,G192,G195,G198,G201,G204,G207)+G210+G213+G216+G219+G222+G225+G228+G231+G234+G237+G240+G243+G246+G249+G252+G255+G258+G261+G264+G267+G270+G273+G276+G279</f>
        <v>0</v>
      </c>
      <c r="H126" s="64">
        <f t="shared" si="52"/>
        <v>0</v>
      </c>
      <c r="I126" s="63">
        <f t="shared" si="52"/>
        <v>0</v>
      </c>
      <c r="J126" s="63">
        <f t="shared" si="52"/>
        <v>0</v>
      </c>
      <c r="K126" s="63">
        <f t="shared" si="52"/>
        <v>0</v>
      </c>
      <c r="L126" s="63">
        <f t="shared" si="52"/>
        <v>0</v>
      </c>
      <c r="M126" s="63">
        <f t="shared" si="52"/>
        <v>0</v>
      </c>
      <c r="N126" s="63">
        <f t="shared" si="52"/>
        <v>0</v>
      </c>
      <c r="O126" s="63">
        <f t="shared" si="52"/>
        <v>0</v>
      </c>
      <c r="P126" s="63">
        <f aca="true" t="shared" si="54" ref="P126:X126">SUM(P129,P132,P135,P138,P141,P144,P147,P150,P153,P156,P159,P162,P165,P210,P213,P216,P219,P225,P228,P231,P234,P237,P240,P243,P246,P249)+P252+P255+P258+P261+P264+P267+P270+P273+P276+P279</f>
        <v>0</v>
      </c>
      <c r="Q126" s="63">
        <f t="shared" si="54"/>
        <v>0</v>
      </c>
      <c r="R126" s="63">
        <f t="shared" si="54"/>
        <v>0</v>
      </c>
      <c r="S126" s="63">
        <f t="shared" si="54"/>
        <v>0</v>
      </c>
      <c r="T126" s="63">
        <f t="shared" si="54"/>
        <v>0</v>
      </c>
      <c r="U126" s="63">
        <f t="shared" si="54"/>
        <v>0</v>
      </c>
      <c r="V126" s="63">
        <f t="shared" si="54"/>
        <v>0</v>
      </c>
      <c r="W126" s="63">
        <f t="shared" si="54"/>
        <v>0</v>
      </c>
      <c r="X126" s="63">
        <f t="shared" si="54"/>
        <v>0</v>
      </c>
      <c r="Y126" s="63">
        <f>SUM(G126,H126,I126,J126,K126,L126,M126,N126,O126)</f>
        <v>0</v>
      </c>
    </row>
    <row r="127" spans="1:25" s="50" customFormat="1" ht="24">
      <c r="A127" s="251" t="s">
        <v>157</v>
      </c>
      <c r="B127" s="89" t="s">
        <v>276</v>
      </c>
      <c r="C127" s="256" t="s">
        <v>343</v>
      </c>
      <c r="D127" s="257">
        <v>2010</v>
      </c>
      <c r="E127" s="257">
        <v>2012</v>
      </c>
      <c r="F127" s="72">
        <f>SUM(F128:F129)</f>
        <v>153566</v>
      </c>
      <c r="G127" s="72">
        <f>SUM(G128:G129)</f>
        <v>76783</v>
      </c>
      <c r="H127" s="73">
        <f aca="true" t="shared" si="55" ref="H127:Y127">SUM(H128:H129)</f>
        <v>19196</v>
      </c>
      <c r="I127" s="72">
        <f t="shared" si="55"/>
        <v>0</v>
      </c>
      <c r="J127" s="72">
        <f t="shared" si="55"/>
        <v>0</v>
      </c>
      <c r="K127" s="72">
        <f t="shared" si="55"/>
        <v>0</v>
      </c>
      <c r="L127" s="72">
        <f t="shared" si="55"/>
        <v>0</v>
      </c>
      <c r="M127" s="72">
        <f t="shared" si="55"/>
        <v>0</v>
      </c>
      <c r="N127" s="72">
        <f t="shared" si="55"/>
        <v>0</v>
      </c>
      <c r="O127" s="72">
        <f t="shared" si="55"/>
        <v>0</v>
      </c>
      <c r="P127" s="72">
        <f t="shared" si="55"/>
        <v>0</v>
      </c>
      <c r="Q127" s="72">
        <f t="shared" si="55"/>
        <v>0</v>
      </c>
      <c r="R127" s="72">
        <f t="shared" si="55"/>
        <v>0</v>
      </c>
      <c r="S127" s="72">
        <f t="shared" si="55"/>
        <v>0</v>
      </c>
      <c r="T127" s="72">
        <f t="shared" si="55"/>
        <v>0</v>
      </c>
      <c r="U127" s="72">
        <f t="shared" si="55"/>
        <v>0</v>
      </c>
      <c r="V127" s="72">
        <f t="shared" si="55"/>
        <v>0</v>
      </c>
      <c r="W127" s="72">
        <f t="shared" si="55"/>
        <v>0</v>
      </c>
      <c r="X127" s="72">
        <f t="shared" si="55"/>
        <v>0</v>
      </c>
      <c r="Y127" s="74">
        <f t="shared" si="55"/>
        <v>95979</v>
      </c>
    </row>
    <row r="128" spans="1:25" ht="12">
      <c r="A128" s="255"/>
      <c r="B128" s="75" t="s">
        <v>120</v>
      </c>
      <c r="C128" s="256"/>
      <c r="D128" s="257"/>
      <c r="E128" s="257"/>
      <c r="F128" s="76">
        <v>153566</v>
      </c>
      <c r="G128" s="76">
        <v>76783</v>
      </c>
      <c r="H128" s="77">
        <v>19196</v>
      </c>
      <c r="I128" s="76">
        <v>0</v>
      </c>
      <c r="J128" s="76">
        <v>0</v>
      </c>
      <c r="K128" s="76">
        <v>0</v>
      </c>
      <c r="L128" s="76">
        <v>0</v>
      </c>
      <c r="M128" s="76">
        <v>0</v>
      </c>
      <c r="N128" s="76">
        <v>0</v>
      </c>
      <c r="O128" s="76">
        <v>0</v>
      </c>
      <c r="P128" s="76">
        <v>0</v>
      </c>
      <c r="Q128" s="76">
        <v>0</v>
      </c>
      <c r="R128" s="76">
        <v>0</v>
      </c>
      <c r="S128" s="76">
        <v>0</v>
      </c>
      <c r="T128" s="76">
        <v>0</v>
      </c>
      <c r="U128" s="76">
        <v>0</v>
      </c>
      <c r="V128" s="76">
        <v>0</v>
      </c>
      <c r="W128" s="76">
        <v>0</v>
      </c>
      <c r="X128" s="76">
        <v>0</v>
      </c>
      <c r="Y128" s="78">
        <f>SUM(G128,H128,I128,J128,K128,L128,M128,N128,O128)</f>
        <v>95979</v>
      </c>
    </row>
    <row r="129" spans="1:25" ht="12">
      <c r="A129" s="252"/>
      <c r="B129" s="75" t="s">
        <v>121</v>
      </c>
      <c r="C129" s="256"/>
      <c r="D129" s="257"/>
      <c r="E129" s="257"/>
      <c r="F129" s="76">
        <v>0</v>
      </c>
      <c r="G129" s="76">
        <v>0</v>
      </c>
      <c r="H129" s="77">
        <v>0</v>
      </c>
      <c r="I129" s="76">
        <v>0</v>
      </c>
      <c r="J129" s="76">
        <v>0</v>
      </c>
      <c r="K129" s="76">
        <v>0</v>
      </c>
      <c r="L129" s="76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6">
        <v>0</v>
      </c>
      <c r="X129" s="76">
        <v>0</v>
      </c>
      <c r="Y129" s="78">
        <f>SUM(G129,H129,I129,J129,K129,L129,M129,N129,O129)</f>
        <v>0</v>
      </c>
    </row>
    <row r="130" spans="1:25" s="50" customFormat="1" ht="24">
      <c r="A130" s="251" t="s">
        <v>158</v>
      </c>
      <c r="B130" s="89" t="s">
        <v>277</v>
      </c>
      <c r="C130" s="256" t="s">
        <v>336</v>
      </c>
      <c r="D130" s="257">
        <v>2010</v>
      </c>
      <c r="E130" s="257">
        <v>2012</v>
      </c>
      <c r="F130" s="72">
        <f>SUM(F131:F132)</f>
        <v>177651</v>
      </c>
      <c r="G130" s="72">
        <f>SUM(G131:G132)</f>
        <v>88825</v>
      </c>
      <c r="H130" s="73">
        <f aca="true" t="shared" si="56" ref="H130:Y130">SUM(H131:H132)</f>
        <v>7402</v>
      </c>
      <c r="I130" s="72">
        <f t="shared" si="56"/>
        <v>0</v>
      </c>
      <c r="J130" s="72">
        <f t="shared" si="56"/>
        <v>0</v>
      </c>
      <c r="K130" s="72">
        <f t="shared" si="56"/>
        <v>0</v>
      </c>
      <c r="L130" s="72">
        <f t="shared" si="56"/>
        <v>0</v>
      </c>
      <c r="M130" s="72">
        <f t="shared" si="56"/>
        <v>0</v>
      </c>
      <c r="N130" s="72">
        <f t="shared" si="56"/>
        <v>0</v>
      </c>
      <c r="O130" s="72">
        <f t="shared" si="56"/>
        <v>0</v>
      </c>
      <c r="P130" s="72">
        <f t="shared" si="56"/>
        <v>0</v>
      </c>
      <c r="Q130" s="72">
        <f t="shared" si="56"/>
        <v>0</v>
      </c>
      <c r="R130" s="72">
        <f t="shared" si="56"/>
        <v>0</v>
      </c>
      <c r="S130" s="72">
        <f t="shared" si="56"/>
        <v>0</v>
      </c>
      <c r="T130" s="72">
        <f t="shared" si="56"/>
        <v>0</v>
      </c>
      <c r="U130" s="72">
        <f t="shared" si="56"/>
        <v>0</v>
      </c>
      <c r="V130" s="72">
        <f t="shared" si="56"/>
        <v>0</v>
      </c>
      <c r="W130" s="72">
        <f t="shared" si="56"/>
        <v>0</v>
      </c>
      <c r="X130" s="72">
        <f t="shared" si="56"/>
        <v>0</v>
      </c>
      <c r="Y130" s="74">
        <f t="shared" si="56"/>
        <v>96227</v>
      </c>
    </row>
    <row r="131" spans="1:25" ht="12">
      <c r="A131" s="255"/>
      <c r="B131" s="75" t="s">
        <v>120</v>
      </c>
      <c r="C131" s="256"/>
      <c r="D131" s="257"/>
      <c r="E131" s="257"/>
      <c r="F131" s="76">
        <v>177651</v>
      </c>
      <c r="G131" s="76">
        <v>88825</v>
      </c>
      <c r="H131" s="77">
        <v>7402</v>
      </c>
      <c r="I131" s="76">
        <v>0</v>
      </c>
      <c r="J131" s="76">
        <v>0</v>
      </c>
      <c r="K131" s="76">
        <v>0</v>
      </c>
      <c r="L131" s="76">
        <v>0</v>
      </c>
      <c r="M131" s="76">
        <v>0</v>
      </c>
      <c r="N131" s="76">
        <v>0</v>
      </c>
      <c r="O131" s="76">
        <v>0</v>
      </c>
      <c r="P131" s="76">
        <v>0</v>
      </c>
      <c r="Q131" s="76">
        <v>0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6">
        <v>0</v>
      </c>
      <c r="X131" s="76">
        <v>0</v>
      </c>
      <c r="Y131" s="78">
        <f>SUM(G131,H131,I131,J131,K131,L131,M131,N131,O131)</f>
        <v>96227</v>
      </c>
    </row>
    <row r="132" spans="1:25" ht="12">
      <c r="A132" s="252"/>
      <c r="B132" s="75" t="s">
        <v>121</v>
      </c>
      <c r="C132" s="256"/>
      <c r="D132" s="257"/>
      <c r="E132" s="257"/>
      <c r="F132" s="76">
        <v>0</v>
      </c>
      <c r="G132" s="76">
        <v>0</v>
      </c>
      <c r="H132" s="77">
        <v>0</v>
      </c>
      <c r="I132" s="76">
        <v>0</v>
      </c>
      <c r="J132" s="76">
        <v>0</v>
      </c>
      <c r="K132" s="76">
        <v>0</v>
      </c>
      <c r="L132" s="76">
        <v>0</v>
      </c>
      <c r="M132" s="76">
        <v>0</v>
      </c>
      <c r="N132" s="76">
        <v>0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0</v>
      </c>
      <c r="U132" s="76">
        <v>0</v>
      </c>
      <c r="V132" s="76">
        <v>0</v>
      </c>
      <c r="W132" s="76">
        <v>0</v>
      </c>
      <c r="X132" s="76">
        <v>0</v>
      </c>
      <c r="Y132" s="78">
        <f>SUM(G132,H132,I132,J132,K132,L132,M132,N132,O132)</f>
        <v>0</v>
      </c>
    </row>
    <row r="133" spans="1:25" s="50" customFormat="1" ht="24" customHeight="1">
      <c r="A133" s="251" t="s">
        <v>159</v>
      </c>
      <c r="B133" s="89" t="s">
        <v>477</v>
      </c>
      <c r="C133" s="256" t="s">
        <v>135</v>
      </c>
      <c r="D133" s="257">
        <v>2010</v>
      </c>
      <c r="E133" s="257">
        <v>2012</v>
      </c>
      <c r="F133" s="72">
        <f>SUM(F134:F135)</f>
        <v>408672</v>
      </c>
      <c r="G133" s="72">
        <f>SUM(G134:G135)</f>
        <v>272448</v>
      </c>
      <c r="H133" s="73">
        <f aca="true" t="shared" si="57" ref="H133:Y133">SUM(H134:H135)</f>
        <v>136224</v>
      </c>
      <c r="I133" s="72">
        <f t="shared" si="57"/>
        <v>0</v>
      </c>
      <c r="J133" s="72">
        <f t="shared" si="57"/>
        <v>0</v>
      </c>
      <c r="K133" s="72">
        <f t="shared" si="57"/>
        <v>0</v>
      </c>
      <c r="L133" s="72">
        <f t="shared" si="57"/>
        <v>0</v>
      </c>
      <c r="M133" s="72">
        <f t="shared" si="57"/>
        <v>0</v>
      </c>
      <c r="N133" s="72">
        <f t="shared" si="57"/>
        <v>0</v>
      </c>
      <c r="O133" s="72">
        <f t="shared" si="57"/>
        <v>0</v>
      </c>
      <c r="P133" s="72">
        <f t="shared" si="57"/>
        <v>0</v>
      </c>
      <c r="Q133" s="72">
        <f t="shared" si="57"/>
        <v>0</v>
      </c>
      <c r="R133" s="72">
        <f t="shared" si="57"/>
        <v>0</v>
      </c>
      <c r="S133" s="72">
        <f t="shared" si="57"/>
        <v>0</v>
      </c>
      <c r="T133" s="72">
        <f t="shared" si="57"/>
        <v>0</v>
      </c>
      <c r="U133" s="72">
        <f t="shared" si="57"/>
        <v>0</v>
      </c>
      <c r="V133" s="72">
        <f t="shared" si="57"/>
        <v>0</v>
      </c>
      <c r="W133" s="72">
        <f t="shared" si="57"/>
        <v>0</v>
      </c>
      <c r="X133" s="72">
        <f t="shared" si="57"/>
        <v>0</v>
      </c>
      <c r="Y133" s="74">
        <f t="shared" si="57"/>
        <v>408672</v>
      </c>
    </row>
    <row r="134" spans="1:25" ht="12">
      <c r="A134" s="255"/>
      <c r="B134" s="75" t="s">
        <v>120</v>
      </c>
      <c r="C134" s="256"/>
      <c r="D134" s="257"/>
      <c r="E134" s="257"/>
      <c r="F134" s="76">
        <v>408672</v>
      </c>
      <c r="G134" s="76">
        <v>272448</v>
      </c>
      <c r="H134" s="77">
        <v>136224</v>
      </c>
      <c r="I134" s="76">
        <v>0</v>
      </c>
      <c r="J134" s="76">
        <v>0</v>
      </c>
      <c r="K134" s="76">
        <v>0</v>
      </c>
      <c r="L134" s="76">
        <v>0</v>
      </c>
      <c r="M134" s="76">
        <v>0</v>
      </c>
      <c r="N134" s="76">
        <v>0</v>
      </c>
      <c r="O134" s="76">
        <v>0</v>
      </c>
      <c r="P134" s="76">
        <v>0</v>
      </c>
      <c r="Q134" s="76">
        <v>0</v>
      </c>
      <c r="R134" s="76">
        <v>0</v>
      </c>
      <c r="S134" s="76">
        <v>0</v>
      </c>
      <c r="T134" s="76">
        <v>0</v>
      </c>
      <c r="U134" s="76">
        <v>0</v>
      </c>
      <c r="V134" s="76">
        <v>0</v>
      </c>
      <c r="W134" s="76">
        <v>0</v>
      </c>
      <c r="X134" s="76">
        <v>0</v>
      </c>
      <c r="Y134" s="78">
        <f>SUM(G134,H134,I134,J134,K134,L134,M134,N134,O134)</f>
        <v>408672</v>
      </c>
    </row>
    <row r="135" spans="1:25" ht="12">
      <c r="A135" s="252"/>
      <c r="B135" s="75" t="s">
        <v>121</v>
      </c>
      <c r="C135" s="256"/>
      <c r="D135" s="257"/>
      <c r="E135" s="257"/>
      <c r="F135" s="76">
        <v>0</v>
      </c>
      <c r="G135" s="76">
        <v>0</v>
      </c>
      <c r="H135" s="77">
        <v>0</v>
      </c>
      <c r="I135" s="76">
        <v>0</v>
      </c>
      <c r="J135" s="76">
        <v>0</v>
      </c>
      <c r="K135" s="76">
        <v>0</v>
      </c>
      <c r="L135" s="76">
        <v>0</v>
      </c>
      <c r="M135" s="76"/>
      <c r="N135" s="76">
        <v>0</v>
      </c>
      <c r="O135" s="76">
        <v>0</v>
      </c>
      <c r="P135" s="76">
        <v>0</v>
      </c>
      <c r="Q135" s="76">
        <v>0</v>
      </c>
      <c r="R135" s="76">
        <v>0</v>
      </c>
      <c r="S135" s="76">
        <v>0</v>
      </c>
      <c r="T135" s="76">
        <v>0</v>
      </c>
      <c r="U135" s="76">
        <v>0</v>
      </c>
      <c r="V135" s="76">
        <v>0</v>
      </c>
      <c r="W135" s="76">
        <v>0</v>
      </c>
      <c r="X135" s="76">
        <v>0</v>
      </c>
      <c r="Y135" s="78">
        <f>SUM(G135,H135,I135,J135,K135,L135,M135,N135,O135)</f>
        <v>0</v>
      </c>
    </row>
    <row r="136" spans="1:25" s="50" customFormat="1" ht="48" customHeight="1">
      <c r="A136" s="251" t="s">
        <v>160</v>
      </c>
      <c r="B136" s="89" t="s">
        <v>278</v>
      </c>
      <c r="C136" s="256" t="s">
        <v>336</v>
      </c>
      <c r="D136" s="257">
        <v>2011</v>
      </c>
      <c r="E136" s="257">
        <v>2014</v>
      </c>
      <c r="F136" s="72">
        <f>SUM(F137:F138)</f>
        <v>2100000</v>
      </c>
      <c r="G136" s="72">
        <f>SUM(G137:G138)</f>
        <v>583333</v>
      </c>
      <c r="H136" s="73">
        <f aca="true" t="shared" si="58" ref="H136:Y136">SUM(H137:H138)</f>
        <v>700000</v>
      </c>
      <c r="I136" s="72">
        <f t="shared" si="58"/>
        <v>700000</v>
      </c>
      <c r="J136" s="72">
        <f t="shared" si="58"/>
        <v>116667</v>
      </c>
      <c r="K136" s="72">
        <f t="shared" si="58"/>
        <v>0</v>
      </c>
      <c r="L136" s="72">
        <f t="shared" si="58"/>
        <v>0</v>
      </c>
      <c r="M136" s="72">
        <f t="shared" si="58"/>
        <v>0</v>
      </c>
      <c r="N136" s="72">
        <f t="shared" si="58"/>
        <v>0</v>
      </c>
      <c r="O136" s="72">
        <f t="shared" si="58"/>
        <v>0</v>
      </c>
      <c r="P136" s="72">
        <f t="shared" si="58"/>
        <v>0</v>
      </c>
      <c r="Q136" s="72">
        <f t="shared" si="58"/>
        <v>0</v>
      </c>
      <c r="R136" s="72">
        <f t="shared" si="58"/>
        <v>0</v>
      </c>
      <c r="S136" s="72">
        <f t="shared" si="58"/>
        <v>0</v>
      </c>
      <c r="T136" s="72">
        <f t="shared" si="58"/>
        <v>0</v>
      </c>
      <c r="U136" s="72">
        <f t="shared" si="58"/>
        <v>0</v>
      </c>
      <c r="V136" s="72">
        <f t="shared" si="58"/>
        <v>0</v>
      </c>
      <c r="W136" s="72">
        <f t="shared" si="58"/>
        <v>0</v>
      </c>
      <c r="X136" s="72">
        <f t="shared" si="58"/>
        <v>0</v>
      </c>
      <c r="Y136" s="74">
        <f t="shared" si="58"/>
        <v>2100000</v>
      </c>
    </row>
    <row r="137" spans="1:25" ht="12">
      <c r="A137" s="255"/>
      <c r="B137" s="75" t="s">
        <v>120</v>
      </c>
      <c r="C137" s="256"/>
      <c r="D137" s="257"/>
      <c r="E137" s="257"/>
      <c r="F137" s="76">
        <v>2100000</v>
      </c>
      <c r="G137" s="76">
        <v>583333</v>
      </c>
      <c r="H137" s="77">
        <v>700000</v>
      </c>
      <c r="I137" s="76">
        <v>700000</v>
      </c>
      <c r="J137" s="76">
        <v>116667</v>
      </c>
      <c r="K137" s="76">
        <v>0</v>
      </c>
      <c r="L137" s="76">
        <v>0</v>
      </c>
      <c r="M137" s="76">
        <v>0</v>
      </c>
      <c r="N137" s="76">
        <v>0</v>
      </c>
      <c r="O137" s="76">
        <v>0</v>
      </c>
      <c r="P137" s="76">
        <v>0</v>
      </c>
      <c r="Q137" s="76">
        <v>0</v>
      </c>
      <c r="R137" s="76">
        <v>0</v>
      </c>
      <c r="S137" s="76">
        <v>0</v>
      </c>
      <c r="T137" s="76">
        <v>0</v>
      </c>
      <c r="U137" s="76">
        <v>0</v>
      </c>
      <c r="V137" s="76">
        <v>0</v>
      </c>
      <c r="W137" s="76">
        <v>0</v>
      </c>
      <c r="X137" s="76">
        <v>0</v>
      </c>
      <c r="Y137" s="78">
        <f>SUM(G137,H137,I137,J137,K137,L137,M137,N137,O137)</f>
        <v>2100000</v>
      </c>
    </row>
    <row r="138" spans="1:25" ht="12">
      <c r="A138" s="252"/>
      <c r="B138" s="75" t="s">
        <v>121</v>
      </c>
      <c r="C138" s="256"/>
      <c r="D138" s="257"/>
      <c r="E138" s="257"/>
      <c r="F138" s="76">
        <v>0</v>
      </c>
      <c r="G138" s="76">
        <v>0</v>
      </c>
      <c r="H138" s="77">
        <v>0</v>
      </c>
      <c r="I138" s="76">
        <v>0</v>
      </c>
      <c r="J138" s="76">
        <v>0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76">
        <v>0</v>
      </c>
      <c r="T138" s="76">
        <v>0</v>
      </c>
      <c r="U138" s="76">
        <v>0</v>
      </c>
      <c r="V138" s="76">
        <v>0</v>
      </c>
      <c r="W138" s="76">
        <v>0</v>
      </c>
      <c r="X138" s="76">
        <v>0</v>
      </c>
      <c r="Y138" s="78">
        <f>SUM(G138,H138,I138,J138,K138,L138,M138,N138,O138)</f>
        <v>0</v>
      </c>
    </row>
    <row r="139" spans="1:25" s="50" customFormat="1" ht="12" customHeight="1">
      <c r="A139" s="251" t="s">
        <v>161</v>
      </c>
      <c r="B139" s="89" t="s">
        <v>279</v>
      </c>
      <c r="C139" s="256" t="s">
        <v>351</v>
      </c>
      <c r="D139" s="257">
        <v>2009</v>
      </c>
      <c r="E139" s="257">
        <v>2012</v>
      </c>
      <c r="F139" s="72">
        <f>SUM(F140:F141)</f>
        <v>122669</v>
      </c>
      <c r="G139" s="72">
        <f>SUM(G140:G141)</f>
        <v>40889</v>
      </c>
      <c r="H139" s="73">
        <f aca="true" t="shared" si="59" ref="H139:Y139">SUM(H140:H141)</f>
        <v>10225</v>
      </c>
      <c r="I139" s="72">
        <f t="shared" si="59"/>
        <v>0</v>
      </c>
      <c r="J139" s="72">
        <f t="shared" si="59"/>
        <v>0</v>
      </c>
      <c r="K139" s="72">
        <f t="shared" si="59"/>
        <v>0</v>
      </c>
      <c r="L139" s="72">
        <f t="shared" si="59"/>
        <v>0</v>
      </c>
      <c r="M139" s="72">
        <f t="shared" si="59"/>
        <v>0</v>
      </c>
      <c r="N139" s="72">
        <f t="shared" si="59"/>
        <v>0</v>
      </c>
      <c r="O139" s="72">
        <f t="shared" si="59"/>
        <v>0</v>
      </c>
      <c r="P139" s="72">
        <f t="shared" si="59"/>
        <v>0</v>
      </c>
      <c r="Q139" s="72">
        <f t="shared" si="59"/>
        <v>0</v>
      </c>
      <c r="R139" s="72">
        <f t="shared" si="59"/>
        <v>0</v>
      </c>
      <c r="S139" s="72">
        <f t="shared" si="59"/>
        <v>0</v>
      </c>
      <c r="T139" s="72">
        <f t="shared" si="59"/>
        <v>0</v>
      </c>
      <c r="U139" s="72">
        <f t="shared" si="59"/>
        <v>0</v>
      </c>
      <c r="V139" s="72">
        <f t="shared" si="59"/>
        <v>0</v>
      </c>
      <c r="W139" s="72">
        <f t="shared" si="59"/>
        <v>0</v>
      </c>
      <c r="X139" s="72">
        <f t="shared" si="59"/>
        <v>0</v>
      </c>
      <c r="Y139" s="74">
        <f t="shared" si="59"/>
        <v>51114</v>
      </c>
    </row>
    <row r="140" spans="1:25" ht="12">
      <c r="A140" s="255"/>
      <c r="B140" s="75" t="s">
        <v>120</v>
      </c>
      <c r="C140" s="256"/>
      <c r="D140" s="257"/>
      <c r="E140" s="257"/>
      <c r="F140" s="76">
        <v>122669</v>
      </c>
      <c r="G140" s="76">
        <v>40889</v>
      </c>
      <c r="H140" s="77">
        <v>10225</v>
      </c>
      <c r="I140" s="76">
        <v>0</v>
      </c>
      <c r="J140" s="76">
        <v>0</v>
      </c>
      <c r="K140" s="76">
        <v>0</v>
      </c>
      <c r="L140" s="76">
        <v>0</v>
      </c>
      <c r="M140" s="76">
        <v>0</v>
      </c>
      <c r="N140" s="76">
        <v>0</v>
      </c>
      <c r="O140" s="76">
        <v>0</v>
      </c>
      <c r="P140" s="76">
        <v>0</v>
      </c>
      <c r="Q140" s="76">
        <v>0</v>
      </c>
      <c r="R140" s="76">
        <v>0</v>
      </c>
      <c r="S140" s="76">
        <v>0</v>
      </c>
      <c r="T140" s="76">
        <v>0</v>
      </c>
      <c r="U140" s="76">
        <v>0</v>
      </c>
      <c r="V140" s="76">
        <v>0</v>
      </c>
      <c r="W140" s="76">
        <v>0</v>
      </c>
      <c r="X140" s="76">
        <v>0</v>
      </c>
      <c r="Y140" s="78">
        <f>SUM(G140,H140,I140,J140,K140,L140,M140,N140,O140)</f>
        <v>51114</v>
      </c>
    </row>
    <row r="141" spans="1:25" ht="12">
      <c r="A141" s="252"/>
      <c r="B141" s="75" t="s">
        <v>121</v>
      </c>
      <c r="C141" s="256"/>
      <c r="D141" s="257"/>
      <c r="E141" s="257"/>
      <c r="F141" s="76">
        <v>0</v>
      </c>
      <c r="G141" s="76">
        <v>0</v>
      </c>
      <c r="H141" s="77">
        <v>0</v>
      </c>
      <c r="I141" s="76">
        <v>0</v>
      </c>
      <c r="J141" s="76">
        <v>0</v>
      </c>
      <c r="K141" s="76">
        <v>0</v>
      </c>
      <c r="L141" s="76">
        <v>0</v>
      </c>
      <c r="M141" s="76"/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6">
        <v>0</v>
      </c>
      <c r="X141" s="76">
        <v>0</v>
      </c>
      <c r="Y141" s="78">
        <f>SUM(G141,H141,I141,J141,K141,L141,M141,N141,O141)</f>
        <v>0</v>
      </c>
    </row>
    <row r="142" spans="1:25" s="50" customFormat="1" ht="12">
      <c r="A142" s="251" t="s">
        <v>162</v>
      </c>
      <c r="B142" s="89" t="s">
        <v>280</v>
      </c>
      <c r="C142" s="256" t="s">
        <v>352</v>
      </c>
      <c r="D142" s="257">
        <v>2011</v>
      </c>
      <c r="E142" s="257">
        <v>2012</v>
      </c>
      <c r="F142" s="72">
        <f>SUM(F143:F144)</f>
        <v>3724</v>
      </c>
      <c r="G142" s="72">
        <f>SUM(G143:G144)</f>
        <v>2296</v>
      </c>
      <c r="H142" s="73">
        <f aca="true" t="shared" si="60" ref="H142:Y142">SUM(H143:H144)</f>
        <v>1428</v>
      </c>
      <c r="I142" s="72">
        <f t="shared" si="60"/>
        <v>0</v>
      </c>
      <c r="J142" s="72">
        <f t="shared" si="60"/>
        <v>0</v>
      </c>
      <c r="K142" s="72">
        <f t="shared" si="60"/>
        <v>0</v>
      </c>
      <c r="L142" s="72">
        <f t="shared" si="60"/>
        <v>0</v>
      </c>
      <c r="M142" s="72">
        <f t="shared" si="60"/>
        <v>0</v>
      </c>
      <c r="N142" s="72">
        <f t="shared" si="60"/>
        <v>0</v>
      </c>
      <c r="O142" s="72">
        <f t="shared" si="60"/>
        <v>0</v>
      </c>
      <c r="P142" s="72">
        <f t="shared" si="60"/>
        <v>0</v>
      </c>
      <c r="Q142" s="72">
        <f t="shared" si="60"/>
        <v>0</v>
      </c>
      <c r="R142" s="72">
        <f t="shared" si="60"/>
        <v>0</v>
      </c>
      <c r="S142" s="72">
        <f t="shared" si="60"/>
        <v>0</v>
      </c>
      <c r="T142" s="72">
        <f t="shared" si="60"/>
        <v>0</v>
      </c>
      <c r="U142" s="72">
        <f t="shared" si="60"/>
        <v>0</v>
      </c>
      <c r="V142" s="72">
        <f t="shared" si="60"/>
        <v>0</v>
      </c>
      <c r="W142" s="72">
        <f t="shared" si="60"/>
        <v>0</v>
      </c>
      <c r="X142" s="72">
        <f t="shared" si="60"/>
        <v>0</v>
      </c>
      <c r="Y142" s="74">
        <f t="shared" si="60"/>
        <v>3724</v>
      </c>
    </row>
    <row r="143" spans="1:25" ht="12">
      <c r="A143" s="255"/>
      <c r="B143" s="75" t="s">
        <v>120</v>
      </c>
      <c r="C143" s="256"/>
      <c r="D143" s="257"/>
      <c r="E143" s="257"/>
      <c r="F143" s="76">
        <v>3724</v>
      </c>
      <c r="G143" s="76">
        <v>2296</v>
      </c>
      <c r="H143" s="77">
        <v>1428</v>
      </c>
      <c r="I143" s="76">
        <v>0</v>
      </c>
      <c r="J143" s="76">
        <v>0</v>
      </c>
      <c r="K143" s="76">
        <v>0</v>
      </c>
      <c r="L143" s="76">
        <v>0</v>
      </c>
      <c r="M143" s="76">
        <v>0</v>
      </c>
      <c r="N143" s="76">
        <v>0</v>
      </c>
      <c r="O143" s="76">
        <v>0</v>
      </c>
      <c r="P143" s="76">
        <v>0</v>
      </c>
      <c r="Q143" s="76">
        <v>0</v>
      </c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78">
        <f>SUM(G143,H143,I143,J143,K143,L143,M143,N143,O143)</f>
        <v>3724</v>
      </c>
    </row>
    <row r="144" spans="1:25" ht="12">
      <c r="A144" s="252"/>
      <c r="B144" s="75" t="s">
        <v>121</v>
      </c>
      <c r="C144" s="256"/>
      <c r="D144" s="257"/>
      <c r="E144" s="257"/>
      <c r="F144" s="76">
        <v>0</v>
      </c>
      <c r="G144" s="76">
        <v>0</v>
      </c>
      <c r="H144" s="77">
        <v>0</v>
      </c>
      <c r="I144" s="76">
        <v>0</v>
      </c>
      <c r="J144" s="76">
        <v>0</v>
      </c>
      <c r="K144" s="76">
        <v>0</v>
      </c>
      <c r="L144" s="76">
        <v>0</v>
      </c>
      <c r="M144" s="76">
        <v>0</v>
      </c>
      <c r="N144" s="76">
        <v>0</v>
      </c>
      <c r="O144" s="76">
        <v>0</v>
      </c>
      <c r="P144" s="76">
        <v>0</v>
      </c>
      <c r="Q144" s="76">
        <v>0</v>
      </c>
      <c r="R144" s="76">
        <v>0</v>
      </c>
      <c r="S144" s="76">
        <v>0</v>
      </c>
      <c r="T144" s="76">
        <v>0</v>
      </c>
      <c r="U144" s="76">
        <v>0</v>
      </c>
      <c r="V144" s="76">
        <v>0</v>
      </c>
      <c r="W144" s="76">
        <v>0</v>
      </c>
      <c r="X144" s="76">
        <v>0</v>
      </c>
      <c r="Y144" s="78">
        <f>SUM(G144,H144,I144,J144,K144,L144,M144,N144,O144)</f>
        <v>0</v>
      </c>
    </row>
    <row r="145" spans="1:25" s="50" customFormat="1" ht="24">
      <c r="A145" s="251" t="s">
        <v>163</v>
      </c>
      <c r="B145" s="89" t="s">
        <v>281</v>
      </c>
      <c r="C145" s="256" t="s">
        <v>353</v>
      </c>
      <c r="D145" s="257">
        <v>2011</v>
      </c>
      <c r="E145" s="257">
        <v>2014</v>
      </c>
      <c r="F145" s="72">
        <f>SUM(F146:F147)</f>
        <v>1700000</v>
      </c>
      <c r="G145" s="72">
        <f>SUM(G146:G147)</f>
        <v>500000</v>
      </c>
      <c r="H145" s="73">
        <f aca="true" t="shared" si="61" ref="H145:Y145">SUM(H146:H147)</f>
        <v>350000</v>
      </c>
      <c r="I145" s="72">
        <f t="shared" si="61"/>
        <v>400000</v>
      </c>
      <c r="J145" s="72">
        <f t="shared" si="61"/>
        <v>450000</v>
      </c>
      <c r="K145" s="72">
        <f t="shared" si="61"/>
        <v>0</v>
      </c>
      <c r="L145" s="72">
        <f t="shared" si="61"/>
        <v>0</v>
      </c>
      <c r="M145" s="72">
        <f t="shared" si="61"/>
        <v>0</v>
      </c>
      <c r="N145" s="72">
        <f t="shared" si="61"/>
        <v>0</v>
      </c>
      <c r="O145" s="72">
        <f t="shared" si="61"/>
        <v>0</v>
      </c>
      <c r="P145" s="72">
        <f t="shared" si="61"/>
        <v>0</v>
      </c>
      <c r="Q145" s="72">
        <f t="shared" si="61"/>
        <v>0</v>
      </c>
      <c r="R145" s="72">
        <f t="shared" si="61"/>
        <v>0</v>
      </c>
      <c r="S145" s="72">
        <f t="shared" si="61"/>
        <v>0</v>
      </c>
      <c r="T145" s="72">
        <f t="shared" si="61"/>
        <v>0</v>
      </c>
      <c r="U145" s="72">
        <f t="shared" si="61"/>
        <v>0</v>
      </c>
      <c r="V145" s="72">
        <f t="shared" si="61"/>
        <v>0</v>
      </c>
      <c r="W145" s="72">
        <f t="shared" si="61"/>
        <v>0</v>
      </c>
      <c r="X145" s="72">
        <f t="shared" si="61"/>
        <v>0</v>
      </c>
      <c r="Y145" s="74">
        <f t="shared" si="61"/>
        <v>1700000</v>
      </c>
    </row>
    <row r="146" spans="1:25" ht="12">
      <c r="A146" s="255"/>
      <c r="B146" s="75" t="s">
        <v>120</v>
      </c>
      <c r="C146" s="256"/>
      <c r="D146" s="257"/>
      <c r="E146" s="257"/>
      <c r="F146" s="76">
        <v>1700000</v>
      </c>
      <c r="G146" s="76">
        <v>500000</v>
      </c>
      <c r="H146" s="77">
        <v>350000</v>
      </c>
      <c r="I146" s="76">
        <v>400000</v>
      </c>
      <c r="J146" s="76">
        <v>450000</v>
      </c>
      <c r="K146" s="76">
        <v>0</v>
      </c>
      <c r="L146" s="76">
        <v>0</v>
      </c>
      <c r="M146" s="76">
        <v>0</v>
      </c>
      <c r="N146" s="76">
        <v>0</v>
      </c>
      <c r="O146" s="76">
        <v>0</v>
      </c>
      <c r="P146" s="76">
        <v>0</v>
      </c>
      <c r="Q146" s="76">
        <v>0</v>
      </c>
      <c r="R146" s="76">
        <v>0</v>
      </c>
      <c r="S146" s="76">
        <v>0</v>
      </c>
      <c r="T146" s="76">
        <v>0</v>
      </c>
      <c r="U146" s="76">
        <v>0</v>
      </c>
      <c r="V146" s="76">
        <v>0</v>
      </c>
      <c r="W146" s="76">
        <v>0</v>
      </c>
      <c r="X146" s="76">
        <v>0</v>
      </c>
      <c r="Y146" s="78">
        <f>SUM(G146,H146,I146,J146,K146,L146,M146,N146,O146)</f>
        <v>1700000</v>
      </c>
    </row>
    <row r="147" spans="1:25" ht="12">
      <c r="A147" s="252"/>
      <c r="B147" s="75" t="s">
        <v>121</v>
      </c>
      <c r="C147" s="256"/>
      <c r="D147" s="257"/>
      <c r="E147" s="257"/>
      <c r="F147" s="76">
        <v>0</v>
      </c>
      <c r="G147" s="76">
        <v>0</v>
      </c>
      <c r="H147" s="77">
        <v>0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0</v>
      </c>
      <c r="X147" s="76">
        <v>0</v>
      </c>
      <c r="Y147" s="78">
        <f>SUM(G147,H147,I147,J147,K147,L147,M147,N147,O147)</f>
        <v>0</v>
      </c>
    </row>
    <row r="148" spans="1:25" s="50" customFormat="1" ht="24">
      <c r="A148" s="251" t="s">
        <v>164</v>
      </c>
      <c r="B148" s="89" t="s">
        <v>282</v>
      </c>
      <c r="C148" s="256" t="s">
        <v>336</v>
      </c>
      <c r="D148" s="257">
        <v>2010</v>
      </c>
      <c r="E148" s="257">
        <v>2013</v>
      </c>
      <c r="F148" s="72">
        <f>SUM(F149:F150)</f>
        <v>878400</v>
      </c>
      <c r="G148" s="72">
        <f>SUM(G149:G150)</f>
        <v>292800</v>
      </c>
      <c r="H148" s="73">
        <f aca="true" t="shared" si="62" ref="H148:Y148">SUM(H149:H150)</f>
        <v>292800</v>
      </c>
      <c r="I148" s="72">
        <f t="shared" si="62"/>
        <v>268400</v>
      </c>
      <c r="J148" s="72">
        <f t="shared" si="62"/>
        <v>0</v>
      </c>
      <c r="K148" s="72">
        <f t="shared" si="62"/>
        <v>0</v>
      </c>
      <c r="L148" s="72">
        <f t="shared" si="62"/>
        <v>0</v>
      </c>
      <c r="M148" s="72">
        <f t="shared" si="62"/>
        <v>0</v>
      </c>
      <c r="N148" s="72">
        <f t="shared" si="62"/>
        <v>0</v>
      </c>
      <c r="O148" s="72">
        <f t="shared" si="62"/>
        <v>0</v>
      </c>
      <c r="P148" s="72">
        <f t="shared" si="62"/>
        <v>0</v>
      </c>
      <c r="Q148" s="72">
        <f t="shared" si="62"/>
        <v>0</v>
      </c>
      <c r="R148" s="72">
        <f t="shared" si="62"/>
        <v>0</v>
      </c>
      <c r="S148" s="72">
        <f t="shared" si="62"/>
        <v>0</v>
      </c>
      <c r="T148" s="72">
        <f t="shared" si="62"/>
        <v>0</v>
      </c>
      <c r="U148" s="72">
        <f t="shared" si="62"/>
        <v>0</v>
      </c>
      <c r="V148" s="72">
        <f t="shared" si="62"/>
        <v>0</v>
      </c>
      <c r="W148" s="72">
        <f t="shared" si="62"/>
        <v>0</v>
      </c>
      <c r="X148" s="72">
        <f t="shared" si="62"/>
        <v>0</v>
      </c>
      <c r="Y148" s="74">
        <f t="shared" si="62"/>
        <v>854000</v>
      </c>
    </row>
    <row r="149" spans="1:25" ht="12">
      <c r="A149" s="255"/>
      <c r="B149" s="75" t="s">
        <v>120</v>
      </c>
      <c r="C149" s="256"/>
      <c r="D149" s="257"/>
      <c r="E149" s="257"/>
      <c r="F149" s="76">
        <v>878400</v>
      </c>
      <c r="G149" s="76">
        <v>292800</v>
      </c>
      <c r="H149" s="77">
        <v>292800</v>
      </c>
      <c r="I149" s="76">
        <v>268400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  <c r="P149" s="76">
        <v>0</v>
      </c>
      <c r="Q149" s="76">
        <v>0</v>
      </c>
      <c r="R149" s="76">
        <v>0</v>
      </c>
      <c r="S149" s="76">
        <v>0</v>
      </c>
      <c r="T149" s="76">
        <v>0</v>
      </c>
      <c r="U149" s="76">
        <v>0</v>
      </c>
      <c r="V149" s="76">
        <v>0</v>
      </c>
      <c r="W149" s="76">
        <v>0</v>
      </c>
      <c r="X149" s="76">
        <v>0</v>
      </c>
      <c r="Y149" s="78">
        <f>SUM(G149,H149,I149,J149,K149,L149,M149,N149,O149)</f>
        <v>854000</v>
      </c>
    </row>
    <row r="150" spans="1:25" ht="12">
      <c r="A150" s="252"/>
      <c r="B150" s="75" t="s">
        <v>121</v>
      </c>
      <c r="C150" s="256"/>
      <c r="D150" s="257"/>
      <c r="E150" s="257"/>
      <c r="F150" s="76">
        <v>0</v>
      </c>
      <c r="G150" s="76">
        <v>0</v>
      </c>
      <c r="H150" s="77">
        <v>0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6">
        <v>0</v>
      </c>
      <c r="S150" s="76">
        <v>0</v>
      </c>
      <c r="T150" s="76">
        <v>0</v>
      </c>
      <c r="U150" s="76">
        <v>0</v>
      </c>
      <c r="V150" s="76">
        <v>0</v>
      </c>
      <c r="W150" s="76">
        <v>0</v>
      </c>
      <c r="X150" s="76">
        <v>0</v>
      </c>
      <c r="Y150" s="78">
        <f>SUM(G150,H150,I150,J150,K150,L150,M150,N150,O150)</f>
        <v>0</v>
      </c>
    </row>
    <row r="151" spans="1:25" s="50" customFormat="1" ht="47.25" customHeight="1">
      <c r="A151" s="251" t="s">
        <v>165</v>
      </c>
      <c r="B151" s="89" t="s">
        <v>283</v>
      </c>
      <c r="C151" s="256" t="s">
        <v>354</v>
      </c>
      <c r="D151" s="257">
        <v>2011</v>
      </c>
      <c r="E151" s="257">
        <v>2014</v>
      </c>
      <c r="F151" s="72">
        <f>SUM(F152:F153)</f>
        <v>755000</v>
      </c>
      <c r="G151" s="72">
        <f>SUM(G152:G153)</f>
        <v>230000</v>
      </c>
      <c r="H151" s="73">
        <f aca="true" t="shared" si="63" ref="H151:Y151">SUM(H152:H153)</f>
        <v>240000</v>
      </c>
      <c r="I151" s="72">
        <f t="shared" si="63"/>
        <v>250000</v>
      </c>
      <c r="J151" s="72">
        <f t="shared" si="63"/>
        <v>35000</v>
      </c>
      <c r="K151" s="72">
        <f t="shared" si="63"/>
        <v>0</v>
      </c>
      <c r="L151" s="72">
        <f t="shared" si="63"/>
        <v>0</v>
      </c>
      <c r="M151" s="72">
        <f t="shared" si="63"/>
        <v>0</v>
      </c>
      <c r="N151" s="72">
        <f t="shared" si="63"/>
        <v>0</v>
      </c>
      <c r="O151" s="72">
        <f t="shared" si="63"/>
        <v>0</v>
      </c>
      <c r="P151" s="72">
        <f t="shared" si="63"/>
        <v>0</v>
      </c>
      <c r="Q151" s="72">
        <f t="shared" si="63"/>
        <v>0</v>
      </c>
      <c r="R151" s="72">
        <f t="shared" si="63"/>
        <v>0</v>
      </c>
      <c r="S151" s="72">
        <f t="shared" si="63"/>
        <v>0</v>
      </c>
      <c r="T151" s="72">
        <f t="shared" si="63"/>
        <v>0</v>
      </c>
      <c r="U151" s="72">
        <f t="shared" si="63"/>
        <v>0</v>
      </c>
      <c r="V151" s="72">
        <f t="shared" si="63"/>
        <v>0</v>
      </c>
      <c r="W151" s="72">
        <f t="shared" si="63"/>
        <v>0</v>
      </c>
      <c r="X151" s="72">
        <f t="shared" si="63"/>
        <v>0</v>
      </c>
      <c r="Y151" s="74">
        <f t="shared" si="63"/>
        <v>755000</v>
      </c>
    </row>
    <row r="152" spans="1:25" ht="12">
      <c r="A152" s="255"/>
      <c r="B152" s="75" t="s">
        <v>120</v>
      </c>
      <c r="C152" s="256"/>
      <c r="D152" s="257"/>
      <c r="E152" s="257"/>
      <c r="F152" s="76">
        <v>755000</v>
      </c>
      <c r="G152" s="76">
        <v>230000</v>
      </c>
      <c r="H152" s="77">
        <v>240000</v>
      </c>
      <c r="I152" s="76">
        <v>250000</v>
      </c>
      <c r="J152" s="76">
        <v>35000</v>
      </c>
      <c r="K152" s="76">
        <v>0</v>
      </c>
      <c r="L152" s="76">
        <v>0</v>
      </c>
      <c r="M152" s="76">
        <v>0</v>
      </c>
      <c r="N152" s="76">
        <v>0</v>
      </c>
      <c r="O152" s="76">
        <v>0</v>
      </c>
      <c r="P152" s="76">
        <v>0</v>
      </c>
      <c r="Q152" s="76">
        <v>0</v>
      </c>
      <c r="R152" s="76">
        <v>0</v>
      </c>
      <c r="S152" s="76">
        <v>0</v>
      </c>
      <c r="T152" s="76">
        <v>0</v>
      </c>
      <c r="U152" s="76">
        <v>0</v>
      </c>
      <c r="V152" s="76">
        <v>0</v>
      </c>
      <c r="W152" s="76">
        <v>0</v>
      </c>
      <c r="X152" s="76">
        <v>0</v>
      </c>
      <c r="Y152" s="78">
        <f>SUM(G152,H152,I152,J152,K152,L152,M152,N152,O152)</f>
        <v>755000</v>
      </c>
    </row>
    <row r="153" spans="1:25" ht="12">
      <c r="A153" s="252"/>
      <c r="B153" s="75" t="s">
        <v>121</v>
      </c>
      <c r="C153" s="256"/>
      <c r="D153" s="257"/>
      <c r="E153" s="257"/>
      <c r="F153" s="76">
        <v>0</v>
      </c>
      <c r="G153" s="76">
        <v>0</v>
      </c>
      <c r="H153" s="77">
        <v>0</v>
      </c>
      <c r="I153" s="76">
        <v>0</v>
      </c>
      <c r="J153" s="76">
        <v>0</v>
      </c>
      <c r="K153" s="76">
        <v>0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76">
        <v>0</v>
      </c>
      <c r="S153" s="76">
        <v>0</v>
      </c>
      <c r="T153" s="76">
        <v>0</v>
      </c>
      <c r="U153" s="76">
        <v>0</v>
      </c>
      <c r="V153" s="76">
        <v>0</v>
      </c>
      <c r="W153" s="76">
        <v>0</v>
      </c>
      <c r="X153" s="76">
        <v>0</v>
      </c>
      <c r="Y153" s="78">
        <f>SUM(G153,H153,I153,J153,K153,L153,M153,N153,O153)</f>
        <v>0</v>
      </c>
    </row>
    <row r="154" spans="1:25" s="50" customFormat="1" ht="60">
      <c r="A154" s="251" t="s">
        <v>166</v>
      </c>
      <c r="B154" s="89" t="s">
        <v>284</v>
      </c>
      <c r="C154" s="256" t="s">
        <v>354</v>
      </c>
      <c r="D154" s="257">
        <v>2011</v>
      </c>
      <c r="E154" s="257">
        <v>2012</v>
      </c>
      <c r="F154" s="72">
        <f>SUM(F155:F156)</f>
        <v>200000</v>
      </c>
      <c r="G154" s="72">
        <f>SUM(G155:G156)</f>
        <v>100000</v>
      </c>
      <c r="H154" s="73">
        <f aca="true" t="shared" si="64" ref="H154:Y154">SUM(H155:H156)</f>
        <v>100000</v>
      </c>
      <c r="I154" s="72">
        <f t="shared" si="64"/>
        <v>0</v>
      </c>
      <c r="J154" s="72">
        <f t="shared" si="64"/>
        <v>0</v>
      </c>
      <c r="K154" s="72">
        <f t="shared" si="64"/>
        <v>0</v>
      </c>
      <c r="L154" s="72">
        <f t="shared" si="64"/>
        <v>0</v>
      </c>
      <c r="M154" s="72">
        <f t="shared" si="64"/>
        <v>0</v>
      </c>
      <c r="N154" s="72">
        <f t="shared" si="64"/>
        <v>0</v>
      </c>
      <c r="O154" s="72">
        <f t="shared" si="64"/>
        <v>0</v>
      </c>
      <c r="P154" s="72">
        <f t="shared" si="64"/>
        <v>0</v>
      </c>
      <c r="Q154" s="72">
        <f t="shared" si="64"/>
        <v>0</v>
      </c>
      <c r="R154" s="72">
        <f t="shared" si="64"/>
        <v>0</v>
      </c>
      <c r="S154" s="72">
        <f t="shared" si="64"/>
        <v>0</v>
      </c>
      <c r="T154" s="72">
        <f t="shared" si="64"/>
        <v>0</v>
      </c>
      <c r="U154" s="72">
        <f t="shared" si="64"/>
        <v>0</v>
      </c>
      <c r="V154" s="72">
        <f t="shared" si="64"/>
        <v>0</v>
      </c>
      <c r="W154" s="72">
        <f t="shared" si="64"/>
        <v>0</v>
      </c>
      <c r="X154" s="72">
        <f t="shared" si="64"/>
        <v>0</v>
      </c>
      <c r="Y154" s="74">
        <f t="shared" si="64"/>
        <v>200000</v>
      </c>
    </row>
    <row r="155" spans="1:25" ht="12">
      <c r="A155" s="255"/>
      <c r="B155" s="75" t="s">
        <v>120</v>
      </c>
      <c r="C155" s="256"/>
      <c r="D155" s="257"/>
      <c r="E155" s="257"/>
      <c r="F155" s="76">
        <v>200000</v>
      </c>
      <c r="G155" s="76">
        <v>100000</v>
      </c>
      <c r="H155" s="77">
        <v>100000</v>
      </c>
      <c r="I155" s="76">
        <v>0</v>
      </c>
      <c r="J155" s="76">
        <v>0</v>
      </c>
      <c r="K155" s="76">
        <v>0</v>
      </c>
      <c r="L155" s="76">
        <v>0</v>
      </c>
      <c r="M155" s="76">
        <v>0</v>
      </c>
      <c r="N155" s="76">
        <v>0</v>
      </c>
      <c r="O155" s="76">
        <v>0</v>
      </c>
      <c r="P155" s="76">
        <v>0</v>
      </c>
      <c r="Q155" s="76">
        <v>0</v>
      </c>
      <c r="R155" s="76">
        <v>0</v>
      </c>
      <c r="S155" s="76">
        <v>0</v>
      </c>
      <c r="T155" s="76">
        <v>0</v>
      </c>
      <c r="U155" s="76">
        <v>0</v>
      </c>
      <c r="V155" s="76">
        <v>0</v>
      </c>
      <c r="W155" s="76">
        <v>0</v>
      </c>
      <c r="X155" s="76">
        <v>0</v>
      </c>
      <c r="Y155" s="78">
        <f>SUM(G155,H155,I155,J155,K155,L155,M155,N155,O155)</f>
        <v>200000</v>
      </c>
    </row>
    <row r="156" spans="1:25" ht="12">
      <c r="A156" s="252"/>
      <c r="B156" s="75" t="s">
        <v>121</v>
      </c>
      <c r="C156" s="256"/>
      <c r="D156" s="257"/>
      <c r="E156" s="257"/>
      <c r="F156" s="76">
        <v>0</v>
      </c>
      <c r="G156" s="76">
        <v>0</v>
      </c>
      <c r="H156" s="77">
        <v>0</v>
      </c>
      <c r="I156" s="76">
        <v>0</v>
      </c>
      <c r="J156" s="76">
        <v>0</v>
      </c>
      <c r="K156" s="76">
        <v>0</v>
      </c>
      <c r="L156" s="76">
        <v>0</v>
      </c>
      <c r="M156" s="76">
        <v>0</v>
      </c>
      <c r="N156" s="76">
        <v>0</v>
      </c>
      <c r="O156" s="76">
        <v>0</v>
      </c>
      <c r="P156" s="76">
        <v>0</v>
      </c>
      <c r="Q156" s="76">
        <v>0</v>
      </c>
      <c r="R156" s="76">
        <v>0</v>
      </c>
      <c r="S156" s="76">
        <v>0</v>
      </c>
      <c r="T156" s="76">
        <v>0</v>
      </c>
      <c r="U156" s="76">
        <v>0</v>
      </c>
      <c r="V156" s="76">
        <v>0</v>
      </c>
      <c r="W156" s="76">
        <v>0</v>
      </c>
      <c r="X156" s="76">
        <v>0</v>
      </c>
      <c r="Y156" s="78">
        <f>SUM(G156,H156,I156,J156,K156,L156,M156,N156,O156)</f>
        <v>0</v>
      </c>
    </row>
    <row r="157" spans="1:25" s="50" customFormat="1" ht="12">
      <c r="A157" s="251" t="s">
        <v>167</v>
      </c>
      <c r="B157" s="89" t="s">
        <v>285</v>
      </c>
      <c r="C157" s="256" t="s">
        <v>355</v>
      </c>
      <c r="D157" s="257">
        <v>2010</v>
      </c>
      <c r="E157" s="257">
        <v>2013</v>
      </c>
      <c r="F157" s="72">
        <f>SUM(F158:F159)</f>
        <v>19526</v>
      </c>
      <c r="G157" s="72">
        <f>SUM(G158:G159)</f>
        <v>8700</v>
      </c>
      <c r="H157" s="73">
        <f aca="true" t="shared" si="65" ref="H157:Y157">SUM(H158:H159)</f>
        <v>8700</v>
      </c>
      <c r="I157" s="72">
        <f t="shared" si="65"/>
        <v>2126</v>
      </c>
      <c r="J157" s="72">
        <f t="shared" si="65"/>
        <v>0</v>
      </c>
      <c r="K157" s="72">
        <f t="shared" si="65"/>
        <v>0</v>
      </c>
      <c r="L157" s="72">
        <f t="shared" si="65"/>
        <v>0</v>
      </c>
      <c r="M157" s="72">
        <f t="shared" si="65"/>
        <v>0</v>
      </c>
      <c r="N157" s="72">
        <f t="shared" si="65"/>
        <v>0</v>
      </c>
      <c r="O157" s="72">
        <f t="shared" si="65"/>
        <v>0</v>
      </c>
      <c r="P157" s="72">
        <f t="shared" si="65"/>
        <v>0</v>
      </c>
      <c r="Q157" s="72">
        <f t="shared" si="65"/>
        <v>0</v>
      </c>
      <c r="R157" s="72">
        <f t="shared" si="65"/>
        <v>0</v>
      </c>
      <c r="S157" s="72">
        <f t="shared" si="65"/>
        <v>0</v>
      </c>
      <c r="T157" s="72">
        <f t="shared" si="65"/>
        <v>0</v>
      </c>
      <c r="U157" s="72">
        <f t="shared" si="65"/>
        <v>0</v>
      </c>
      <c r="V157" s="72">
        <f t="shared" si="65"/>
        <v>0</v>
      </c>
      <c r="W157" s="72">
        <f t="shared" si="65"/>
        <v>0</v>
      </c>
      <c r="X157" s="72">
        <f t="shared" si="65"/>
        <v>0</v>
      </c>
      <c r="Y157" s="74">
        <f t="shared" si="65"/>
        <v>19526</v>
      </c>
    </row>
    <row r="158" spans="1:25" ht="12">
      <c r="A158" s="255"/>
      <c r="B158" s="75" t="s">
        <v>120</v>
      </c>
      <c r="C158" s="256"/>
      <c r="D158" s="257"/>
      <c r="E158" s="257"/>
      <c r="F158" s="76">
        <v>19526</v>
      </c>
      <c r="G158" s="76">
        <v>8700</v>
      </c>
      <c r="H158" s="77">
        <v>8700</v>
      </c>
      <c r="I158" s="76">
        <v>2126</v>
      </c>
      <c r="J158" s="76">
        <v>0</v>
      </c>
      <c r="K158" s="76">
        <v>0</v>
      </c>
      <c r="L158" s="76"/>
      <c r="M158" s="76"/>
      <c r="N158" s="76">
        <v>0</v>
      </c>
      <c r="O158" s="76">
        <v>0</v>
      </c>
      <c r="P158" s="76">
        <v>0</v>
      </c>
      <c r="Q158" s="76">
        <v>0</v>
      </c>
      <c r="R158" s="76">
        <v>0</v>
      </c>
      <c r="S158" s="76">
        <v>0</v>
      </c>
      <c r="T158" s="76">
        <v>0</v>
      </c>
      <c r="U158" s="76">
        <v>0</v>
      </c>
      <c r="V158" s="76">
        <v>0</v>
      </c>
      <c r="W158" s="76">
        <v>0</v>
      </c>
      <c r="X158" s="76">
        <v>0</v>
      </c>
      <c r="Y158" s="78">
        <f>SUM(G158,H158,I158,J158,K158,L158,M158,N158,O158)</f>
        <v>19526</v>
      </c>
    </row>
    <row r="159" spans="1:25" ht="12">
      <c r="A159" s="252"/>
      <c r="B159" s="75" t="s">
        <v>121</v>
      </c>
      <c r="C159" s="256"/>
      <c r="D159" s="257"/>
      <c r="E159" s="257"/>
      <c r="F159" s="76">
        <v>0</v>
      </c>
      <c r="G159" s="76">
        <v>0</v>
      </c>
      <c r="H159" s="77">
        <v>0</v>
      </c>
      <c r="I159" s="76">
        <v>0</v>
      </c>
      <c r="J159" s="76">
        <v>0</v>
      </c>
      <c r="K159" s="76">
        <v>0</v>
      </c>
      <c r="L159" s="76">
        <v>0</v>
      </c>
      <c r="M159" s="76">
        <v>0</v>
      </c>
      <c r="N159" s="76">
        <v>0</v>
      </c>
      <c r="O159" s="76">
        <v>0</v>
      </c>
      <c r="P159" s="76">
        <v>0</v>
      </c>
      <c r="Q159" s="76">
        <v>0</v>
      </c>
      <c r="R159" s="76">
        <v>0</v>
      </c>
      <c r="S159" s="76">
        <v>0</v>
      </c>
      <c r="T159" s="76">
        <v>0</v>
      </c>
      <c r="U159" s="76">
        <v>0</v>
      </c>
      <c r="V159" s="76">
        <v>0</v>
      </c>
      <c r="W159" s="76">
        <v>0</v>
      </c>
      <c r="X159" s="76">
        <v>0</v>
      </c>
      <c r="Y159" s="78">
        <f>SUM(G159,H159,I159,J159,K159,L159,M159,N159,O159)</f>
        <v>0</v>
      </c>
    </row>
    <row r="160" spans="1:25" s="50" customFormat="1" ht="12" customHeight="1">
      <c r="A160" s="251" t="s">
        <v>168</v>
      </c>
      <c r="B160" s="89" t="s">
        <v>286</v>
      </c>
      <c r="C160" s="256" t="s">
        <v>355</v>
      </c>
      <c r="D160" s="257">
        <v>2010</v>
      </c>
      <c r="E160" s="257">
        <v>2012</v>
      </c>
      <c r="F160" s="72">
        <f>SUM(F161:F162)</f>
        <v>43748</v>
      </c>
      <c r="G160" s="72">
        <f>SUM(G161:G162)</f>
        <v>24999</v>
      </c>
      <c r="H160" s="73">
        <f aca="true" t="shared" si="66" ref="H160:Y160">SUM(H161:H162)</f>
        <v>18749</v>
      </c>
      <c r="I160" s="72">
        <f t="shared" si="66"/>
        <v>0</v>
      </c>
      <c r="J160" s="72">
        <f t="shared" si="66"/>
        <v>0</v>
      </c>
      <c r="K160" s="72">
        <f t="shared" si="66"/>
        <v>0</v>
      </c>
      <c r="L160" s="72">
        <f t="shared" si="66"/>
        <v>0</v>
      </c>
      <c r="M160" s="72">
        <f t="shared" si="66"/>
        <v>0</v>
      </c>
      <c r="N160" s="72">
        <f t="shared" si="66"/>
        <v>0</v>
      </c>
      <c r="O160" s="72">
        <f t="shared" si="66"/>
        <v>0</v>
      </c>
      <c r="P160" s="72">
        <f t="shared" si="66"/>
        <v>0</v>
      </c>
      <c r="Q160" s="72">
        <f t="shared" si="66"/>
        <v>0</v>
      </c>
      <c r="R160" s="72">
        <f t="shared" si="66"/>
        <v>0</v>
      </c>
      <c r="S160" s="72">
        <f t="shared" si="66"/>
        <v>0</v>
      </c>
      <c r="T160" s="72">
        <f t="shared" si="66"/>
        <v>0</v>
      </c>
      <c r="U160" s="72">
        <f t="shared" si="66"/>
        <v>0</v>
      </c>
      <c r="V160" s="72">
        <f t="shared" si="66"/>
        <v>0</v>
      </c>
      <c r="W160" s="72">
        <f t="shared" si="66"/>
        <v>0</v>
      </c>
      <c r="X160" s="72">
        <f t="shared" si="66"/>
        <v>0</v>
      </c>
      <c r="Y160" s="74">
        <f t="shared" si="66"/>
        <v>43748</v>
      </c>
    </row>
    <row r="161" spans="1:25" ht="12">
      <c r="A161" s="255"/>
      <c r="B161" s="75" t="s">
        <v>120</v>
      </c>
      <c r="C161" s="256"/>
      <c r="D161" s="257"/>
      <c r="E161" s="257"/>
      <c r="F161" s="76">
        <v>43748</v>
      </c>
      <c r="G161" s="76">
        <v>24999</v>
      </c>
      <c r="H161" s="77">
        <v>18749</v>
      </c>
      <c r="I161" s="76">
        <v>0</v>
      </c>
      <c r="J161" s="76">
        <v>0</v>
      </c>
      <c r="K161" s="76">
        <v>0</v>
      </c>
      <c r="L161" s="76">
        <v>0</v>
      </c>
      <c r="M161" s="76">
        <v>0</v>
      </c>
      <c r="N161" s="76">
        <v>0</v>
      </c>
      <c r="O161" s="76">
        <v>0</v>
      </c>
      <c r="P161" s="76">
        <v>0</v>
      </c>
      <c r="Q161" s="76">
        <v>0</v>
      </c>
      <c r="R161" s="76">
        <v>0</v>
      </c>
      <c r="S161" s="76">
        <v>0</v>
      </c>
      <c r="T161" s="76">
        <v>0</v>
      </c>
      <c r="U161" s="76">
        <v>0</v>
      </c>
      <c r="V161" s="76">
        <v>0</v>
      </c>
      <c r="W161" s="76">
        <v>0</v>
      </c>
      <c r="X161" s="76">
        <v>0</v>
      </c>
      <c r="Y161" s="78">
        <f>SUM(G161,H161,I161,J161,K161,L161,M161,N161,O161)</f>
        <v>43748</v>
      </c>
    </row>
    <row r="162" spans="1:25" ht="12">
      <c r="A162" s="252"/>
      <c r="B162" s="75" t="s">
        <v>121</v>
      </c>
      <c r="C162" s="256"/>
      <c r="D162" s="257"/>
      <c r="E162" s="257"/>
      <c r="F162" s="76">
        <v>0</v>
      </c>
      <c r="G162" s="76">
        <v>0</v>
      </c>
      <c r="H162" s="77">
        <v>0</v>
      </c>
      <c r="I162" s="76">
        <v>0</v>
      </c>
      <c r="J162" s="76">
        <v>0</v>
      </c>
      <c r="K162" s="76">
        <v>0</v>
      </c>
      <c r="L162" s="76">
        <v>0</v>
      </c>
      <c r="M162" s="76">
        <v>0</v>
      </c>
      <c r="N162" s="76">
        <v>0</v>
      </c>
      <c r="O162" s="76">
        <v>0</v>
      </c>
      <c r="P162" s="76">
        <v>0</v>
      </c>
      <c r="Q162" s="76">
        <v>0</v>
      </c>
      <c r="R162" s="76">
        <v>0</v>
      </c>
      <c r="S162" s="76">
        <v>0</v>
      </c>
      <c r="T162" s="76">
        <v>0</v>
      </c>
      <c r="U162" s="76">
        <v>0</v>
      </c>
      <c r="V162" s="76">
        <v>0</v>
      </c>
      <c r="W162" s="76">
        <v>0</v>
      </c>
      <c r="X162" s="76">
        <v>0</v>
      </c>
      <c r="Y162" s="78">
        <f>SUM(G162,H162,I162,J162,K162,L162,M162,N162,O162)</f>
        <v>0</v>
      </c>
    </row>
    <row r="163" spans="1:25" s="50" customFormat="1" ht="12" customHeight="1">
      <c r="A163" s="251" t="s">
        <v>169</v>
      </c>
      <c r="B163" s="89" t="s">
        <v>287</v>
      </c>
      <c r="C163" s="256" t="s">
        <v>355</v>
      </c>
      <c r="D163" s="257">
        <v>2010</v>
      </c>
      <c r="E163" s="257">
        <v>2012</v>
      </c>
      <c r="F163" s="72">
        <f>SUM(F164:F165)</f>
        <v>26250</v>
      </c>
      <c r="G163" s="72">
        <f>SUM(G164:G165)</f>
        <v>21000</v>
      </c>
      <c r="H163" s="73">
        <f aca="true" t="shared" si="67" ref="H163:Y163">SUM(H164:H165)</f>
        <v>5250</v>
      </c>
      <c r="I163" s="72">
        <f t="shared" si="67"/>
        <v>0</v>
      </c>
      <c r="J163" s="72">
        <f t="shared" si="67"/>
        <v>0</v>
      </c>
      <c r="K163" s="72">
        <f t="shared" si="67"/>
        <v>0</v>
      </c>
      <c r="L163" s="72">
        <f t="shared" si="67"/>
        <v>0</v>
      </c>
      <c r="M163" s="72">
        <f t="shared" si="67"/>
        <v>0</v>
      </c>
      <c r="N163" s="72">
        <f t="shared" si="67"/>
        <v>0</v>
      </c>
      <c r="O163" s="72">
        <f t="shared" si="67"/>
        <v>0</v>
      </c>
      <c r="P163" s="72">
        <f t="shared" si="67"/>
        <v>0</v>
      </c>
      <c r="Q163" s="72">
        <f t="shared" si="67"/>
        <v>0</v>
      </c>
      <c r="R163" s="72">
        <f t="shared" si="67"/>
        <v>0</v>
      </c>
      <c r="S163" s="72">
        <f t="shared" si="67"/>
        <v>0</v>
      </c>
      <c r="T163" s="72">
        <f t="shared" si="67"/>
        <v>0</v>
      </c>
      <c r="U163" s="72">
        <f t="shared" si="67"/>
        <v>0</v>
      </c>
      <c r="V163" s="72">
        <f t="shared" si="67"/>
        <v>0</v>
      </c>
      <c r="W163" s="72">
        <f t="shared" si="67"/>
        <v>0</v>
      </c>
      <c r="X163" s="72">
        <f t="shared" si="67"/>
        <v>0</v>
      </c>
      <c r="Y163" s="74">
        <f t="shared" si="67"/>
        <v>26250</v>
      </c>
    </row>
    <row r="164" spans="1:25" ht="12">
      <c r="A164" s="255"/>
      <c r="B164" s="75" t="s">
        <v>120</v>
      </c>
      <c r="C164" s="256"/>
      <c r="D164" s="257"/>
      <c r="E164" s="257"/>
      <c r="F164" s="76">
        <v>26250</v>
      </c>
      <c r="G164" s="76">
        <v>21000</v>
      </c>
      <c r="H164" s="77">
        <v>5250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6">
        <v>0</v>
      </c>
      <c r="R164" s="76">
        <v>0</v>
      </c>
      <c r="S164" s="76">
        <v>0</v>
      </c>
      <c r="T164" s="76">
        <v>0</v>
      </c>
      <c r="U164" s="76">
        <v>0</v>
      </c>
      <c r="V164" s="76">
        <v>0</v>
      </c>
      <c r="W164" s="76">
        <v>0</v>
      </c>
      <c r="X164" s="76">
        <v>0</v>
      </c>
      <c r="Y164" s="78">
        <f>SUM(G164,H164,I164,J164,K164,L164,M164,N164,O164)</f>
        <v>26250</v>
      </c>
    </row>
    <row r="165" spans="1:25" ht="12">
      <c r="A165" s="252"/>
      <c r="B165" s="75" t="s">
        <v>121</v>
      </c>
      <c r="C165" s="256"/>
      <c r="D165" s="257"/>
      <c r="E165" s="257"/>
      <c r="F165" s="76">
        <v>0</v>
      </c>
      <c r="G165" s="76">
        <v>0</v>
      </c>
      <c r="H165" s="77">
        <v>0</v>
      </c>
      <c r="I165" s="76">
        <v>0</v>
      </c>
      <c r="J165" s="76">
        <v>0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6">
        <v>0</v>
      </c>
      <c r="R165" s="76">
        <v>0</v>
      </c>
      <c r="S165" s="76">
        <v>0</v>
      </c>
      <c r="T165" s="76">
        <v>0</v>
      </c>
      <c r="U165" s="76">
        <v>0</v>
      </c>
      <c r="V165" s="76">
        <v>0</v>
      </c>
      <c r="W165" s="76">
        <v>0</v>
      </c>
      <c r="X165" s="76">
        <v>0</v>
      </c>
      <c r="Y165" s="78">
        <f>SUM(G165,H165,I165,J165,K165,L165,M165,N165,O165)</f>
        <v>0</v>
      </c>
    </row>
    <row r="166" spans="1:25" s="50" customFormat="1" ht="24">
      <c r="A166" s="251" t="s">
        <v>170</v>
      </c>
      <c r="B166" s="89" t="s">
        <v>288</v>
      </c>
      <c r="C166" s="256" t="s">
        <v>355</v>
      </c>
      <c r="D166" s="257">
        <v>2011</v>
      </c>
      <c r="E166" s="257">
        <v>2013</v>
      </c>
      <c r="F166" s="72">
        <f>SUM(F167:F168)</f>
        <v>460413</v>
      </c>
      <c r="G166" s="72">
        <f>SUM(G167:G168)</f>
        <v>214405</v>
      </c>
      <c r="H166" s="73">
        <f aca="true" t="shared" si="68" ref="H166:Y166">SUM(H167:H168)</f>
        <v>214405</v>
      </c>
      <c r="I166" s="72">
        <f t="shared" si="68"/>
        <v>31603</v>
      </c>
      <c r="J166" s="72">
        <f t="shared" si="68"/>
        <v>0</v>
      </c>
      <c r="K166" s="72">
        <f t="shared" si="68"/>
        <v>0</v>
      </c>
      <c r="L166" s="72">
        <f t="shared" si="68"/>
        <v>0</v>
      </c>
      <c r="M166" s="72">
        <f t="shared" si="68"/>
        <v>0</v>
      </c>
      <c r="N166" s="72">
        <f t="shared" si="68"/>
        <v>0</v>
      </c>
      <c r="O166" s="72">
        <f t="shared" si="68"/>
        <v>0</v>
      </c>
      <c r="P166" s="72">
        <f t="shared" si="68"/>
        <v>0</v>
      </c>
      <c r="Q166" s="72">
        <f t="shared" si="68"/>
        <v>0</v>
      </c>
      <c r="R166" s="72">
        <f t="shared" si="68"/>
        <v>0</v>
      </c>
      <c r="S166" s="72">
        <f t="shared" si="68"/>
        <v>0</v>
      </c>
      <c r="T166" s="72">
        <f t="shared" si="68"/>
        <v>0</v>
      </c>
      <c r="U166" s="72">
        <f t="shared" si="68"/>
        <v>0</v>
      </c>
      <c r="V166" s="72">
        <f t="shared" si="68"/>
        <v>0</v>
      </c>
      <c r="W166" s="72">
        <f t="shared" si="68"/>
        <v>0</v>
      </c>
      <c r="X166" s="72">
        <f t="shared" si="68"/>
        <v>0</v>
      </c>
      <c r="Y166" s="74">
        <f t="shared" si="68"/>
        <v>460413</v>
      </c>
    </row>
    <row r="167" spans="1:25" ht="12">
      <c r="A167" s="255"/>
      <c r="B167" s="75" t="s">
        <v>120</v>
      </c>
      <c r="C167" s="256"/>
      <c r="D167" s="257"/>
      <c r="E167" s="257"/>
      <c r="F167" s="76">
        <v>460413</v>
      </c>
      <c r="G167" s="76">
        <v>214405</v>
      </c>
      <c r="H167" s="77">
        <v>214405</v>
      </c>
      <c r="I167" s="76">
        <v>31603</v>
      </c>
      <c r="J167" s="76">
        <v>0</v>
      </c>
      <c r="K167" s="76">
        <v>0</v>
      </c>
      <c r="L167" s="76">
        <v>0</v>
      </c>
      <c r="M167" s="76">
        <v>0</v>
      </c>
      <c r="N167" s="76">
        <v>0</v>
      </c>
      <c r="O167" s="76">
        <v>0</v>
      </c>
      <c r="P167" s="76">
        <v>0</v>
      </c>
      <c r="Q167" s="76">
        <v>0</v>
      </c>
      <c r="R167" s="76">
        <v>0</v>
      </c>
      <c r="S167" s="76">
        <v>0</v>
      </c>
      <c r="T167" s="76">
        <v>0</v>
      </c>
      <c r="U167" s="76">
        <v>0</v>
      </c>
      <c r="V167" s="76">
        <v>0</v>
      </c>
      <c r="W167" s="76">
        <v>0</v>
      </c>
      <c r="X167" s="76">
        <v>0</v>
      </c>
      <c r="Y167" s="78">
        <f>SUM(G167,H167,I167,J167,K167,L167,M167,N167,O167)</f>
        <v>460413</v>
      </c>
    </row>
    <row r="168" spans="1:25" ht="12">
      <c r="A168" s="252"/>
      <c r="B168" s="75" t="s">
        <v>121</v>
      </c>
      <c r="C168" s="256"/>
      <c r="D168" s="257"/>
      <c r="E168" s="257"/>
      <c r="F168" s="76">
        <v>0</v>
      </c>
      <c r="G168" s="76">
        <v>0</v>
      </c>
      <c r="H168" s="77">
        <v>0</v>
      </c>
      <c r="I168" s="76">
        <v>0</v>
      </c>
      <c r="J168" s="76">
        <v>0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6">
        <v>0</v>
      </c>
      <c r="R168" s="76">
        <v>0</v>
      </c>
      <c r="S168" s="76">
        <v>0</v>
      </c>
      <c r="T168" s="76">
        <v>0</v>
      </c>
      <c r="U168" s="76">
        <v>0</v>
      </c>
      <c r="V168" s="76">
        <v>0</v>
      </c>
      <c r="W168" s="76">
        <v>0</v>
      </c>
      <c r="X168" s="76">
        <v>0</v>
      </c>
      <c r="Y168" s="78">
        <f>SUM(G168,H168,I168,J168,K168,L168,M168,N168,O168)</f>
        <v>0</v>
      </c>
    </row>
    <row r="169" spans="1:25" s="50" customFormat="1" ht="12" customHeight="1">
      <c r="A169" s="251" t="s">
        <v>171</v>
      </c>
      <c r="B169" s="89" t="s">
        <v>289</v>
      </c>
      <c r="C169" s="256" t="s">
        <v>355</v>
      </c>
      <c r="D169" s="257">
        <v>2011</v>
      </c>
      <c r="E169" s="257">
        <v>2014</v>
      </c>
      <c r="F169" s="72">
        <f>SUM(F170:F171)</f>
        <v>267417</v>
      </c>
      <c r="G169" s="72">
        <f>SUM(G170:G171)</f>
        <v>27417</v>
      </c>
      <c r="H169" s="73">
        <f aca="true" t="shared" si="69" ref="H169:Y169">SUM(H170:H171)</f>
        <v>90000</v>
      </c>
      <c r="I169" s="72">
        <f t="shared" si="69"/>
        <v>90000</v>
      </c>
      <c r="J169" s="72">
        <f t="shared" si="69"/>
        <v>60000</v>
      </c>
      <c r="K169" s="72">
        <f t="shared" si="69"/>
        <v>0</v>
      </c>
      <c r="L169" s="72">
        <f t="shared" si="69"/>
        <v>0</v>
      </c>
      <c r="M169" s="72">
        <f t="shared" si="69"/>
        <v>0</v>
      </c>
      <c r="N169" s="72">
        <f t="shared" si="69"/>
        <v>0</v>
      </c>
      <c r="O169" s="72">
        <f t="shared" si="69"/>
        <v>0</v>
      </c>
      <c r="P169" s="72">
        <f t="shared" si="69"/>
        <v>0</v>
      </c>
      <c r="Q169" s="72">
        <f t="shared" si="69"/>
        <v>0</v>
      </c>
      <c r="R169" s="72">
        <f t="shared" si="69"/>
        <v>0</v>
      </c>
      <c r="S169" s="72">
        <f t="shared" si="69"/>
        <v>0</v>
      </c>
      <c r="T169" s="72">
        <f t="shared" si="69"/>
        <v>0</v>
      </c>
      <c r="U169" s="72">
        <f t="shared" si="69"/>
        <v>0</v>
      </c>
      <c r="V169" s="72">
        <f t="shared" si="69"/>
        <v>0</v>
      </c>
      <c r="W169" s="72">
        <f t="shared" si="69"/>
        <v>0</v>
      </c>
      <c r="X169" s="72">
        <f t="shared" si="69"/>
        <v>0</v>
      </c>
      <c r="Y169" s="74">
        <f t="shared" si="69"/>
        <v>267417</v>
      </c>
    </row>
    <row r="170" spans="1:25" ht="12">
      <c r="A170" s="255"/>
      <c r="B170" s="75" t="s">
        <v>120</v>
      </c>
      <c r="C170" s="256"/>
      <c r="D170" s="257"/>
      <c r="E170" s="257"/>
      <c r="F170" s="76">
        <v>267417</v>
      </c>
      <c r="G170" s="76">
        <v>27417</v>
      </c>
      <c r="H170" s="77">
        <v>90000</v>
      </c>
      <c r="I170" s="76">
        <v>90000</v>
      </c>
      <c r="J170" s="76">
        <v>60000</v>
      </c>
      <c r="K170" s="76">
        <v>0</v>
      </c>
      <c r="L170" s="76">
        <v>0</v>
      </c>
      <c r="M170" s="76">
        <v>0</v>
      </c>
      <c r="N170" s="76">
        <v>0</v>
      </c>
      <c r="O170" s="76">
        <v>0</v>
      </c>
      <c r="P170" s="76">
        <v>0</v>
      </c>
      <c r="Q170" s="76">
        <v>0</v>
      </c>
      <c r="R170" s="76">
        <v>0</v>
      </c>
      <c r="S170" s="76">
        <v>0</v>
      </c>
      <c r="T170" s="76">
        <v>0</v>
      </c>
      <c r="U170" s="76">
        <v>0</v>
      </c>
      <c r="V170" s="76">
        <v>0</v>
      </c>
      <c r="W170" s="76">
        <v>0</v>
      </c>
      <c r="X170" s="76">
        <v>0</v>
      </c>
      <c r="Y170" s="78">
        <f>SUM(G170,H170,I170,J170,K170,L170,M170,N170,O170)</f>
        <v>267417</v>
      </c>
    </row>
    <row r="171" spans="1:25" ht="12">
      <c r="A171" s="252"/>
      <c r="B171" s="75" t="s">
        <v>121</v>
      </c>
      <c r="C171" s="256"/>
      <c r="D171" s="257"/>
      <c r="E171" s="257"/>
      <c r="F171" s="76">
        <v>0</v>
      </c>
      <c r="G171" s="76">
        <v>0</v>
      </c>
      <c r="H171" s="77">
        <v>0</v>
      </c>
      <c r="I171" s="76">
        <v>0</v>
      </c>
      <c r="J171" s="76">
        <v>0</v>
      </c>
      <c r="K171" s="76">
        <v>0</v>
      </c>
      <c r="L171" s="76">
        <v>0</v>
      </c>
      <c r="M171" s="76">
        <v>0</v>
      </c>
      <c r="N171" s="76">
        <v>0</v>
      </c>
      <c r="O171" s="76">
        <v>0</v>
      </c>
      <c r="P171" s="76">
        <v>0</v>
      </c>
      <c r="Q171" s="76">
        <v>0</v>
      </c>
      <c r="R171" s="76">
        <v>0</v>
      </c>
      <c r="S171" s="76">
        <v>0</v>
      </c>
      <c r="T171" s="76">
        <v>0</v>
      </c>
      <c r="U171" s="76">
        <v>0</v>
      </c>
      <c r="V171" s="76">
        <v>0</v>
      </c>
      <c r="W171" s="76">
        <v>0</v>
      </c>
      <c r="X171" s="76">
        <v>0</v>
      </c>
      <c r="Y171" s="78">
        <f>SUM(G171,H171,I171,J171,K171,L171,M171,N171,O171)</f>
        <v>0</v>
      </c>
    </row>
    <row r="172" spans="1:25" s="50" customFormat="1" ht="12" customHeight="1">
      <c r="A172" s="251" t="s">
        <v>172</v>
      </c>
      <c r="B172" s="89" t="s">
        <v>290</v>
      </c>
      <c r="C172" s="256" t="s">
        <v>355</v>
      </c>
      <c r="D172" s="257">
        <v>2011</v>
      </c>
      <c r="E172" s="257">
        <v>2012</v>
      </c>
      <c r="F172" s="72">
        <f>SUM(F173:F174)</f>
        <v>64600</v>
      </c>
      <c r="G172" s="72">
        <f>SUM(G173:G174)</f>
        <v>26920</v>
      </c>
      <c r="H172" s="73">
        <f aca="true" t="shared" si="70" ref="H172:Y172">SUM(H173:H174)</f>
        <v>37680</v>
      </c>
      <c r="I172" s="72">
        <f t="shared" si="70"/>
        <v>0</v>
      </c>
      <c r="J172" s="72">
        <f t="shared" si="70"/>
        <v>0</v>
      </c>
      <c r="K172" s="72">
        <f t="shared" si="70"/>
        <v>0</v>
      </c>
      <c r="L172" s="72">
        <f t="shared" si="70"/>
        <v>0</v>
      </c>
      <c r="M172" s="72">
        <f t="shared" si="70"/>
        <v>0</v>
      </c>
      <c r="N172" s="72">
        <f t="shared" si="70"/>
        <v>0</v>
      </c>
      <c r="O172" s="72">
        <f t="shared" si="70"/>
        <v>0</v>
      </c>
      <c r="P172" s="72">
        <f t="shared" si="70"/>
        <v>0</v>
      </c>
      <c r="Q172" s="72">
        <f t="shared" si="70"/>
        <v>0</v>
      </c>
      <c r="R172" s="72">
        <f t="shared" si="70"/>
        <v>0</v>
      </c>
      <c r="S172" s="72">
        <f t="shared" si="70"/>
        <v>0</v>
      </c>
      <c r="T172" s="72">
        <f t="shared" si="70"/>
        <v>0</v>
      </c>
      <c r="U172" s="72">
        <f t="shared" si="70"/>
        <v>0</v>
      </c>
      <c r="V172" s="72">
        <f t="shared" si="70"/>
        <v>0</v>
      </c>
      <c r="W172" s="72">
        <f t="shared" si="70"/>
        <v>0</v>
      </c>
      <c r="X172" s="72">
        <f t="shared" si="70"/>
        <v>0</v>
      </c>
      <c r="Y172" s="74">
        <f t="shared" si="70"/>
        <v>64600</v>
      </c>
    </row>
    <row r="173" spans="1:25" ht="12">
      <c r="A173" s="255"/>
      <c r="B173" s="75" t="s">
        <v>120</v>
      </c>
      <c r="C173" s="256"/>
      <c r="D173" s="257"/>
      <c r="E173" s="257"/>
      <c r="F173" s="76">
        <v>64600</v>
      </c>
      <c r="G173" s="76">
        <v>26920</v>
      </c>
      <c r="H173" s="77">
        <v>37680</v>
      </c>
      <c r="I173" s="76">
        <v>0</v>
      </c>
      <c r="J173" s="76">
        <v>0</v>
      </c>
      <c r="K173" s="76">
        <v>0</v>
      </c>
      <c r="L173" s="76">
        <v>0</v>
      </c>
      <c r="M173" s="76">
        <v>0</v>
      </c>
      <c r="N173" s="76">
        <v>0</v>
      </c>
      <c r="O173" s="76">
        <v>0</v>
      </c>
      <c r="P173" s="76">
        <v>0</v>
      </c>
      <c r="Q173" s="76">
        <v>0</v>
      </c>
      <c r="R173" s="76">
        <v>0</v>
      </c>
      <c r="S173" s="76">
        <v>0</v>
      </c>
      <c r="T173" s="76">
        <v>0</v>
      </c>
      <c r="U173" s="76">
        <v>0</v>
      </c>
      <c r="V173" s="76">
        <v>0</v>
      </c>
      <c r="W173" s="76">
        <v>0</v>
      </c>
      <c r="X173" s="76">
        <v>0</v>
      </c>
      <c r="Y173" s="78">
        <f>SUM(G173,H173,I173,J173,K173,L173,M173,N173,O173)</f>
        <v>64600</v>
      </c>
    </row>
    <row r="174" spans="1:25" ht="12">
      <c r="A174" s="252"/>
      <c r="B174" s="75" t="s">
        <v>121</v>
      </c>
      <c r="C174" s="256"/>
      <c r="D174" s="257"/>
      <c r="E174" s="257"/>
      <c r="F174" s="76">
        <v>0</v>
      </c>
      <c r="G174" s="76">
        <v>0</v>
      </c>
      <c r="H174" s="77">
        <v>0</v>
      </c>
      <c r="I174" s="76">
        <v>0</v>
      </c>
      <c r="J174" s="76">
        <v>0</v>
      </c>
      <c r="K174" s="76">
        <v>0</v>
      </c>
      <c r="L174" s="76">
        <v>0</v>
      </c>
      <c r="M174" s="76">
        <v>0</v>
      </c>
      <c r="N174" s="76">
        <v>0</v>
      </c>
      <c r="O174" s="76">
        <v>0</v>
      </c>
      <c r="P174" s="76">
        <v>0</v>
      </c>
      <c r="Q174" s="76">
        <v>0</v>
      </c>
      <c r="R174" s="76">
        <v>0</v>
      </c>
      <c r="S174" s="76">
        <v>0</v>
      </c>
      <c r="T174" s="76">
        <v>0</v>
      </c>
      <c r="U174" s="76">
        <v>0</v>
      </c>
      <c r="V174" s="76">
        <v>0</v>
      </c>
      <c r="W174" s="76">
        <v>0</v>
      </c>
      <c r="X174" s="76">
        <v>0</v>
      </c>
      <c r="Y174" s="78">
        <f>SUM(G174,H174,I174,J174,K174,L174,M174,N174,O174)</f>
        <v>0</v>
      </c>
    </row>
    <row r="175" spans="1:25" s="50" customFormat="1" ht="12" customHeight="1">
      <c r="A175" s="251" t="s">
        <v>173</v>
      </c>
      <c r="B175" s="89" t="s">
        <v>291</v>
      </c>
      <c r="C175" s="256" t="s">
        <v>355</v>
      </c>
      <c r="D175" s="257">
        <v>2011</v>
      </c>
      <c r="E175" s="257">
        <v>2012</v>
      </c>
      <c r="F175" s="72">
        <f>SUM(F176:F177)</f>
        <v>27000</v>
      </c>
      <c r="G175" s="72">
        <f>SUM(G176:G177)</f>
        <v>18000</v>
      </c>
      <c r="H175" s="73">
        <f aca="true" t="shared" si="71" ref="H175:Y175">SUM(H176:H177)</f>
        <v>9000</v>
      </c>
      <c r="I175" s="72">
        <f t="shared" si="71"/>
        <v>0</v>
      </c>
      <c r="J175" s="72">
        <f t="shared" si="71"/>
        <v>0</v>
      </c>
      <c r="K175" s="72">
        <f t="shared" si="71"/>
        <v>0</v>
      </c>
      <c r="L175" s="72">
        <f t="shared" si="71"/>
        <v>0</v>
      </c>
      <c r="M175" s="72">
        <f t="shared" si="71"/>
        <v>0</v>
      </c>
      <c r="N175" s="72">
        <f t="shared" si="71"/>
        <v>0</v>
      </c>
      <c r="O175" s="72">
        <f t="shared" si="71"/>
        <v>0</v>
      </c>
      <c r="P175" s="72">
        <f t="shared" si="71"/>
        <v>0</v>
      </c>
      <c r="Q175" s="72">
        <f t="shared" si="71"/>
        <v>0</v>
      </c>
      <c r="R175" s="72">
        <f t="shared" si="71"/>
        <v>0</v>
      </c>
      <c r="S175" s="72">
        <f t="shared" si="71"/>
        <v>0</v>
      </c>
      <c r="T175" s="72">
        <f t="shared" si="71"/>
        <v>0</v>
      </c>
      <c r="U175" s="72">
        <f t="shared" si="71"/>
        <v>0</v>
      </c>
      <c r="V175" s="72">
        <f t="shared" si="71"/>
        <v>0</v>
      </c>
      <c r="W175" s="72">
        <f t="shared" si="71"/>
        <v>0</v>
      </c>
      <c r="X175" s="72">
        <f t="shared" si="71"/>
        <v>0</v>
      </c>
      <c r="Y175" s="74">
        <f t="shared" si="71"/>
        <v>27000</v>
      </c>
    </row>
    <row r="176" spans="1:25" ht="12">
      <c r="A176" s="255"/>
      <c r="B176" s="75" t="s">
        <v>120</v>
      </c>
      <c r="C176" s="256"/>
      <c r="D176" s="257"/>
      <c r="E176" s="257"/>
      <c r="F176" s="76">
        <v>27000</v>
      </c>
      <c r="G176" s="76">
        <v>18000</v>
      </c>
      <c r="H176" s="77">
        <v>9000</v>
      </c>
      <c r="I176" s="76">
        <v>0</v>
      </c>
      <c r="J176" s="76">
        <v>0</v>
      </c>
      <c r="K176" s="76">
        <v>0</v>
      </c>
      <c r="L176" s="76">
        <v>0</v>
      </c>
      <c r="M176" s="76">
        <v>0</v>
      </c>
      <c r="N176" s="76">
        <v>0</v>
      </c>
      <c r="O176" s="76">
        <v>0</v>
      </c>
      <c r="P176" s="76">
        <v>0</v>
      </c>
      <c r="Q176" s="76">
        <v>0</v>
      </c>
      <c r="R176" s="76">
        <v>0</v>
      </c>
      <c r="S176" s="76">
        <v>0</v>
      </c>
      <c r="T176" s="76">
        <v>0</v>
      </c>
      <c r="U176" s="76">
        <v>0</v>
      </c>
      <c r="V176" s="76">
        <v>0</v>
      </c>
      <c r="W176" s="76">
        <v>0</v>
      </c>
      <c r="X176" s="76">
        <v>0</v>
      </c>
      <c r="Y176" s="78">
        <f>SUM(G176,H176,I176,J176,K176,L176,M176,N176,O176)</f>
        <v>27000</v>
      </c>
    </row>
    <row r="177" spans="1:25" ht="12">
      <c r="A177" s="252"/>
      <c r="B177" s="75" t="s">
        <v>121</v>
      </c>
      <c r="C177" s="256"/>
      <c r="D177" s="257"/>
      <c r="E177" s="257"/>
      <c r="F177" s="76">
        <v>0</v>
      </c>
      <c r="G177" s="76">
        <v>0</v>
      </c>
      <c r="H177" s="77">
        <v>0</v>
      </c>
      <c r="I177" s="76">
        <v>0</v>
      </c>
      <c r="J177" s="76">
        <v>0</v>
      </c>
      <c r="K177" s="76">
        <v>0</v>
      </c>
      <c r="L177" s="76">
        <v>0</v>
      </c>
      <c r="M177" s="76">
        <v>0</v>
      </c>
      <c r="N177" s="76">
        <v>0</v>
      </c>
      <c r="O177" s="76">
        <v>0</v>
      </c>
      <c r="P177" s="76">
        <v>0</v>
      </c>
      <c r="Q177" s="76">
        <v>0</v>
      </c>
      <c r="R177" s="76">
        <v>0</v>
      </c>
      <c r="S177" s="76">
        <v>0</v>
      </c>
      <c r="T177" s="76">
        <v>0</v>
      </c>
      <c r="U177" s="76">
        <v>0</v>
      </c>
      <c r="V177" s="76">
        <v>0</v>
      </c>
      <c r="W177" s="76">
        <v>0</v>
      </c>
      <c r="X177" s="76">
        <v>0</v>
      </c>
      <c r="Y177" s="78">
        <f>SUM(G177,H177,I177,J177,K177,L177,M177,N177,O177)</f>
        <v>0</v>
      </c>
    </row>
    <row r="178" spans="1:25" s="50" customFormat="1" ht="12" customHeight="1">
      <c r="A178" s="251" t="s">
        <v>174</v>
      </c>
      <c r="B178" s="89" t="s">
        <v>292</v>
      </c>
      <c r="C178" s="256" t="s">
        <v>355</v>
      </c>
      <c r="D178" s="257">
        <v>2011</v>
      </c>
      <c r="E178" s="257">
        <v>2012</v>
      </c>
      <c r="F178" s="72">
        <f>SUM(F179:F180)</f>
        <v>235000</v>
      </c>
      <c r="G178" s="72">
        <f>SUM(G179:G180)</f>
        <v>215400</v>
      </c>
      <c r="H178" s="73">
        <f aca="true" t="shared" si="72" ref="H178:Y178">SUM(H179:H180)</f>
        <v>19600</v>
      </c>
      <c r="I178" s="72">
        <f t="shared" si="72"/>
        <v>0</v>
      </c>
      <c r="J178" s="72">
        <f t="shared" si="72"/>
        <v>0</v>
      </c>
      <c r="K178" s="72">
        <f t="shared" si="72"/>
        <v>0</v>
      </c>
      <c r="L178" s="72">
        <f t="shared" si="72"/>
        <v>0</v>
      </c>
      <c r="M178" s="72">
        <f t="shared" si="72"/>
        <v>0</v>
      </c>
      <c r="N178" s="72">
        <f t="shared" si="72"/>
        <v>0</v>
      </c>
      <c r="O178" s="72">
        <f t="shared" si="72"/>
        <v>0</v>
      </c>
      <c r="P178" s="72">
        <f t="shared" si="72"/>
        <v>0</v>
      </c>
      <c r="Q178" s="72">
        <f t="shared" si="72"/>
        <v>0</v>
      </c>
      <c r="R178" s="72">
        <f t="shared" si="72"/>
        <v>0</v>
      </c>
      <c r="S178" s="72">
        <f t="shared" si="72"/>
        <v>0</v>
      </c>
      <c r="T178" s="72">
        <f t="shared" si="72"/>
        <v>0</v>
      </c>
      <c r="U178" s="72">
        <f t="shared" si="72"/>
        <v>0</v>
      </c>
      <c r="V178" s="72">
        <f t="shared" si="72"/>
        <v>0</v>
      </c>
      <c r="W178" s="72">
        <f t="shared" si="72"/>
        <v>0</v>
      </c>
      <c r="X178" s="72">
        <f t="shared" si="72"/>
        <v>0</v>
      </c>
      <c r="Y178" s="74">
        <f t="shared" si="72"/>
        <v>235000</v>
      </c>
    </row>
    <row r="179" spans="1:25" ht="12">
      <c r="A179" s="255"/>
      <c r="B179" s="75" t="s">
        <v>120</v>
      </c>
      <c r="C179" s="256"/>
      <c r="D179" s="257"/>
      <c r="E179" s="257"/>
      <c r="F179" s="76">
        <v>235000</v>
      </c>
      <c r="G179" s="76">
        <v>215400</v>
      </c>
      <c r="H179" s="77">
        <v>19600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6">
        <v>0</v>
      </c>
      <c r="R179" s="76">
        <v>0</v>
      </c>
      <c r="S179" s="76">
        <v>0</v>
      </c>
      <c r="T179" s="76">
        <v>0</v>
      </c>
      <c r="U179" s="76">
        <v>0</v>
      </c>
      <c r="V179" s="76">
        <v>0</v>
      </c>
      <c r="W179" s="76">
        <v>0</v>
      </c>
      <c r="X179" s="76">
        <v>0</v>
      </c>
      <c r="Y179" s="78">
        <f>SUM(G179,H179,I179,J179,K179,L179,M179,N179,O179)</f>
        <v>235000</v>
      </c>
    </row>
    <row r="180" spans="1:25" ht="12">
      <c r="A180" s="252"/>
      <c r="B180" s="75" t="s">
        <v>121</v>
      </c>
      <c r="C180" s="256"/>
      <c r="D180" s="257"/>
      <c r="E180" s="257"/>
      <c r="F180" s="76">
        <v>0</v>
      </c>
      <c r="G180" s="76">
        <v>0</v>
      </c>
      <c r="H180" s="77">
        <v>0</v>
      </c>
      <c r="I180" s="76">
        <v>0</v>
      </c>
      <c r="J180" s="76">
        <v>0</v>
      </c>
      <c r="K180" s="76">
        <v>0</v>
      </c>
      <c r="L180" s="76">
        <v>0</v>
      </c>
      <c r="M180" s="76">
        <v>0</v>
      </c>
      <c r="N180" s="76">
        <v>0</v>
      </c>
      <c r="O180" s="76">
        <v>0</v>
      </c>
      <c r="P180" s="76">
        <v>0</v>
      </c>
      <c r="Q180" s="76">
        <v>0</v>
      </c>
      <c r="R180" s="76">
        <v>0</v>
      </c>
      <c r="S180" s="76">
        <v>0</v>
      </c>
      <c r="T180" s="76">
        <v>0</v>
      </c>
      <c r="U180" s="76">
        <v>0</v>
      </c>
      <c r="V180" s="76">
        <v>0</v>
      </c>
      <c r="W180" s="76">
        <v>0</v>
      </c>
      <c r="X180" s="76">
        <v>0</v>
      </c>
      <c r="Y180" s="78">
        <f>SUM(G180,H180,I180,J180,K180,L180,M180,N180,O180)</f>
        <v>0</v>
      </c>
    </row>
    <row r="181" spans="1:25" s="50" customFormat="1" ht="14.25" customHeight="1">
      <c r="A181" s="251" t="s">
        <v>175</v>
      </c>
      <c r="B181" s="89" t="s">
        <v>293</v>
      </c>
      <c r="C181" s="256" t="s">
        <v>355</v>
      </c>
      <c r="D181" s="257">
        <v>2011</v>
      </c>
      <c r="E181" s="257">
        <v>2012</v>
      </c>
      <c r="F181" s="72">
        <f>SUM(F182:F183)</f>
        <v>16000</v>
      </c>
      <c r="G181" s="72">
        <f>SUM(G182:G183)</f>
        <v>12000</v>
      </c>
      <c r="H181" s="73">
        <f aca="true" t="shared" si="73" ref="H181:Y181">SUM(H182:H183)</f>
        <v>4000</v>
      </c>
      <c r="I181" s="72">
        <f t="shared" si="73"/>
        <v>0</v>
      </c>
      <c r="J181" s="72">
        <f t="shared" si="73"/>
        <v>0</v>
      </c>
      <c r="K181" s="72">
        <f t="shared" si="73"/>
        <v>0</v>
      </c>
      <c r="L181" s="72">
        <f t="shared" si="73"/>
        <v>0</v>
      </c>
      <c r="M181" s="72">
        <f t="shared" si="73"/>
        <v>0</v>
      </c>
      <c r="N181" s="72">
        <f t="shared" si="73"/>
        <v>0</v>
      </c>
      <c r="O181" s="72">
        <f t="shared" si="73"/>
        <v>0</v>
      </c>
      <c r="P181" s="72">
        <f t="shared" si="73"/>
        <v>0</v>
      </c>
      <c r="Q181" s="72">
        <f t="shared" si="73"/>
        <v>0</v>
      </c>
      <c r="R181" s="72">
        <f t="shared" si="73"/>
        <v>0</v>
      </c>
      <c r="S181" s="72">
        <f t="shared" si="73"/>
        <v>0</v>
      </c>
      <c r="T181" s="72">
        <f t="shared" si="73"/>
        <v>0</v>
      </c>
      <c r="U181" s="72">
        <f t="shared" si="73"/>
        <v>0</v>
      </c>
      <c r="V181" s="72">
        <f t="shared" si="73"/>
        <v>0</v>
      </c>
      <c r="W181" s="72">
        <f t="shared" si="73"/>
        <v>0</v>
      </c>
      <c r="X181" s="72">
        <f t="shared" si="73"/>
        <v>0</v>
      </c>
      <c r="Y181" s="74">
        <f t="shared" si="73"/>
        <v>16000</v>
      </c>
    </row>
    <row r="182" spans="1:25" ht="12">
      <c r="A182" s="255"/>
      <c r="B182" s="75" t="s">
        <v>120</v>
      </c>
      <c r="C182" s="256"/>
      <c r="D182" s="257"/>
      <c r="E182" s="257"/>
      <c r="F182" s="76">
        <v>16000</v>
      </c>
      <c r="G182" s="76">
        <v>12000</v>
      </c>
      <c r="H182" s="77">
        <v>4000</v>
      </c>
      <c r="I182" s="76">
        <v>0</v>
      </c>
      <c r="J182" s="76">
        <v>0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  <c r="R182" s="76">
        <v>0</v>
      </c>
      <c r="S182" s="76">
        <v>0</v>
      </c>
      <c r="T182" s="76">
        <v>0</v>
      </c>
      <c r="U182" s="76">
        <v>0</v>
      </c>
      <c r="V182" s="76">
        <v>0</v>
      </c>
      <c r="W182" s="76">
        <v>0</v>
      </c>
      <c r="X182" s="76">
        <v>0</v>
      </c>
      <c r="Y182" s="78">
        <f>SUM(G182,H182,I182,J182,K182,L182,M182,N182,O182)</f>
        <v>16000</v>
      </c>
    </row>
    <row r="183" spans="1:25" ht="12">
      <c r="A183" s="252"/>
      <c r="B183" s="75" t="s">
        <v>121</v>
      </c>
      <c r="C183" s="256"/>
      <c r="D183" s="257"/>
      <c r="E183" s="257"/>
      <c r="F183" s="76">
        <v>0</v>
      </c>
      <c r="G183" s="76">
        <v>0</v>
      </c>
      <c r="H183" s="77">
        <v>0</v>
      </c>
      <c r="I183" s="76">
        <v>0</v>
      </c>
      <c r="J183" s="76">
        <v>0</v>
      </c>
      <c r="K183" s="76">
        <v>0</v>
      </c>
      <c r="L183" s="76">
        <v>0</v>
      </c>
      <c r="M183" s="76">
        <v>0</v>
      </c>
      <c r="N183" s="76">
        <v>0</v>
      </c>
      <c r="O183" s="76">
        <v>0</v>
      </c>
      <c r="P183" s="76">
        <v>0</v>
      </c>
      <c r="Q183" s="76">
        <v>0</v>
      </c>
      <c r="R183" s="76">
        <v>0</v>
      </c>
      <c r="S183" s="76">
        <v>0</v>
      </c>
      <c r="T183" s="76">
        <v>0</v>
      </c>
      <c r="U183" s="76">
        <v>0</v>
      </c>
      <c r="V183" s="76">
        <v>0</v>
      </c>
      <c r="W183" s="76">
        <v>0</v>
      </c>
      <c r="X183" s="76">
        <v>0</v>
      </c>
      <c r="Y183" s="78">
        <f>SUM(G183,H183,I183,J183,K183,L183,M183,N183,O183)</f>
        <v>0</v>
      </c>
    </row>
    <row r="184" spans="1:25" s="50" customFormat="1" ht="24" customHeight="1">
      <c r="A184" s="251" t="s">
        <v>176</v>
      </c>
      <c r="B184" s="89" t="s">
        <v>294</v>
      </c>
      <c r="C184" s="256" t="s">
        <v>356</v>
      </c>
      <c r="D184" s="257">
        <v>2011</v>
      </c>
      <c r="E184" s="257">
        <v>2012</v>
      </c>
      <c r="F184" s="72">
        <f>SUM(F185:F186)</f>
        <v>6052</v>
      </c>
      <c r="G184" s="72">
        <f>SUM(G185:G186)</f>
        <v>2017</v>
      </c>
      <c r="H184" s="73">
        <f aca="true" t="shared" si="74" ref="H184:Y184">SUM(H185:H186)</f>
        <v>4035</v>
      </c>
      <c r="I184" s="72">
        <f t="shared" si="74"/>
        <v>0</v>
      </c>
      <c r="J184" s="72">
        <f t="shared" si="74"/>
        <v>0</v>
      </c>
      <c r="K184" s="72">
        <f t="shared" si="74"/>
        <v>0</v>
      </c>
      <c r="L184" s="72">
        <f t="shared" si="74"/>
        <v>0</v>
      </c>
      <c r="M184" s="72">
        <f t="shared" si="74"/>
        <v>0</v>
      </c>
      <c r="N184" s="72">
        <f t="shared" si="74"/>
        <v>0</v>
      </c>
      <c r="O184" s="72">
        <f t="shared" si="74"/>
        <v>0</v>
      </c>
      <c r="P184" s="72">
        <f t="shared" si="74"/>
        <v>0</v>
      </c>
      <c r="Q184" s="72">
        <f t="shared" si="74"/>
        <v>0</v>
      </c>
      <c r="R184" s="72">
        <f t="shared" si="74"/>
        <v>0</v>
      </c>
      <c r="S184" s="72">
        <f t="shared" si="74"/>
        <v>0</v>
      </c>
      <c r="T184" s="72">
        <f t="shared" si="74"/>
        <v>0</v>
      </c>
      <c r="U184" s="72">
        <f t="shared" si="74"/>
        <v>0</v>
      </c>
      <c r="V184" s="72">
        <f t="shared" si="74"/>
        <v>0</v>
      </c>
      <c r="W184" s="72">
        <f t="shared" si="74"/>
        <v>0</v>
      </c>
      <c r="X184" s="72">
        <f t="shared" si="74"/>
        <v>0</v>
      </c>
      <c r="Y184" s="74">
        <f t="shared" si="74"/>
        <v>6052</v>
      </c>
    </row>
    <row r="185" spans="1:25" ht="12">
      <c r="A185" s="255"/>
      <c r="B185" s="75" t="s">
        <v>120</v>
      </c>
      <c r="C185" s="256"/>
      <c r="D185" s="257"/>
      <c r="E185" s="257"/>
      <c r="F185" s="76">
        <v>6052</v>
      </c>
      <c r="G185" s="76">
        <v>2017</v>
      </c>
      <c r="H185" s="77">
        <v>4035</v>
      </c>
      <c r="I185" s="76">
        <v>0</v>
      </c>
      <c r="J185" s="76">
        <v>0</v>
      </c>
      <c r="K185" s="76">
        <v>0</v>
      </c>
      <c r="L185" s="76">
        <v>0</v>
      </c>
      <c r="M185" s="76">
        <v>0</v>
      </c>
      <c r="N185" s="76">
        <v>0</v>
      </c>
      <c r="O185" s="76">
        <v>0</v>
      </c>
      <c r="P185" s="76">
        <v>0</v>
      </c>
      <c r="Q185" s="76">
        <v>0</v>
      </c>
      <c r="R185" s="76">
        <v>0</v>
      </c>
      <c r="S185" s="76">
        <v>0</v>
      </c>
      <c r="T185" s="76">
        <v>0</v>
      </c>
      <c r="U185" s="76">
        <v>0</v>
      </c>
      <c r="V185" s="76">
        <v>0</v>
      </c>
      <c r="W185" s="76">
        <v>0</v>
      </c>
      <c r="X185" s="76">
        <v>0</v>
      </c>
      <c r="Y185" s="78">
        <f>SUM(G185,H185,I185,J185,K185,L185,M185,N185,O185)</f>
        <v>6052</v>
      </c>
    </row>
    <row r="186" spans="1:25" ht="12">
      <c r="A186" s="252"/>
      <c r="B186" s="75" t="s">
        <v>121</v>
      </c>
      <c r="C186" s="256"/>
      <c r="D186" s="257"/>
      <c r="E186" s="257"/>
      <c r="F186" s="76">
        <v>0</v>
      </c>
      <c r="G186" s="76">
        <v>0</v>
      </c>
      <c r="H186" s="77">
        <v>0</v>
      </c>
      <c r="I186" s="76">
        <v>0</v>
      </c>
      <c r="J186" s="76">
        <v>0</v>
      </c>
      <c r="K186" s="76">
        <v>0</v>
      </c>
      <c r="L186" s="76">
        <v>0</v>
      </c>
      <c r="M186" s="76">
        <v>0</v>
      </c>
      <c r="N186" s="76">
        <v>0</v>
      </c>
      <c r="O186" s="76">
        <v>0</v>
      </c>
      <c r="P186" s="76">
        <v>0</v>
      </c>
      <c r="Q186" s="76">
        <v>0</v>
      </c>
      <c r="R186" s="76">
        <v>0</v>
      </c>
      <c r="S186" s="76">
        <v>0</v>
      </c>
      <c r="T186" s="76">
        <v>0</v>
      </c>
      <c r="U186" s="76">
        <v>0</v>
      </c>
      <c r="V186" s="76">
        <v>0</v>
      </c>
      <c r="W186" s="76">
        <v>0</v>
      </c>
      <c r="X186" s="76">
        <v>0</v>
      </c>
      <c r="Y186" s="78">
        <f>SUM(G186,H186,I186,J186,K186,L186,M186,N186,O186)</f>
        <v>0</v>
      </c>
    </row>
    <row r="187" spans="1:25" s="50" customFormat="1" ht="24" customHeight="1">
      <c r="A187" s="251" t="s">
        <v>177</v>
      </c>
      <c r="B187" s="89" t="s">
        <v>295</v>
      </c>
      <c r="C187" s="256" t="s">
        <v>356</v>
      </c>
      <c r="D187" s="257">
        <v>2011</v>
      </c>
      <c r="E187" s="257">
        <v>2012</v>
      </c>
      <c r="F187" s="72">
        <f>SUM(F188:F189)</f>
        <v>9594</v>
      </c>
      <c r="G187" s="72">
        <f>SUM(G188:G189)</f>
        <v>5596</v>
      </c>
      <c r="H187" s="73">
        <f aca="true" t="shared" si="75" ref="H187:Y187">SUM(H188:H189)</f>
        <v>3998</v>
      </c>
      <c r="I187" s="72">
        <f t="shared" si="75"/>
        <v>0</v>
      </c>
      <c r="J187" s="72">
        <f t="shared" si="75"/>
        <v>0</v>
      </c>
      <c r="K187" s="72">
        <f t="shared" si="75"/>
        <v>0</v>
      </c>
      <c r="L187" s="72">
        <f t="shared" si="75"/>
        <v>0</v>
      </c>
      <c r="M187" s="72">
        <f t="shared" si="75"/>
        <v>0</v>
      </c>
      <c r="N187" s="72">
        <f t="shared" si="75"/>
        <v>0</v>
      </c>
      <c r="O187" s="72">
        <f t="shared" si="75"/>
        <v>0</v>
      </c>
      <c r="P187" s="72">
        <f t="shared" si="75"/>
        <v>0</v>
      </c>
      <c r="Q187" s="72">
        <f t="shared" si="75"/>
        <v>0</v>
      </c>
      <c r="R187" s="72">
        <f t="shared" si="75"/>
        <v>0</v>
      </c>
      <c r="S187" s="72">
        <f t="shared" si="75"/>
        <v>0</v>
      </c>
      <c r="T187" s="72">
        <f t="shared" si="75"/>
        <v>0</v>
      </c>
      <c r="U187" s="72">
        <f t="shared" si="75"/>
        <v>0</v>
      </c>
      <c r="V187" s="72">
        <f t="shared" si="75"/>
        <v>0</v>
      </c>
      <c r="W187" s="72">
        <f t="shared" si="75"/>
        <v>0</v>
      </c>
      <c r="X187" s="72">
        <f t="shared" si="75"/>
        <v>0</v>
      </c>
      <c r="Y187" s="74">
        <f t="shared" si="75"/>
        <v>9594</v>
      </c>
    </row>
    <row r="188" spans="1:25" ht="12">
      <c r="A188" s="255"/>
      <c r="B188" s="75" t="s">
        <v>120</v>
      </c>
      <c r="C188" s="256"/>
      <c r="D188" s="257"/>
      <c r="E188" s="257"/>
      <c r="F188" s="76">
        <v>9594</v>
      </c>
      <c r="G188" s="76">
        <v>5596</v>
      </c>
      <c r="H188" s="77">
        <v>3998</v>
      </c>
      <c r="I188" s="76">
        <v>0</v>
      </c>
      <c r="J188" s="76">
        <v>0</v>
      </c>
      <c r="K188" s="76">
        <v>0</v>
      </c>
      <c r="L188" s="76">
        <v>0</v>
      </c>
      <c r="M188" s="76">
        <v>0</v>
      </c>
      <c r="N188" s="76">
        <v>0</v>
      </c>
      <c r="O188" s="76">
        <v>0</v>
      </c>
      <c r="P188" s="76">
        <v>0</v>
      </c>
      <c r="Q188" s="76">
        <v>0</v>
      </c>
      <c r="R188" s="76">
        <v>0</v>
      </c>
      <c r="S188" s="76">
        <v>0</v>
      </c>
      <c r="T188" s="76">
        <v>0</v>
      </c>
      <c r="U188" s="76">
        <v>0</v>
      </c>
      <c r="V188" s="76">
        <v>0</v>
      </c>
      <c r="W188" s="76">
        <v>0</v>
      </c>
      <c r="X188" s="76">
        <v>0</v>
      </c>
      <c r="Y188" s="78">
        <f>SUM(G188,H188,I188,J188,K188,L188,M188,N188,O188)</f>
        <v>9594</v>
      </c>
    </row>
    <row r="189" spans="1:25" ht="12">
      <c r="A189" s="252"/>
      <c r="B189" s="75" t="s">
        <v>121</v>
      </c>
      <c r="C189" s="256"/>
      <c r="D189" s="257"/>
      <c r="E189" s="257"/>
      <c r="F189" s="76">
        <v>0</v>
      </c>
      <c r="G189" s="76">
        <v>0</v>
      </c>
      <c r="H189" s="77">
        <v>0</v>
      </c>
      <c r="I189" s="76">
        <v>0</v>
      </c>
      <c r="J189" s="76">
        <v>0</v>
      </c>
      <c r="K189" s="76">
        <v>0</v>
      </c>
      <c r="L189" s="76">
        <v>0</v>
      </c>
      <c r="M189" s="76">
        <v>0</v>
      </c>
      <c r="N189" s="76">
        <v>0</v>
      </c>
      <c r="O189" s="76">
        <v>0</v>
      </c>
      <c r="P189" s="76">
        <v>0</v>
      </c>
      <c r="Q189" s="76">
        <v>0</v>
      </c>
      <c r="R189" s="76">
        <v>0</v>
      </c>
      <c r="S189" s="76">
        <v>0</v>
      </c>
      <c r="T189" s="76">
        <v>0</v>
      </c>
      <c r="U189" s="76">
        <v>0</v>
      </c>
      <c r="V189" s="76">
        <v>0</v>
      </c>
      <c r="W189" s="76">
        <v>0</v>
      </c>
      <c r="X189" s="76">
        <v>0</v>
      </c>
      <c r="Y189" s="78">
        <f>SUM(G189,H189,I189,J189,K189,L189,M189,N189,O189)</f>
        <v>0</v>
      </c>
    </row>
    <row r="190" spans="1:25" s="50" customFormat="1" ht="24" customHeight="1">
      <c r="A190" s="251" t="s">
        <v>178</v>
      </c>
      <c r="B190" s="89" t="s">
        <v>296</v>
      </c>
      <c r="C190" s="256" t="s">
        <v>356</v>
      </c>
      <c r="D190" s="257">
        <v>2011</v>
      </c>
      <c r="E190" s="257">
        <v>2012</v>
      </c>
      <c r="F190" s="72">
        <f>SUM(F191:F192)</f>
        <v>1476</v>
      </c>
      <c r="G190" s="72">
        <f>SUM(G191:G192)</f>
        <v>738</v>
      </c>
      <c r="H190" s="73">
        <f aca="true" t="shared" si="76" ref="H190:Y190">SUM(H191:H192)</f>
        <v>738</v>
      </c>
      <c r="I190" s="72">
        <f t="shared" si="76"/>
        <v>0</v>
      </c>
      <c r="J190" s="72">
        <f t="shared" si="76"/>
        <v>0</v>
      </c>
      <c r="K190" s="72">
        <f t="shared" si="76"/>
        <v>0</v>
      </c>
      <c r="L190" s="72">
        <f t="shared" si="76"/>
        <v>0</v>
      </c>
      <c r="M190" s="72">
        <f t="shared" si="76"/>
        <v>0</v>
      </c>
      <c r="N190" s="72">
        <f t="shared" si="76"/>
        <v>0</v>
      </c>
      <c r="O190" s="72">
        <f t="shared" si="76"/>
        <v>0</v>
      </c>
      <c r="P190" s="72">
        <f t="shared" si="76"/>
        <v>0</v>
      </c>
      <c r="Q190" s="72">
        <f t="shared" si="76"/>
        <v>0</v>
      </c>
      <c r="R190" s="72">
        <f t="shared" si="76"/>
        <v>0</v>
      </c>
      <c r="S190" s="72">
        <f t="shared" si="76"/>
        <v>0</v>
      </c>
      <c r="T190" s="72">
        <f t="shared" si="76"/>
        <v>0</v>
      </c>
      <c r="U190" s="72">
        <f t="shared" si="76"/>
        <v>0</v>
      </c>
      <c r="V190" s="72">
        <f t="shared" si="76"/>
        <v>0</v>
      </c>
      <c r="W190" s="72">
        <f t="shared" si="76"/>
        <v>0</v>
      </c>
      <c r="X190" s="72">
        <f t="shared" si="76"/>
        <v>0</v>
      </c>
      <c r="Y190" s="74">
        <f t="shared" si="76"/>
        <v>1476</v>
      </c>
    </row>
    <row r="191" spans="1:25" ht="12">
      <c r="A191" s="255"/>
      <c r="B191" s="75" t="s">
        <v>120</v>
      </c>
      <c r="C191" s="256"/>
      <c r="D191" s="257"/>
      <c r="E191" s="257"/>
      <c r="F191" s="76">
        <v>1476</v>
      </c>
      <c r="G191" s="76">
        <v>738</v>
      </c>
      <c r="H191" s="77">
        <v>738</v>
      </c>
      <c r="I191" s="76">
        <v>0</v>
      </c>
      <c r="J191" s="76">
        <v>0</v>
      </c>
      <c r="K191" s="76">
        <v>0</v>
      </c>
      <c r="L191" s="76">
        <v>0</v>
      </c>
      <c r="M191" s="76">
        <v>0</v>
      </c>
      <c r="N191" s="76">
        <v>0</v>
      </c>
      <c r="O191" s="76">
        <v>0</v>
      </c>
      <c r="P191" s="76">
        <v>0</v>
      </c>
      <c r="Q191" s="76">
        <v>0</v>
      </c>
      <c r="R191" s="76">
        <v>0</v>
      </c>
      <c r="S191" s="76">
        <v>0</v>
      </c>
      <c r="T191" s="76">
        <v>0</v>
      </c>
      <c r="U191" s="76">
        <v>0</v>
      </c>
      <c r="V191" s="76">
        <v>0</v>
      </c>
      <c r="W191" s="76">
        <v>0</v>
      </c>
      <c r="X191" s="76">
        <v>0</v>
      </c>
      <c r="Y191" s="78">
        <f>SUM(G191,H191,I191,J191,K191,L191,M191,N191,O191)</f>
        <v>1476</v>
      </c>
    </row>
    <row r="192" spans="1:25" ht="12">
      <c r="A192" s="252"/>
      <c r="B192" s="75" t="s">
        <v>121</v>
      </c>
      <c r="C192" s="256"/>
      <c r="D192" s="257"/>
      <c r="E192" s="257"/>
      <c r="F192" s="76">
        <v>0</v>
      </c>
      <c r="G192" s="76">
        <v>0</v>
      </c>
      <c r="H192" s="77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 s="76">
        <v>0</v>
      </c>
      <c r="T192" s="76">
        <v>0</v>
      </c>
      <c r="U192" s="76">
        <v>0</v>
      </c>
      <c r="V192" s="76">
        <v>0</v>
      </c>
      <c r="W192" s="76">
        <v>0</v>
      </c>
      <c r="X192" s="76">
        <v>0</v>
      </c>
      <c r="Y192" s="78">
        <f>SUM(G192,H192,I192,J192,K192,L192,M192,N192,O192)</f>
        <v>0</v>
      </c>
    </row>
    <row r="193" spans="1:25" s="50" customFormat="1" ht="24" customHeight="1">
      <c r="A193" s="251" t="s">
        <v>179</v>
      </c>
      <c r="B193" s="89" t="s">
        <v>297</v>
      </c>
      <c r="C193" s="256" t="s">
        <v>356</v>
      </c>
      <c r="D193" s="257">
        <v>2011</v>
      </c>
      <c r="E193" s="257">
        <v>2012</v>
      </c>
      <c r="F193" s="72">
        <f>SUM(F194:F195)</f>
        <v>738</v>
      </c>
      <c r="G193" s="72">
        <f>SUM(G194:G195)</f>
        <v>246</v>
      </c>
      <c r="H193" s="73">
        <f aca="true" t="shared" si="77" ref="H193:Y193">SUM(H194:H195)</f>
        <v>492</v>
      </c>
      <c r="I193" s="72">
        <f t="shared" si="77"/>
        <v>0</v>
      </c>
      <c r="J193" s="72">
        <f t="shared" si="77"/>
        <v>0</v>
      </c>
      <c r="K193" s="72">
        <f t="shared" si="77"/>
        <v>0</v>
      </c>
      <c r="L193" s="72">
        <f t="shared" si="77"/>
        <v>0</v>
      </c>
      <c r="M193" s="72">
        <f t="shared" si="77"/>
        <v>0</v>
      </c>
      <c r="N193" s="72">
        <f t="shared" si="77"/>
        <v>0</v>
      </c>
      <c r="O193" s="72">
        <f t="shared" si="77"/>
        <v>0</v>
      </c>
      <c r="P193" s="72">
        <f t="shared" si="77"/>
        <v>0</v>
      </c>
      <c r="Q193" s="72">
        <f t="shared" si="77"/>
        <v>0</v>
      </c>
      <c r="R193" s="72">
        <f t="shared" si="77"/>
        <v>0</v>
      </c>
      <c r="S193" s="72">
        <f t="shared" si="77"/>
        <v>0</v>
      </c>
      <c r="T193" s="72">
        <f t="shared" si="77"/>
        <v>0</v>
      </c>
      <c r="U193" s="72">
        <f t="shared" si="77"/>
        <v>0</v>
      </c>
      <c r="V193" s="72">
        <f t="shared" si="77"/>
        <v>0</v>
      </c>
      <c r="W193" s="72">
        <f t="shared" si="77"/>
        <v>0</v>
      </c>
      <c r="X193" s="72">
        <f t="shared" si="77"/>
        <v>0</v>
      </c>
      <c r="Y193" s="74">
        <f t="shared" si="77"/>
        <v>738</v>
      </c>
    </row>
    <row r="194" spans="1:25" ht="12">
      <c r="A194" s="255"/>
      <c r="B194" s="75" t="s">
        <v>120</v>
      </c>
      <c r="C194" s="256"/>
      <c r="D194" s="257"/>
      <c r="E194" s="257"/>
      <c r="F194" s="76">
        <v>738</v>
      </c>
      <c r="G194" s="76">
        <v>246</v>
      </c>
      <c r="H194" s="77">
        <v>492</v>
      </c>
      <c r="I194" s="76">
        <v>0</v>
      </c>
      <c r="J194" s="76">
        <v>0</v>
      </c>
      <c r="K194" s="76">
        <v>0</v>
      </c>
      <c r="L194" s="76">
        <v>0</v>
      </c>
      <c r="M194" s="76">
        <v>0</v>
      </c>
      <c r="N194" s="76">
        <v>0</v>
      </c>
      <c r="O194" s="76">
        <v>0</v>
      </c>
      <c r="P194" s="76">
        <v>0</v>
      </c>
      <c r="Q194" s="76">
        <v>0</v>
      </c>
      <c r="R194" s="76">
        <v>0</v>
      </c>
      <c r="S194" s="76">
        <v>0</v>
      </c>
      <c r="T194" s="76">
        <v>0</v>
      </c>
      <c r="U194" s="76">
        <v>0</v>
      </c>
      <c r="V194" s="76">
        <v>0</v>
      </c>
      <c r="W194" s="76">
        <v>0</v>
      </c>
      <c r="X194" s="76">
        <v>0</v>
      </c>
      <c r="Y194" s="78">
        <f>SUM(G194,H194,I194,J194,K194,L194,M194,N194,O194)</f>
        <v>738</v>
      </c>
    </row>
    <row r="195" spans="1:25" ht="12">
      <c r="A195" s="252"/>
      <c r="B195" s="75" t="s">
        <v>121</v>
      </c>
      <c r="C195" s="256"/>
      <c r="D195" s="257"/>
      <c r="E195" s="257"/>
      <c r="F195" s="76">
        <v>0</v>
      </c>
      <c r="G195" s="76">
        <v>0</v>
      </c>
      <c r="H195" s="77">
        <v>0</v>
      </c>
      <c r="I195" s="76">
        <v>0</v>
      </c>
      <c r="J195" s="76">
        <v>0</v>
      </c>
      <c r="K195" s="76">
        <v>0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  <c r="R195" s="76">
        <v>0</v>
      </c>
      <c r="S195" s="76">
        <v>0</v>
      </c>
      <c r="T195" s="76">
        <v>0</v>
      </c>
      <c r="U195" s="76">
        <v>0</v>
      </c>
      <c r="V195" s="76">
        <v>0</v>
      </c>
      <c r="W195" s="76">
        <v>0</v>
      </c>
      <c r="X195" s="76">
        <v>0</v>
      </c>
      <c r="Y195" s="78">
        <f>SUM(G195,H195,I195,J195,K195,L195,M195,N195,O195)</f>
        <v>0</v>
      </c>
    </row>
    <row r="196" spans="1:25" s="50" customFormat="1" ht="24" customHeight="1">
      <c r="A196" s="251" t="s">
        <v>180</v>
      </c>
      <c r="B196" s="89" t="s">
        <v>298</v>
      </c>
      <c r="C196" s="256" t="s">
        <v>356</v>
      </c>
      <c r="D196" s="257">
        <v>2011</v>
      </c>
      <c r="E196" s="257">
        <v>2012</v>
      </c>
      <c r="F196" s="72">
        <f>SUM(F197:F198)</f>
        <v>3395</v>
      </c>
      <c r="G196" s="72">
        <f>SUM(G197:G198)</f>
        <v>1415</v>
      </c>
      <c r="H196" s="73">
        <f aca="true" t="shared" si="78" ref="H196:Y196">SUM(H197:H198)</f>
        <v>1980</v>
      </c>
      <c r="I196" s="72">
        <f t="shared" si="78"/>
        <v>0</v>
      </c>
      <c r="J196" s="72">
        <f t="shared" si="78"/>
        <v>0</v>
      </c>
      <c r="K196" s="72">
        <f t="shared" si="78"/>
        <v>0</v>
      </c>
      <c r="L196" s="72">
        <f t="shared" si="78"/>
        <v>0</v>
      </c>
      <c r="M196" s="72">
        <f t="shared" si="78"/>
        <v>0</v>
      </c>
      <c r="N196" s="72">
        <f t="shared" si="78"/>
        <v>0</v>
      </c>
      <c r="O196" s="72">
        <f t="shared" si="78"/>
        <v>0</v>
      </c>
      <c r="P196" s="72">
        <f t="shared" si="78"/>
        <v>0</v>
      </c>
      <c r="Q196" s="72">
        <f t="shared" si="78"/>
        <v>0</v>
      </c>
      <c r="R196" s="72">
        <f t="shared" si="78"/>
        <v>0</v>
      </c>
      <c r="S196" s="72">
        <f t="shared" si="78"/>
        <v>0</v>
      </c>
      <c r="T196" s="72">
        <f t="shared" si="78"/>
        <v>0</v>
      </c>
      <c r="U196" s="72">
        <f t="shared" si="78"/>
        <v>0</v>
      </c>
      <c r="V196" s="72">
        <f t="shared" si="78"/>
        <v>0</v>
      </c>
      <c r="W196" s="72">
        <f t="shared" si="78"/>
        <v>0</v>
      </c>
      <c r="X196" s="72">
        <f t="shared" si="78"/>
        <v>0</v>
      </c>
      <c r="Y196" s="74">
        <f t="shared" si="78"/>
        <v>3395</v>
      </c>
    </row>
    <row r="197" spans="1:25" ht="12">
      <c r="A197" s="255"/>
      <c r="B197" s="75" t="s">
        <v>120</v>
      </c>
      <c r="C197" s="256"/>
      <c r="D197" s="257"/>
      <c r="E197" s="257"/>
      <c r="F197" s="76">
        <v>3395</v>
      </c>
      <c r="G197" s="76">
        <v>1415</v>
      </c>
      <c r="H197" s="77">
        <v>1980</v>
      </c>
      <c r="I197" s="76">
        <v>0</v>
      </c>
      <c r="J197" s="76">
        <v>0</v>
      </c>
      <c r="K197" s="76">
        <v>0</v>
      </c>
      <c r="L197" s="76">
        <v>0</v>
      </c>
      <c r="M197" s="76">
        <v>0</v>
      </c>
      <c r="N197" s="76">
        <v>0</v>
      </c>
      <c r="O197" s="76">
        <v>0</v>
      </c>
      <c r="P197" s="76">
        <v>0</v>
      </c>
      <c r="Q197" s="76">
        <v>0</v>
      </c>
      <c r="R197" s="76">
        <v>0</v>
      </c>
      <c r="S197" s="76">
        <v>0</v>
      </c>
      <c r="T197" s="76">
        <v>0</v>
      </c>
      <c r="U197" s="76">
        <v>0</v>
      </c>
      <c r="V197" s="76">
        <v>0</v>
      </c>
      <c r="W197" s="76">
        <v>0</v>
      </c>
      <c r="X197" s="76">
        <v>0</v>
      </c>
      <c r="Y197" s="78">
        <f>SUM(G197,H197,I197,J197,K197,L197,M197,N197,O197)</f>
        <v>3395</v>
      </c>
    </row>
    <row r="198" spans="1:25" ht="12">
      <c r="A198" s="252"/>
      <c r="B198" s="75" t="s">
        <v>121</v>
      </c>
      <c r="C198" s="256"/>
      <c r="D198" s="257"/>
      <c r="E198" s="257"/>
      <c r="F198" s="76">
        <v>0</v>
      </c>
      <c r="G198" s="76">
        <v>0</v>
      </c>
      <c r="H198" s="77">
        <v>0</v>
      </c>
      <c r="I198" s="76">
        <v>0</v>
      </c>
      <c r="J198" s="76">
        <v>0</v>
      </c>
      <c r="K198" s="76">
        <v>0</v>
      </c>
      <c r="L198" s="76">
        <v>0</v>
      </c>
      <c r="M198" s="76">
        <v>0</v>
      </c>
      <c r="N198" s="76">
        <v>0</v>
      </c>
      <c r="O198" s="76">
        <v>0</v>
      </c>
      <c r="P198" s="76">
        <v>0</v>
      </c>
      <c r="Q198" s="76">
        <v>0</v>
      </c>
      <c r="R198" s="76">
        <v>0</v>
      </c>
      <c r="S198" s="76">
        <v>0</v>
      </c>
      <c r="T198" s="76">
        <v>0</v>
      </c>
      <c r="U198" s="76">
        <v>0</v>
      </c>
      <c r="V198" s="76">
        <v>0</v>
      </c>
      <c r="W198" s="76">
        <v>0</v>
      </c>
      <c r="X198" s="76">
        <v>0</v>
      </c>
      <c r="Y198" s="78">
        <f>SUM(G198,H198,I198,J198,K198,L198,M198,N198,O198)</f>
        <v>0</v>
      </c>
    </row>
    <row r="199" spans="1:25" s="50" customFormat="1" ht="24" customHeight="1">
      <c r="A199" s="251" t="s">
        <v>181</v>
      </c>
      <c r="B199" s="89" t="s">
        <v>299</v>
      </c>
      <c r="C199" s="256" t="s">
        <v>356</v>
      </c>
      <c r="D199" s="257">
        <v>2011</v>
      </c>
      <c r="E199" s="257">
        <v>2012</v>
      </c>
      <c r="F199" s="72">
        <f>SUM(F200:F201)</f>
        <v>2214</v>
      </c>
      <c r="G199" s="72">
        <f>SUM(G200:G201)</f>
        <v>1660</v>
      </c>
      <c r="H199" s="73">
        <f aca="true" t="shared" si="79" ref="H199:Y199">SUM(H200:H201)</f>
        <v>554</v>
      </c>
      <c r="I199" s="72">
        <f t="shared" si="79"/>
        <v>0</v>
      </c>
      <c r="J199" s="72">
        <f t="shared" si="79"/>
        <v>0</v>
      </c>
      <c r="K199" s="72">
        <f t="shared" si="79"/>
        <v>0</v>
      </c>
      <c r="L199" s="72">
        <f t="shared" si="79"/>
        <v>0</v>
      </c>
      <c r="M199" s="72">
        <f t="shared" si="79"/>
        <v>0</v>
      </c>
      <c r="N199" s="72">
        <f t="shared" si="79"/>
        <v>0</v>
      </c>
      <c r="O199" s="72">
        <f t="shared" si="79"/>
        <v>0</v>
      </c>
      <c r="P199" s="72">
        <f t="shared" si="79"/>
        <v>0</v>
      </c>
      <c r="Q199" s="72">
        <f t="shared" si="79"/>
        <v>0</v>
      </c>
      <c r="R199" s="72">
        <f t="shared" si="79"/>
        <v>0</v>
      </c>
      <c r="S199" s="72">
        <f t="shared" si="79"/>
        <v>0</v>
      </c>
      <c r="T199" s="72">
        <f t="shared" si="79"/>
        <v>0</v>
      </c>
      <c r="U199" s="72">
        <f t="shared" si="79"/>
        <v>0</v>
      </c>
      <c r="V199" s="72">
        <f t="shared" si="79"/>
        <v>0</v>
      </c>
      <c r="W199" s="72">
        <f t="shared" si="79"/>
        <v>0</v>
      </c>
      <c r="X199" s="72">
        <f t="shared" si="79"/>
        <v>0</v>
      </c>
      <c r="Y199" s="74">
        <f t="shared" si="79"/>
        <v>2214</v>
      </c>
    </row>
    <row r="200" spans="1:25" ht="12">
      <c r="A200" s="255"/>
      <c r="B200" s="75" t="s">
        <v>120</v>
      </c>
      <c r="C200" s="256"/>
      <c r="D200" s="257"/>
      <c r="E200" s="257"/>
      <c r="F200" s="76">
        <v>2214</v>
      </c>
      <c r="G200" s="76">
        <v>1660</v>
      </c>
      <c r="H200" s="77">
        <v>554</v>
      </c>
      <c r="I200" s="76">
        <v>0</v>
      </c>
      <c r="J200" s="76">
        <v>0</v>
      </c>
      <c r="K200" s="76">
        <v>0</v>
      </c>
      <c r="L200" s="76">
        <v>0</v>
      </c>
      <c r="M200" s="76">
        <v>0</v>
      </c>
      <c r="N200" s="76">
        <v>0</v>
      </c>
      <c r="O200" s="76">
        <v>0</v>
      </c>
      <c r="P200" s="76">
        <v>0</v>
      </c>
      <c r="Q200" s="76">
        <v>0</v>
      </c>
      <c r="R200" s="76">
        <v>0</v>
      </c>
      <c r="S200" s="76">
        <v>0</v>
      </c>
      <c r="T200" s="76">
        <v>0</v>
      </c>
      <c r="U200" s="76">
        <v>0</v>
      </c>
      <c r="V200" s="76">
        <v>0</v>
      </c>
      <c r="W200" s="76">
        <v>0</v>
      </c>
      <c r="X200" s="76">
        <v>0</v>
      </c>
      <c r="Y200" s="78">
        <f>SUM(G200,H200,I200,J200,K200,L200,M200,N200,O200)</f>
        <v>2214</v>
      </c>
    </row>
    <row r="201" spans="1:25" ht="12">
      <c r="A201" s="252"/>
      <c r="B201" s="75" t="s">
        <v>121</v>
      </c>
      <c r="C201" s="256"/>
      <c r="D201" s="257"/>
      <c r="E201" s="257"/>
      <c r="F201" s="76">
        <v>0</v>
      </c>
      <c r="G201" s="76">
        <v>0</v>
      </c>
      <c r="H201" s="77">
        <v>0</v>
      </c>
      <c r="I201" s="76">
        <v>0</v>
      </c>
      <c r="J201" s="76">
        <v>0</v>
      </c>
      <c r="K201" s="76">
        <v>0</v>
      </c>
      <c r="L201" s="76">
        <v>0</v>
      </c>
      <c r="M201" s="76">
        <v>0</v>
      </c>
      <c r="N201" s="76">
        <v>0</v>
      </c>
      <c r="O201" s="76">
        <v>0</v>
      </c>
      <c r="P201" s="76">
        <v>0</v>
      </c>
      <c r="Q201" s="76">
        <v>0</v>
      </c>
      <c r="R201" s="76">
        <v>0</v>
      </c>
      <c r="S201" s="76">
        <v>0</v>
      </c>
      <c r="T201" s="76">
        <v>0</v>
      </c>
      <c r="U201" s="76">
        <v>0</v>
      </c>
      <c r="V201" s="76">
        <v>0</v>
      </c>
      <c r="W201" s="76">
        <v>0</v>
      </c>
      <c r="X201" s="76">
        <v>0</v>
      </c>
      <c r="Y201" s="78">
        <f>SUM(G201,H201,I201,J201,K201,L201,M201,N201,O201)</f>
        <v>0</v>
      </c>
    </row>
    <row r="202" spans="1:25" s="50" customFormat="1" ht="24" customHeight="1">
      <c r="A202" s="251" t="s">
        <v>182</v>
      </c>
      <c r="B202" s="89" t="s">
        <v>300</v>
      </c>
      <c r="C202" s="256" t="s">
        <v>356</v>
      </c>
      <c r="D202" s="257">
        <v>2011</v>
      </c>
      <c r="E202" s="257">
        <v>2012</v>
      </c>
      <c r="F202" s="72">
        <f>SUM(F203:F204)</f>
        <v>29520</v>
      </c>
      <c r="G202" s="72">
        <f>SUM(G203:G204)</f>
        <v>19680</v>
      </c>
      <c r="H202" s="73">
        <f aca="true" t="shared" si="80" ref="H202:Y202">SUM(H203:H204)</f>
        <v>9840</v>
      </c>
      <c r="I202" s="72">
        <f t="shared" si="80"/>
        <v>0</v>
      </c>
      <c r="J202" s="72">
        <f t="shared" si="80"/>
        <v>0</v>
      </c>
      <c r="K202" s="72">
        <f t="shared" si="80"/>
        <v>0</v>
      </c>
      <c r="L202" s="72">
        <f t="shared" si="80"/>
        <v>0</v>
      </c>
      <c r="M202" s="72">
        <f t="shared" si="80"/>
        <v>0</v>
      </c>
      <c r="N202" s="72">
        <f t="shared" si="80"/>
        <v>0</v>
      </c>
      <c r="O202" s="72">
        <f t="shared" si="80"/>
        <v>0</v>
      </c>
      <c r="P202" s="72">
        <f t="shared" si="80"/>
        <v>0</v>
      </c>
      <c r="Q202" s="72">
        <f t="shared" si="80"/>
        <v>0</v>
      </c>
      <c r="R202" s="72">
        <f t="shared" si="80"/>
        <v>0</v>
      </c>
      <c r="S202" s="72">
        <f t="shared" si="80"/>
        <v>0</v>
      </c>
      <c r="T202" s="72">
        <f t="shared" si="80"/>
        <v>0</v>
      </c>
      <c r="U202" s="72">
        <f t="shared" si="80"/>
        <v>0</v>
      </c>
      <c r="V202" s="72">
        <f t="shared" si="80"/>
        <v>0</v>
      </c>
      <c r="W202" s="72">
        <f t="shared" si="80"/>
        <v>0</v>
      </c>
      <c r="X202" s="72">
        <f t="shared" si="80"/>
        <v>0</v>
      </c>
      <c r="Y202" s="74">
        <f t="shared" si="80"/>
        <v>29520</v>
      </c>
    </row>
    <row r="203" spans="1:25" ht="12">
      <c r="A203" s="255"/>
      <c r="B203" s="75" t="s">
        <v>120</v>
      </c>
      <c r="C203" s="256"/>
      <c r="D203" s="257"/>
      <c r="E203" s="257"/>
      <c r="F203" s="76">
        <v>29520</v>
      </c>
      <c r="G203" s="76">
        <v>19680</v>
      </c>
      <c r="H203" s="77">
        <v>9840</v>
      </c>
      <c r="I203" s="76">
        <v>0</v>
      </c>
      <c r="J203" s="76">
        <v>0</v>
      </c>
      <c r="K203" s="76">
        <v>0</v>
      </c>
      <c r="L203" s="76">
        <v>0</v>
      </c>
      <c r="M203" s="76">
        <v>0</v>
      </c>
      <c r="N203" s="76">
        <v>0</v>
      </c>
      <c r="O203" s="76">
        <v>0</v>
      </c>
      <c r="P203" s="76">
        <v>0</v>
      </c>
      <c r="Q203" s="76">
        <v>0</v>
      </c>
      <c r="R203" s="76">
        <v>0</v>
      </c>
      <c r="S203" s="76">
        <v>0</v>
      </c>
      <c r="T203" s="76">
        <v>0</v>
      </c>
      <c r="U203" s="76">
        <v>0</v>
      </c>
      <c r="V203" s="76">
        <v>0</v>
      </c>
      <c r="W203" s="76">
        <v>0</v>
      </c>
      <c r="X203" s="76">
        <v>0</v>
      </c>
      <c r="Y203" s="78">
        <f>SUM(G203,H203,I203,J203,K203,L203,M203,N203,O203)</f>
        <v>29520</v>
      </c>
    </row>
    <row r="204" spans="1:25" ht="12">
      <c r="A204" s="252"/>
      <c r="B204" s="75" t="s">
        <v>121</v>
      </c>
      <c r="C204" s="256"/>
      <c r="D204" s="257"/>
      <c r="E204" s="257"/>
      <c r="F204" s="76">
        <v>0</v>
      </c>
      <c r="G204" s="76">
        <v>0</v>
      </c>
      <c r="H204" s="77">
        <v>0</v>
      </c>
      <c r="I204" s="76">
        <v>0</v>
      </c>
      <c r="J204" s="76">
        <v>0</v>
      </c>
      <c r="K204" s="76">
        <v>0</v>
      </c>
      <c r="L204" s="76">
        <v>0</v>
      </c>
      <c r="M204" s="76">
        <v>0</v>
      </c>
      <c r="N204" s="76">
        <v>0</v>
      </c>
      <c r="O204" s="76">
        <v>0</v>
      </c>
      <c r="P204" s="76">
        <v>0</v>
      </c>
      <c r="Q204" s="76">
        <v>0</v>
      </c>
      <c r="R204" s="76">
        <v>0</v>
      </c>
      <c r="S204" s="76">
        <v>0</v>
      </c>
      <c r="T204" s="76">
        <v>0</v>
      </c>
      <c r="U204" s="76">
        <v>0</v>
      </c>
      <c r="V204" s="76">
        <v>0</v>
      </c>
      <c r="W204" s="76">
        <v>0</v>
      </c>
      <c r="X204" s="76">
        <v>0</v>
      </c>
      <c r="Y204" s="78">
        <f>SUM(G204,H204,I204,J204,K204,L204,M204,N204,O204)</f>
        <v>0</v>
      </c>
    </row>
    <row r="205" spans="1:25" s="50" customFormat="1" ht="24.75" customHeight="1">
      <c r="A205" s="251" t="s">
        <v>183</v>
      </c>
      <c r="B205" s="89" t="s">
        <v>301</v>
      </c>
      <c r="C205" s="256" t="s">
        <v>356</v>
      </c>
      <c r="D205" s="257">
        <v>2011</v>
      </c>
      <c r="E205" s="257">
        <v>2014</v>
      </c>
      <c r="F205" s="72">
        <f>SUM(F206:F207)</f>
        <v>491</v>
      </c>
      <c r="G205" s="72">
        <f>SUM(G206:G207)</f>
        <v>122</v>
      </c>
      <c r="H205" s="73">
        <f aca="true" t="shared" si="81" ref="H205:Y205">SUM(H206:H207)</f>
        <v>123</v>
      </c>
      <c r="I205" s="72">
        <f t="shared" si="81"/>
        <v>123</v>
      </c>
      <c r="J205" s="72">
        <f t="shared" si="81"/>
        <v>123</v>
      </c>
      <c r="K205" s="72">
        <f t="shared" si="81"/>
        <v>0</v>
      </c>
      <c r="L205" s="72">
        <f t="shared" si="81"/>
        <v>0</v>
      </c>
      <c r="M205" s="72">
        <f t="shared" si="81"/>
        <v>0</v>
      </c>
      <c r="N205" s="72">
        <f t="shared" si="81"/>
        <v>0</v>
      </c>
      <c r="O205" s="72">
        <f t="shared" si="81"/>
        <v>0</v>
      </c>
      <c r="P205" s="72">
        <f t="shared" si="81"/>
        <v>0</v>
      </c>
      <c r="Q205" s="72">
        <f t="shared" si="81"/>
        <v>0</v>
      </c>
      <c r="R205" s="72">
        <f t="shared" si="81"/>
        <v>0</v>
      </c>
      <c r="S205" s="72">
        <f t="shared" si="81"/>
        <v>0</v>
      </c>
      <c r="T205" s="72">
        <f t="shared" si="81"/>
        <v>0</v>
      </c>
      <c r="U205" s="72">
        <f t="shared" si="81"/>
        <v>0</v>
      </c>
      <c r="V205" s="72">
        <f t="shared" si="81"/>
        <v>0</v>
      </c>
      <c r="W205" s="72">
        <f t="shared" si="81"/>
        <v>0</v>
      </c>
      <c r="X205" s="72">
        <f t="shared" si="81"/>
        <v>0</v>
      </c>
      <c r="Y205" s="74">
        <f t="shared" si="81"/>
        <v>491</v>
      </c>
    </row>
    <row r="206" spans="1:25" ht="12">
      <c r="A206" s="255"/>
      <c r="B206" s="75" t="s">
        <v>120</v>
      </c>
      <c r="C206" s="256"/>
      <c r="D206" s="257"/>
      <c r="E206" s="257"/>
      <c r="F206" s="76">
        <v>491</v>
      </c>
      <c r="G206" s="76">
        <v>122</v>
      </c>
      <c r="H206" s="77">
        <v>123</v>
      </c>
      <c r="I206" s="76">
        <v>123</v>
      </c>
      <c r="J206" s="76">
        <v>123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6">
        <v>0</v>
      </c>
      <c r="R206" s="76">
        <v>0</v>
      </c>
      <c r="S206" s="76">
        <v>0</v>
      </c>
      <c r="T206" s="76">
        <v>0</v>
      </c>
      <c r="U206" s="76">
        <v>0</v>
      </c>
      <c r="V206" s="76">
        <v>0</v>
      </c>
      <c r="W206" s="76">
        <v>0</v>
      </c>
      <c r="X206" s="76">
        <v>0</v>
      </c>
      <c r="Y206" s="78">
        <f>SUM(G206,H206,I206,J206,K206,L206,M206,N206,O206)</f>
        <v>491</v>
      </c>
    </row>
    <row r="207" spans="1:25" ht="12">
      <c r="A207" s="252"/>
      <c r="B207" s="75" t="s">
        <v>121</v>
      </c>
      <c r="C207" s="256"/>
      <c r="D207" s="257"/>
      <c r="E207" s="257"/>
      <c r="F207" s="76">
        <v>0</v>
      </c>
      <c r="G207" s="76">
        <v>0</v>
      </c>
      <c r="H207" s="77">
        <v>0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6">
        <v>0</v>
      </c>
      <c r="R207" s="76">
        <v>0</v>
      </c>
      <c r="S207" s="76">
        <v>0</v>
      </c>
      <c r="T207" s="76">
        <v>0</v>
      </c>
      <c r="U207" s="76">
        <v>0</v>
      </c>
      <c r="V207" s="76">
        <v>0</v>
      </c>
      <c r="W207" s="76">
        <v>0</v>
      </c>
      <c r="X207" s="76">
        <v>0</v>
      </c>
      <c r="Y207" s="78">
        <f>SUM(G207,H207,I207,J207,K207,L207,M207,N207,O207)</f>
        <v>0</v>
      </c>
    </row>
    <row r="208" spans="1:25" s="50" customFormat="1" ht="24" customHeight="1">
      <c r="A208" s="251" t="s">
        <v>184</v>
      </c>
      <c r="B208" s="89" t="s">
        <v>302</v>
      </c>
      <c r="C208" s="256" t="s">
        <v>357</v>
      </c>
      <c r="D208" s="257">
        <v>2010</v>
      </c>
      <c r="E208" s="257">
        <v>2012</v>
      </c>
      <c r="F208" s="72">
        <f>SUM(F209:F210)</f>
        <v>1220</v>
      </c>
      <c r="G208" s="72">
        <f>SUM(G209:G210)</f>
        <v>610</v>
      </c>
      <c r="H208" s="73">
        <f aca="true" t="shared" si="82" ref="H208:Y208">SUM(H209:H210)</f>
        <v>610</v>
      </c>
      <c r="I208" s="72">
        <f t="shared" si="82"/>
        <v>0</v>
      </c>
      <c r="J208" s="72">
        <f t="shared" si="82"/>
        <v>0</v>
      </c>
      <c r="K208" s="72">
        <f t="shared" si="82"/>
        <v>0</v>
      </c>
      <c r="L208" s="72">
        <f t="shared" si="82"/>
        <v>0</v>
      </c>
      <c r="M208" s="72">
        <f t="shared" si="82"/>
        <v>0</v>
      </c>
      <c r="N208" s="72">
        <f t="shared" si="82"/>
        <v>0</v>
      </c>
      <c r="O208" s="72">
        <f t="shared" si="82"/>
        <v>0</v>
      </c>
      <c r="P208" s="72">
        <f t="shared" si="82"/>
        <v>0</v>
      </c>
      <c r="Q208" s="72">
        <f t="shared" si="82"/>
        <v>0</v>
      </c>
      <c r="R208" s="72">
        <f t="shared" si="82"/>
        <v>0</v>
      </c>
      <c r="S208" s="72">
        <f t="shared" si="82"/>
        <v>0</v>
      </c>
      <c r="T208" s="72">
        <f t="shared" si="82"/>
        <v>0</v>
      </c>
      <c r="U208" s="72">
        <f t="shared" si="82"/>
        <v>0</v>
      </c>
      <c r="V208" s="72">
        <f t="shared" si="82"/>
        <v>0</v>
      </c>
      <c r="W208" s="72">
        <f t="shared" si="82"/>
        <v>0</v>
      </c>
      <c r="X208" s="72">
        <f t="shared" si="82"/>
        <v>0</v>
      </c>
      <c r="Y208" s="74">
        <f t="shared" si="82"/>
        <v>1220</v>
      </c>
    </row>
    <row r="209" spans="1:25" ht="12">
      <c r="A209" s="255"/>
      <c r="B209" s="75" t="s">
        <v>120</v>
      </c>
      <c r="C209" s="256"/>
      <c r="D209" s="257"/>
      <c r="E209" s="257"/>
      <c r="F209" s="76">
        <v>1220</v>
      </c>
      <c r="G209" s="76">
        <v>610</v>
      </c>
      <c r="H209" s="77">
        <v>610</v>
      </c>
      <c r="I209" s="76">
        <v>0</v>
      </c>
      <c r="J209" s="76">
        <v>0</v>
      </c>
      <c r="K209" s="76">
        <v>0</v>
      </c>
      <c r="L209" s="76">
        <v>0</v>
      </c>
      <c r="M209" s="76">
        <v>0</v>
      </c>
      <c r="N209" s="76">
        <v>0</v>
      </c>
      <c r="O209" s="76">
        <v>0</v>
      </c>
      <c r="P209" s="76">
        <v>0</v>
      </c>
      <c r="Q209" s="76">
        <v>0</v>
      </c>
      <c r="R209" s="76">
        <v>0</v>
      </c>
      <c r="S209" s="76">
        <v>0</v>
      </c>
      <c r="T209" s="76">
        <v>0</v>
      </c>
      <c r="U209" s="76">
        <v>0</v>
      </c>
      <c r="V209" s="76">
        <v>0</v>
      </c>
      <c r="W209" s="76">
        <v>0</v>
      </c>
      <c r="X209" s="76">
        <v>0</v>
      </c>
      <c r="Y209" s="78">
        <f>SUM(G209,H209,I209,J209,K209,L209,M209,N209,O209)</f>
        <v>1220</v>
      </c>
    </row>
    <row r="210" spans="1:25" ht="12">
      <c r="A210" s="252"/>
      <c r="B210" s="75" t="s">
        <v>121</v>
      </c>
      <c r="C210" s="256"/>
      <c r="D210" s="257"/>
      <c r="E210" s="257"/>
      <c r="F210" s="76">
        <v>0</v>
      </c>
      <c r="G210" s="76">
        <v>0</v>
      </c>
      <c r="H210" s="77">
        <v>0</v>
      </c>
      <c r="I210" s="76">
        <v>0</v>
      </c>
      <c r="J210" s="76">
        <v>0</v>
      </c>
      <c r="K210" s="76">
        <v>0</v>
      </c>
      <c r="L210" s="76">
        <v>0</v>
      </c>
      <c r="M210" s="76">
        <v>0</v>
      </c>
      <c r="N210" s="76">
        <v>0</v>
      </c>
      <c r="O210" s="76">
        <v>0</v>
      </c>
      <c r="P210" s="76">
        <v>0</v>
      </c>
      <c r="Q210" s="76">
        <v>0</v>
      </c>
      <c r="R210" s="76">
        <v>0</v>
      </c>
      <c r="S210" s="76">
        <v>0</v>
      </c>
      <c r="T210" s="76">
        <v>0</v>
      </c>
      <c r="U210" s="76">
        <v>0</v>
      </c>
      <c r="V210" s="76">
        <v>0</v>
      </c>
      <c r="W210" s="76">
        <v>0</v>
      </c>
      <c r="X210" s="76">
        <v>0</v>
      </c>
      <c r="Y210" s="78">
        <f>SUM(G210,H210,I210,J210,K210,L210,M210,N210,O210)</f>
        <v>0</v>
      </c>
    </row>
    <row r="211" spans="1:25" s="50" customFormat="1" ht="24">
      <c r="A211" s="251" t="s">
        <v>185</v>
      </c>
      <c r="B211" s="89" t="s">
        <v>303</v>
      </c>
      <c r="C211" s="256" t="s">
        <v>134</v>
      </c>
      <c r="D211" s="257">
        <v>1994</v>
      </c>
      <c r="E211" s="257">
        <v>2017</v>
      </c>
      <c r="F211" s="72">
        <f>SUM(F212:F213)</f>
        <v>22074151</v>
      </c>
      <c r="G211" s="72">
        <f>SUM(G212:G213)</f>
        <v>350000</v>
      </c>
      <c r="H211" s="73">
        <f aca="true" t="shared" si="83" ref="H211:Y211">SUM(H212:H213)</f>
        <v>330000</v>
      </c>
      <c r="I211" s="72">
        <f t="shared" si="83"/>
        <v>300000</v>
      </c>
      <c r="J211" s="72">
        <f t="shared" si="83"/>
        <v>270000</v>
      </c>
      <c r="K211" s="72">
        <f t="shared" si="83"/>
        <v>240000</v>
      </c>
      <c r="L211" s="72">
        <f t="shared" si="83"/>
        <v>210000</v>
      </c>
      <c r="M211" s="72">
        <f t="shared" si="83"/>
        <v>170000</v>
      </c>
      <c r="N211" s="72">
        <f t="shared" si="83"/>
        <v>0</v>
      </c>
      <c r="O211" s="72">
        <f t="shared" si="83"/>
        <v>0</v>
      </c>
      <c r="P211" s="72">
        <f t="shared" si="83"/>
        <v>0</v>
      </c>
      <c r="Q211" s="72">
        <f t="shared" si="83"/>
        <v>0</v>
      </c>
      <c r="R211" s="72">
        <f t="shared" si="83"/>
        <v>0</v>
      </c>
      <c r="S211" s="72">
        <f t="shared" si="83"/>
        <v>0</v>
      </c>
      <c r="T211" s="72">
        <f t="shared" si="83"/>
        <v>0</v>
      </c>
      <c r="U211" s="72">
        <f t="shared" si="83"/>
        <v>0</v>
      </c>
      <c r="V211" s="72">
        <f t="shared" si="83"/>
        <v>0</v>
      </c>
      <c r="W211" s="72">
        <f t="shared" si="83"/>
        <v>0</v>
      </c>
      <c r="X211" s="72">
        <f t="shared" si="83"/>
        <v>0</v>
      </c>
      <c r="Y211" s="74">
        <f t="shared" si="83"/>
        <v>1870000</v>
      </c>
    </row>
    <row r="212" spans="1:25" ht="12">
      <c r="A212" s="255"/>
      <c r="B212" s="75" t="s">
        <v>120</v>
      </c>
      <c r="C212" s="256"/>
      <c r="D212" s="257"/>
      <c r="E212" s="257"/>
      <c r="F212" s="76">
        <v>22074151</v>
      </c>
      <c r="G212" s="76">
        <v>350000</v>
      </c>
      <c r="H212" s="77">
        <v>330000</v>
      </c>
      <c r="I212" s="76">
        <v>300000</v>
      </c>
      <c r="J212" s="76">
        <v>270000</v>
      </c>
      <c r="K212" s="76">
        <v>240000</v>
      </c>
      <c r="L212" s="76">
        <v>210000</v>
      </c>
      <c r="M212" s="76">
        <v>170000</v>
      </c>
      <c r="N212" s="76">
        <v>0</v>
      </c>
      <c r="O212" s="76">
        <v>0</v>
      </c>
      <c r="P212" s="76">
        <v>0</v>
      </c>
      <c r="Q212" s="76">
        <v>0</v>
      </c>
      <c r="R212" s="76">
        <v>0</v>
      </c>
      <c r="S212" s="76">
        <v>0</v>
      </c>
      <c r="T212" s="76">
        <v>0</v>
      </c>
      <c r="U212" s="76">
        <v>0</v>
      </c>
      <c r="V212" s="76">
        <v>0</v>
      </c>
      <c r="W212" s="76">
        <v>0</v>
      </c>
      <c r="X212" s="76">
        <v>0</v>
      </c>
      <c r="Y212" s="78">
        <f>SUM(G212,H212,I212,J212,K212,L212,M212,N212,O212)</f>
        <v>1870000</v>
      </c>
    </row>
    <row r="213" spans="1:25" ht="12">
      <c r="A213" s="252"/>
      <c r="B213" s="75" t="s">
        <v>121</v>
      </c>
      <c r="C213" s="256"/>
      <c r="D213" s="257"/>
      <c r="E213" s="257"/>
      <c r="F213" s="76">
        <v>0</v>
      </c>
      <c r="G213" s="76">
        <v>0</v>
      </c>
      <c r="H213" s="77">
        <v>0</v>
      </c>
      <c r="I213" s="76">
        <v>0</v>
      </c>
      <c r="J213" s="76">
        <v>0</v>
      </c>
      <c r="K213" s="76">
        <v>0</v>
      </c>
      <c r="L213" s="76">
        <v>0</v>
      </c>
      <c r="M213" s="76">
        <v>0</v>
      </c>
      <c r="N213" s="76">
        <v>0</v>
      </c>
      <c r="O213" s="76">
        <v>0</v>
      </c>
      <c r="P213" s="76">
        <v>0</v>
      </c>
      <c r="Q213" s="76">
        <v>0</v>
      </c>
      <c r="R213" s="76">
        <v>0</v>
      </c>
      <c r="S213" s="76">
        <v>0</v>
      </c>
      <c r="T213" s="76">
        <v>0</v>
      </c>
      <c r="U213" s="76">
        <v>0</v>
      </c>
      <c r="V213" s="76">
        <v>0</v>
      </c>
      <c r="W213" s="76">
        <v>0</v>
      </c>
      <c r="X213" s="76">
        <v>0</v>
      </c>
      <c r="Y213" s="78">
        <f>SUM(G213,H213,I213,J213,K213,L213,M213,N213,O213)</f>
        <v>0</v>
      </c>
    </row>
    <row r="214" spans="1:25" s="50" customFormat="1" ht="26.25" customHeight="1">
      <c r="A214" s="251" t="s">
        <v>186</v>
      </c>
      <c r="B214" s="89" t="s">
        <v>304</v>
      </c>
      <c r="C214" s="256" t="s">
        <v>134</v>
      </c>
      <c r="D214" s="257">
        <v>2010</v>
      </c>
      <c r="E214" s="257">
        <v>2012</v>
      </c>
      <c r="F214" s="72">
        <f>SUM(F215:F216)</f>
        <v>5683015</v>
      </c>
      <c r="G214" s="72">
        <f>SUM(G215:G216)</f>
        <v>600000</v>
      </c>
      <c r="H214" s="73">
        <f aca="true" t="shared" si="84" ref="H214:Y214">SUM(H215:H216)</f>
        <v>200000</v>
      </c>
      <c r="I214" s="72">
        <f t="shared" si="84"/>
        <v>0</v>
      </c>
      <c r="J214" s="72">
        <f t="shared" si="84"/>
        <v>0</v>
      </c>
      <c r="K214" s="72">
        <f t="shared" si="84"/>
        <v>0</v>
      </c>
      <c r="L214" s="72">
        <f t="shared" si="84"/>
        <v>0</v>
      </c>
      <c r="M214" s="72">
        <f t="shared" si="84"/>
        <v>0</v>
      </c>
      <c r="N214" s="72">
        <f t="shared" si="84"/>
        <v>0</v>
      </c>
      <c r="O214" s="72">
        <f t="shared" si="84"/>
        <v>0</v>
      </c>
      <c r="P214" s="72">
        <f t="shared" si="84"/>
        <v>0</v>
      </c>
      <c r="Q214" s="72">
        <f t="shared" si="84"/>
        <v>0</v>
      </c>
      <c r="R214" s="72">
        <f t="shared" si="84"/>
        <v>0</v>
      </c>
      <c r="S214" s="72">
        <f t="shared" si="84"/>
        <v>0</v>
      </c>
      <c r="T214" s="72">
        <f t="shared" si="84"/>
        <v>0</v>
      </c>
      <c r="U214" s="72">
        <f t="shared" si="84"/>
        <v>0</v>
      </c>
      <c r="V214" s="72">
        <f t="shared" si="84"/>
        <v>0</v>
      </c>
      <c r="W214" s="72">
        <f t="shared" si="84"/>
        <v>0</v>
      </c>
      <c r="X214" s="72">
        <f t="shared" si="84"/>
        <v>0</v>
      </c>
      <c r="Y214" s="74">
        <f t="shared" si="84"/>
        <v>800000</v>
      </c>
    </row>
    <row r="215" spans="1:25" ht="12">
      <c r="A215" s="255"/>
      <c r="B215" s="75" t="s">
        <v>120</v>
      </c>
      <c r="C215" s="256"/>
      <c r="D215" s="257"/>
      <c r="E215" s="257"/>
      <c r="F215" s="76">
        <v>5683015</v>
      </c>
      <c r="G215" s="76">
        <v>600000</v>
      </c>
      <c r="H215" s="77">
        <v>200000</v>
      </c>
      <c r="I215" s="76">
        <v>0</v>
      </c>
      <c r="J215" s="76">
        <v>0</v>
      </c>
      <c r="K215" s="76">
        <v>0</v>
      </c>
      <c r="L215" s="76">
        <v>0</v>
      </c>
      <c r="M215" s="76">
        <v>0</v>
      </c>
      <c r="N215" s="76">
        <v>0</v>
      </c>
      <c r="O215" s="76">
        <v>0</v>
      </c>
      <c r="P215" s="76">
        <v>0</v>
      </c>
      <c r="Q215" s="76">
        <v>0</v>
      </c>
      <c r="R215" s="76">
        <v>0</v>
      </c>
      <c r="S215" s="76">
        <v>0</v>
      </c>
      <c r="T215" s="76">
        <v>0</v>
      </c>
      <c r="U215" s="76">
        <v>0</v>
      </c>
      <c r="V215" s="76">
        <v>0</v>
      </c>
      <c r="W215" s="76">
        <v>0</v>
      </c>
      <c r="X215" s="76">
        <v>0</v>
      </c>
      <c r="Y215" s="78">
        <f>SUM(G215,H215,I215,J215,K215,L215,M215,N215,O215)</f>
        <v>800000</v>
      </c>
    </row>
    <row r="216" spans="1:25" ht="12">
      <c r="A216" s="252"/>
      <c r="B216" s="75" t="s">
        <v>121</v>
      </c>
      <c r="C216" s="256"/>
      <c r="D216" s="257"/>
      <c r="E216" s="257"/>
      <c r="F216" s="76">
        <v>0</v>
      </c>
      <c r="G216" s="76">
        <v>0</v>
      </c>
      <c r="H216" s="77">
        <v>0</v>
      </c>
      <c r="I216" s="76">
        <v>0</v>
      </c>
      <c r="J216" s="76">
        <v>0</v>
      </c>
      <c r="K216" s="76">
        <v>0</v>
      </c>
      <c r="L216" s="76">
        <v>0</v>
      </c>
      <c r="M216" s="76">
        <v>0</v>
      </c>
      <c r="N216" s="76">
        <v>0</v>
      </c>
      <c r="O216" s="76">
        <v>0</v>
      </c>
      <c r="P216" s="76">
        <v>0</v>
      </c>
      <c r="Q216" s="76">
        <v>0</v>
      </c>
      <c r="R216" s="76">
        <v>0</v>
      </c>
      <c r="S216" s="76">
        <v>0</v>
      </c>
      <c r="T216" s="76">
        <v>0</v>
      </c>
      <c r="U216" s="76">
        <v>0</v>
      </c>
      <c r="V216" s="76">
        <v>0</v>
      </c>
      <c r="W216" s="76">
        <v>0</v>
      </c>
      <c r="X216" s="76">
        <v>0</v>
      </c>
      <c r="Y216" s="78">
        <f>SUM(G216,H216,I216,J216,K216,L216,M216,N216,O216)</f>
        <v>0</v>
      </c>
    </row>
    <row r="217" spans="1:25" s="50" customFormat="1" ht="24.75" customHeight="1">
      <c r="A217" s="251" t="s">
        <v>187</v>
      </c>
      <c r="B217" s="89" t="s">
        <v>305</v>
      </c>
      <c r="C217" s="256" t="s">
        <v>134</v>
      </c>
      <c r="D217" s="257">
        <v>2010</v>
      </c>
      <c r="E217" s="257">
        <v>2019</v>
      </c>
      <c r="F217" s="72">
        <f>SUM(F218:F219)</f>
        <v>14180026</v>
      </c>
      <c r="G217" s="72">
        <f>SUM(G218:G219)</f>
        <v>2050000</v>
      </c>
      <c r="H217" s="73">
        <f aca="true" t="shared" si="85" ref="H217:Y217">SUM(H218:H219)</f>
        <v>1970000</v>
      </c>
      <c r="I217" s="72">
        <f t="shared" si="85"/>
        <v>2200000</v>
      </c>
      <c r="J217" s="72">
        <f t="shared" si="85"/>
        <v>1592643</v>
      </c>
      <c r="K217" s="72">
        <f t="shared" si="85"/>
        <v>1390884</v>
      </c>
      <c r="L217" s="72">
        <f t="shared" si="85"/>
        <v>1189126</v>
      </c>
      <c r="M217" s="72">
        <f t="shared" si="85"/>
        <v>988436</v>
      </c>
      <c r="N217" s="72">
        <f t="shared" si="85"/>
        <v>787745</v>
      </c>
      <c r="O217" s="72">
        <f t="shared" si="85"/>
        <v>394469</v>
      </c>
      <c r="P217" s="72">
        <f t="shared" si="85"/>
        <v>0</v>
      </c>
      <c r="Q217" s="72">
        <f t="shared" si="85"/>
        <v>0</v>
      </c>
      <c r="R217" s="72">
        <f t="shared" si="85"/>
        <v>0</v>
      </c>
      <c r="S217" s="72">
        <f t="shared" si="85"/>
        <v>0</v>
      </c>
      <c r="T217" s="72">
        <f t="shared" si="85"/>
        <v>0</v>
      </c>
      <c r="U217" s="72">
        <f t="shared" si="85"/>
        <v>0</v>
      </c>
      <c r="V217" s="72">
        <f t="shared" si="85"/>
        <v>0</v>
      </c>
      <c r="W217" s="72">
        <f t="shared" si="85"/>
        <v>0</v>
      </c>
      <c r="X217" s="72">
        <f t="shared" si="85"/>
        <v>0</v>
      </c>
      <c r="Y217" s="74">
        <f t="shared" si="85"/>
        <v>12563303</v>
      </c>
    </row>
    <row r="218" spans="1:25" ht="12">
      <c r="A218" s="255"/>
      <c r="B218" s="75" t="s">
        <v>120</v>
      </c>
      <c r="C218" s="256"/>
      <c r="D218" s="257"/>
      <c r="E218" s="257"/>
      <c r="F218" s="76">
        <v>14180026</v>
      </c>
      <c r="G218" s="76">
        <v>2050000</v>
      </c>
      <c r="H218" s="77">
        <v>1970000</v>
      </c>
      <c r="I218" s="76">
        <v>2200000</v>
      </c>
      <c r="J218" s="76">
        <v>1592643</v>
      </c>
      <c r="K218" s="76">
        <v>1390884</v>
      </c>
      <c r="L218" s="76">
        <v>1189126</v>
      </c>
      <c r="M218" s="76">
        <v>988436</v>
      </c>
      <c r="N218" s="76">
        <v>787745</v>
      </c>
      <c r="O218" s="76">
        <v>394469</v>
      </c>
      <c r="P218" s="76">
        <v>0</v>
      </c>
      <c r="Q218" s="76">
        <v>0</v>
      </c>
      <c r="R218" s="76">
        <v>0</v>
      </c>
      <c r="S218" s="76">
        <v>0</v>
      </c>
      <c r="T218" s="76">
        <v>0</v>
      </c>
      <c r="U218" s="76">
        <v>0</v>
      </c>
      <c r="V218" s="76">
        <v>0</v>
      </c>
      <c r="W218" s="76">
        <v>0</v>
      </c>
      <c r="X218" s="76">
        <v>0</v>
      </c>
      <c r="Y218" s="78">
        <f>SUM(G218,H218,I218,J218,K218,L218,M218,N218,O218)</f>
        <v>12563303</v>
      </c>
    </row>
    <row r="219" spans="1:25" ht="12">
      <c r="A219" s="252"/>
      <c r="B219" s="75" t="s">
        <v>121</v>
      </c>
      <c r="C219" s="256"/>
      <c r="D219" s="257"/>
      <c r="E219" s="257"/>
      <c r="F219" s="76">
        <v>0</v>
      </c>
      <c r="G219" s="76">
        <v>0</v>
      </c>
      <c r="H219" s="77">
        <v>0</v>
      </c>
      <c r="I219" s="76">
        <v>0</v>
      </c>
      <c r="J219" s="76">
        <v>0</v>
      </c>
      <c r="K219" s="76">
        <v>0</v>
      </c>
      <c r="L219" s="76">
        <v>0</v>
      </c>
      <c r="M219" s="76">
        <v>0</v>
      </c>
      <c r="N219" s="76">
        <v>0</v>
      </c>
      <c r="O219" s="76">
        <v>0</v>
      </c>
      <c r="P219" s="76">
        <v>0</v>
      </c>
      <c r="Q219" s="76">
        <v>0</v>
      </c>
      <c r="R219" s="76">
        <v>0</v>
      </c>
      <c r="S219" s="76">
        <v>0</v>
      </c>
      <c r="T219" s="76">
        <v>0</v>
      </c>
      <c r="U219" s="76">
        <v>0</v>
      </c>
      <c r="V219" s="76">
        <v>0</v>
      </c>
      <c r="W219" s="76">
        <v>0</v>
      </c>
      <c r="X219" s="76">
        <v>0</v>
      </c>
      <c r="Y219" s="78">
        <f>SUM(G219,H219,I219,J219,K219,L219,M219,N219,O219)</f>
        <v>0</v>
      </c>
    </row>
    <row r="220" spans="1:25" s="94" customFormat="1" ht="17.25" customHeight="1" hidden="1">
      <c r="A220" s="258" t="s">
        <v>188</v>
      </c>
      <c r="B220" s="90" t="s">
        <v>306</v>
      </c>
      <c r="C220" s="261" t="s">
        <v>134</v>
      </c>
      <c r="D220" s="262">
        <v>2011</v>
      </c>
      <c r="E220" s="262">
        <v>2019</v>
      </c>
      <c r="F220" s="91">
        <f>SUM(F221:F222)</f>
        <v>0</v>
      </c>
      <c r="G220" s="91">
        <f>SUM(G221:G222)</f>
        <v>0</v>
      </c>
      <c r="H220" s="92">
        <f aca="true" t="shared" si="86" ref="H220:Y220">SUM(H221:H222)</f>
        <v>0</v>
      </c>
      <c r="I220" s="91">
        <f t="shared" si="86"/>
        <v>0</v>
      </c>
      <c r="J220" s="91">
        <f t="shared" si="86"/>
        <v>0</v>
      </c>
      <c r="K220" s="91">
        <f t="shared" si="86"/>
        <v>0</v>
      </c>
      <c r="L220" s="91">
        <f t="shared" si="86"/>
        <v>0</v>
      </c>
      <c r="M220" s="91">
        <f t="shared" si="86"/>
        <v>0</v>
      </c>
      <c r="N220" s="91">
        <f t="shared" si="86"/>
        <v>0</v>
      </c>
      <c r="O220" s="91">
        <f t="shared" si="86"/>
        <v>0</v>
      </c>
      <c r="P220" s="91">
        <f t="shared" si="86"/>
        <v>0</v>
      </c>
      <c r="Q220" s="91">
        <f t="shared" si="86"/>
        <v>0</v>
      </c>
      <c r="R220" s="91">
        <f t="shared" si="86"/>
        <v>0</v>
      </c>
      <c r="S220" s="91">
        <f t="shared" si="86"/>
        <v>0</v>
      </c>
      <c r="T220" s="91">
        <f t="shared" si="86"/>
        <v>0</v>
      </c>
      <c r="U220" s="91">
        <f t="shared" si="86"/>
        <v>0</v>
      </c>
      <c r="V220" s="91">
        <f t="shared" si="86"/>
        <v>0</v>
      </c>
      <c r="W220" s="91">
        <f t="shared" si="86"/>
        <v>0</v>
      </c>
      <c r="X220" s="91">
        <f t="shared" si="86"/>
        <v>0</v>
      </c>
      <c r="Y220" s="93">
        <f t="shared" si="86"/>
        <v>0</v>
      </c>
    </row>
    <row r="221" spans="1:25" s="99" customFormat="1" ht="17.25" customHeight="1" hidden="1">
      <c r="A221" s="259"/>
      <c r="B221" s="95" t="s">
        <v>120</v>
      </c>
      <c r="C221" s="261"/>
      <c r="D221" s="262"/>
      <c r="E221" s="262"/>
      <c r="F221" s="96"/>
      <c r="G221" s="96">
        <v>0</v>
      </c>
      <c r="H221" s="97">
        <v>0</v>
      </c>
      <c r="I221" s="96">
        <v>0</v>
      </c>
      <c r="J221" s="96">
        <v>0</v>
      </c>
      <c r="K221" s="96">
        <v>0</v>
      </c>
      <c r="L221" s="96">
        <v>0</v>
      </c>
      <c r="M221" s="96">
        <v>0</v>
      </c>
      <c r="N221" s="96">
        <v>0</v>
      </c>
      <c r="O221" s="96">
        <v>0</v>
      </c>
      <c r="P221" s="96">
        <v>0</v>
      </c>
      <c r="Q221" s="96">
        <v>0</v>
      </c>
      <c r="R221" s="96">
        <v>0</v>
      </c>
      <c r="S221" s="96">
        <v>0</v>
      </c>
      <c r="T221" s="96">
        <v>0</v>
      </c>
      <c r="U221" s="96">
        <v>0</v>
      </c>
      <c r="V221" s="96">
        <v>0</v>
      </c>
      <c r="W221" s="96">
        <v>0</v>
      </c>
      <c r="X221" s="96">
        <v>0</v>
      </c>
      <c r="Y221" s="98">
        <f>SUM(G221:O221)</f>
        <v>0</v>
      </c>
    </row>
    <row r="222" spans="1:25" s="99" customFormat="1" ht="17.25" customHeight="1" hidden="1">
      <c r="A222" s="260"/>
      <c r="B222" s="95" t="s">
        <v>121</v>
      </c>
      <c r="C222" s="261"/>
      <c r="D222" s="262"/>
      <c r="E222" s="262"/>
      <c r="F222" s="96">
        <v>0</v>
      </c>
      <c r="G222" s="96">
        <v>0</v>
      </c>
      <c r="H222" s="97">
        <v>0</v>
      </c>
      <c r="I222" s="96">
        <v>0</v>
      </c>
      <c r="J222" s="96">
        <v>0</v>
      </c>
      <c r="K222" s="96">
        <v>0</v>
      </c>
      <c r="L222" s="96">
        <v>0</v>
      </c>
      <c r="M222" s="96">
        <v>0</v>
      </c>
      <c r="N222" s="96">
        <v>0</v>
      </c>
      <c r="O222" s="96">
        <v>0</v>
      </c>
      <c r="P222" s="96">
        <v>0</v>
      </c>
      <c r="Q222" s="96">
        <v>0</v>
      </c>
      <c r="R222" s="96">
        <v>0</v>
      </c>
      <c r="S222" s="96">
        <v>0</v>
      </c>
      <c r="T222" s="96">
        <v>0</v>
      </c>
      <c r="U222" s="96">
        <v>0</v>
      </c>
      <c r="V222" s="96">
        <v>0</v>
      </c>
      <c r="W222" s="96">
        <v>0</v>
      </c>
      <c r="X222" s="96">
        <v>0</v>
      </c>
      <c r="Y222" s="98">
        <f>SUM(G222:O222)</f>
        <v>0</v>
      </c>
    </row>
    <row r="223" spans="1:25" s="50" customFormat="1" ht="24.75" customHeight="1">
      <c r="A223" s="251" t="s">
        <v>188</v>
      </c>
      <c r="B223" s="89" t="s">
        <v>307</v>
      </c>
      <c r="C223" s="256" t="s">
        <v>348</v>
      </c>
      <c r="D223" s="257">
        <v>2010</v>
      </c>
      <c r="E223" s="257">
        <v>2012</v>
      </c>
      <c r="F223" s="72">
        <f>SUM(F224:F225)</f>
        <v>328000</v>
      </c>
      <c r="G223" s="72">
        <f>SUM(G224:G225)</f>
        <v>107000</v>
      </c>
      <c r="H223" s="73">
        <f aca="true" t="shared" si="87" ref="H223:Y223">SUM(H224:H225)</f>
        <v>121000</v>
      </c>
      <c r="I223" s="72">
        <f t="shared" si="87"/>
        <v>0</v>
      </c>
      <c r="J223" s="72">
        <f t="shared" si="87"/>
        <v>0</v>
      </c>
      <c r="K223" s="72">
        <f t="shared" si="87"/>
        <v>0</v>
      </c>
      <c r="L223" s="72">
        <f t="shared" si="87"/>
        <v>0</v>
      </c>
      <c r="M223" s="72">
        <f t="shared" si="87"/>
        <v>0</v>
      </c>
      <c r="N223" s="72">
        <f t="shared" si="87"/>
        <v>0</v>
      </c>
      <c r="O223" s="72">
        <f t="shared" si="87"/>
        <v>0</v>
      </c>
      <c r="P223" s="72">
        <f t="shared" si="87"/>
        <v>0</v>
      </c>
      <c r="Q223" s="72">
        <f t="shared" si="87"/>
        <v>0</v>
      </c>
      <c r="R223" s="72">
        <f t="shared" si="87"/>
        <v>0</v>
      </c>
      <c r="S223" s="72">
        <f t="shared" si="87"/>
        <v>0</v>
      </c>
      <c r="T223" s="72">
        <f t="shared" si="87"/>
        <v>0</v>
      </c>
      <c r="U223" s="72">
        <f t="shared" si="87"/>
        <v>0</v>
      </c>
      <c r="V223" s="72">
        <f t="shared" si="87"/>
        <v>0</v>
      </c>
      <c r="W223" s="72">
        <f t="shared" si="87"/>
        <v>0</v>
      </c>
      <c r="X223" s="72">
        <f t="shared" si="87"/>
        <v>0</v>
      </c>
      <c r="Y223" s="74">
        <f t="shared" si="87"/>
        <v>228000</v>
      </c>
    </row>
    <row r="224" spans="1:25" ht="12">
      <c r="A224" s="255"/>
      <c r="B224" s="75" t="s">
        <v>120</v>
      </c>
      <c r="C224" s="256"/>
      <c r="D224" s="257"/>
      <c r="E224" s="257"/>
      <c r="F224" s="76">
        <v>328000</v>
      </c>
      <c r="G224" s="76">
        <v>107000</v>
      </c>
      <c r="H224" s="77">
        <v>121000</v>
      </c>
      <c r="I224" s="76">
        <v>0</v>
      </c>
      <c r="J224" s="76">
        <v>0</v>
      </c>
      <c r="K224" s="76">
        <v>0</v>
      </c>
      <c r="L224" s="76">
        <v>0</v>
      </c>
      <c r="M224" s="76">
        <v>0</v>
      </c>
      <c r="N224" s="76">
        <v>0</v>
      </c>
      <c r="O224" s="76">
        <v>0</v>
      </c>
      <c r="P224" s="76">
        <v>0</v>
      </c>
      <c r="Q224" s="76">
        <v>0</v>
      </c>
      <c r="R224" s="76">
        <v>0</v>
      </c>
      <c r="S224" s="76">
        <v>0</v>
      </c>
      <c r="T224" s="76">
        <v>0</v>
      </c>
      <c r="U224" s="76">
        <v>0</v>
      </c>
      <c r="V224" s="76">
        <v>0</v>
      </c>
      <c r="W224" s="76">
        <v>0</v>
      </c>
      <c r="X224" s="76">
        <v>0</v>
      </c>
      <c r="Y224" s="78">
        <f>SUM(G224,H224,I224,J224,K224,L224,M224,N224,O224)</f>
        <v>228000</v>
      </c>
    </row>
    <row r="225" spans="1:25" ht="12">
      <c r="A225" s="252"/>
      <c r="B225" s="75" t="s">
        <v>121</v>
      </c>
      <c r="C225" s="256"/>
      <c r="D225" s="257"/>
      <c r="E225" s="257"/>
      <c r="F225" s="76">
        <v>0</v>
      </c>
      <c r="G225" s="76">
        <v>0</v>
      </c>
      <c r="H225" s="77">
        <v>0</v>
      </c>
      <c r="I225" s="76">
        <v>0</v>
      </c>
      <c r="J225" s="76">
        <v>0</v>
      </c>
      <c r="K225" s="76">
        <v>0</v>
      </c>
      <c r="L225" s="76">
        <v>0</v>
      </c>
      <c r="M225" s="76">
        <v>0</v>
      </c>
      <c r="N225" s="76">
        <v>0</v>
      </c>
      <c r="O225" s="76">
        <v>0</v>
      </c>
      <c r="P225" s="76">
        <v>0</v>
      </c>
      <c r="Q225" s="76">
        <v>0</v>
      </c>
      <c r="R225" s="76">
        <v>0</v>
      </c>
      <c r="S225" s="76">
        <v>0</v>
      </c>
      <c r="T225" s="76">
        <v>0</v>
      </c>
      <c r="U225" s="76">
        <v>0</v>
      </c>
      <c r="V225" s="76">
        <v>0</v>
      </c>
      <c r="W225" s="76">
        <v>0</v>
      </c>
      <c r="X225" s="76">
        <v>0</v>
      </c>
      <c r="Y225" s="78">
        <f>SUM(G225,H225,I225,J225,K225,L225,M225,N225,O225)</f>
        <v>0</v>
      </c>
    </row>
    <row r="226" spans="1:25" s="50" customFormat="1" ht="24.75" customHeight="1">
      <c r="A226" s="251" t="s">
        <v>189</v>
      </c>
      <c r="B226" s="89" t="s">
        <v>308</v>
      </c>
      <c r="C226" s="256" t="s">
        <v>348</v>
      </c>
      <c r="D226" s="257">
        <v>2010</v>
      </c>
      <c r="E226" s="257">
        <v>2012</v>
      </c>
      <c r="F226" s="72">
        <f>SUM(F227:F228)</f>
        <v>328000</v>
      </c>
      <c r="G226" s="72">
        <f>SUM(G227:G228)</f>
        <v>107000</v>
      </c>
      <c r="H226" s="73">
        <f aca="true" t="shared" si="88" ref="H226:Y226">SUM(H227:H228)</f>
        <v>121000</v>
      </c>
      <c r="I226" s="72">
        <f t="shared" si="88"/>
        <v>0</v>
      </c>
      <c r="J226" s="72">
        <f t="shared" si="88"/>
        <v>0</v>
      </c>
      <c r="K226" s="72">
        <f t="shared" si="88"/>
        <v>0</v>
      </c>
      <c r="L226" s="72">
        <f t="shared" si="88"/>
        <v>0</v>
      </c>
      <c r="M226" s="72">
        <f t="shared" si="88"/>
        <v>0</v>
      </c>
      <c r="N226" s="72">
        <f t="shared" si="88"/>
        <v>0</v>
      </c>
      <c r="O226" s="72">
        <f t="shared" si="88"/>
        <v>0</v>
      </c>
      <c r="P226" s="72">
        <f t="shared" si="88"/>
        <v>0</v>
      </c>
      <c r="Q226" s="72">
        <f t="shared" si="88"/>
        <v>0</v>
      </c>
      <c r="R226" s="72">
        <f t="shared" si="88"/>
        <v>0</v>
      </c>
      <c r="S226" s="72">
        <f t="shared" si="88"/>
        <v>0</v>
      </c>
      <c r="T226" s="72">
        <f t="shared" si="88"/>
        <v>0</v>
      </c>
      <c r="U226" s="72">
        <f t="shared" si="88"/>
        <v>0</v>
      </c>
      <c r="V226" s="72">
        <f t="shared" si="88"/>
        <v>0</v>
      </c>
      <c r="W226" s="72">
        <f t="shared" si="88"/>
        <v>0</v>
      </c>
      <c r="X226" s="72">
        <f t="shared" si="88"/>
        <v>0</v>
      </c>
      <c r="Y226" s="74">
        <f t="shared" si="88"/>
        <v>228000</v>
      </c>
    </row>
    <row r="227" spans="1:25" ht="12">
      <c r="A227" s="255"/>
      <c r="B227" s="75" t="s">
        <v>120</v>
      </c>
      <c r="C227" s="256"/>
      <c r="D227" s="257"/>
      <c r="E227" s="257"/>
      <c r="F227" s="76">
        <v>328000</v>
      </c>
      <c r="G227" s="76">
        <v>107000</v>
      </c>
      <c r="H227" s="77">
        <v>121000</v>
      </c>
      <c r="I227" s="76">
        <v>0</v>
      </c>
      <c r="J227" s="76">
        <v>0</v>
      </c>
      <c r="K227" s="76">
        <v>0</v>
      </c>
      <c r="L227" s="76">
        <v>0</v>
      </c>
      <c r="M227" s="76">
        <v>0</v>
      </c>
      <c r="N227" s="76">
        <v>0</v>
      </c>
      <c r="O227" s="76">
        <v>0</v>
      </c>
      <c r="P227" s="76">
        <v>0</v>
      </c>
      <c r="Q227" s="76">
        <v>0</v>
      </c>
      <c r="R227" s="76">
        <v>0</v>
      </c>
      <c r="S227" s="76">
        <v>0</v>
      </c>
      <c r="T227" s="76">
        <v>0</v>
      </c>
      <c r="U227" s="76">
        <v>0</v>
      </c>
      <c r="V227" s="76">
        <v>0</v>
      </c>
      <c r="W227" s="76">
        <v>0</v>
      </c>
      <c r="X227" s="76">
        <v>0</v>
      </c>
      <c r="Y227" s="78">
        <f>SUM(G227,H227,I227,J227,K227,L227,M227,N227,O227)</f>
        <v>228000</v>
      </c>
    </row>
    <row r="228" spans="1:25" ht="12">
      <c r="A228" s="252"/>
      <c r="B228" s="75" t="s">
        <v>121</v>
      </c>
      <c r="C228" s="256"/>
      <c r="D228" s="257"/>
      <c r="E228" s="257"/>
      <c r="F228" s="76">
        <v>0</v>
      </c>
      <c r="G228" s="76">
        <v>0</v>
      </c>
      <c r="H228" s="77">
        <v>0</v>
      </c>
      <c r="I228" s="76">
        <v>0</v>
      </c>
      <c r="J228" s="76">
        <v>0</v>
      </c>
      <c r="K228" s="76">
        <v>0</v>
      </c>
      <c r="L228" s="76">
        <v>0</v>
      </c>
      <c r="M228" s="76">
        <v>0</v>
      </c>
      <c r="N228" s="76">
        <v>0</v>
      </c>
      <c r="O228" s="76">
        <v>0</v>
      </c>
      <c r="P228" s="76">
        <v>0</v>
      </c>
      <c r="Q228" s="76">
        <v>0</v>
      </c>
      <c r="R228" s="76">
        <v>0</v>
      </c>
      <c r="S228" s="76">
        <v>0</v>
      </c>
      <c r="T228" s="76">
        <v>0</v>
      </c>
      <c r="U228" s="76">
        <v>0</v>
      </c>
      <c r="V228" s="76">
        <v>0</v>
      </c>
      <c r="W228" s="76">
        <v>0</v>
      </c>
      <c r="X228" s="76">
        <v>0</v>
      </c>
      <c r="Y228" s="78">
        <f>SUM(G228,H228,I228,J228,K228,L228,M228,N228,O228)</f>
        <v>0</v>
      </c>
    </row>
    <row r="229" spans="1:25" s="50" customFormat="1" ht="21" customHeight="1">
      <c r="A229" s="251" t="s">
        <v>190</v>
      </c>
      <c r="B229" s="89" t="s">
        <v>309</v>
      </c>
      <c r="C229" s="256" t="s">
        <v>348</v>
      </c>
      <c r="D229" s="257">
        <v>2010</v>
      </c>
      <c r="E229" s="257">
        <v>2012</v>
      </c>
      <c r="F229" s="72">
        <f>SUM(F230:F231)</f>
        <v>423400</v>
      </c>
      <c r="G229" s="72">
        <f>SUM(G230:G231)</f>
        <v>140000</v>
      </c>
      <c r="H229" s="73">
        <f aca="true" t="shared" si="89" ref="H229:Y229">SUM(H230:H231)</f>
        <v>154000</v>
      </c>
      <c r="I229" s="72">
        <f t="shared" si="89"/>
        <v>0</v>
      </c>
      <c r="J229" s="72">
        <f t="shared" si="89"/>
        <v>0</v>
      </c>
      <c r="K229" s="72">
        <f t="shared" si="89"/>
        <v>0</v>
      </c>
      <c r="L229" s="72">
        <f t="shared" si="89"/>
        <v>0</v>
      </c>
      <c r="M229" s="72">
        <f t="shared" si="89"/>
        <v>0</v>
      </c>
      <c r="N229" s="72">
        <f t="shared" si="89"/>
        <v>0</v>
      </c>
      <c r="O229" s="72">
        <f t="shared" si="89"/>
        <v>0</v>
      </c>
      <c r="P229" s="72">
        <f t="shared" si="89"/>
        <v>0</v>
      </c>
      <c r="Q229" s="72">
        <f t="shared" si="89"/>
        <v>0</v>
      </c>
      <c r="R229" s="72">
        <f t="shared" si="89"/>
        <v>0</v>
      </c>
      <c r="S229" s="72">
        <f t="shared" si="89"/>
        <v>0</v>
      </c>
      <c r="T229" s="72">
        <f t="shared" si="89"/>
        <v>0</v>
      </c>
      <c r="U229" s="72">
        <f t="shared" si="89"/>
        <v>0</v>
      </c>
      <c r="V229" s="72">
        <f t="shared" si="89"/>
        <v>0</v>
      </c>
      <c r="W229" s="72">
        <f t="shared" si="89"/>
        <v>0</v>
      </c>
      <c r="X229" s="72">
        <f t="shared" si="89"/>
        <v>0</v>
      </c>
      <c r="Y229" s="74">
        <f t="shared" si="89"/>
        <v>294000</v>
      </c>
    </row>
    <row r="230" spans="1:25" ht="12">
      <c r="A230" s="255"/>
      <c r="B230" s="75" t="s">
        <v>120</v>
      </c>
      <c r="C230" s="256"/>
      <c r="D230" s="257"/>
      <c r="E230" s="257"/>
      <c r="F230" s="76">
        <v>423400</v>
      </c>
      <c r="G230" s="76">
        <v>140000</v>
      </c>
      <c r="H230" s="77">
        <v>154000</v>
      </c>
      <c r="I230" s="76">
        <v>0</v>
      </c>
      <c r="J230" s="76">
        <v>0</v>
      </c>
      <c r="K230" s="76">
        <v>0</v>
      </c>
      <c r="L230" s="76">
        <v>0</v>
      </c>
      <c r="M230" s="76">
        <v>0</v>
      </c>
      <c r="N230" s="76">
        <v>0</v>
      </c>
      <c r="O230" s="76">
        <v>0</v>
      </c>
      <c r="P230" s="76">
        <v>0</v>
      </c>
      <c r="Q230" s="76">
        <v>0</v>
      </c>
      <c r="R230" s="76">
        <v>0</v>
      </c>
      <c r="S230" s="76">
        <v>0</v>
      </c>
      <c r="T230" s="76">
        <v>0</v>
      </c>
      <c r="U230" s="76">
        <v>0</v>
      </c>
      <c r="V230" s="76">
        <v>0</v>
      </c>
      <c r="W230" s="76">
        <v>0</v>
      </c>
      <c r="X230" s="76">
        <v>0</v>
      </c>
      <c r="Y230" s="78">
        <f>SUM(G230,H230,I230,J230,K230,L230,M230,N230,O230)</f>
        <v>294000</v>
      </c>
    </row>
    <row r="231" spans="1:25" ht="12">
      <c r="A231" s="252"/>
      <c r="B231" s="75" t="s">
        <v>121</v>
      </c>
      <c r="C231" s="256"/>
      <c r="D231" s="257"/>
      <c r="E231" s="257"/>
      <c r="F231" s="76">
        <v>0</v>
      </c>
      <c r="G231" s="76">
        <v>0</v>
      </c>
      <c r="H231" s="77">
        <v>0</v>
      </c>
      <c r="I231" s="76">
        <v>0</v>
      </c>
      <c r="J231" s="76">
        <v>0</v>
      </c>
      <c r="K231" s="76">
        <v>0</v>
      </c>
      <c r="L231" s="76">
        <v>0</v>
      </c>
      <c r="M231" s="76">
        <v>0</v>
      </c>
      <c r="N231" s="76">
        <v>0</v>
      </c>
      <c r="O231" s="76">
        <v>0</v>
      </c>
      <c r="P231" s="76">
        <v>0</v>
      </c>
      <c r="Q231" s="76">
        <v>0</v>
      </c>
      <c r="R231" s="76">
        <v>0</v>
      </c>
      <c r="S231" s="76">
        <v>0</v>
      </c>
      <c r="T231" s="76">
        <v>0</v>
      </c>
      <c r="U231" s="76">
        <v>0</v>
      </c>
      <c r="V231" s="76">
        <v>0</v>
      </c>
      <c r="W231" s="76">
        <v>0</v>
      </c>
      <c r="X231" s="76">
        <v>0</v>
      </c>
      <c r="Y231" s="78">
        <f>SUM(G231,H231,I231,J231,K231,L231,M231,N231,O231)</f>
        <v>0</v>
      </c>
    </row>
    <row r="232" spans="1:25" s="50" customFormat="1" ht="27.75" customHeight="1">
      <c r="A232" s="251" t="s">
        <v>191</v>
      </c>
      <c r="B232" s="89" t="s">
        <v>310</v>
      </c>
      <c r="C232" s="256" t="s">
        <v>348</v>
      </c>
      <c r="D232" s="257">
        <v>2010</v>
      </c>
      <c r="E232" s="257">
        <v>2012</v>
      </c>
      <c r="F232" s="72">
        <f>SUM(F233:F234)</f>
        <v>518600</v>
      </c>
      <c r="G232" s="72">
        <f>SUM(G233:G234)</f>
        <v>180000</v>
      </c>
      <c r="H232" s="73">
        <f aca="true" t="shared" si="90" ref="H232:Y232">SUM(H233:H234)</f>
        <v>198000</v>
      </c>
      <c r="I232" s="72">
        <f t="shared" si="90"/>
        <v>0</v>
      </c>
      <c r="J232" s="72">
        <f t="shared" si="90"/>
        <v>0</v>
      </c>
      <c r="K232" s="72">
        <f t="shared" si="90"/>
        <v>0</v>
      </c>
      <c r="L232" s="72">
        <f t="shared" si="90"/>
        <v>0</v>
      </c>
      <c r="M232" s="72">
        <f t="shared" si="90"/>
        <v>0</v>
      </c>
      <c r="N232" s="72">
        <f t="shared" si="90"/>
        <v>0</v>
      </c>
      <c r="O232" s="72">
        <f t="shared" si="90"/>
        <v>0</v>
      </c>
      <c r="P232" s="72">
        <f t="shared" si="90"/>
        <v>0</v>
      </c>
      <c r="Q232" s="72">
        <f t="shared" si="90"/>
        <v>0</v>
      </c>
      <c r="R232" s="72">
        <f t="shared" si="90"/>
        <v>0</v>
      </c>
      <c r="S232" s="72">
        <f t="shared" si="90"/>
        <v>0</v>
      </c>
      <c r="T232" s="72">
        <f t="shared" si="90"/>
        <v>0</v>
      </c>
      <c r="U232" s="72">
        <f t="shared" si="90"/>
        <v>0</v>
      </c>
      <c r="V232" s="72">
        <f t="shared" si="90"/>
        <v>0</v>
      </c>
      <c r="W232" s="72">
        <f t="shared" si="90"/>
        <v>0</v>
      </c>
      <c r="X232" s="72">
        <f t="shared" si="90"/>
        <v>0</v>
      </c>
      <c r="Y232" s="74">
        <f t="shared" si="90"/>
        <v>378000</v>
      </c>
    </row>
    <row r="233" spans="1:25" ht="12">
      <c r="A233" s="255"/>
      <c r="B233" s="75" t="s">
        <v>120</v>
      </c>
      <c r="C233" s="256"/>
      <c r="D233" s="257"/>
      <c r="E233" s="257"/>
      <c r="F233" s="76">
        <v>518600</v>
      </c>
      <c r="G233" s="76">
        <v>180000</v>
      </c>
      <c r="H233" s="77">
        <v>198000</v>
      </c>
      <c r="I233" s="76">
        <v>0</v>
      </c>
      <c r="J233" s="76">
        <v>0</v>
      </c>
      <c r="K233" s="76">
        <v>0</v>
      </c>
      <c r="L233" s="76">
        <v>0</v>
      </c>
      <c r="M233" s="76">
        <v>0</v>
      </c>
      <c r="N233" s="76">
        <v>0</v>
      </c>
      <c r="O233" s="76">
        <v>0</v>
      </c>
      <c r="P233" s="76">
        <v>0</v>
      </c>
      <c r="Q233" s="76">
        <v>0</v>
      </c>
      <c r="R233" s="76">
        <v>0</v>
      </c>
      <c r="S233" s="76">
        <v>0</v>
      </c>
      <c r="T233" s="76">
        <v>0</v>
      </c>
      <c r="U233" s="76">
        <v>0</v>
      </c>
      <c r="V233" s="76">
        <v>0</v>
      </c>
      <c r="W233" s="76">
        <v>0</v>
      </c>
      <c r="X233" s="76">
        <v>0</v>
      </c>
      <c r="Y233" s="78">
        <f>SUM(G233,H233,I233,J233,K233,L233,M233,N233,O233)</f>
        <v>378000</v>
      </c>
    </row>
    <row r="234" spans="1:25" ht="12">
      <c r="A234" s="252"/>
      <c r="B234" s="75" t="s">
        <v>121</v>
      </c>
      <c r="C234" s="256"/>
      <c r="D234" s="257"/>
      <c r="E234" s="257"/>
      <c r="F234" s="76">
        <v>0</v>
      </c>
      <c r="G234" s="76">
        <v>0</v>
      </c>
      <c r="H234" s="77">
        <v>0</v>
      </c>
      <c r="I234" s="76">
        <v>0</v>
      </c>
      <c r="J234" s="76">
        <v>0</v>
      </c>
      <c r="K234" s="76">
        <v>0</v>
      </c>
      <c r="L234" s="76">
        <v>0</v>
      </c>
      <c r="M234" s="76">
        <v>0</v>
      </c>
      <c r="N234" s="76">
        <v>0</v>
      </c>
      <c r="O234" s="76">
        <v>0</v>
      </c>
      <c r="P234" s="76">
        <v>0</v>
      </c>
      <c r="Q234" s="76">
        <v>0</v>
      </c>
      <c r="R234" s="76">
        <v>0</v>
      </c>
      <c r="S234" s="76">
        <v>0</v>
      </c>
      <c r="T234" s="76">
        <v>0</v>
      </c>
      <c r="U234" s="76">
        <v>0</v>
      </c>
      <c r="V234" s="76">
        <v>0</v>
      </c>
      <c r="W234" s="76">
        <v>0</v>
      </c>
      <c r="X234" s="76">
        <v>0</v>
      </c>
      <c r="Y234" s="78">
        <f>SUM(G234,H234,I234,J234,K234,L234,M234,N234,O234)</f>
        <v>0</v>
      </c>
    </row>
    <row r="235" spans="1:25" s="50" customFormat="1" ht="28.5" customHeight="1">
      <c r="A235" s="251" t="s">
        <v>192</v>
      </c>
      <c r="B235" s="89" t="s">
        <v>311</v>
      </c>
      <c r="C235" s="256" t="s">
        <v>348</v>
      </c>
      <c r="D235" s="257">
        <v>2010</v>
      </c>
      <c r="E235" s="257">
        <v>2013</v>
      </c>
      <c r="F235" s="72">
        <f>SUM(F236:F237)</f>
        <v>463400</v>
      </c>
      <c r="G235" s="72">
        <f>SUM(G236:G237)</f>
        <v>140000</v>
      </c>
      <c r="H235" s="73">
        <f aca="true" t="shared" si="91" ref="H235:Y235">SUM(H236:H237)</f>
        <v>154000</v>
      </c>
      <c r="I235" s="72">
        <f t="shared" si="91"/>
        <v>169400</v>
      </c>
      <c r="J235" s="72">
        <f t="shared" si="91"/>
        <v>0</v>
      </c>
      <c r="K235" s="72">
        <f t="shared" si="91"/>
        <v>0</v>
      </c>
      <c r="L235" s="72">
        <f t="shared" si="91"/>
        <v>0</v>
      </c>
      <c r="M235" s="72">
        <f t="shared" si="91"/>
        <v>0</v>
      </c>
      <c r="N235" s="72">
        <f t="shared" si="91"/>
        <v>0</v>
      </c>
      <c r="O235" s="72">
        <f t="shared" si="91"/>
        <v>0</v>
      </c>
      <c r="P235" s="72">
        <f t="shared" si="91"/>
        <v>0</v>
      </c>
      <c r="Q235" s="72">
        <f t="shared" si="91"/>
        <v>0</v>
      </c>
      <c r="R235" s="72">
        <f t="shared" si="91"/>
        <v>0</v>
      </c>
      <c r="S235" s="72">
        <f t="shared" si="91"/>
        <v>0</v>
      </c>
      <c r="T235" s="72">
        <f t="shared" si="91"/>
        <v>0</v>
      </c>
      <c r="U235" s="72">
        <f t="shared" si="91"/>
        <v>0</v>
      </c>
      <c r="V235" s="72">
        <f t="shared" si="91"/>
        <v>0</v>
      </c>
      <c r="W235" s="72">
        <f t="shared" si="91"/>
        <v>0</v>
      </c>
      <c r="X235" s="72">
        <f t="shared" si="91"/>
        <v>0</v>
      </c>
      <c r="Y235" s="74">
        <f t="shared" si="91"/>
        <v>463400</v>
      </c>
    </row>
    <row r="236" spans="1:25" ht="12">
      <c r="A236" s="255"/>
      <c r="B236" s="75" t="s">
        <v>120</v>
      </c>
      <c r="C236" s="256"/>
      <c r="D236" s="257"/>
      <c r="E236" s="257"/>
      <c r="F236" s="76">
        <v>463400</v>
      </c>
      <c r="G236" s="76">
        <v>140000</v>
      </c>
      <c r="H236" s="77">
        <v>154000</v>
      </c>
      <c r="I236" s="76">
        <v>169400</v>
      </c>
      <c r="J236" s="76">
        <v>0</v>
      </c>
      <c r="K236" s="76">
        <v>0</v>
      </c>
      <c r="L236" s="76">
        <v>0</v>
      </c>
      <c r="M236" s="76">
        <v>0</v>
      </c>
      <c r="N236" s="76">
        <v>0</v>
      </c>
      <c r="O236" s="76">
        <v>0</v>
      </c>
      <c r="P236" s="76">
        <v>0</v>
      </c>
      <c r="Q236" s="76">
        <v>0</v>
      </c>
      <c r="R236" s="76">
        <v>0</v>
      </c>
      <c r="S236" s="76">
        <v>0</v>
      </c>
      <c r="T236" s="76">
        <v>0</v>
      </c>
      <c r="U236" s="76">
        <v>0</v>
      </c>
      <c r="V236" s="76">
        <v>0</v>
      </c>
      <c r="W236" s="76">
        <v>0</v>
      </c>
      <c r="X236" s="76">
        <v>0</v>
      </c>
      <c r="Y236" s="78">
        <f>SUM(G236,H236,I236,J236,K236,L236,M236,N236,O236)</f>
        <v>463400</v>
      </c>
    </row>
    <row r="237" spans="1:25" ht="12">
      <c r="A237" s="252"/>
      <c r="B237" s="75" t="s">
        <v>121</v>
      </c>
      <c r="C237" s="256"/>
      <c r="D237" s="257"/>
      <c r="E237" s="257"/>
      <c r="F237" s="76">
        <v>0</v>
      </c>
      <c r="G237" s="76">
        <v>0</v>
      </c>
      <c r="H237" s="77">
        <v>0</v>
      </c>
      <c r="I237" s="76">
        <v>0</v>
      </c>
      <c r="J237" s="76">
        <v>0</v>
      </c>
      <c r="K237" s="76">
        <v>0</v>
      </c>
      <c r="L237" s="76">
        <v>0</v>
      </c>
      <c r="M237" s="76">
        <v>0</v>
      </c>
      <c r="N237" s="76">
        <v>0</v>
      </c>
      <c r="O237" s="76">
        <v>0</v>
      </c>
      <c r="P237" s="76">
        <v>0</v>
      </c>
      <c r="Q237" s="76">
        <v>0</v>
      </c>
      <c r="R237" s="76">
        <v>0</v>
      </c>
      <c r="S237" s="76">
        <v>0</v>
      </c>
      <c r="T237" s="76">
        <v>0</v>
      </c>
      <c r="U237" s="76">
        <v>0</v>
      </c>
      <c r="V237" s="76">
        <v>0</v>
      </c>
      <c r="W237" s="76">
        <v>0</v>
      </c>
      <c r="X237" s="76">
        <v>0</v>
      </c>
      <c r="Y237" s="78">
        <f>SUM(G237,H237,I237,J237,K237,L237,M237,N237,O237)</f>
        <v>0</v>
      </c>
    </row>
    <row r="238" spans="1:25" s="50" customFormat="1" ht="24.75" customHeight="1">
      <c r="A238" s="251" t="s">
        <v>219</v>
      </c>
      <c r="B238" s="89" t="s">
        <v>312</v>
      </c>
      <c r="C238" s="256" t="s">
        <v>348</v>
      </c>
      <c r="D238" s="257">
        <v>2010</v>
      </c>
      <c r="E238" s="257">
        <v>2012</v>
      </c>
      <c r="F238" s="72">
        <f>SUM(F239:F240)</f>
        <v>967000</v>
      </c>
      <c r="G238" s="72">
        <f>SUM(G239:G240)</f>
        <v>315000</v>
      </c>
      <c r="H238" s="73">
        <f aca="true" t="shared" si="92" ref="H238:Y238">SUM(H239:H240)</f>
        <v>352000</v>
      </c>
      <c r="I238" s="72">
        <f t="shared" si="92"/>
        <v>0</v>
      </c>
      <c r="J238" s="72">
        <f t="shared" si="92"/>
        <v>0</v>
      </c>
      <c r="K238" s="72">
        <f t="shared" si="92"/>
        <v>0</v>
      </c>
      <c r="L238" s="72">
        <f t="shared" si="92"/>
        <v>0</v>
      </c>
      <c r="M238" s="72">
        <f t="shared" si="92"/>
        <v>0</v>
      </c>
      <c r="N238" s="72">
        <f t="shared" si="92"/>
        <v>0</v>
      </c>
      <c r="O238" s="72">
        <f t="shared" si="92"/>
        <v>0</v>
      </c>
      <c r="P238" s="72">
        <f t="shared" si="92"/>
        <v>0</v>
      </c>
      <c r="Q238" s="72">
        <f t="shared" si="92"/>
        <v>0</v>
      </c>
      <c r="R238" s="72">
        <f t="shared" si="92"/>
        <v>0</v>
      </c>
      <c r="S238" s="72">
        <f t="shared" si="92"/>
        <v>0</v>
      </c>
      <c r="T238" s="72">
        <f t="shared" si="92"/>
        <v>0</v>
      </c>
      <c r="U238" s="72">
        <f t="shared" si="92"/>
        <v>0</v>
      </c>
      <c r="V238" s="72">
        <f t="shared" si="92"/>
        <v>0</v>
      </c>
      <c r="W238" s="72">
        <f t="shared" si="92"/>
        <v>0</v>
      </c>
      <c r="X238" s="72">
        <f t="shared" si="92"/>
        <v>0</v>
      </c>
      <c r="Y238" s="74">
        <f t="shared" si="92"/>
        <v>667000</v>
      </c>
    </row>
    <row r="239" spans="1:25" ht="12">
      <c r="A239" s="255"/>
      <c r="B239" s="75" t="s">
        <v>120</v>
      </c>
      <c r="C239" s="256"/>
      <c r="D239" s="257"/>
      <c r="E239" s="257"/>
      <c r="F239" s="76">
        <v>967000</v>
      </c>
      <c r="G239" s="76">
        <v>315000</v>
      </c>
      <c r="H239" s="77">
        <v>352000</v>
      </c>
      <c r="I239" s="76">
        <v>0</v>
      </c>
      <c r="J239" s="76">
        <v>0</v>
      </c>
      <c r="K239" s="76">
        <v>0</v>
      </c>
      <c r="L239" s="76">
        <v>0</v>
      </c>
      <c r="M239" s="76">
        <v>0</v>
      </c>
      <c r="N239" s="76">
        <v>0</v>
      </c>
      <c r="O239" s="76">
        <v>0</v>
      </c>
      <c r="P239" s="76">
        <v>0</v>
      </c>
      <c r="Q239" s="76">
        <v>0</v>
      </c>
      <c r="R239" s="76">
        <v>0</v>
      </c>
      <c r="S239" s="76">
        <v>0</v>
      </c>
      <c r="T239" s="76">
        <v>0</v>
      </c>
      <c r="U239" s="76">
        <v>0</v>
      </c>
      <c r="V239" s="76">
        <v>0</v>
      </c>
      <c r="W239" s="76">
        <v>0</v>
      </c>
      <c r="X239" s="76">
        <v>0</v>
      </c>
      <c r="Y239" s="78">
        <f>SUM(G239,H239,I239,J239,K239,L239,M239,N239,O239)</f>
        <v>667000</v>
      </c>
    </row>
    <row r="240" spans="1:25" ht="12">
      <c r="A240" s="252"/>
      <c r="B240" s="75" t="s">
        <v>121</v>
      </c>
      <c r="C240" s="256"/>
      <c r="D240" s="257"/>
      <c r="E240" s="257"/>
      <c r="F240" s="76">
        <v>0</v>
      </c>
      <c r="G240" s="76">
        <v>0</v>
      </c>
      <c r="H240" s="77">
        <v>0</v>
      </c>
      <c r="I240" s="76">
        <v>0</v>
      </c>
      <c r="J240" s="76">
        <v>0</v>
      </c>
      <c r="K240" s="76">
        <v>0</v>
      </c>
      <c r="L240" s="76">
        <v>0</v>
      </c>
      <c r="M240" s="76">
        <v>0</v>
      </c>
      <c r="N240" s="76">
        <v>0</v>
      </c>
      <c r="O240" s="76">
        <v>0</v>
      </c>
      <c r="P240" s="76">
        <v>0</v>
      </c>
      <c r="Q240" s="76">
        <v>0</v>
      </c>
      <c r="R240" s="76">
        <v>0</v>
      </c>
      <c r="S240" s="76">
        <v>0</v>
      </c>
      <c r="T240" s="76">
        <v>0</v>
      </c>
      <c r="U240" s="76">
        <v>0</v>
      </c>
      <c r="V240" s="76">
        <v>0</v>
      </c>
      <c r="W240" s="76">
        <v>0</v>
      </c>
      <c r="X240" s="76">
        <v>0</v>
      </c>
      <c r="Y240" s="78">
        <f>SUM(G240,H240,I240,J240,K240,L240,M240,N240,O240)</f>
        <v>0</v>
      </c>
    </row>
    <row r="241" spans="1:25" s="50" customFormat="1" ht="48">
      <c r="A241" s="251" t="s">
        <v>220</v>
      </c>
      <c r="B241" s="89" t="s">
        <v>313</v>
      </c>
      <c r="C241" s="256" t="s">
        <v>348</v>
      </c>
      <c r="D241" s="257">
        <v>2010</v>
      </c>
      <c r="E241" s="257">
        <v>2012</v>
      </c>
      <c r="F241" s="72">
        <f>SUM(F242:F243)</f>
        <v>76900</v>
      </c>
      <c r="G241" s="72">
        <f>SUM(G242:G243)</f>
        <v>25000</v>
      </c>
      <c r="H241" s="73">
        <f aca="true" t="shared" si="93" ref="H241:Y241">SUM(H242:H243)</f>
        <v>31900</v>
      </c>
      <c r="I241" s="72">
        <f t="shared" si="93"/>
        <v>0</v>
      </c>
      <c r="J241" s="72">
        <f t="shared" si="93"/>
        <v>0</v>
      </c>
      <c r="K241" s="72">
        <f t="shared" si="93"/>
        <v>0</v>
      </c>
      <c r="L241" s="72">
        <f t="shared" si="93"/>
        <v>0</v>
      </c>
      <c r="M241" s="72">
        <f t="shared" si="93"/>
        <v>0</v>
      </c>
      <c r="N241" s="72">
        <f t="shared" si="93"/>
        <v>0</v>
      </c>
      <c r="O241" s="72">
        <f t="shared" si="93"/>
        <v>0</v>
      </c>
      <c r="P241" s="72">
        <f t="shared" si="93"/>
        <v>0</v>
      </c>
      <c r="Q241" s="72">
        <f t="shared" si="93"/>
        <v>0</v>
      </c>
      <c r="R241" s="72">
        <f t="shared" si="93"/>
        <v>0</v>
      </c>
      <c r="S241" s="72">
        <f t="shared" si="93"/>
        <v>0</v>
      </c>
      <c r="T241" s="72">
        <f t="shared" si="93"/>
        <v>0</v>
      </c>
      <c r="U241" s="72">
        <f t="shared" si="93"/>
        <v>0</v>
      </c>
      <c r="V241" s="72">
        <f t="shared" si="93"/>
        <v>0</v>
      </c>
      <c r="W241" s="72">
        <f t="shared" si="93"/>
        <v>0</v>
      </c>
      <c r="X241" s="72">
        <f t="shared" si="93"/>
        <v>0</v>
      </c>
      <c r="Y241" s="74">
        <f t="shared" si="93"/>
        <v>56900</v>
      </c>
    </row>
    <row r="242" spans="1:25" ht="12">
      <c r="A242" s="255"/>
      <c r="B242" s="75" t="s">
        <v>120</v>
      </c>
      <c r="C242" s="256"/>
      <c r="D242" s="257"/>
      <c r="E242" s="257"/>
      <c r="F242" s="76">
        <v>76900</v>
      </c>
      <c r="G242" s="76">
        <v>25000</v>
      </c>
      <c r="H242" s="77">
        <v>31900</v>
      </c>
      <c r="I242" s="76">
        <v>0</v>
      </c>
      <c r="J242" s="76">
        <v>0</v>
      </c>
      <c r="K242" s="76">
        <v>0</v>
      </c>
      <c r="L242" s="76">
        <v>0</v>
      </c>
      <c r="M242" s="76">
        <v>0</v>
      </c>
      <c r="N242" s="76">
        <v>0</v>
      </c>
      <c r="O242" s="76">
        <v>0</v>
      </c>
      <c r="P242" s="76">
        <v>0</v>
      </c>
      <c r="Q242" s="76">
        <v>0</v>
      </c>
      <c r="R242" s="76">
        <v>0</v>
      </c>
      <c r="S242" s="76">
        <v>0</v>
      </c>
      <c r="T242" s="76">
        <v>0</v>
      </c>
      <c r="U242" s="76">
        <v>0</v>
      </c>
      <c r="V242" s="76">
        <v>0</v>
      </c>
      <c r="W242" s="76">
        <v>0</v>
      </c>
      <c r="X242" s="76">
        <v>0</v>
      </c>
      <c r="Y242" s="78">
        <f>SUM(G242,H242,I242,J242,K242,L242,M242,N242,O242)</f>
        <v>56900</v>
      </c>
    </row>
    <row r="243" spans="1:25" ht="12">
      <c r="A243" s="252"/>
      <c r="B243" s="75" t="s">
        <v>121</v>
      </c>
      <c r="C243" s="256"/>
      <c r="D243" s="257"/>
      <c r="E243" s="257"/>
      <c r="F243" s="76">
        <v>0</v>
      </c>
      <c r="G243" s="76">
        <v>0</v>
      </c>
      <c r="H243" s="77">
        <v>0</v>
      </c>
      <c r="I243" s="76">
        <v>0</v>
      </c>
      <c r="J243" s="76">
        <v>0</v>
      </c>
      <c r="K243" s="76">
        <v>0</v>
      </c>
      <c r="L243" s="76">
        <v>0</v>
      </c>
      <c r="M243" s="76">
        <v>0</v>
      </c>
      <c r="N243" s="76">
        <v>0</v>
      </c>
      <c r="O243" s="76">
        <v>0</v>
      </c>
      <c r="P243" s="76">
        <v>0</v>
      </c>
      <c r="Q243" s="76">
        <v>0</v>
      </c>
      <c r="R243" s="76">
        <v>0</v>
      </c>
      <c r="S243" s="76">
        <v>0</v>
      </c>
      <c r="T243" s="76">
        <v>0</v>
      </c>
      <c r="U243" s="76">
        <v>0</v>
      </c>
      <c r="V243" s="76">
        <v>0</v>
      </c>
      <c r="W243" s="76">
        <v>0</v>
      </c>
      <c r="X243" s="76">
        <v>0</v>
      </c>
      <c r="Y243" s="78">
        <f>SUM(G243,H243,I243,J243,K243,L243,M243,N243,O243)</f>
        <v>0</v>
      </c>
    </row>
    <row r="244" spans="1:25" s="50" customFormat="1" ht="48">
      <c r="A244" s="251" t="s">
        <v>221</v>
      </c>
      <c r="B244" s="89" t="s">
        <v>314</v>
      </c>
      <c r="C244" s="256" t="s">
        <v>348</v>
      </c>
      <c r="D244" s="257">
        <v>2010</v>
      </c>
      <c r="E244" s="257">
        <v>2012</v>
      </c>
      <c r="F244" s="72">
        <f>SUM(F245:F246)</f>
        <v>39722</v>
      </c>
      <c r="G244" s="72">
        <f>SUM(G245:G246)</f>
        <v>13000</v>
      </c>
      <c r="H244" s="73">
        <f aca="true" t="shared" si="94" ref="H244:Y244">SUM(H245:H246)</f>
        <v>15400</v>
      </c>
      <c r="I244" s="72">
        <f t="shared" si="94"/>
        <v>0</v>
      </c>
      <c r="J244" s="72">
        <f t="shared" si="94"/>
        <v>0</v>
      </c>
      <c r="K244" s="72">
        <f t="shared" si="94"/>
        <v>0</v>
      </c>
      <c r="L244" s="72">
        <f t="shared" si="94"/>
        <v>0</v>
      </c>
      <c r="M244" s="72">
        <f t="shared" si="94"/>
        <v>0</v>
      </c>
      <c r="N244" s="72">
        <f t="shared" si="94"/>
        <v>0</v>
      </c>
      <c r="O244" s="72">
        <f t="shared" si="94"/>
        <v>0</v>
      </c>
      <c r="P244" s="72">
        <f t="shared" si="94"/>
        <v>0</v>
      </c>
      <c r="Q244" s="72">
        <f t="shared" si="94"/>
        <v>0</v>
      </c>
      <c r="R244" s="72">
        <f t="shared" si="94"/>
        <v>0</v>
      </c>
      <c r="S244" s="72">
        <f t="shared" si="94"/>
        <v>0</v>
      </c>
      <c r="T244" s="72">
        <f t="shared" si="94"/>
        <v>0</v>
      </c>
      <c r="U244" s="72">
        <f t="shared" si="94"/>
        <v>0</v>
      </c>
      <c r="V244" s="72">
        <f t="shared" si="94"/>
        <v>0</v>
      </c>
      <c r="W244" s="72">
        <f t="shared" si="94"/>
        <v>0</v>
      </c>
      <c r="X244" s="72">
        <f t="shared" si="94"/>
        <v>0</v>
      </c>
      <c r="Y244" s="74">
        <f t="shared" si="94"/>
        <v>28400</v>
      </c>
    </row>
    <row r="245" spans="1:25" ht="12">
      <c r="A245" s="255"/>
      <c r="B245" s="75" t="s">
        <v>120</v>
      </c>
      <c r="C245" s="256"/>
      <c r="D245" s="257"/>
      <c r="E245" s="257"/>
      <c r="F245" s="76">
        <v>39722</v>
      </c>
      <c r="G245" s="76">
        <v>13000</v>
      </c>
      <c r="H245" s="77">
        <v>15400</v>
      </c>
      <c r="I245" s="76">
        <v>0</v>
      </c>
      <c r="J245" s="76">
        <v>0</v>
      </c>
      <c r="K245" s="76">
        <v>0</v>
      </c>
      <c r="L245" s="76">
        <v>0</v>
      </c>
      <c r="M245" s="76">
        <v>0</v>
      </c>
      <c r="N245" s="76">
        <v>0</v>
      </c>
      <c r="O245" s="76">
        <v>0</v>
      </c>
      <c r="P245" s="76">
        <v>0</v>
      </c>
      <c r="Q245" s="76">
        <v>0</v>
      </c>
      <c r="R245" s="76">
        <v>0</v>
      </c>
      <c r="S245" s="76">
        <v>0</v>
      </c>
      <c r="T245" s="76">
        <v>0</v>
      </c>
      <c r="U245" s="76">
        <v>0</v>
      </c>
      <c r="V245" s="76">
        <v>0</v>
      </c>
      <c r="W245" s="76">
        <v>0</v>
      </c>
      <c r="X245" s="76">
        <v>0</v>
      </c>
      <c r="Y245" s="78">
        <f>SUM(G245,H245,I245,J245,K245,L245,M245,N245,O245)</f>
        <v>28400</v>
      </c>
    </row>
    <row r="246" spans="1:25" ht="12">
      <c r="A246" s="252"/>
      <c r="B246" s="75" t="s">
        <v>121</v>
      </c>
      <c r="C246" s="256"/>
      <c r="D246" s="257"/>
      <c r="E246" s="257"/>
      <c r="F246" s="76">
        <v>0</v>
      </c>
      <c r="G246" s="76">
        <v>0</v>
      </c>
      <c r="H246" s="77">
        <v>0</v>
      </c>
      <c r="I246" s="76">
        <v>0</v>
      </c>
      <c r="J246" s="76">
        <v>0</v>
      </c>
      <c r="K246" s="76">
        <v>0</v>
      </c>
      <c r="L246" s="76">
        <v>0</v>
      </c>
      <c r="M246" s="76">
        <v>0</v>
      </c>
      <c r="N246" s="76">
        <v>0</v>
      </c>
      <c r="O246" s="76">
        <v>0</v>
      </c>
      <c r="P246" s="76">
        <v>0</v>
      </c>
      <c r="Q246" s="76">
        <v>0</v>
      </c>
      <c r="R246" s="76">
        <v>0</v>
      </c>
      <c r="S246" s="76">
        <v>0</v>
      </c>
      <c r="T246" s="76">
        <v>0</v>
      </c>
      <c r="U246" s="76">
        <v>0</v>
      </c>
      <c r="V246" s="76">
        <v>0</v>
      </c>
      <c r="W246" s="76">
        <v>0</v>
      </c>
      <c r="X246" s="76">
        <v>0</v>
      </c>
      <c r="Y246" s="78">
        <f>SUM(G246,H246,I246,J246,K246,L246,M246,N246,O246)</f>
        <v>0</v>
      </c>
    </row>
    <row r="247" spans="1:25" s="50" customFormat="1" ht="48">
      <c r="A247" s="251" t="s">
        <v>222</v>
      </c>
      <c r="B247" s="89" t="s">
        <v>315</v>
      </c>
      <c r="C247" s="256" t="s">
        <v>348</v>
      </c>
      <c r="D247" s="257">
        <v>2010</v>
      </c>
      <c r="E247" s="257">
        <v>2012</v>
      </c>
      <c r="F247" s="72">
        <f>SUM(F248:F249)</f>
        <v>24078</v>
      </c>
      <c r="G247" s="72">
        <f>SUM(G248:G249)</f>
        <v>8000</v>
      </c>
      <c r="H247" s="73">
        <f aca="true" t="shared" si="95" ref="H247:Y247">SUM(H248:H249)</f>
        <v>11000</v>
      </c>
      <c r="I247" s="72">
        <f t="shared" si="95"/>
        <v>0</v>
      </c>
      <c r="J247" s="72">
        <f t="shared" si="95"/>
        <v>0</v>
      </c>
      <c r="K247" s="72">
        <f t="shared" si="95"/>
        <v>0</v>
      </c>
      <c r="L247" s="72">
        <f t="shared" si="95"/>
        <v>0</v>
      </c>
      <c r="M247" s="72">
        <f t="shared" si="95"/>
        <v>0</v>
      </c>
      <c r="N247" s="72">
        <f t="shared" si="95"/>
        <v>0</v>
      </c>
      <c r="O247" s="72">
        <f t="shared" si="95"/>
        <v>0</v>
      </c>
      <c r="P247" s="72">
        <f t="shared" si="95"/>
        <v>0</v>
      </c>
      <c r="Q247" s="72">
        <f t="shared" si="95"/>
        <v>0</v>
      </c>
      <c r="R247" s="72">
        <f t="shared" si="95"/>
        <v>0</v>
      </c>
      <c r="S247" s="72">
        <f t="shared" si="95"/>
        <v>0</v>
      </c>
      <c r="T247" s="72">
        <f t="shared" si="95"/>
        <v>0</v>
      </c>
      <c r="U247" s="72">
        <f t="shared" si="95"/>
        <v>0</v>
      </c>
      <c r="V247" s="72">
        <f t="shared" si="95"/>
        <v>0</v>
      </c>
      <c r="W247" s="72">
        <f t="shared" si="95"/>
        <v>0</v>
      </c>
      <c r="X247" s="72">
        <f t="shared" si="95"/>
        <v>0</v>
      </c>
      <c r="Y247" s="74">
        <f t="shared" si="95"/>
        <v>19000</v>
      </c>
    </row>
    <row r="248" spans="1:25" ht="12">
      <c r="A248" s="255"/>
      <c r="B248" s="75" t="s">
        <v>120</v>
      </c>
      <c r="C248" s="256"/>
      <c r="D248" s="257"/>
      <c r="E248" s="257"/>
      <c r="F248" s="76">
        <v>24078</v>
      </c>
      <c r="G248" s="76">
        <v>8000</v>
      </c>
      <c r="H248" s="77">
        <v>11000</v>
      </c>
      <c r="I248" s="76">
        <v>0</v>
      </c>
      <c r="J248" s="76">
        <v>0</v>
      </c>
      <c r="K248" s="76">
        <v>0</v>
      </c>
      <c r="L248" s="76">
        <v>0</v>
      </c>
      <c r="M248" s="76">
        <v>0</v>
      </c>
      <c r="N248" s="76">
        <v>0</v>
      </c>
      <c r="O248" s="76">
        <v>0</v>
      </c>
      <c r="P248" s="76">
        <v>0</v>
      </c>
      <c r="Q248" s="76">
        <v>0</v>
      </c>
      <c r="R248" s="76">
        <v>0</v>
      </c>
      <c r="S248" s="76">
        <v>0</v>
      </c>
      <c r="T248" s="76">
        <v>0</v>
      </c>
      <c r="U248" s="76">
        <v>0</v>
      </c>
      <c r="V248" s="76">
        <v>0</v>
      </c>
      <c r="W248" s="76">
        <v>0</v>
      </c>
      <c r="X248" s="76">
        <v>0</v>
      </c>
      <c r="Y248" s="78">
        <f>SUM(G248,H248,I248,J248,K248,L248,M248,N248,O248)</f>
        <v>19000</v>
      </c>
    </row>
    <row r="249" spans="1:25" ht="12">
      <c r="A249" s="252"/>
      <c r="B249" s="75" t="s">
        <v>121</v>
      </c>
      <c r="C249" s="256"/>
      <c r="D249" s="257"/>
      <c r="E249" s="257"/>
      <c r="F249" s="76">
        <v>0</v>
      </c>
      <c r="G249" s="76">
        <v>0</v>
      </c>
      <c r="H249" s="77">
        <v>0</v>
      </c>
      <c r="I249" s="76">
        <v>0</v>
      </c>
      <c r="J249" s="76">
        <v>0</v>
      </c>
      <c r="K249" s="76">
        <v>0</v>
      </c>
      <c r="L249" s="76">
        <v>0</v>
      </c>
      <c r="M249" s="76">
        <v>0</v>
      </c>
      <c r="N249" s="76">
        <v>0</v>
      </c>
      <c r="O249" s="76">
        <v>0</v>
      </c>
      <c r="P249" s="76">
        <v>0</v>
      </c>
      <c r="Q249" s="76">
        <v>0</v>
      </c>
      <c r="R249" s="76">
        <v>0</v>
      </c>
      <c r="S249" s="76">
        <v>0</v>
      </c>
      <c r="T249" s="76">
        <v>0</v>
      </c>
      <c r="U249" s="76">
        <v>0</v>
      </c>
      <c r="V249" s="76">
        <v>0</v>
      </c>
      <c r="W249" s="76">
        <v>0</v>
      </c>
      <c r="X249" s="76">
        <v>0</v>
      </c>
      <c r="Y249" s="78">
        <f>SUM(G249,H249,I249,J249,K249,L249,M249,N249,O249)</f>
        <v>0</v>
      </c>
    </row>
    <row r="250" spans="1:25" s="50" customFormat="1" ht="36">
      <c r="A250" s="251" t="s">
        <v>223</v>
      </c>
      <c r="B250" s="89" t="s">
        <v>316</v>
      </c>
      <c r="C250" s="256" t="s">
        <v>348</v>
      </c>
      <c r="D250" s="257">
        <v>2010</v>
      </c>
      <c r="E250" s="257">
        <v>2012</v>
      </c>
      <c r="F250" s="72">
        <f>SUM(F251:F252)</f>
        <v>51300</v>
      </c>
      <c r="G250" s="72">
        <f>SUM(G251:G252)</f>
        <v>17000</v>
      </c>
      <c r="H250" s="73">
        <f aca="true" t="shared" si="96" ref="H250:Y250">SUM(H251:H252)</f>
        <v>18700</v>
      </c>
      <c r="I250" s="72">
        <f t="shared" si="96"/>
        <v>0</v>
      </c>
      <c r="J250" s="72">
        <f t="shared" si="96"/>
        <v>0</v>
      </c>
      <c r="K250" s="72">
        <f t="shared" si="96"/>
        <v>0</v>
      </c>
      <c r="L250" s="72">
        <f t="shared" si="96"/>
        <v>0</v>
      </c>
      <c r="M250" s="72">
        <f t="shared" si="96"/>
        <v>0</v>
      </c>
      <c r="N250" s="72">
        <f t="shared" si="96"/>
        <v>0</v>
      </c>
      <c r="O250" s="72">
        <f t="shared" si="96"/>
        <v>0</v>
      </c>
      <c r="P250" s="72">
        <f t="shared" si="96"/>
        <v>0</v>
      </c>
      <c r="Q250" s="72">
        <f t="shared" si="96"/>
        <v>0</v>
      </c>
      <c r="R250" s="72">
        <f t="shared" si="96"/>
        <v>0</v>
      </c>
      <c r="S250" s="72">
        <f t="shared" si="96"/>
        <v>0</v>
      </c>
      <c r="T250" s="72">
        <f t="shared" si="96"/>
        <v>0</v>
      </c>
      <c r="U250" s="72">
        <f t="shared" si="96"/>
        <v>0</v>
      </c>
      <c r="V250" s="72">
        <f t="shared" si="96"/>
        <v>0</v>
      </c>
      <c r="W250" s="72">
        <f t="shared" si="96"/>
        <v>0</v>
      </c>
      <c r="X250" s="72">
        <f t="shared" si="96"/>
        <v>0</v>
      </c>
      <c r="Y250" s="74">
        <f t="shared" si="96"/>
        <v>35700</v>
      </c>
    </row>
    <row r="251" spans="1:25" ht="12">
      <c r="A251" s="255"/>
      <c r="B251" s="75" t="s">
        <v>120</v>
      </c>
      <c r="C251" s="256"/>
      <c r="D251" s="257"/>
      <c r="E251" s="257"/>
      <c r="F251" s="76">
        <v>51300</v>
      </c>
      <c r="G251" s="76">
        <v>17000</v>
      </c>
      <c r="H251" s="77">
        <v>18700</v>
      </c>
      <c r="I251" s="76">
        <v>0</v>
      </c>
      <c r="J251" s="76">
        <v>0</v>
      </c>
      <c r="K251" s="76">
        <v>0</v>
      </c>
      <c r="L251" s="76">
        <v>0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76">
        <v>0</v>
      </c>
      <c r="S251" s="76">
        <v>0</v>
      </c>
      <c r="T251" s="76">
        <v>0</v>
      </c>
      <c r="U251" s="76">
        <v>0</v>
      </c>
      <c r="V251" s="76">
        <v>0</v>
      </c>
      <c r="W251" s="76">
        <v>0</v>
      </c>
      <c r="X251" s="76">
        <v>0</v>
      </c>
      <c r="Y251" s="78">
        <f>SUM(G251,H251,I251,J251,K251,L251,M251,N251,O251)</f>
        <v>35700</v>
      </c>
    </row>
    <row r="252" spans="1:25" ht="12">
      <c r="A252" s="252"/>
      <c r="B252" s="75" t="s">
        <v>121</v>
      </c>
      <c r="C252" s="256"/>
      <c r="D252" s="257"/>
      <c r="E252" s="257"/>
      <c r="F252" s="76">
        <v>0</v>
      </c>
      <c r="G252" s="76">
        <v>0</v>
      </c>
      <c r="H252" s="77">
        <v>0</v>
      </c>
      <c r="I252" s="76">
        <v>0</v>
      </c>
      <c r="J252" s="76">
        <v>0</v>
      </c>
      <c r="K252" s="76">
        <v>0</v>
      </c>
      <c r="L252" s="76">
        <v>0</v>
      </c>
      <c r="M252" s="76">
        <v>0</v>
      </c>
      <c r="N252" s="76">
        <v>0</v>
      </c>
      <c r="O252" s="76">
        <v>0</v>
      </c>
      <c r="P252" s="76">
        <v>0</v>
      </c>
      <c r="Q252" s="76">
        <v>0</v>
      </c>
      <c r="R252" s="76">
        <v>0</v>
      </c>
      <c r="S252" s="76">
        <v>0</v>
      </c>
      <c r="T252" s="76">
        <v>0</v>
      </c>
      <c r="U252" s="76">
        <v>0</v>
      </c>
      <c r="V252" s="76">
        <v>0</v>
      </c>
      <c r="W252" s="76">
        <v>0</v>
      </c>
      <c r="X252" s="76">
        <v>0</v>
      </c>
      <c r="Y252" s="78">
        <f>SUM(G252,H252,I252,J252,K252,L252,M252,N252,O252)</f>
        <v>0</v>
      </c>
    </row>
    <row r="253" spans="1:25" s="50" customFormat="1" ht="24">
      <c r="A253" s="251" t="s">
        <v>224</v>
      </c>
      <c r="B253" s="89" t="s">
        <v>317</v>
      </c>
      <c r="C253" s="256" t="s">
        <v>348</v>
      </c>
      <c r="D253" s="257">
        <v>2010</v>
      </c>
      <c r="E253" s="257">
        <v>2012</v>
      </c>
      <c r="F253" s="72">
        <f>SUM(F254:F255)</f>
        <v>126000</v>
      </c>
      <c r="G253" s="72">
        <f>SUM(G254:G255)</f>
        <v>40000</v>
      </c>
      <c r="H253" s="73">
        <f aca="true" t="shared" si="97" ref="H253:Y253">SUM(H254:H255)</f>
        <v>44000</v>
      </c>
      <c r="I253" s="72">
        <f t="shared" si="97"/>
        <v>0</v>
      </c>
      <c r="J253" s="72">
        <f t="shared" si="97"/>
        <v>0</v>
      </c>
      <c r="K253" s="72">
        <f t="shared" si="97"/>
        <v>0</v>
      </c>
      <c r="L253" s="72">
        <f t="shared" si="97"/>
        <v>0</v>
      </c>
      <c r="M253" s="72">
        <f t="shared" si="97"/>
        <v>0</v>
      </c>
      <c r="N253" s="72">
        <f t="shared" si="97"/>
        <v>0</v>
      </c>
      <c r="O253" s="72">
        <f t="shared" si="97"/>
        <v>0</v>
      </c>
      <c r="P253" s="72">
        <f t="shared" si="97"/>
        <v>0</v>
      </c>
      <c r="Q253" s="72">
        <f t="shared" si="97"/>
        <v>0</v>
      </c>
      <c r="R253" s="72">
        <f t="shared" si="97"/>
        <v>0</v>
      </c>
      <c r="S253" s="72">
        <f t="shared" si="97"/>
        <v>0</v>
      </c>
      <c r="T253" s="72">
        <f t="shared" si="97"/>
        <v>0</v>
      </c>
      <c r="U253" s="72">
        <f t="shared" si="97"/>
        <v>0</v>
      </c>
      <c r="V253" s="72">
        <f t="shared" si="97"/>
        <v>0</v>
      </c>
      <c r="W253" s="72">
        <f t="shared" si="97"/>
        <v>0</v>
      </c>
      <c r="X253" s="72">
        <f t="shared" si="97"/>
        <v>0</v>
      </c>
      <c r="Y253" s="74">
        <f t="shared" si="97"/>
        <v>84000</v>
      </c>
    </row>
    <row r="254" spans="1:25" ht="12">
      <c r="A254" s="255"/>
      <c r="B254" s="75" t="s">
        <v>120</v>
      </c>
      <c r="C254" s="256"/>
      <c r="D254" s="257"/>
      <c r="E254" s="257"/>
      <c r="F254" s="76">
        <v>126000</v>
      </c>
      <c r="G254" s="76">
        <v>40000</v>
      </c>
      <c r="H254" s="77">
        <v>44000</v>
      </c>
      <c r="I254" s="76">
        <v>0</v>
      </c>
      <c r="J254" s="76">
        <v>0</v>
      </c>
      <c r="K254" s="76">
        <v>0</v>
      </c>
      <c r="L254" s="76">
        <v>0</v>
      </c>
      <c r="M254" s="76">
        <v>0</v>
      </c>
      <c r="N254" s="76">
        <v>0</v>
      </c>
      <c r="O254" s="76">
        <v>0</v>
      </c>
      <c r="P254" s="76">
        <v>0</v>
      </c>
      <c r="Q254" s="76">
        <v>0</v>
      </c>
      <c r="R254" s="76">
        <v>0</v>
      </c>
      <c r="S254" s="76">
        <v>0</v>
      </c>
      <c r="T254" s="76">
        <v>0</v>
      </c>
      <c r="U254" s="76">
        <v>0</v>
      </c>
      <c r="V254" s="76">
        <v>0</v>
      </c>
      <c r="W254" s="76">
        <v>0</v>
      </c>
      <c r="X254" s="76">
        <v>0</v>
      </c>
      <c r="Y254" s="78">
        <f>SUM(G254,H254,I254,J254,K254,L254,M254,N254,O254)</f>
        <v>84000</v>
      </c>
    </row>
    <row r="255" spans="1:25" ht="12">
      <c r="A255" s="252"/>
      <c r="B255" s="75" t="s">
        <v>121</v>
      </c>
      <c r="C255" s="256"/>
      <c r="D255" s="257"/>
      <c r="E255" s="257"/>
      <c r="F255" s="76">
        <v>0</v>
      </c>
      <c r="G255" s="76">
        <v>0</v>
      </c>
      <c r="H255" s="77">
        <v>0</v>
      </c>
      <c r="I255" s="76">
        <v>0</v>
      </c>
      <c r="J255" s="76">
        <v>0</v>
      </c>
      <c r="K255" s="76">
        <v>0</v>
      </c>
      <c r="L255" s="76">
        <v>0</v>
      </c>
      <c r="M255" s="76">
        <v>0</v>
      </c>
      <c r="N255" s="76">
        <v>0</v>
      </c>
      <c r="O255" s="76">
        <v>0</v>
      </c>
      <c r="P255" s="76">
        <v>0</v>
      </c>
      <c r="Q255" s="76">
        <v>0</v>
      </c>
      <c r="R255" s="76">
        <v>0</v>
      </c>
      <c r="S255" s="76">
        <v>0</v>
      </c>
      <c r="T255" s="76">
        <v>0</v>
      </c>
      <c r="U255" s="76">
        <v>0</v>
      </c>
      <c r="V255" s="76">
        <v>0</v>
      </c>
      <c r="W255" s="76">
        <v>0</v>
      </c>
      <c r="X255" s="76">
        <v>0</v>
      </c>
      <c r="Y255" s="78">
        <f>SUM(G255,H255,I255,J255,K255,L255,M255,N255,O255)</f>
        <v>0</v>
      </c>
    </row>
    <row r="256" spans="1:25" s="50" customFormat="1" ht="24">
      <c r="A256" s="251" t="s">
        <v>225</v>
      </c>
      <c r="B256" s="89" t="s">
        <v>318</v>
      </c>
      <c r="C256" s="256" t="s">
        <v>348</v>
      </c>
      <c r="D256" s="257">
        <v>2010</v>
      </c>
      <c r="E256" s="257">
        <v>2012</v>
      </c>
      <c r="F256" s="72">
        <f>SUM(F257:F258)</f>
        <v>161500</v>
      </c>
      <c r="G256" s="72">
        <f>SUM(G257:G258)</f>
        <v>55000</v>
      </c>
      <c r="H256" s="73">
        <f aca="true" t="shared" si="98" ref="H256:Y256">SUM(H257:H258)</f>
        <v>56500</v>
      </c>
      <c r="I256" s="72">
        <f t="shared" si="98"/>
        <v>0</v>
      </c>
      <c r="J256" s="72">
        <f t="shared" si="98"/>
        <v>0</v>
      </c>
      <c r="K256" s="72">
        <f t="shared" si="98"/>
        <v>0</v>
      </c>
      <c r="L256" s="72">
        <f t="shared" si="98"/>
        <v>0</v>
      </c>
      <c r="M256" s="72">
        <f t="shared" si="98"/>
        <v>0</v>
      </c>
      <c r="N256" s="72">
        <f t="shared" si="98"/>
        <v>0</v>
      </c>
      <c r="O256" s="72">
        <f t="shared" si="98"/>
        <v>0</v>
      </c>
      <c r="P256" s="72">
        <f t="shared" si="98"/>
        <v>0</v>
      </c>
      <c r="Q256" s="72">
        <f t="shared" si="98"/>
        <v>0</v>
      </c>
      <c r="R256" s="72">
        <f t="shared" si="98"/>
        <v>0</v>
      </c>
      <c r="S256" s="72">
        <f t="shared" si="98"/>
        <v>0</v>
      </c>
      <c r="T256" s="72">
        <f t="shared" si="98"/>
        <v>0</v>
      </c>
      <c r="U256" s="72">
        <f t="shared" si="98"/>
        <v>0</v>
      </c>
      <c r="V256" s="72">
        <f t="shared" si="98"/>
        <v>0</v>
      </c>
      <c r="W256" s="72">
        <f t="shared" si="98"/>
        <v>0</v>
      </c>
      <c r="X256" s="72">
        <f t="shared" si="98"/>
        <v>0</v>
      </c>
      <c r="Y256" s="74">
        <f t="shared" si="98"/>
        <v>111500</v>
      </c>
    </row>
    <row r="257" spans="1:25" ht="12">
      <c r="A257" s="255"/>
      <c r="B257" s="75" t="s">
        <v>120</v>
      </c>
      <c r="C257" s="256"/>
      <c r="D257" s="257"/>
      <c r="E257" s="257"/>
      <c r="F257" s="76">
        <v>161500</v>
      </c>
      <c r="G257" s="76">
        <v>55000</v>
      </c>
      <c r="H257" s="77">
        <v>56500</v>
      </c>
      <c r="I257" s="76">
        <v>0</v>
      </c>
      <c r="J257" s="76">
        <v>0</v>
      </c>
      <c r="K257" s="76">
        <v>0</v>
      </c>
      <c r="L257" s="76">
        <v>0</v>
      </c>
      <c r="M257" s="76">
        <v>0</v>
      </c>
      <c r="N257" s="76">
        <v>0</v>
      </c>
      <c r="O257" s="76">
        <v>0</v>
      </c>
      <c r="P257" s="76">
        <v>0</v>
      </c>
      <c r="Q257" s="76">
        <v>0</v>
      </c>
      <c r="R257" s="76">
        <v>0</v>
      </c>
      <c r="S257" s="76">
        <v>0</v>
      </c>
      <c r="T257" s="76">
        <v>0</v>
      </c>
      <c r="U257" s="76">
        <v>0</v>
      </c>
      <c r="V257" s="76">
        <v>0</v>
      </c>
      <c r="W257" s="76">
        <v>0</v>
      </c>
      <c r="X257" s="76">
        <v>0</v>
      </c>
      <c r="Y257" s="78">
        <f>SUM(G257,H257,I257,J257,K257,L257,M257,N257,O257)</f>
        <v>111500</v>
      </c>
    </row>
    <row r="258" spans="1:25" ht="12">
      <c r="A258" s="252"/>
      <c r="B258" s="75" t="s">
        <v>121</v>
      </c>
      <c r="C258" s="256"/>
      <c r="D258" s="257"/>
      <c r="E258" s="257"/>
      <c r="F258" s="76">
        <v>0</v>
      </c>
      <c r="G258" s="76">
        <v>0</v>
      </c>
      <c r="H258" s="77">
        <v>0</v>
      </c>
      <c r="I258" s="76">
        <v>0</v>
      </c>
      <c r="J258" s="76">
        <v>0</v>
      </c>
      <c r="K258" s="76">
        <v>0</v>
      </c>
      <c r="L258" s="76">
        <v>0</v>
      </c>
      <c r="M258" s="76">
        <v>0</v>
      </c>
      <c r="N258" s="76">
        <v>0</v>
      </c>
      <c r="O258" s="76">
        <v>0</v>
      </c>
      <c r="P258" s="76">
        <v>0</v>
      </c>
      <c r="Q258" s="76">
        <v>0</v>
      </c>
      <c r="R258" s="76">
        <v>0</v>
      </c>
      <c r="S258" s="76">
        <v>0</v>
      </c>
      <c r="T258" s="76">
        <v>0</v>
      </c>
      <c r="U258" s="76">
        <v>0</v>
      </c>
      <c r="V258" s="76">
        <v>0</v>
      </c>
      <c r="W258" s="76">
        <v>0</v>
      </c>
      <c r="X258" s="76">
        <v>0</v>
      </c>
      <c r="Y258" s="78">
        <f>SUM(G258,H258,I258,J258,K258,L258,M258,N258,O258)</f>
        <v>0</v>
      </c>
    </row>
    <row r="259" spans="1:25" s="50" customFormat="1" ht="24" customHeight="1">
      <c r="A259" s="251" t="s">
        <v>226</v>
      </c>
      <c r="B259" s="89" t="s">
        <v>358</v>
      </c>
      <c r="C259" s="256" t="s">
        <v>348</v>
      </c>
      <c r="D259" s="257">
        <v>2010</v>
      </c>
      <c r="E259" s="257">
        <v>2013</v>
      </c>
      <c r="F259" s="72">
        <f>SUM(F260:F261)</f>
        <v>72000</v>
      </c>
      <c r="G259" s="72">
        <f>SUM(G260:G261)</f>
        <v>24000</v>
      </c>
      <c r="H259" s="73">
        <f aca="true" t="shared" si="99" ref="H259:Y259">SUM(H260:H261)</f>
        <v>24000</v>
      </c>
      <c r="I259" s="72">
        <f t="shared" si="99"/>
        <v>24000</v>
      </c>
      <c r="J259" s="72">
        <f t="shared" si="99"/>
        <v>0</v>
      </c>
      <c r="K259" s="72">
        <f t="shared" si="99"/>
        <v>0</v>
      </c>
      <c r="L259" s="72">
        <f t="shared" si="99"/>
        <v>0</v>
      </c>
      <c r="M259" s="72">
        <f t="shared" si="99"/>
        <v>0</v>
      </c>
      <c r="N259" s="72">
        <f t="shared" si="99"/>
        <v>0</v>
      </c>
      <c r="O259" s="72">
        <f t="shared" si="99"/>
        <v>0</v>
      </c>
      <c r="P259" s="72">
        <f t="shared" si="99"/>
        <v>0</v>
      </c>
      <c r="Q259" s="72">
        <f t="shared" si="99"/>
        <v>0</v>
      </c>
      <c r="R259" s="72">
        <f t="shared" si="99"/>
        <v>0</v>
      </c>
      <c r="S259" s="72">
        <f t="shared" si="99"/>
        <v>0</v>
      </c>
      <c r="T259" s="72">
        <f t="shared" si="99"/>
        <v>0</v>
      </c>
      <c r="U259" s="72">
        <f t="shared" si="99"/>
        <v>0</v>
      </c>
      <c r="V259" s="72">
        <f t="shared" si="99"/>
        <v>0</v>
      </c>
      <c r="W259" s="72">
        <f t="shared" si="99"/>
        <v>0</v>
      </c>
      <c r="X259" s="72">
        <f t="shared" si="99"/>
        <v>0</v>
      </c>
      <c r="Y259" s="74">
        <f t="shared" si="99"/>
        <v>72000</v>
      </c>
    </row>
    <row r="260" spans="1:25" ht="12">
      <c r="A260" s="255"/>
      <c r="B260" s="75" t="s">
        <v>120</v>
      </c>
      <c r="C260" s="256"/>
      <c r="D260" s="257"/>
      <c r="E260" s="257"/>
      <c r="F260" s="76">
        <v>72000</v>
      </c>
      <c r="G260" s="76">
        <v>24000</v>
      </c>
      <c r="H260" s="77">
        <v>24000</v>
      </c>
      <c r="I260" s="76">
        <v>24000</v>
      </c>
      <c r="J260" s="76">
        <v>0</v>
      </c>
      <c r="K260" s="76">
        <v>0</v>
      </c>
      <c r="L260" s="76">
        <v>0</v>
      </c>
      <c r="M260" s="76">
        <v>0</v>
      </c>
      <c r="N260" s="76">
        <v>0</v>
      </c>
      <c r="O260" s="76">
        <v>0</v>
      </c>
      <c r="P260" s="76">
        <v>0</v>
      </c>
      <c r="Q260" s="76">
        <v>0</v>
      </c>
      <c r="R260" s="76">
        <v>0</v>
      </c>
      <c r="S260" s="76">
        <v>0</v>
      </c>
      <c r="T260" s="76">
        <v>0</v>
      </c>
      <c r="U260" s="76">
        <v>0</v>
      </c>
      <c r="V260" s="76">
        <v>0</v>
      </c>
      <c r="W260" s="76">
        <v>0</v>
      </c>
      <c r="X260" s="76">
        <v>0</v>
      </c>
      <c r="Y260" s="78">
        <f>SUM(G260,H260,I260,J260,K260,L260,M260,N260,O260)</f>
        <v>72000</v>
      </c>
    </row>
    <row r="261" spans="1:25" ht="12">
      <c r="A261" s="252"/>
      <c r="B261" s="75" t="s">
        <v>121</v>
      </c>
      <c r="C261" s="256"/>
      <c r="D261" s="257"/>
      <c r="E261" s="257"/>
      <c r="F261" s="76">
        <v>0</v>
      </c>
      <c r="G261" s="76">
        <v>0</v>
      </c>
      <c r="H261" s="77">
        <v>0</v>
      </c>
      <c r="I261" s="76">
        <v>0</v>
      </c>
      <c r="J261" s="76">
        <v>0</v>
      </c>
      <c r="K261" s="76">
        <v>0</v>
      </c>
      <c r="L261" s="76">
        <v>0</v>
      </c>
      <c r="M261" s="76">
        <v>0</v>
      </c>
      <c r="N261" s="76">
        <v>0</v>
      </c>
      <c r="O261" s="76">
        <v>0</v>
      </c>
      <c r="P261" s="76">
        <v>0</v>
      </c>
      <c r="Q261" s="76">
        <v>0</v>
      </c>
      <c r="R261" s="76">
        <v>0</v>
      </c>
      <c r="S261" s="76">
        <v>0</v>
      </c>
      <c r="T261" s="76">
        <v>0</v>
      </c>
      <c r="U261" s="76">
        <v>0</v>
      </c>
      <c r="V261" s="76">
        <v>0</v>
      </c>
      <c r="W261" s="76">
        <v>0</v>
      </c>
      <c r="X261" s="76">
        <v>0</v>
      </c>
      <c r="Y261" s="78">
        <f>SUM(G261,H261,I261,J261,K261,L261,M261,N261,O261)</f>
        <v>0</v>
      </c>
    </row>
    <row r="262" spans="1:25" s="50" customFormat="1" ht="37.5" customHeight="1">
      <c r="A262" s="251" t="s">
        <v>227</v>
      </c>
      <c r="B262" s="89" t="s">
        <v>319</v>
      </c>
      <c r="C262" s="256" t="s">
        <v>336</v>
      </c>
      <c r="D262" s="257">
        <v>2011</v>
      </c>
      <c r="E262" s="257">
        <v>2014</v>
      </c>
      <c r="F262" s="72">
        <f>SUM(F263:F264)</f>
        <v>3325420</v>
      </c>
      <c r="G262" s="72">
        <f>SUM(G263:G264)</f>
        <v>646609</v>
      </c>
      <c r="H262" s="73">
        <f aca="true" t="shared" si="100" ref="H262:Y262">SUM(H263:H264)</f>
        <v>1108474</v>
      </c>
      <c r="I262" s="72">
        <f t="shared" si="100"/>
        <v>1108474</v>
      </c>
      <c r="J262" s="72">
        <f t="shared" si="100"/>
        <v>461863</v>
      </c>
      <c r="K262" s="72">
        <f t="shared" si="100"/>
        <v>0</v>
      </c>
      <c r="L262" s="72">
        <f t="shared" si="100"/>
        <v>0</v>
      </c>
      <c r="M262" s="72">
        <f t="shared" si="100"/>
        <v>0</v>
      </c>
      <c r="N262" s="72">
        <f t="shared" si="100"/>
        <v>0</v>
      </c>
      <c r="O262" s="72">
        <f t="shared" si="100"/>
        <v>0</v>
      </c>
      <c r="P262" s="72">
        <f t="shared" si="100"/>
        <v>0</v>
      </c>
      <c r="Q262" s="72">
        <f t="shared" si="100"/>
        <v>0</v>
      </c>
      <c r="R262" s="72">
        <f t="shared" si="100"/>
        <v>0</v>
      </c>
      <c r="S262" s="72">
        <f t="shared" si="100"/>
        <v>0</v>
      </c>
      <c r="T262" s="72">
        <f t="shared" si="100"/>
        <v>0</v>
      </c>
      <c r="U262" s="72">
        <f t="shared" si="100"/>
        <v>0</v>
      </c>
      <c r="V262" s="72">
        <f t="shared" si="100"/>
        <v>0</v>
      </c>
      <c r="W262" s="72">
        <f t="shared" si="100"/>
        <v>0</v>
      </c>
      <c r="X262" s="72">
        <f t="shared" si="100"/>
        <v>0</v>
      </c>
      <c r="Y262" s="74">
        <f t="shared" si="100"/>
        <v>3325420</v>
      </c>
    </row>
    <row r="263" spans="1:25" ht="12">
      <c r="A263" s="255"/>
      <c r="B263" s="75" t="s">
        <v>120</v>
      </c>
      <c r="C263" s="256"/>
      <c r="D263" s="257"/>
      <c r="E263" s="257"/>
      <c r="F263" s="76">
        <v>3325420</v>
      </c>
      <c r="G263" s="76">
        <v>646609</v>
      </c>
      <c r="H263" s="77">
        <v>1108474</v>
      </c>
      <c r="I263" s="76">
        <v>1108474</v>
      </c>
      <c r="J263" s="76">
        <v>461863</v>
      </c>
      <c r="K263" s="76">
        <v>0</v>
      </c>
      <c r="L263" s="76">
        <v>0</v>
      </c>
      <c r="M263" s="76">
        <v>0</v>
      </c>
      <c r="N263" s="76">
        <v>0</v>
      </c>
      <c r="O263" s="76">
        <v>0</v>
      </c>
      <c r="P263" s="76">
        <v>0</v>
      </c>
      <c r="Q263" s="76">
        <v>0</v>
      </c>
      <c r="R263" s="76">
        <v>0</v>
      </c>
      <c r="S263" s="76">
        <v>0</v>
      </c>
      <c r="T263" s="76">
        <v>0</v>
      </c>
      <c r="U263" s="76">
        <v>0</v>
      </c>
      <c r="V263" s="76">
        <v>0</v>
      </c>
      <c r="W263" s="76">
        <v>0</v>
      </c>
      <c r="X263" s="76">
        <v>0</v>
      </c>
      <c r="Y263" s="78">
        <f>SUM(G263,H263,I263,J263,K263,L263,M263,N263,O263)</f>
        <v>3325420</v>
      </c>
    </row>
    <row r="264" spans="1:25" ht="12">
      <c r="A264" s="252"/>
      <c r="B264" s="75" t="s">
        <v>121</v>
      </c>
      <c r="C264" s="256"/>
      <c r="D264" s="257"/>
      <c r="E264" s="257"/>
      <c r="F264" s="76">
        <v>0</v>
      </c>
      <c r="G264" s="76">
        <v>0</v>
      </c>
      <c r="H264" s="77">
        <v>0</v>
      </c>
      <c r="I264" s="76">
        <v>0</v>
      </c>
      <c r="J264" s="76">
        <v>0</v>
      </c>
      <c r="K264" s="76">
        <v>0</v>
      </c>
      <c r="L264" s="76">
        <v>0</v>
      </c>
      <c r="M264" s="76">
        <v>0</v>
      </c>
      <c r="N264" s="76">
        <v>0</v>
      </c>
      <c r="O264" s="76">
        <v>0</v>
      </c>
      <c r="P264" s="76">
        <v>0</v>
      </c>
      <c r="Q264" s="76">
        <v>0</v>
      </c>
      <c r="R264" s="76">
        <v>0</v>
      </c>
      <c r="S264" s="76">
        <v>0</v>
      </c>
      <c r="T264" s="76">
        <v>0</v>
      </c>
      <c r="U264" s="76">
        <v>0</v>
      </c>
      <c r="V264" s="76">
        <v>0</v>
      </c>
      <c r="W264" s="76">
        <v>0</v>
      </c>
      <c r="X264" s="76">
        <v>0</v>
      </c>
      <c r="Y264" s="78">
        <f>SUM(G264,H264,I264,J264,K264,L264,M264,N264,O264)</f>
        <v>0</v>
      </c>
    </row>
    <row r="265" spans="1:25" s="50" customFormat="1" ht="26.25" customHeight="1">
      <c r="A265" s="251" t="s">
        <v>228</v>
      </c>
      <c r="B265" s="89" t="s">
        <v>320</v>
      </c>
      <c r="C265" s="256" t="s">
        <v>336</v>
      </c>
      <c r="D265" s="257">
        <v>2011</v>
      </c>
      <c r="E265" s="257">
        <v>2014</v>
      </c>
      <c r="F265" s="72">
        <f>SUM(F266:F267)</f>
        <v>304560</v>
      </c>
      <c r="G265" s="72">
        <f>SUM(G266:G267)</f>
        <v>93060</v>
      </c>
      <c r="H265" s="73">
        <f aca="true" t="shared" si="101" ref="H265:Y265">SUM(H266:H267)</f>
        <v>101520</v>
      </c>
      <c r="I265" s="72">
        <f t="shared" si="101"/>
        <v>101520</v>
      </c>
      <c r="J265" s="72">
        <f t="shared" si="101"/>
        <v>8460</v>
      </c>
      <c r="K265" s="72">
        <f t="shared" si="101"/>
        <v>0</v>
      </c>
      <c r="L265" s="72">
        <f t="shared" si="101"/>
        <v>0</v>
      </c>
      <c r="M265" s="72">
        <f t="shared" si="101"/>
        <v>0</v>
      </c>
      <c r="N265" s="72">
        <f t="shared" si="101"/>
        <v>0</v>
      </c>
      <c r="O265" s="72">
        <f t="shared" si="101"/>
        <v>0</v>
      </c>
      <c r="P265" s="72">
        <f t="shared" si="101"/>
        <v>0</v>
      </c>
      <c r="Q265" s="72">
        <f t="shared" si="101"/>
        <v>0</v>
      </c>
      <c r="R265" s="72">
        <f t="shared" si="101"/>
        <v>0</v>
      </c>
      <c r="S265" s="72">
        <f t="shared" si="101"/>
        <v>0</v>
      </c>
      <c r="T265" s="72">
        <f t="shared" si="101"/>
        <v>0</v>
      </c>
      <c r="U265" s="72">
        <f t="shared" si="101"/>
        <v>0</v>
      </c>
      <c r="V265" s="72">
        <f t="shared" si="101"/>
        <v>0</v>
      </c>
      <c r="W265" s="72">
        <f t="shared" si="101"/>
        <v>0</v>
      </c>
      <c r="X265" s="72">
        <f t="shared" si="101"/>
        <v>0</v>
      </c>
      <c r="Y265" s="74">
        <f t="shared" si="101"/>
        <v>304560</v>
      </c>
    </row>
    <row r="266" spans="1:25" ht="12">
      <c r="A266" s="255"/>
      <c r="B266" s="75" t="s">
        <v>120</v>
      </c>
      <c r="C266" s="256"/>
      <c r="D266" s="257"/>
      <c r="E266" s="257"/>
      <c r="F266" s="76">
        <v>304560</v>
      </c>
      <c r="G266" s="76">
        <v>93060</v>
      </c>
      <c r="H266" s="77">
        <v>101520</v>
      </c>
      <c r="I266" s="76">
        <v>101520</v>
      </c>
      <c r="J266" s="76">
        <v>8460</v>
      </c>
      <c r="K266" s="76">
        <v>0</v>
      </c>
      <c r="L266" s="76">
        <v>0</v>
      </c>
      <c r="M266" s="76">
        <v>0</v>
      </c>
      <c r="N266" s="76">
        <v>0</v>
      </c>
      <c r="O266" s="76">
        <v>0</v>
      </c>
      <c r="P266" s="76">
        <v>0</v>
      </c>
      <c r="Q266" s="76">
        <v>0</v>
      </c>
      <c r="R266" s="76">
        <v>0</v>
      </c>
      <c r="S266" s="76">
        <v>0</v>
      </c>
      <c r="T266" s="76">
        <v>0</v>
      </c>
      <c r="U266" s="76">
        <v>0</v>
      </c>
      <c r="V266" s="76">
        <v>0</v>
      </c>
      <c r="W266" s="76">
        <v>0</v>
      </c>
      <c r="X266" s="76">
        <v>0</v>
      </c>
      <c r="Y266" s="78">
        <f>SUM(G266,H266,I266,J266,K266,L266,M266,N266,O266)</f>
        <v>304560</v>
      </c>
    </row>
    <row r="267" spans="1:25" ht="12">
      <c r="A267" s="252"/>
      <c r="B267" s="75" t="s">
        <v>121</v>
      </c>
      <c r="C267" s="256"/>
      <c r="D267" s="257"/>
      <c r="E267" s="257"/>
      <c r="F267" s="76">
        <v>0</v>
      </c>
      <c r="G267" s="76">
        <v>0</v>
      </c>
      <c r="H267" s="77">
        <v>0</v>
      </c>
      <c r="I267" s="76">
        <v>0</v>
      </c>
      <c r="J267" s="76">
        <v>0</v>
      </c>
      <c r="K267" s="76">
        <v>0</v>
      </c>
      <c r="L267" s="76">
        <v>0</v>
      </c>
      <c r="M267" s="76">
        <v>0</v>
      </c>
      <c r="N267" s="76">
        <v>0</v>
      </c>
      <c r="O267" s="76">
        <v>0</v>
      </c>
      <c r="P267" s="76">
        <v>0</v>
      </c>
      <c r="Q267" s="76">
        <v>0</v>
      </c>
      <c r="R267" s="76">
        <v>0</v>
      </c>
      <c r="S267" s="76">
        <v>0</v>
      </c>
      <c r="T267" s="76">
        <v>0</v>
      </c>
      <c r="U267" s="76">
        <v>0</v>
      </c>
      <c r="V267" s="76">
        <v>0</v>
      </c>
      <c r="W267" s="76">
        <v>0</v>
      </c>
      <c r="X267" s="76">
        <v>0</v>
      </c>
      <c r="Y267" s="78">
        <f>SUM(G267,H267,I267,J267,K267,L267,M267,N267,O267)</f>
        <v>0</v>
      </c>
    </row>
    <row r="268" spans="1:25" s="50" customFormat="1" ht="48" customHeight="1">
      <c r="A268" s="251" t="s">
        <v>229</v>
      </c>
      <c r="B268" s="89" t="s">
        <v>321</v>
      </c>
      <c r="C268" s="256" t="s">
        <v>336</v>
      </c>
      <c r="D268" s="257">
        <v>2011</v>
      </c>
      <c r="E268" s="257">
        <v>2014</v>
      </c>
      <c r="F268" s="72">
        <f>SUM(F269:F270)</f>
        <v>745200</v>
      </c>
      <c r="G268" s="72">
        <f>SUM(G269:G270)</f>
        <v>223020</v>
      </c>
      <c r="H268" s="73">
        <f aca="true" t="shared" si="102" ref="H268:Y268">SUM(H269:H270)</f>
        <v>248400</v>
      </c>
      <c r="I268" s="72">
        <f t="shared" si="102"/>
        <v>248400</v>
      </c>
      <c r="J268" s="72">
        <f t="shared" si="102"/>
        <v>25380</v>
      </c>
      <c r="K268" s="72">
        <f t="shared" si="102"/>
        <v>0</v>
      </c>
      <c r="L268" s="72">
        <f t="shared" si="102"/>
        <v>0</v>
      </c>
      <c r="M268" s="72">
        <f t="shared" si="102"/>
        <v>0</v>
      </c>
      <c r="N268" s="72">
        <f t="shared" si="102"/>
        <v>0</v>
      </c>
      <c r="O268" s="72">
        <f t="shared" si="102"/>
        <v>0</v>
      </c>
      <c r="P268" s="72">
        <f t="shared" si="102"/>
        <v>0</v>
      </c>
      <c r="Q268" s="72">
        <f t="shared" si="102"/>
        <v>0</v>
      </c>
      <c r="R268" s="72">
        <f t="shared" si="102"/>
        <v>0</v>
      </c>
      <c r="S268" s="72">
        <f t="shared" si="102"/>
        <v>0</v>
      </c>
      <c r="T268" s="72">
        <f t="shared" si="102"/>
        <v>0</v>
      </c>
      <c r="U268" s="72">
        <f t="shared" si="102"/>
        <v>0</v>
      </c>
      <c r="V268" s="72">
        <f t="shared" si="102"/>
        <v>0</v>
      </c>
      <c r="W268" s="72">
        <f t="shared" si="102"/>
        <v>0</v>
      </c>
      <c r="X268" s="72">
        <f t="shared" si="102"/>
        <v>0</v>
      </c>
      <c r="Y268" s="74">
        <f t="shared" si="102"/>
        <v>745200</v>
      </c>
    </row>
    <row r="269" spans="1:25" ht="12">
      <c r="A269" s="255"/>
      <c r="B269" s="75" t="s">
        <v>120</v>
      </c>
      <c r="C269" s="256"/>
      <c r="D269" s="257"/>
      <c r="E269" s="257"/>
      <c r="F269" s="76">
        <v>745200</v>
      </c>
      <c r="G269" s="76">
        <v>223020</v>
      </c>
      <c r="H269" s="77">
        <v>248400</v>
      </c>
      <c r="I269" s="76">
        <v>248400</v>
      </c>
      <c r="J269" s="76">
        <v>25380</v>
      </c>
      <c r="K269" s="76">
        <v>0</v>
      </c>
      <c r="L269" s="76">
        <v>0</v>
      </c>
      <c r="M269" s="76">
        <v>0</v>
      </c>
      <c r="N269" s="76">
        <v>0</v>
      </c>
      <c r="O269" s="76">
        <v>0</v>
      </c>
      <c r="P269" s="76">
        <v>0</v>
      </c>
      <c r="Q269" s="76">
        <v>0</v>
      </c>
      <c r="R269" s="76">
        <v>0</v>
      </c>
      <c r="S269" s="76">
        <v>0</v>
      </c>
      <c r="T269" s="76">
        <v>0</v>
      </c>
      <c r="U269" s="76">
        <v>0</v>
      </c>
      <c r="V269" s="76">
        <v>0</v>
      </c>
      <c r="W269" s="76">
        <v>0</v>
      </c>
      <c r="X269" s="76">
        <v>0</v>
      </c>
      <c r="Y269" s="78">
        <f>SUM(G269,H269,I269,J269,K269,L269,M269,N269,O269)</f>
        <v>745200</v>
      </c>
    </row>
    <row r="270" spans="1:25" ht="12">
      <c r="A270" s="252"/>
      <c r="B270" s="75" t="s">
        <v>121</v>
      </c>
      <c r="C270" s="256"/>
      <c r="D270" s="257"/>
      <c r="E270" s="257"/>
      <c r="F270" s="76">
        <v>0</v>
      </c>
      <c r="G270" s="76">
        <v>0</v>
      </c>
      <c r="H270" s="77">
        <v>0</v>
      </c>
      <c r="I270" s="76">
        <v>0</v>
      </c>
      <c r="J270" s="76">
        <v>0</v>
      </c>
      <c r="K270" s="76">
        <v>0</v>
      </c>
      <c r="L270" s="76">
        <v>0</v>
      </c>
      <c r="M270" s="76">
        <v>0</v>
      </c>
      <c r="N270" s="76">
        <v>0</v>
      </c>
      <c r="O270" s="76">
        <v>0</v>
      </c>
      <c r="P270" s="76">
        <v>0</v>
      </c>
      <c r="Q270" s="76">
        <v>0</v>
      </c>
      <c r="R270" s="76">
        <v>0</v>
      </c>
      <c r="S270" s="76">
        <v>0</v>
      </c>
      <c r="T270" s="76">
        <v>0</v>
      </c>
      <c r="U270" s="76">
        <v>0</v>
      </c>
      <c r="V270" s="76">
        <v>0</v>
      </c>
      <c r="W270" s="76">
        <v>0</v>
      </c>
      <c r="X270" s="76">
        <v>0</v>
      </c>
      <c r="Y270" s="78">
        <f>SUM(G270,H270,I270,J270,K270,L270,M270,N270,O270)</f>
        <v>0</v>
      </c>
    </row>
    <row r="271" spans="1:25" s="50" customFormat="1" ht="24">
      <c r="A271" s="251" t="s">
        <v>230</v>
      </c>
      <c r="B271" s="89" t="s">
        <v>322</v>
      </c>
      <c r="C271" s="256" t="s">
        <v>343</v>
      </c>
      <c r="D271" s="257">
        <v>2009</v>
      </c>
      <c r="E271" s="257">
        <v>2012</v>
      </c>
      <c r="F271" s="72">
        <f>SUM(F272:F273)</f>
        <v>917458</v>
      </c>
      <c r="G271" s="72">
        <f>SUM(G272:G273)</f>
        <v>305000</v>
      </c>
      <c r="H271" s="73">
        <f aca="true" t="shared" si="103" ref="H271:Y271">SUM(H272:H273)</f>
        <v>119458</v>
      </c>
      <c r="I271" s="72">
        <f t="shared" si="103"/>
        <v>0</v>
      </c>
      <c r="J271" s="72">
        <f t="shared" si="103"/>
        <v>0</v>
      </c>
      <c r="K271" s="72">
        <f t="shared" si="103"/>
        <v>0</v>
      </c>
      <c r="L271" s="72">
        <f t="shared" si="103"/>
        <v>0</v>
      </c>
      <c r="M271" s="72">
        <f t="shared" si="103"/>
        <v>0</v>
      </c>
      <c r="N271" s="72">
        <f t="shared" si="103"/>
        <v>0</v>
      </c>
      <c r="O271" s="72">
        <f t="shared" si="103"/>
        <v>0</v>
      </c>
      <c r="P271" s="72">
        <f t="shared" si="103"/>
        <v>0</v>
      </c>
      <c r="Q271" s="72">
        <f t="shared" si="103"/>
        <v>0</v>
      </c>
      <c r="R271" s="72">
        <f t="shared" si="103"/>
        <v>0</v>
      </c>
      <c r="S271" s="72">
        <f t="shared" si="103"/>
        <v>0</v>
      </c>
      <c r="T271" s="72">
        <f t="shared" si="103"/>
        <v>0</v>
      </c>
      <c r="U271" s="72">
        <f t="shared" si="103"/>
        <v>0</v>
      </c>
      <c r="V271" s="72">
        <f t="shared" si="103"/>
        <v>0</v>
      </c>
      <c r="W271" s="72">
        <f t="shared" si="103"/>
        <v>0</v>
      </c>
      <c r="X271" s="72">
        <f t="shared" si="103"/>
        <v>0</v>
      </c>
      <c r="Y271" s="74">
        <f t="shared" si="103"/>
        <v>424458</v>
      </c>
    </row>
    <row r="272" spans="1:25" ht="12">
      <c r="A272" s="255"/>
      <c r="B272" s="75" t="s">
        <v>120</v>
      </c>
      <c r="C272" s="256"/>
      <c r="D272" s="257"/>
      <c r="E272" s="257"/>
      <c r="F272" s="76">
        <v>917458</v>
      </c>
      <c r="G272" s="76">
        <v>305000</v>
      </c>
      <c r="H272" s="77">
        <v>119458</v>
      </c>
      <c r="I272" s="76">
        <v>0</v>
      </c>
      <c r="J272" s="76">
        <v>0</v>
      </c>
      <c r="K272" s="76">
        <v>0</v>
      </c>
      <c r="L272" s="76">
        <v>0</v>
      </c>
      <c r="M272" s="76">
        <v>0</v>
      </c>
      <c r="N272" s="76">
        <v>0</v>
      </c>
      <c r="O272" s="76">
        <v>0</v>
      </c>
      <c r="P272" s="76">
        <v>0</v>
      </c>
      <c r="Q272" s="76">
        <v>0</v>
      </c>
      <c r="R272" s="76">
        <v>0</v>
      </c>
      <c r="S272" s="76">
        <v>0</v>
      </c>
      <c r="T272" s="76">
        <v>0</v>
      </c>
      <c r="U272" s="76">
        <v>0</v>
      </c>
      <c r="V272" s="76">
        <v>0</v>
      </c>
      <c r="W272" s="76">
        <v>0</v>
      </c>
      <c r="X272" s="76">
        <v>0</v>
      </c>
      <c r="Y272" s="78">
        <f>SUM(G272,H272,I272,J272,K272,L272,M272,N272,O272)</f>
        <v>424458</v>
      </c>
    </row>
    <row r="273" spans="1:25" ht="12">
      <c r="A273" s="252"/>
      <c r="B273" s="75" t="s">
        <v>121</v>
      </c>
      <c r="C273" s="256"/>
      <c r="D273" s="257"/>
      <c r="E273" s="257"/>
      <c r="F273" s="76">
        <v>0</v>
      </c>
      <c r="G273" s="76">
        <v>0</v>
      </c>
      <c r="H273" s="77">
        <v>0</v>
      </c>
      <c r="I273" s="76">
        <v>0</v>
      </c>
      <c r="J273" s="76">
        <v>0</v>
      </c>
      <c r="K273" s="76">
        <v>0</v>
      </c>
      <c r="L273" s="76">
        <v>0</v>
      </c>
      <c r="M273" s="76">
        <v>0</v>
      </c>
      <c r="N273" s="76">
        <v>0</v>
      </c>
      <c r="O273" s="76">
        <v>0</v>
      </c>
      <c r="P273" s="76">
        <v>0</v>
      </c>
      <c r="Q273" s="76">
        <v>0</v>
      </c>
      <c r="R273" s="76">
        <v>0</v>
      </c>
      <c r="S273" s="76">
        <v>0</v>
      </c>
      <c r="T273" s="76">
        <v>0</v>
      </c>
      <c r="U273" s="76">
        <v>0</v>
      </c>
      <c r="V273" s="76">
        <v>0</v>
      </c>
      <c r="W273" s="76">
        <v>0</v>
      </c>
      <c r="X273" s="76">
        <v>0</v>
      </c>
      <c r="Y273" s="78">
        <f>SUM(G273,H273,I273,J273,K273,L273,M273,N273,O273)</f>
        <v>0</v>
      </c>
    </row>
    <row r="274" spans="1:25" s="50" customFormat="1" ht="18.75" customHeight="1">
      <c r="A274" s="251" t="s">
        <v>231</v>
      </c>
      <c r="B274" s="89" t="s">
        <v>323</v>
      </c>
      <c r="C274" s="256" t="s">
        <v>343</v>
      </c>
      <c r="D274" s="257">
        <v>2011</v>
      </c>
      <c r="E274" s="257">
        <v>2013</v>
      </c>
      <c r="F274" s="72">
        <f>SUM(F275:F276)</f>
        <v>53490</v>
      </c>
      <c r="G274" s="72">
        <f>SUM(G275:G276)</f>
        <v>17830</v>
      </c>
      <c r="H274" s="73">
        <f aca="true" t="shared" si="104" ref="H274:Y274">SUM(H275:H276)</f>
        <v>17830</v>
      </c>
      <c r="I274" s="72">
        <f t="shared" si="104"/>
        <v>17830</v>
      </c>
      <c r="J274" s="72">
        <f t="shared" si="104"/>
        <v>0</v>
      </c>
      <c r="K274" s="72">
        <f t="shared" si="104"/>
        <v>0</v>
      </c>
      <c r="L274" s="72">
        <f t="shared" si="104"/>
        <v>0</v>
      </c>
      <c r="M274" s="72">
        <f t="shared" si="104"/>
        <v>0</v>
      </c>
      <c r="N274" s="72">
        <f t="shared" si="104"/>
        <v>0</v>
      </c>
      <c r="O274" s="72">
        <f t="shared" si="104"/>
        <v>0</v>
      </c>
      <c r="P274" s="72">
        <f t="shared" si="104"/>
        <v>0</v>
      </c>
      <c r="Q274" s="72">
        <f t="shared" si="104"/>
        <v>0</v>
      </c>
      <c r="R274" s="72">
        <f t="shared" si="104"/>
        <v>0</v>
      </c>
      <c r="S274" s="72">
        <f t="shared" si="104"/>
        <v>0</v>
      </c>
      <c r="T274" s="72">
        <f t="shared" si="104"/>
        <v>0</v>
      </c>
      <c r="U274" s="72">
        <f t="shared" si="104"/>
        <v>0</v>
      </c>
      <c r="V274" s="72">
        <f t="shared" si="104"/>
        <v>0</v>
      </c>
      <c r="W274" s="72">
        <f t="shared" si="104"/>
        <v>0</v>
      </c>
      <c r="X274" s="72">
        <f t="shared" si="104"/>
        <v>0</v>
      </c>
      <c r="Y274" s="74">
        <f t="shared" si="104"/>
        <v>53490</v>
      </c>
    </row>
    <row r="275" spans="1:25" ht="12">
      <c r="A275" s="255"/>
      <c r="B275" s="75" t="s">
        <v>120</v>
      </c>
      <c r="C275" s="256"/>
      <c r="D275" s="257"/>
      <c r="E275" s="257"/>
      <c r="F275" s="76">
        <v>53490</v>
      </c>
      <c r="G275" s="76">
        <v>17830</v>
      </c>
      <c r="H275" s="77">
        <v>17830</v>
      </c>
      <c r="I275" s="76">
        <v>17830</v>
      </c>
      <c r="J275" s="76">
        <v>0</v>
      </c>
      <c r="K275" s="76">
        <v>0</v>
      </c>
      <c r="L275" s="76">
        <v>0</v>
      </c>
      <c r="M275" s="76">
        <v>0</v>
      </c>
      <c r="N275" s="76">
        <v>0</v>
      </c>
      <c r="O275" s="76">
        <v>0</v>
      </c>
      <c r="P275" s="76">
        <v>0</v>
      </c>
      <c r="Q275" s="76">
        <v>0</v>
      </c>
      <c r="R275" s="76">
        <v>0</v>
      </c>
      <c r="S275" s="76">
        <v>0</v>
      </c>
      <c r="T275" s="76">
        <v>0</v>
      </c>
      <c r="U275" s="76">
        <v>0</v>
      </c>
      <c r="V275" s="76">
        <v>0</v>
      </c>
      <c r="W275" s="76">
        <v>0</v>
      </c>
      <c r="X275" s="76">
        <v>0</v>
      </c>
      <c r="Y275" s="78">
        <f>SUM(G275,H275,I275,J275,K275,L275,M275,N275,O275)</f>
        <v>53490</v>
      </c>
    </row>
    <row r="276" spans="1:25" ht="12">
      <c r="A276" s="252"/>
      <c r="B276" s="75" t="s">
        <v>121</v>
      </c>
      <c r="C276" s="256"/>
      <c r="D276" s="257"/>
      <c r="E276" s="257"/>
      <c r="F276" s="76">
        <v>0</v>
      </c>
      <c r="G276" s="76">
        <v>0</v>
      </c>
      <c r="H276" s="77">
        <v>0</v>
      </c>
      <c r="I276" s="76">
        <v>0</v>
      </c>
      <c r="J276" s="76">
        <v>0</v>
      </c>
      <c r="K276" s="76">
        <v>0</v>
      </c>
      <c r="L276" s="76">
        <v>0</v>
      </c>
      <c r="M276" s="76">
        <v>0</v>
      </c>
      <c r="N276" s="76">
        <v>0</v>
      </c>
      <c r="O276" s="76">
        <v>0</v>
      </c>
      <c r="P276" s="76">
        <v>0</v>
      </c>
      <c r="Q276" s="76">
        <v>0</v>
      </c>
      <c r="R276" s="76">
        <v>0</v>
      </c>
      <c r="S276" s="76">
        <v>0</v>
      </c>
      <c r="T276" s="76">
        <v>0</v>
      </c>
      <c r="U276" s="76">
        <v>0</v>
      </c>
      <c r="V276" s="76">
        <v>0</v>
      </c>
      <c r="W276" s="76">
        <v>0</v>
      </c>
      <c r="X276" s="76">
        <v>0</v>
      </c>
      <c r="Y276" s="78">
        <f>SUM(G276,H276,I276,J276,K276,L276,M276,N276,O276)</f>
        <v>0</v>
      </c>
    </row>
    <row r="277" spans="1:25" s="50" customFormat="1" ht="12" customHeight="1">
      <c r="A277" s="251" t="s">
        <v>232</v>
      </c>
      <c r="B277" s="89" t="s">
        <v>324</v>
      </c>
      <c r="C277" s="256" t="s">
        <v>343</v>
      </c>
      <c r="D277" s="257">
        <v>2011</v>
      </c>
      <c r="E277" s="257">
        <v>2013</v>
      </c>
      <c r="F277" s="72">
        <f>SUM(F278:F279)</f>
        <v>900000</v>
      </c>
      <c r="G277" s="72">
        <f>SUM(G278:G279)</f>
        <v>300000</v>
      </c>
      <c r="H277" s="73">
        <f aca="true" t="shared" si="105" ref="H277:Y277">SUM(H278:H279)</f>
        <v>300000</v>
      </c>
      <c r="I277" s="72">
        <f t="shared" si="105"/>
        <v>300000</v>
      </c>
      <c r="J277" s="72">
        <f t="shared" si="105"/>
        <v>0</v>
      </c>
      <c r="K277" s="72">
        <f t="shared" si="105"/>
        <v>0</v>
      </c>
      <c r="L277" s="72">
        <f t="shared" si="105"/>
        <v>0</v>
      </c>
      <c r="M277" s="72">
        <f t="shared" si="105"/>
        <v>0</v>
      </c>
      <c r="N277" s="72">
        <f t="shared" si="105"/>
        <v>0</v>
      </c>
      <c r="O277" s="72">
        <f t="shared" si="105"/>
        <v>0</v>
      </c>
      <c r="P277" s="72">
        <f t="shared" si="105"/>
        <v>0</v>
      </c>
      <c r="Q277" s="72">
        <f t="shared" si="105"/>
        <v>0</v>
      </c>
      <c r="R277" s="72">
        <f t="shared" si="105"/>
        <v>0</v>
      </c>
      <c r="S277" s="72">
        <f t="shared" si="105"/>
        <v>0</v>
      </c>
      <c r="T277" s="72">
        <f t="shared" si="105"/>
        <v>0</v>
      </c>
      <c r="U277" s="72">
        <f t="shared" si="105"/>
        <v>0</v>
      </c>
      <c r="V277" s="72">
        <f t="shared" si="105"/>
        <v>0</v>
      </c>
      <c r="W277" s="72">
        <f t="shared" si="105"/>
        <v>0</v>
      </c>
      <c r="X277" s="72">
        <f t="shared" si="105"/>
        <v>0</v>
      </c>
      <c r="Y277" s="74">
        <f t="shared" si="105"/>
        <v>900000</v>
      </c>
    </row>
    <row r="278" spans="1:25" ht="12">
      <c r="A278" s="255"/>
      <c r="B278" s="75" t="s">
        <v>120</v>
      </c>
      <c r="C278" s="256"/>
      <c r="D278" s="257"/>
      <c r="E278" s="257"/>
      <c r="F278" s="76">
        <v>900000</v>
      </c>
      <c r="G278" s="76">
        <v>300000</v>
      </c>
      <c r="H278" s="77">
        <v>300000</v>
      </c>
      <c r="I278" s="76">
        <v>300000</v>
      </c>
      <c r="J278" s="76">
        <v>0</v>
      </c>
      <c r="K278" s="76">
        <v>0</v>
      </c>
      <c r="L278" s="76">
        <v>0</v>
      </c>
      <c r="M278" s="76">
        <v>0</v>
      </c>
      <c r="N278" s="76">
        <v>0</v>
      </c>
      <c r="O278" s="76">
        <v>0</v>
      </c>
      <c r="P278" s="76">
        <v>0</v>
      </c>
      <c r="Q278" s="76">
        <v>0</v>
      </c>
      <c r="R278" s="76">
        <v>0</v>
      </c>
      <c r="S278" s="76">
        <v>0</v>
      </c>
      <c r="T278" s="76">
        <v>0</v>
      </c>
      <c r="U278" s="76">
        <v>0</v>
      </c>
      <c r="V278" s="76">
        <v>0</v>
      </c>
      <c r="W278" s="76">
        <v>0</v>
      </c>
      <c r="X278" s="76">
        <v>0</v>
      </c>
      <c r="Y278" s="78">
        <f>SUM(G278,H278,I278,J278,K278,L278,M278,N278,O278)</f>
        <v>900000</v>
      </c>
    </row>
    <row r="279" spans="1:25" ht="12">
      <c r="A279" s="252"/>
      <c r="B279" s="75" t="s">
        <v>121</v>
      </c>
      <c r="C279" s="256"/>
      <c r="D279" s="257"/>
      <c r="E279" s="257"/>
      <c r="F279" s="76">
        <v>0</v>
      </c>
      <c r="G279" s="76">
        <v>0</v>
      </c>
      <c r="H279" s="77">
        <v>0</v>
      </c>
      <c r="I279" s="76">
        <v>0</v>
      </c>
      <c r="J279" s="76">
        <v>0</v>
      </c>
      <c r="K279" s="76">
        <v>0</v>
      </c>
      <c r="L279" s="76">
        <v>0</v>
      </c>
      <c r="M279" s="76">
        <v>0</v>
      </c>
      <c r="N279" s="76">
        <v>0</v>
      </c>
      <c r="O279" s="76">
        <v>0</v>
      </c>
      <c r="P279" s="76">
        <v>0</v>
      </c>
      <c r="Q279" s="76">
        <v>0</v>
      </c>
      <c r="R279" s="76">
        <v>0</v>
      </c>
      <c r="S279" s="76">
        <v>0</v>
      </c>
      <c r="T279" s="76">
        <v>0</v>
      </c>
      <c r="U279" s="76">
        <v>0</v>
      </c>
      <c r="V279" s="76">
        <v>0</v>
      </c>
      <c r="W279" s="76">
        <v>0</v>
      </c>
      <c r="X279" s="76">
        <v>0</v>
      </c>
      <c r="Y279" s="78">
        <f>SUM(G279,H279,I279,J279,K279,L279,M279,N279,O279)</f>
        <v>0</v>
      </c>
    </row>
    <row r="280" spans="1:25" s="62" customFormat="1" ht="27.75" customHeight="1">
      <c r="A280" s="265" t="s">
        <v>37</v>
      </c>
      <c r="B280" s="264" t="s">
        <v>132</v>
      </c>
      <c r="C280" s="264"/>
      <c r="D280" s="264"/>
      <c r="E280" s="264"/>
      <c r="F280" s="60">
        <f>SUM(F281)</f>
        <v>0</v>
      </c>
      <c r="G280" s="60">
        <f>SUM(G281)</f>
        <v>0</v>
      </c>
      <c r="H280" s="61">
        <f aca="true" t="shared" si="106" ref="H280:Y280">SUM(H281)</f>
        <v>0</v>
      </c>
      <c r="I280" s="60">
        <f t="shared" si="106"/>
        <v>0</v>
      </c>
      <c r="J280" s="60">
        <f t="shared" si="106"/>
        <v>0</v>
      </c>
      <c r="K280" s="60">
        <f t="shared" si="106"/>
        <v>0</v>
      </c>
      <c r="L280" s="60">
        <f t="shared" si="106"/>
        <v>0</v>
      </c>
      <c r="M280" s="60">
        <f t="shared" si="106"/>
        <v>0</v>
      </c>
      <c r="N280" s="60">
        <f t="shared" si="106"/>
        <v>0</v>
      </c>
      <c r="O280" s="60">
        <f t="shared" si="106"/>
        <v>0</v>
      </c>
      <c r="P280" s="60">
        <f t="shared" si="106"/>
        <v>0</v>
      </c>
      <c r="Q280" s="60">
        <f t="shared" si="106"/>
        <v>0</v>
      </c>
      <c r="R280" s="60">
        <f t="shared" si="106"/>
        <v>0</v>
      </c>
      <c r="S280" s="60">
        <f t="shared" si="106"/>
        <v>0</v>
      </c>
      <c r="T280" s="60">
        <f t="shared" si="106"/>
        <v>0</v>
      </c>
      <c r="U280" s="60">
        <f t="shared" si="106"/>
        <v>0</v>
      </c>
      <c r="V280" s="60">
        <f t="shared" si="106"/>
        <v>0</v>
      </c>
      <c r="W280" s="60">
        <f t="shared" si="106"/>
        <v>0</v>
      </c>
      <c r="X280" s="60">
        <f t="shared" si="106"/>
        <v>0</v>
      </c>
      <c r="Y280" s="60">
        <f t="shared" si="106"/>
        <v>0</v>
      </c>
    </row>
    <row r="281" spans="1:25" s="65" customFormat="1" ht="12">
      <c r="A281" s="266"/>
      <c r="B281" s="228" t="s">
        <v>120</v>
      </c>
      <c r="C281" s="228"/>
      <c r="D281" s="228"/>
      <c r="E281" s="228"/>
      <c r="F281" s="63">
        <f>SUM(F283)</f>
        <v>0</v>
      </c>
      <c r="G281" s="63">
        <f>SUM(G283)</f>
        <v>0</v>
      </c>
      <c r="H281" s="64">
        <f aca="true" t="shared" si="107" ref="H281:O281">SUM(H283)</f>
        <v>0</v>
      </c>
      <c r="I281" s="63">
        <f t="shared" si="107"/>
        <v>0</v>
      </c>
      <c r="J281" s="63">
        <f t="shared" si="107"/>
        <v>0</v>
      </c>
      <c r="K281" s="63">
        <f t="shared" si="107"/>
        <v>0</v>
      </c>
      <c r="L281" s="63">
        <f t="shared" si="107"/>
        <v>0</v>
      </c>
      <c r="M281" s="63">
        <f t="shared" si="107"/>
        <v>0</v>
      </c>
      <c r="N281" s="63">
        <f t="shared" si="107"/>
        <v>0</v>
      </c>
      <c r="O281" s="63">
        <f t="shared" si="107"/>
        <v>0</v>
      </c>
      <c r="P281" s="63"/>
      <c r="Q281" s="63"/>
      <c r="R281" s="63"/>
      <c r="S281" s="63"/>
      <c r="T281" s="63"/>
      <c r="U281" s="63"/>
      <c r="V281" s="63"/>
      <c r="W281" s="63"/>
      <c r="X281" s="63"/>
      <c r="Y281" s="63">
        <f>SUM(Y283)</f>
        <v>0</v>
      </c>
    </row>
    <row r="282" spans="1:25" s="103" customFormat="1" ht="12">
      <c r="A282" s="229" t="s">
        <v>193</v>
      </c>
      <c r="B282" s="100" t="s">
        <v>131</v>
      </c>
      <c r="C282" s="227"/>
      <c r="D282" s="227"/>
      <c r="E282" s="227"/>
      <c r="F282" s="101">
        <f>SUM(F283)</f>
        <v>0</v>
      </c>
      <c r="G282" s="101">
        <f>SUM(G283)</f>
        <v>0</v>
      </c>
      <c r="H282" s="102">
        <f aca="true" t="shared" si="108" ref="H282:Y282">SUM(H283)</f>
        <v>0</v>
      </c>
      <c r="I282" s="101">
        <f t="shared" si="108"/>
        <v>0</v>
      </c>
      <c r="J282" s="101">
        <f t="shared" si="108"/>
        <v>0</v>
      </c>
      <c r="K282" s="101">
        <f t="shared" si="108"/>
        <v>0</v>
      </c>
      <c r="L282" s="101">
        <f t="shared" si="108"/>
        <v>0</v>
      </c>
      <c r="M282" s="101">
        <f t="shared" si="108"/>
        <v>0</v>
      </c>
      <c r="N282" s="101">
        <f t="shared" si="108"/>
        <v>0</v>
      </c>
      <c r="O282" s="101">
        <f t="shared" si="108"/>
        <v>0</v>
      </c>
      <c r="P282" s="101">
        <f t="shared" si="108"/>
        <v>0</v>
      </c>
      <c r="Q282" s="101">
        <f t="shared" si="108"/>
        <v>0</v>
      </c>
      <c r="R282" s="101">
        <f t="shared" si="108"/>
        <v>0</v>
      </c>
      <c r="S282" s="101">
        <f t="shared" si="108"/>
        <v>0</v>
      </c>
      <c r="T282" s="101">
        <f t="shared" si="108"/>
        <v>0</v>
      </c>
      <c r="U282" s="101">
        <f t="shared" si="108"/>
        <v>0</v>
      </c>
      <c r="V282" s="101">
        <f t="shared" si="108"/>
        <v>0</v>
      </c>
      <c r="W282" s="101">
        <f t="shared" si="108"/>
        <v>0</v>
      </c>
      <c r="X282" s="101">
        <f t="shared" si="108"/>
        <v>0</v>
      </c>
      <c r="Y282" s="101">
        <f t="shared" si="108"/>
        <v>0</v>
      </c>
    </row>
    <row r="283" spans="1:25" s="103" customFormat="1" ht="12">
      <c r="A283" s="226"/>
      <c r="B283" s="104" t="s">
        <v>120</v>
      </c>
      <c r="C283" s="227"/>
      <c r="D283" s="227"/>
      <c r="E283" s="227"/>
      <c r="F283" s="105">
        <v>0</v>
      </c>
      <c r="G283" s="105">
        <v>0</v>
      </c>
      <c r="H283" s="106">
        <v>0</v>
      </c>
      <c r="I283" s="105">
        <v>0</v>
      </c>
      <c r="J283" s="105">
        <v>0</v>
      </c>
      <c r="K283" s="105">
        <v>0</v>
      </c>
      <c r="L283" s="105">
        <v>0</v>
      </c>
      <c r="M283" s="105">
        <v>0</v>
      </c>
      <c r="N283" s="105">
        <v>0</v>
      </c>
      <c r="O283" s="105">
        <v>0</v>
      </c>
      <c r="P283" s="105"/>
      <c r="Q283" s="105"/>
      <c r="R283" s="105"/>
      <c r="S283" s="105"/>
      <c r="T283" s="105"/>
      <c r="U283" s="105"/>
      <c r="V283" s="105"/>
      <c r="W283" s="105"/>
      <c r="X283" s="105"/>
      <c r="Y283" s="105">
        <f>SUM(G283:X283)</f>
        <v>0</v>
      </c>
    </row>
    <row r="284" spans="1:25" ht="30" customHeight="1">
      <c r="A284" s="295" t="s">
        <v>194</v>
      </c>
      <c r="B284" s="295"/>
      <c r="C284" s="295"/>
      <c r="D284" s="295"/>
      <c r="E284" s="295"/>
      <c r="F284" s="295"/>
      <c r="G284" s="295"/>
      <c r="H284" s="295"/>
      <c r="I284" s="295"/>
      <c r="J284" s="295"/>
      <c r="K284" s="295"/>
      <c r="L284" s="295"/>
      <c r="M284" s="295"/>
      <c r="N284" s="295"/>
      <c r="O284" s="295"/>
      <c r="P284" s="295"/>
      <c r="Q284" s="295"/>
      <c r="R284" s="295"/>
      <c r="S284" s="295"/>
      <c r="T284" s="295"/>
      <c r="U284" s="295"/>
      <c r="V284" s="295"/>
      <c r="W284" s="295"/>
      <c r="X284" s="295"/>
      <c r="Y284" s="295"/>
    </row>
    <row r="285" spans="1:25" ht="14.25" customHeight="1">
      <c r="A285" s="296" t="s">
        <v>195</v>
      </c>
      <c r="B285" s="296"/>
      <c r="C285" s="296"/>
      <c r="D285" s="296"/>
      <c r="E285" s="296"/>
      <c r="F285" s="296"/>
      <c r="G285" s="296"/>
      <c r="H285" s="296"/>
      <c r="I285" s="296"/>
      <c r="J285" s="296"/>
      <c r="K285" s="296"/>
      <c r="L285" s="296"/>
      <c r="M285" s="296"/>
      <c r="N285" s="296"/>
      <c r="O285" s="296"/>
      <c r="P285" s="296"/>
      <c r="Q285" s="296"/>
      <c r="R285" s="296"/>
      <c r="S285" s="296"/>
      <c r="T285" s="296"/>
      <c r="U285" s="296"/>
      <c r="V285" s="296"/>
      <c r="W285" s="296"/>
      <c r="X285" s="296"/>
      <c r="Y285" s="296"/>
    </row>
    <row r="286" spans="1:25" ht="11.25" customHeight="1">
      <c r="A286" s="296" t="s">
        <v>196</v>
      </c>
      <c r="B286" s="296"/>
      <c r="C286" s="296"/>
      <c r="D286" s="296"/>
      <c r="E286" s="296"/>
      <c r="F286" s="296"/>
      <c r="G286" s="296"/>
      <c r="H286" s="296"/>
      <c r="I286" s="296"/>
      <c r="J286" s="296"/>
      <c r="K286" s="296"/>
      <c r="L286" s="296"/>
      <c r="M286" s="296"/>
      <c r="N286" s="296"/>
      <c r="O286" s="296"/>
      <c r="P286" s="296"/>
      <c r="Q286" s="296"/>
      <c r="R286" s="296"/>
      <c r="S286" s="296"/>
      <c r="T286" s="296"/>
      <c r="U286" s="296"/>
      <c r="V286" s="296"/>
      <c r="W286" s="296"/>
      <c r="X286" s="296"/>
      <c r="Y286" s="296"/>
    </row>
    <row r="287" spans="1:25" ht="26.25" customHeight="1">
      <c r="A287" s="241" t="s">
        <v>375</v>
      </c>
      <c r="B287" s="241"/>
      <c r="C287" s="241"/>
      <c r="D287" s="241"/>
      <c r="E287" s="241"/>
      <c r="F287" s="241"/>
      <c r="G287" s="241"/>
      <c r="H287" s="241"/>
      <c r="I287" s="241"/>
      <c r="J287" s="241"/>
      <c r="K287" s="241"/>
      <c r="L287" s="241"/>
      <c r="M287" s="241"/>
      <c r="N287" s="241"/>
      <c r="O287" s="241"/>
      <c r="P287" s="241"/>
      <c r="Q287" s="241"/>
      <c r="R287" s="241"/>
      <c r="S287" s="241"/>
      <c r="T287" s="241"/>
      <c r="U287" s="241"/>
      <c r="V287" s="241"/>
      <c r="W287" s="241"/>
      <c r="X287" s="241"/>
      <c r="Y287" s="241"/>
    </row>
    <row r="288" spans="1:8" ht="12">
      <c r="A288" s="299"/>
      <c r="B288" s="299"/>
      <c r="C288" s="299"/>
      <c r="D288" s="299"/>
      <c r="E288" s="299"/>
      <c r="F288" s="299"/>
      <c r="G288" s="299"/>
      <c r="H288" s="299"/>
    </row>
  </sheetData>
  <sheetProtection password="CF53" sheet="1" formatCells="0" formatColumns="0" formatRows="0" insertColumns="0" insertRows="0" insertHyperlinks="0" deleteColumns="0" deleteRows="0" sort="0" autoFilter="0" pivotTables="0"/>
  <mergeCells count="384">
    <mergeCell ref="A202:A204"/>
    <mergeCell ref="C202:C204"/>
    <mergeCell ref="D202:D204"/>
    <mergeCell ref="E202:E204"/>
    <mergeCell ref="A205:A207"/>
    <mergeCell ref="C205:C207"/>
    <mergeCell ref="D205:D207"/>
    <mergeCell ref="E205:E207"/>
    <mergeCell ref="A196:A198"/>
    <mergeCell ref="C196:C198"/>
    <mergeCell ref="D196:D198"/>
    <mergeCell ref="E196:E198"/>
    <mergeCell ref="A199:A201"/>
    <mergeCell ref="C199:C201"/>
    <mergeCell ref="D199:D201"/>
    <mergeCell ref="E199:E201"/>
    <mergeCell ref="D193:D195"/>
    <mergeCell ref="E193:E195"/>
    <mergeCell ref="A190:A192"/>
    <mergeCell ref="C190:C192"/>
    <mergeCell ref="D190:D192"/>
    <mergeCell ref="E190:E192"/>
    <mergeCell ref="A184:A186"/>
    <mergeCell ref="C184:C186"/>
    <mergeCell ref="A193:A195"/>
    <mergeCell ref="C193:C195"/>
    <mergeCell ref="A187:A189"/>
    <mergeCell ref="C187:C189"/>
    <mergeCell ref="D187:D189"/>
    <mergeCell ref="E187:E189"/>
    <mergeCell ref="C181:C183"/>
    <mergeCell ref="D181:D183"/>
    <mergeCell ref="E181:E183"/>
    <mergeCell ref="D184:D186"/>
    <mergeCell ref="E184:E186"/>
    <mergeCell ref="A220:A222"/>
    <mergeCell ref="C220:C222"/>
    <mergeCell ref="D220:D222"/>
    <mergeCell ref="E220:E222"/>
    <mergeCell ref="D178:D180"/>
    <mergeCell ref="E178:E180"/>
    <mergeCell ref="A175:A177"/>
    <mergeCell ref="C175:C177"/>
    <mergeCell ref="D175:D177"/>
    <mergeCell ref="E175:E177"/>
    <mergeCell ref="A178:A180"/>
    <mergeCell ref="C178:C180"/>
    <mergeCell ref="D154:D156"/>
    <mergeCell ref="E154:E156"/>
    <mergeCell ref="D151:D153"/>
    <mergeCell ref="A109:A111"/>
    <mergeCell ref="C109:C111"/>
    <mergeCell ref="D109:D111"/>
    <mergeCell ref="E109:E111"/>
    <mergeCell ref="A136:A138"/>
    <mergeCell ref="D136:D138"/>
    <mergeCell ref="A133:A135"/>
    <mergeCell ref="D166:D168"/>
    <mergeCell ref="E166:E168"/>
    <mergeCell ref="D163:D165"/>
    <mergeCell ref="E163:E165"/>
    <mergeCell ref="C103:C105"/>
    <mergeCell ref="D103:D105"/>
    <mergeCell ref="E103:E105"/>
    <mergeCell ref="E64:E66"/>
    <mergeCell ref="E85:E87"/>
    <mergeCell ref="E82:E84"/>
    <mergeCell ref="C76:C78"/>
    <mergeCell ref="E91:E93"/>
    <mergeCell ref="D100:D102"/>
    <mergeCell ref="E100:E102"/>
    <mergeCell ref="C106:C108"/>
    <mergeCell ref="D106:D108"/>
    <mergeCell ref="E106:E108"/>
    <mergeCell ref="E151:E153"/>
    <mergeCell ref="D133:D135"/>
    <mergeCell ref="E136:E138"/>
    <mergeCell ref="D142:D144"/>
    <mergeCell ref="E145:E147"/>
    <mergeCell ref="C133:C135"/>
    <mergeCell ref="C136:C138"/>
    <mergeCell ref="A55:A57"/>
    <mergeCell ref="C55:C57"/>
    <mergeCell ref="D55:D57"/>
    <mergeCell ref="B46:E46"/>
    <mergeCell ref="B47:E47"/>
    <mergeCell ref="B48:E48"/>
    <mergeCell ref="A49:A51"/>
    <mergeCell ref="C49:C51"/>
    <mergeCell ref="D49:D51"/>
    <mergeCell ref="E49:E51"/>
    <mergeCell ref="A288:H288"/>
    <mergeCell ref="A61:A63"/>
    <mergeCell ref="C61:C63"/>
    <mergeCell ref="D61:D63"/>
    <mergeCell ref="E61:E63"/>
    <mergeCell ref="A70:A72"/>
    <mergeCell ref="C70:C72"/>
    <mergeCell ref="A208:A210"/>
    <mergeCell ref="D70:D72"/>
    <mergeCell ref="A106:A108"/>
    <mergeCell ref="A181:A183"/>
    <mergeCell ref="A154:A156"/>
    <mergeCell ref="A163:A165"/>
    <mergeCell ref="A166:A168"/>
    <mergeCell ref="A157:A159"/>
    <mergeCell ref="A169:A171"/>
    <mergeCell ref="A172:A174"/>
    <mergeCell ref="C166:C168"/>
    <mergeCell ref="C169:C171"/>
    <mergeCell ref="D208:D210"/>
    <mergeCell ref="E208:E210"/>
    <mergeCell ref="C208:C210"/>
    <mergeCell ref="D169:D171"/>
    <mergeCell ref="E169:E171"/>
    <mergeCell ref="C172:C174"/>
    <mergeCell ref="D172:D174"/>
    <mergeCell ref="E172:E174"/>
    <mergeCell ref="D157:D159"/>
    <mergeCell ref="E157:E159"/>
    <mergeCell ref="C163:C165"/>
    <mergeCell ref="C160:C162"/>
    <mergeCell ref="D160:D162"/>
    <mergeCell ref="E160:E162"/>
    <mergeCell ref="A151:A153"/>
    <mergeCell ref="A160:A162"/>
    <mergeCell ref="A142:A144"/>
    <mergeCell ref="C142:C144"/>
    <mergeCell ref="C151:C153"/>
    <mergeCell ref="C154:C156"/>
    <mergeCell ref="C157:C159"/>
    <mergeCell ref="C145:C147"/>
    <mergeCell ref="A148:A150"/>
    <mergeCell ref="C148:C150"/>
    <mergeCell ref="D148:D150"/>
    <mergeCell ref="D145:D147"/>
    <mergeCell ref="A145:A147"/>
    <mergeCell ref="E232:E234"/>
    <mergeCell ref="A229:A231"/>
    <mergeCell ref="C229:C231"/>
    <mergeCell ref="D229:D231"/>
    <mergeCell ref="E229:E231"/>
    <mergeCell ref="A232:A234"/>
    <mergeCell ref="D232:D234"/>
    <mergeCell ref="C232:C234"/>
    <mergeCell ref="E226:E228"/>
    <mergeCell ref="A223:A225"/>
    <mergeCell ref="C223:C225"/>
    <mergeCell ref="D223:D225"/>
    <mergeCell ref="E223:E225"/>
    <mergeCell ref="A226:A228"/>
    <mergeCell ref="C226:C228"/>
    <mergeCell ref="D226:D228"/>
    <mergeCell ref="E241:E243"/>
    <mergeCell ref="A244:A246"/>
    <mergeCell ref="C244:C246"/>
    <mergeCell ref="D244:D246"/>
    <mergeCell ref="E244:E246"/>
    <mergeCell ref="E235:E237"/>
    <mergeCell ref="A238:A240"/>
    <mergeCell ref="C238:C240"/>
    <mergeCell ref="D238:D240"/>
    <mergeCell ref="E238:E240"/>
    <mergeCell ref="D235:D237"/>
    <mergeCell ref="E256:E258"/>
    <mergeCell ref="A259:A261"/>
    <mergeCell ref="C259:C261"/>
    <mergeCell ref="D259:D261"/>
    <mergeCell ref="E259:E261"/>
    <mergeCell ref="E271:E273"/>
    <mergeCell ref="E217:E219"/>
    <mergeCell ref="E247:E249"/>
    <mergeCell ref="A250:A252"/>
    <mergeCell ref="C250:C252"/>
    <mergeCell ref="D250:D252"/>
    <mergeCell ref="E250:E252"/>
    <mergeCell ref="A256:A258"/>
    <mergeCell ref="C256:C258"/>
    <mergeCell ref="D256:D258"/>
    <mergeCell ref="E262:E264"/>
    <mergeCell ref="A271:A273"/>
    <mergeCell ref="A268:A270"/>
    <mergeCell ref="A139:A141"/>
    <mergeCell ref="C139:C141"/>
    <mergeCell ref="D139:D141"/>
    <mergeCell ref="E139:E141"/>
    <mergeCell ref="D253:D255"/>
    <mergeCell ref="E253:E255"/>
    <mergeCell ref="C271:C273"/>
    <mergeCell ref="D271:D273"/>
    <mergeCell ref="C241:C243"/>
    <mergeCell ref="A282:A283"/>
    <mergeCell ref="D277:D279"/>
    <mergeCell ref="A262:A264"/>
    <mergeCell ref="C262:C264"/>
    <mergeCell ref="D262:D264"/>
    <mergeCell ref="D241:D243"/>
    <mergeCell ref="C282:C283"/>
    <mergeCell ref="D282:D283"/>
    <mergeCell ref="E282:E283"/>
    <mergeCell ref="C274:C276"/>
    <mergeCell ref="D274:D276"/>
    <mergeCell ref="E274:E276"/>
    <mergeCell ref="C277:C279"/>
    <mergeCell ref="E277:E279"/>
    <mergeCell ref="B281:E281"/>
    <mergeCell ref="B280:E280"/>
    <mergeCell ref="A277:A279"/>
    <mergeCell ref="C268:C270"/>
    <mergeCell ref="A253:A255"/>
    <mergeCell ref="C253:C255"/>
    <mergeCell ref="A265:A267"/>
    <mergeCell ref="C265:C267"/>
    <mergeCell ref="A274:A276"/>
    <mergeCell ref="A247:A249"/>
    <mergeCell ref="C247:C249"/>
    <mergeCell ref="C235:C237"/>
    <mergeCell ref="A241:A243"/>
    <mergeCell ref="A127:A129"/>
    <mergeCell ref="A130:A132"/>
    <mergeCell ref="C130:C132"/>
    <mergeCell ref="A235:A237"/>
    <mergeCell ref="A217:A219"/>
    <mergeCell ref="C217:C219"/>
    <mergeCell ref="A211:A213"/>
    <mergeCell ref="C211:C213"/>
    <mergeCell ref="A214:A216"/>
    <mergeCell ref="C214:C216"/>
    <mergeCell ref="E148:E150"/>
    <mergeCell ref="E142:E144"/>
    <mergeCell ref="A280:A281"/>
    <mergeCell ref="A124:A126"/>
    <mergeCell ref="E133:E135"/>
    <mergeCell ref="B124:E124"/>
    <mergeCell ref="B125:E125"/>
    <mergeCell ref="B126:E126"/>
    <mergeCell ref="C127:C129"/>
    <mergeCell ref="D127:D129"/>
    <mergeCell ref="C115:C117"/>
    <mergeCell ref="D115:D117"/>
    <mergeCell ref="E115:E117"/>
    <mergeCell ref="D130:D132"/>
    <mergeCell ref="E130:E132"/>
    <mergeCell ref="E127:E129"/>
    <mergeCell ref="D211:D213"/>
    <mergeCell ref="E265:E267"/>
    <mergeCell ref="D268:D270"/>
    <mergeCell ref="E268:E270"/>
    <mergeCell ref="E211:E213"/>
    <mergeCell ref="D214:D216"/>
    <mergeCell ref="E214:E216"/>
    <mergeCell ref="D217:D219"/>
    <mergeCell ref="D265:D267"/>
    <mergeCell ref="D247:D249"/>
    <mergeCell ref="C79:C81"/>
    <mergeCell ref="D79:D81"/>
    <mergeCell ref="A73:A75"/>
    <mergeCell ref="A67:A69"/>
    <mergeCell ref="A31:A33"/>
    <mergeCell ref="A121:A123"/>
    <mergeCell ref="C121:C123"/>
    <mergeCell ref="E70:E72"/>
    <mergeCell ref="E55:E57"/>
    <mergeCell ref="D64:D66"/>
    <mergeCell ref="E121:E123"/>
    <mergeCell ref="A91:A93"/>
    <mergeCell ref="C91:C93"/>
    <mergeCell ref="D91:D93"/>
    <mergeCell ref="A13:A15"/>
    <mergeCell ref="B14:E14"/>
    <mergeCell ref="D31:D33"/>
    <mergeCell ref="B40:E40"/>
    <mergeCell ref="A40:A42"/>
    <mergeCell ref="B41:E41"/>
    <mergeCell ref="A34:A36"/>
    <mergeCell ref="C34:C36"/>
    <mergeCell ref="D34:D36"/>
    <mergeCell ref="E34:E36"/>
    <mergeCell ref="B8:E8"/>
    <mergeCell ref="D76:D78"/>
    <mergeCell ref="B13:E13"/>
    <mergeCell ref="B7:E7"/>
    <mergeCell ref="B10:E10"/>
    <mergeCell ref="B11:E11"/>
    <mergeCell ref="B12:E12"/>
    <mergeCell ref="C67:C69"/>
    <mergeCell ref="C43:C45"/>
    <mergeCell ref="D43:D45"/>
    <mergeCell ref="F4:F5"/>
    <mergeCell ref="Y4:Y5"/>
    <mergeCell ref="A4:A5"/>
    <mergeCell ref="B4:B5"/>
    <mergeCell ref="C4:C5"/>
    <mergeCell ref="R4:X4"/>
    <mergeCell ref="D4:E4"/>
    <mergeCell ref="G4:O4"/>
    <mergeCell ref="B9:E9"/>
    <mergeCell ref="A22:A24"/>
    <mergeCell ref="C22:C24"/>
    <mergeCell ref="D22:D24"/>
    <mergeCell ref="E22:E24"/>
    <mergeCell ref="C19:C21"/>
    <mergeCell ref="B15:E15"/>
    <mergeCell ref="A19:A21"/>
    <mergeCell ref="A7:A9"/>
    <mergeCell ref="A10:A12"/>
    <mergeCell ref="E19:E21"/>
    <mergeCell ref="E31:E33"/>
    <mergeCell ref="E25:E27"/>
    <mergeCell ref="D25:D27"/>
    <mergeCell ref="D28:D30"/>
    <mergeCell ref="E28:E30"/>
    <mergeCell ref="E97:E99"/>
    <mergeCell ref="D121:D123"/>
    <mergeCell ref="A16:A18"/>
    <mergeCell ref="C16:C18"/>
    <mergeCell ref="D16:D18"/>
    <mergeCell ref="A97:A99"/>
    <mergeCell ref="C97:C99"/>
    <mergeCell ref="D97:D99"/>
    <mergeCell ref="A115:A117"/>
    <mergeCell ref="D19:D21"/>
    <mergeCell ref="A100:A102"/>
    <mergeCell ref="A25:A27"/>
    <mergeCell ref="A103:A105"/>
    <mergeCell ref="C100:C102"/>
    <mergeCell ref="A28:A30"/>
    <mergeCell ref="C25:C27"/>
    <mergeCell ref="C31:C33"/>
    <mergeCell ref="A43:A45"/>
    <mergeCell ref="A82:A84"/>
    <mergeCell ref="A52:A54"/>
    <mergeCell ref="A88:A90"/>
    <mergeCell ref="C88:C90"/>
    <mergeCell ref="D88:D90"/>
    <mergeCell ref="A76:A78"/>
    <mergeCell ref="A85:A87"/>
    <mergeCell ref="C85:C87"/>
    <mergeCell ref="D85:D87"/>
    <mergeCell ref="C82:C84"/>
    <mergeCell ref="D82:D84"/>
    <mergeCell ref="A79:A81"/>
    <mergeCell ref="C28:C30"/>
    <mergeCell ref="D58:D60"/>
    <mergeCell ref="E58:E60"/>
    <mergeCell ref="C52:C54"/>
    <mergeCell ref="D52:D54"/>
    <mergeCell ref="E52:E54"/>
    <mergeCell ref="E43:E45"/>
    <mergeCell ref="B42:E42"/>
    <mergeCell ref="E76:E78"/>
    <mergeCell ref="A58:A60"/>
    <mergeCell ref="C58:C60"/>
    <mergeCell ref="D67:D69"/>
    <mergeCell ref="E67:E69"/>
    <mergeCell ref="E73:E75"/>
    <mergeCell ref="C73:C75"/>
    <mergeCell ref="D73:D75"/>
    <mergeCell ref="A64:A66"/>
    <mergeCell ref="C64:C66"/>
    <mergeCell ref="A37:A39"/>
    <mergeCell ref="C37:C39"/>
    <mergeCell ref="D37:D39"/>
    <mergeCell ref="E37:E39"/>
    <mergeCell ref="A286:Y286"/>
    <mergeCell ref="A287:Y287"/>
    <mergeCell ref="A112:A114"/>
    <mergeCell ref="C112:C114"/>
    <mergeCell ref="D112:D114"/>
    <mergeCell ref="E112:E114"/>
    <mergeCell ref="A118:A120"/>
    <mergeCell ref="C118:C120"/>
    <mergeCell ref="D118:D120"/>
    <mergeCell ref="E118:E120"/>
    <mergeCell ref="A2:Y2"/>
    <mergeCell ref="A284:Y284"/>
    <mergeCell ref="A285:Y285"/>
    <mergeCell ref="A94:A96"/>
    <mergeCell ref="C94:C96"/>
    <mergeCell ref="D94:D96"/>
    <mergeCell ref="E94:E96"/>
    <mergeCell ref="E88:E90"/>
    <mergeCell ref="E16:E18"/>
    <mergeCell ref="E79:E8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geOrder="overThenDown" paperSize="9" r:id="rId1"/>
  <rowBreaks count="2" manualBreakCount="2">
    <brk id="141" max="24" man="1"/>
    <brk id="22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Z162"/>
  <sheetViews>
    <sheetView tabSelected="1" view="pageBreakPreview" zoomScaleSheetLayoutView="100" workbookViewId="0" topLeftCell="A5">
      <selection activeCell="H40" sqref="H40"/>
    </sheetView>
  </sheetViews>
  <sheetFormatPr defaultColWidth="9.140625" defaultRowHeight="12.75"/>
  <cols>
    <col min="1" max="1" width="5.57421875" style="207" customWidth="1"/>
    <col min="2" max="2" width="35.140625" style="109" customWidth="1"/>
    <col min="3" max="3" width="12.57421875" style="79" customWidth="1"/>
    <col min="4" max="4" width="6.28125" style="79" customWidth="1"/>
    <col min="5" max="5" width="6.57421875" style="79" customWidth="1"/>
    <col min="6" max="6" width="10.140625" style="209" customWidth="1"/>
    <col min="7" max="7" width="9.28125" style="79" customWidth="1"/>
    <col min="8" max="11" width="9.7109375" style="79" customWidth="1"/>
    <col min="12" max="12" width="9.140625" style="79" customWidth="1"/>
    <col min="13" max="16" width="4.7109375" style="79" customWidth="1"/>
    <col min="17" max="25" width="10.7109375" style="79" hidden="1" customWidth="1"/>
    <col min="26" max="26" width="11.140625" style="79" customWidth="1"/>
    <col min="27" max="16384" width="9.140625" style="79" customWidth="1"/>
  </cols>
  <sheetData>
    <row r="1" ht="12.75">
      <c r="Z1" s="114" t="s">
        <v>426</v>
      </c>
    </row>
    <row r="2" spans="1:26" ht="43.5" customHeight="1">
      <c r="A2" s="294" t="s">
        <v>427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26" s="50" customFormat="1" ht="26.25" customHeight="1">
      <c r="A3" s="208"/>
      <c r="B3" s="131"/>
      <c r="F3" s="191"/>
      <c r="Z3" s="135" t="s">
        <v>327</v>
      </c>
    </row>
    <row r="4" spans="1:26" s="50" customFormat="1" ht="23.25" customHeight="1">
      <c r="A4" s="300" t="s">
        <v>9</v>
      </c>
      <c r="B4" s="278" t="s">
        <v>7</v>
      </c>
      <c r="C4" s="344" t="s">
        <v>116</v>
      </c>
      <c r="D4" s="278" t="s">
        <v>117</v>
      </c>
      <c r="E4" s="278"/>
      <c r="F4" s="190"/>
      <c r="G4" s="278" t="s">
        <v>8</v>
      </c>
      <c r="H4" s="279" t="s">
        <v>360</v>
      </c>
      <c r="I4" s="280"/>
      <c r="J4" s="280"/>
      <c r="K4" s="280"/>
      <c r="L4" s="280"/>
      <c r="M4" s="280"/>
      <c r="N4" s="280"/>
      <c r="O4" s="280"/>
      <c r="P4" s="280"/>
      <c r="Q4" s="49"/>
      <c r="R4" s="48"/>
      <c r="S4" s="279" t="s">
        <v>118</v>
      </c>
      <c r="T4" s="280"/>
      <c r="U4" s="280"/>
      <c r="V4" s="280"/>
      <c r="W4" s="280"/>
      <c r="X4" s="280"/>
      <c r="Y4" s="281"/>
      <c r="Z4" s="253" t="s">
        <v>119</v>
      </c>
    </row>
    <row r="5" spans="1:26" s="50" customFormat="1" ht="20.25" customHeight="1">
      <c r="A5" s="302"/>
      <c r="B5" s="278"/>
      <c r="C5" s="344"/>
      <c r="D5" s="51" t="s">
        <v>123</v>
      </c>
      <c r="E5" s="51" t="s">
        <v>124</v>
      </c>
      <c r="F5" s="190"/>
      <c r="G5" s="278"/>
      <c r="H5" s="37">
        <v>2011</v>
      </c>
      <c r="I5" s="53">
        <v>2012</v>
      </c>
      <c r="J5" s="51">
        <v>2013</v>
      </c>
      <c r="K5" s="51">
        <v>2014</v>
      </c>
      <c r="L5" s="51">
        <v>2015</v>
      </c>
      <c r="M5" s="51">
        <v>2016</v>
      </c>
      <c r="N5" s="51">
        <v>2017</v>
      </c>
      <c r="O5" s="51">
        <v>2018</v>
      </c>
      <c r="P5" s="51">
        <v>2019</v>
      </c>
      <c r="Q5" s="51">
        <v>2020</v>
      </c>
      <c r="R5" s="51">
        <v>2021</v>
      </c>
      <c r="S5" s="51">
        <v>2022</v>
      </c>
      <c r="T5" s="51">
        <v>2023</v>
      </c>
      <c r="U5" s="51">
        <v>2024</v>
      </c>
      <c r="V5" s="51">
        <v>2025</v>
      </c>
      <c r="W5" s="51">
        <v>2026</v>
      </c>
      <c r="X5" s="51">
        <v>2027</v>
      </c>
      <c r="Y5" s="51">
        <v>2028</v>
      </c>
      <c r="Z5" s="254"/>
    </row>
    <row r="6" spans="1:26" s="50" customFormat="1" ht="12" customHeight="1">
      <c r="A6" s="111">
        <v>1</v>
      </c>
      <c r="B6" s="37">
        <v>2</v>
      </c>
      <c r="C6" s="37">
        <v>3</v>
      </c>
      <c r="D6" s="51">
        <v>4</v>
      </c>
      <c r="E6" s="51">
        <v>5</v>
      </c>
      <c r="F6" s="190"/>
      <c r="G6" s="37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51">
        <v>18</v>
      </c>
      <c r="T6" s="51">
        <v>19</v>
      </c>
      <c r="U6" s="51">
        <v>20</v>
      </c>
      <c r="V6" s="51">
        <v>21</v>
      </c>
      <c r="W6" s="51">
        <v>22</v>
      </c>
      <c r="X6" s="51">
        <v>23</v>
      </c>
      <c r="Y6" s="51">
        <v>24</v>
      </c>
      <c r="Z6" s="37">
        <v>16</v>
      </c>
    </row>
    <row r="7" spans="1:26" s="83" customFormat="1" ht="12" customHeight="1">
      <c r="A7" s="300" t="s">
        <v>432</v>
      </c>
      <c r="B7" s="323" t="s">
        <v>122</v>
      </c>
      <c r="C7" s="323"/>
      <c r="D7" s="323"/>
      <c r="E7" s="323"/>
      <c r="F7" s="320" t="s">
        <v>429</v>
      </c>
      <c r="G7" s="81">
        <f aca="true" t="shared" si="0" ref="G7:Z7">SUM(G8:G9)</f>
        <v>80608446</v>
      </c>
      <c r="H7" s="81">
        <f t="shared" si="0"/>
        <v>11680938</v>
      </c>
      <c r="I7" s="82">
        <f t="shared" si="0"/>
        <v>22240666</v>
      </c>
      <c r="J7" s="81">
        <f t="shared" si="0"/>
        <v>5685478</v>
      </c>
      <c r="K7" s="81">
        <f t="shared" si="0"/>
        <v>15500000</v>
      </c>
      <c r="L7" s="81">
        <f t="shared" si="0"/>
        <v>0</v>
      </c>
      <c r="M7" s="81">
        <f t="shared" si="0"/>
        <v>0</v>
      </c>
      <c r="N7" s="81">
        <f t="shared" si="0"/>
        <v>0</v>
      </c>
      <c r="O7" s="81">
        <f t="shared" si="0"/>
        <v>0</v>
      </c>
      <c r="P7" s="81">
        <f t="shared" si="0"/>
        <v>0</v>
      </c>
      <c r="Q7" s="81">
        <f t="shared" si="0"/>
        <v>0</v>
      </c>
      <c r="R7" s="81">
        <f t="shared" si="0"/>
        <v>0</v>
      </c>
      <c r="S7" s="81">
        <f t="shared" si="0"/>
        <v>0</v>
      </c>
      <c r="T7" s="81">
        <f t="shared" si="0"/>
        <v>0</v>
      </c>
      <c r="U7" s="81">
        <f t="shared" si="0"/>
        <v>0</v>
      </c>
      <c r="V7" s="81">
        <f t="shared" si="0"/>
        <v>0</v>
      </c>
      <c r="W7" s="81">
        <f t="shared" si="0"/>
        <v>0</v>
      </c>
      <c r="X7" s="81">
        <f t="shared" si="0"/>
        <v>0</v>
      </c>
      <c r="Y7" s="81">
        <f t="shared" si="0"/>
        <v>0</v>
      </c>
      <c r="Z7" s="81">
        <f t="shared" si="0"/>
        <v>55107082</v>
      </c>
    </row>
    <row r="8" spans="1:26" s="87" customFormat="1" ht="12">
      <c r="A8" s="301"/>
      <c r="B8" s="324" t="s">
        <v>120</v>
      </c>
      <c r="C8" s="324"/>
      <c r="D8" s="324"/>
      <c r="E8" s="324"/>
      <c r="F8" s="321"/>
      <c r="G8" s="85">
        <f>SUM(G14)</f>
        <v>13592446</v>
      </c>
      <c r="H8" s="85">
        <f aca="true" t="shared" si="1" ref="H8:Z8">SUM(H14)</f>
        <v>1636938</v>
      </c>
      <c r="I8" s="85">
        <f t="shared" si="1"/>
        <v>702666</v>
      </c>
      <c r="J8" s="85">
        <f t="shared" si="1"/>
        <v>185478</v>
      </c>
      <c r="K8" s="85">
        <f t="shared" si="1"/>
        <v>0</v>
      </c>
      <c r="L8" s="85">
        <f t="shared" si="1"/>
        <v>0</v>
      </c>
      <c r="M8" s="85">
        <f t="shared" si="1"/>
        <v>0</v>
      </c>
      <c r="N8" s="85">
        <f t="shared" si="1"/>
        <v>0</v>
      </c>
      <c r="O8" s="85">
        <f t="shared" si="1"/>
        <v>0</v>
      </c>
      <c r="P8" s="85">
        <f t="shared" si="1"/>
        <v>0</v>
      </c>
      <c r="Q8" s="85">
        <f t="shared" si="1"/>
        <v>0</v>
      </c>
      <c r="R8" s="85">
        <f t="shared" si="1"/>
        <v>0</v>
      </c>
      <c r="S8" s="85">
        <f t="shared" si="1"/>
        <v>0</v>
      </c>
      <c r="T8" s="85">
        <f t="shared" si="1"/>
        <v>0</v>
      </c>
      <c r="U8" s="85">
        <f t="shared" si="1"/>
        <v>0</v>
      </c>
      <c r="V8" s="85">
        <f t="shared" si="1"/>
        <v>0</v>
      </c>
      <c r="W8" s="85">
        <f t="shared" si="1"/>
        <v>0</v>
      </c>
      <c r="X8" s="85">
        <f t="shared" si="1"/>
        <v>0</v>
      </c>
      <c r="Y8" s="85">
        <f t="shared" si="1"/>
        <v>0</v>
      </c>
      <c r="Z8" s="85">
        <f t="shared" si="1"/>
        <v>2525082</v>
      </c>
    </row>
    <row r="9" spans="1:26" s="87" customFormat="1" ht="12">
      <c r="A9" s="301"/>
      <c r="B9" s="324" t="s">
        <v>121</v>
      </c>
      <c r="C9" s="324"/>
      <c r="D9" s="324"/>
      <c r="E9" s="324"/>
      <c r="F9" s="322"/>
      <c r="G9" s="85">
        <f>SUM(G15)</f>
        <v>67016000</v>
      </c>
      <c r="H9" s="85">
        <f aca="true" t="shared" si="2" ref="H9:Z9">SUM(H15)</f>
        <v>10044000</v>
      </c>
      <c r="I9" s="85">
        <f t="shared" si="2"/>
        <v>21538000</v>
      </c>
      <c r="J9" s="85">
        <f t="shared" si="2"/>
        <v>5500000</v>
      </c>
      <c r="K9" s="85">
        <f t="shared" si="2"/>
        <v>15500000</v>
      </c>
      <c r="L9" s="85">
        <f t="shared" si="2"/>
        <v>0</v>
      </c>
      <c r="M9" s="85">
        <f t="shared" si="2"/>
        <v>0</v>
      </c>
      <c r="N9" s="85">
        <f t="shared" si="2"/>
        <v>0</v>
      </c>
      <c r="O9" s="85">
        <f t="shared" si="2"/>
        <v>0</v>
      </c>
      <c r="P9" s="85">
        <f t="shared" si="2"/>
        <v>0</v>
      </c>
      <c r="Q9" s="85">
        <f t="shared" si="2"/>
        <v>0</v>
      </c>
      <c r="R9" s="85">
        <f t="shared" si="2"/>
        <v>0</v>
      </c>
      <c r="S9" s="85">
        <f t="shared" si="2"/>
        <v>0</v>
      </c>
      <c r="T9" s="85">
        <f t="shared" si="2"/>
        <v>0</v>
      </c>
      <c r="U9" s="85">
        <f t="shared" si="2"/>
        <v>0</v>
      </c>
      <c r="V9" s="85">
        <f t="shared" si="2"/>
        <v>0</v>
      </c>
      <c r="W9" s="85">
        <f t="shared" si="2"/>
        <v>0</v>
      </c>
      <c r="X9" s="85">
        <f t="shared" si="2"/>
        <v>0</v>
      </c>
      <c r="Y9" s="85">
        <f t="shared" si="2"/>
        <v>0</v>
      </c>
      <c r="Z9" s="85">
        <f t="shared" si="2"/>
        <v>52582000</v>
      </c>
    </row>
    <row r="10" spans="1:26" s="149" customFormat="1" ht="12" customHeight="1">
      <c r="A10" s="301"/>
      <c r="B10" s="346" t="s">
        <v>122</v>
      </c>
      <c r="C10" s="346"/>
      <c r="D10" s="346"/>
      <c r="E10" s="346"/>
      <c r="F10" s="325" t="s">
        <v>430</v>
      </c>
      <c r="G10" s="74">
        <f aca="true" t="shared" si="3" ref="G10:Z10">SUM(G11:G12)</f>
        <v>77939546</v>
      </c>
      <c r="H10" s="74">
        <f t="shared" si="3"/>
        <v>14546137</v>
      </c>
      <c r="I10" s="212">
        <f t="shared" si="3"/>
        <v>23196671</v>
      </c>
      <c r="J10" s="74">
        <f t="shared" si="3"/>
        <v>8494054</v>
      </c>
      <c r="K10" s="74">
        <f t="shared" si="3"/>
        <v>6560123</v>
      </c>
      <c r="L10" s="74">
        <f t="shared" si="3"/>
        <v>12000000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 t="e">
        <f t="shared" si="3"/>
        <v>#REF!</v>
      </c>
      <c r="R10" s="74" t="e">
        <f t="shared" si="3"/>
        <v>#REF!</v>
      </c>
      <c r="S10" s="74" t="e">
        <f t="shared" si="3"/>
        <v>#REF!</v>
      </c>
      <c r="T10" s="74" t="e">
        <f t="shared" si="3"/>
        <v>#REF!</v>
      </c>
      <c r="U10" s="74" t="e">
        <f t="shared" si="3"/>
        <v>#REF!</v>
      </c>
      <c r="V10" s="74" t="e">
        <f t="shared" si="3"/>
        <v>#REF!</v>
      </c>
      <c r="W10" s="74" t="e">
        <f t="shared" si="3"/>
        <v>#REF!</v>
      </c>
      <c r="X10" s="74" t="e">
        <f t="shared" si="3"/>
        <v>#REF!</v>
      </c>
      <c r="Y10" s="74" t="e">
        <f t="shared" si="3"/>
        <v>#REF!</v>
      </c>
      <c r="Z10" s="74">
        <f t="shared" si="3"/>
        <v>64796985</v>
      </c>
    </row>
    <row r="11" spans="1:26" s="214" customFormat="1" ht="12">
      <c r="A11" s="301"/>
      <c r="B11" s="343" t="s">
        <v>120</v>
      </c>
      <c r="C11" s="343"/>
      <c r="D11" s="343"/>
      <c r="E11" s="343"/>
      <c r="F11" s="326"/>
      <c r="G11" s="78">
        <f aca="true" t="shared" si="4" ref="G11:Y11">SUM(G17,G110,G155)</f>
        <v>15678546</v>
      </c>
      <c r="H11" s="78">
        <f t="shared" si="4"/>
        <v>3938137</v>
      </c>
      <c r="I11" s="213">
        <f t="shared" si="4"/>
        <v>1695671</v>
      </c>
      <c r="J11" s="78">
        <f t="shared" si="4"/>
        <v>637054</v>
      </c>
      <c r="K11" s="78">
        <f t="shared" si="4"/>
        <v>60123</v>
      </c>
      <c r="L11" s="78">
        <f t="shared" si="4"/>
        <v>0</v>
      </c>
      <c r="M11" s="78">
        <f t="shared" si="4"/>
        <v>0</v>
      </c>
      <c r="N11" s="78">
        <f t="shared" si="4"/>
        <v>0</v>
      </c>
      <c r="O11" s="78">
        <f t="shared" si="4"/>
        <v>0</v>
      </c>
      <c r="P11" s="78">
        <f t="shared" si="4"/>
        <v>0</v>
      </c>
      <c r="Q11" s="78" t="e">
        <f t="shared" si="4"/>
        <v>#REF!</v>
      </c>
      <c r="R11" s="78" t="e">
        <f t="shared" si="4"/>
        <v>#REF!</v>
      </c>
      <c r="S11" s="78" t="e">
        <f t="shared" si="4"/>
        <v>#REF!</v>
      </c>
      <c r="T11" s="78" t="e">
        <f t="shared" si="4"/>
        <v>#REF!</v>
      </c>
      <c r="U11" s="78" t="e">
        <f t="shared" si="4"/>
        <v>#REF!</v>
      </c>
      <c r="V11" s="78" t="e">
        <f t="shared" si="4"/>
        <v>#REF!</v>
      </c>
      <c r="W11" s="78" t="e">
        <f t="shared" si="4"/>
        <v>#REF!</v>
      </c>
      <c r="X11" s="78" t="e">
        <f t="shared" si="4"/>
        <v>#REF!</v>
      </c>
      <c r="Y11" s="78" t="e">
        <f t="shared" si="4"/>
        <v>#REF!</v>
      </c>
      <c r="Z11" s="78">
        <f>SUM(H11,I11,J11,K11,L11,M11,N11,O11,P11)</f>
        <v>6330985</v>
      </c>
    </row>
    <row r="12" spans="1:26" s="214" customFormat="1" ht="12">
      <c r="A12" s="302"/>
      <c r="B12" s="343" t="s">
        <v>121</v>
      </c>
      <c r="C12" s="343"/>
      <c r="D12" s="343"/>
      <c r="E12" s="343"/>
      <c r="F12" s="327"/>
      <c r="G12" s="78">
        <f aca="true" t="shared" si="5" ref="G12:Y12">SUM(G18,G111)</f>
        <v>62261000</v>
      </c>
      <c r="H12" s="78">
        <f t="shared" si="5"/>
        <v>10608000</v>
      </c>
      <c r="I12" s="213">
        <f t="shared" si="5"/>
        <v>21501000</v>
      </c>
      <c r="J12" s="78">
        <f t="shared" si="5"/>
        <v>7857000</v>
      </c>
      <c r="K12" s="78">
        <f t="shared" si="5"/>
        <v>6500000</v>
      </c>
      <c r="L12" s="78">
        <f t="shared" si="5"/>
        <v>12000000</v>
      </c>
      <c r="M12" s="78">
        <f t="shared" si="5"/>
        <v>0</v>
      </c>
      <c r="N12" s="78">
        <f t="shared" si="5"/>
        <v>0</v>
      </c>
      <c r="O12" s="78">
        <f t="shared" si="5"/>
        <v>0</v>
      </c>
      <c r="P12" s="78">
        <f t="shared" si="5"/>
        <v>0</v>
      </c>
      <c r="Q12" s="78" t="e">
        <f t="shared" si="5"/>
        <v>#REF!</v>
      </c>
      <c r="R12" s="78" t="e">
        <f t="shared" si="5"/>
        <v>#REF!</v>
      </c>
      <c r="S12" s="78" t="e">
        <f t="shared" si="5"/>
        <v>#REF!</v>
      </c>
      <c r="T12" s="78" t="e">
        <f t="shared" si="5"/>
        <v>#REF!</v>
      </c>
      <c r="U12" s="78" t="e">
        <f t="shared" si="5"/>
        <v>#REF!</v>
      </c>
      <c r="V12" s="78" t="e">
        <f t="shared" si="5"/>
        <v>#REF!</v>
      </c>
      <c r="W12" s="78" t="e">
        <f t="shared" si="5"/>
        <v>#REF!</v>
      </c>
      <c r="X12" s="78" t="e">
        <f t="shared" si="5"/>
        <v>#REF!</v>
      </c>
      <c r="Y12" s="78" t="e">
        <f t="shared" si="5"/>
        <v>#REF!</v>
      </c>
      <c r="Z12" s="78">
        <f>SUM(H12,I12,J12,K12,L12,M12,N12,O12,P12)</f>
        <v>58466000</v>
      </c>
    </row>
    <row r="13" spans="1:26" s="186" customFormat="1" ht="12" customHeight="1" hidden="1">
      <c r="A13" s="314" t="s">
        <v>29</v>
      </c>
      <c r="B13" s="350" t="s">
        <v>125</v>
      </c>
      <c r="C13" s="350"/>
      <c r="D13" s="350"/>
      <c r="E13" s="350"/>
      <c r="F13" s="334" t="s">
        <v>429</v>
      </c>
      <c r="G13" s="185">
        <f aca="true" t="shared" si="6" ref="G13:Z13">SUM(G14:G15)</f>
        <v>80608446</v>
      </c>
      <c r="H13" s="185">
        <f t="shared" si="6"/>
        <v>11680938</v>
      </c>
      <c r="I13" s="206">
        <f t="shared" si="6"/>
        <v>22240666</v>
      </c>
      <c r="J13" s="185">
        <f t="shared" si="6"/>
        <v>5685478</v>
      </c>
      <c r="K13" s="185">
        <f t="shared" si="6"/>
        <v>15500000</v>
      </c>
      <c r="L13" s="185">
        <f t="shared" si="6"/>
        <v>0</v>
      </c>
      <c r="M13" s="185">
        <f t="shared" si="6"/>
        <v>0</v>
      </c>
      <c r="N13" s="185">
        <f t="shared" si="6"/>
        <v>0</v>
      </c>
      <c r="O13" s="185">
        <f t="shared" si="6"/>
        <v>0</v>
      </c>
      <c r="P13" s="185">
        <f t="shared" si="6"/>
        <v>0</v>
      </c>
      <c r="Q13" s="185">
        <f t="shared" si="6"/>
        <v>0</v>
      </c>
      <c r="R13" s="185">
        <f t="shared" si="6"/>
        <v>0</v>
      </c>
      <c r="S13" s="185">
        <f t="shared" si="6"/>
        <v>0</v>
      </c>
      <c r="T13" s="185">
        <f t="shared" si="6"/>
        <v>0</v>
      </c>
      <c r="U13" s="185">
        <f t="shared" si="6"/>
        <v>0</v>
      </c>
      <c r="V13" s="185">
        <f t="shared" si="6"/>
        <v>0</v>
      </c>
      <c r="W13" s="185">
        <f t="shared" si="6"/>
        <v>0</v>
      </c>
      <c r="X13" s="185">
        <f t="shared" si="6"/>
        <v>0</v>
      </c>
      <c r="Y13" s="185">
        <f t="shared" si="6"/>
        <v>0</v>
      </c>
      <c r="Z13" s="185">
        <f t="shared" si="6"/>
        <v>55107082</v>
      </c>
    </row>
    <row r="14" spans="1:26" s="189" customFormat="1" ht="12" hidden="1">
      <c r="A14" s="315"/>
      <c r="B14" s="313" t="s">
        <v>120</v>
      </c>
      <c r="C14" s="313"/>
      <c r="D14" s="313"/>
      <c r="E14" s="313"/>
      <c r="F14" s="335"/>
      <c r="G14" s="188">
        <f>SUM(G20,G59)</f>
        <v>13592446</v>
      </c>
      <c r="H14" s="188">
        <f aca="true" t="shared" si="7" ref="H14:Z14">SUM(H20,H59)</f>
        <v>1636938</v>
      </c>
      <c r="I14" s="188">
        <f t="shared" si="7"/>
        <v>702666</v>
      </c>
      <c r="J14" s="188">
        <f t="shared" si="7"/>
        <v>185478</v>
      </c>
      <c r="K14" s="188">
        <f t="shared" si="7"/>
        <v>0</v>
      </c>
      <c r="L14" s="188">
        <f t="shared" si="7"/>
        <v>0</v>
      </c>
      <c r="M14" s="188">
        <f t="shared" si="7"/>
        <v>0</v>
      </c>
      <c r="N14" s="188">
        <f t="shared" si="7"/>
        <v>0</v>
      </c>
      <c r="O14" s="188">
        <f t="shared" si="7"/>
        <v>0</v>
      </c>
      <c r="P14" s="188">
        <f t="shared" si="7"/>
        <v>0</v>
      </c>
      <c r="Q14" s="188">
        <f t="shared" si="7"/>
        <v>0</v>
      </c>
      <c r="R14" s="188">
        <f t="shared" si="7"/>
        <v>0</v>
      </c>
      <c r="S14" s="188">
        <f t="shared" si="7"/>
        <v>0</v>
      </c>
      <c r="T14" s="188">
        <f t="shared" si="7"/>
        <v>0</v>
      </c>
      <c r="U14" s="188">
        <f t="shared" si="7"/>
        <v>0</v>
      </c>
      <c r="V14" s="188">
        <f t="shared" si="7"/>
        <v>0</v>
      </c>
      <c r="W14" s="188">
        <f t="shared" si="7"/>
        <v>0</v>
      </c>
      <c r="X14" s="188">
        <f t="shared" si="7"/>
        <v>0</v>
      </c>
      <c r="Y14" s="188">
        <f t="shared" si="7"/>
        <v>0</v>
      </c>
      <c r="Z14" s="188">
        <f t="shared" si="7"/>
        <v>2525082</v>
      </c>
    </row>
    <row r="15" spans="1:26" s="189" customFormat="1" ht="12" hidden="1">
      <c r="A15" s="315"/>
      <c r="B15" s="313" t="s">
        <v>121</v>
      </c>
      <c r="C15" s="313"/>
      <c r="D15" s="313"/>
      <c r="E15" s="313"/>
      <c r="F15" s="336"/>
      <c r="G15" s="188">
        <f>SUM(G21,G60)</f>
        <v>67016000</v>
      </c>
      <c r="H15" s="188">
        <f aca="true" t="shared" si="8" ref="H15:Z15">SUM(H21,H60)</f>
        <v>10044000</v>
      </c>
      <c r="I15" s="188">
        <f t="shared" si="8"/>
        <v>21538000</v>
      </c>
      <c r="J15" s="188">
        <f t="shared" si="8"/>
        <v>5500000</v>
      </c>
      <c r="K15" s="188">
        <f t="shared" si="8"/>
        <v>15500000</v>
      </c>
      <c r="L15" s="188">
        <f t="shared" si="8"/>
        <v>0</v>
      </c>
      <c r="M15" s="188">
        <f t="shared" si="8"/>
        <v>0</v>
      </c>
      <c r="N15" s="188">
        <f t="shared" si="8"/>
        <v>0</v>
      </c>
      <c r="O15" s="188">
        <f t="shared" si="8"/>
        <v>0</v>
      </c>
      <c r="P15" s="188">
        <f t="shared" si="8"/>
        <v>0</v>
      </c>
      <c r="Q15" s="188">
        <f t="shared" si="8"/>
        <v>0</v>
      </c>
      <c r="R15" s="188">
        <f t="shared" si="8"/>
        <v>0</v>
      </c>
      <c r="S15" s="188">
        <f t="shared" si="8"/>
        <v>0</v>
      </c>
      <c r="T15" s="188">
        <f t="shared" si="8"/>
        <v>0</v>
      </c>
      <c r="U15" s="188">
        <f t="shared" si="8"/>
        <v>0</v>
      </c>
      <c r="V15" s="188">
        <f t="shared" si="8"/>
        <v>0</v>
      </c>
      <c r="W15" s="188">
        <f t="shared" si="8"/>
        <v>0</v>
      </c>
      <c r="X15" s="188">
        <f t="shared" si="8"/>
        <v>0</v>
      </c>
      <c r="Y15" s="188">
        <f t="shared" si="8"/>
        <v>0</v>
      </c>
      <c r="Z15" s="188">
        <f t="shared" si="8"/>
        <v>52582000</v>
      </c>
    </row>
    <row r="16" spans="1:26" s="217" customFormat="1" ht="12" hidden="1">
      <c r="A16" s="315"/>
      <c r="B16" s="347" t="s">
        <v>125</v>
      </c>
      <c r="C16" s="347"/>
      <c r="D16" s="347"/>
      <c r="E16" s="347"/>
      <c r="F16" s="328" t="s">
        <v>430</v>
      </c>
      <c r="G16" s="215">
        <f aca="true" t="shared" si="9" ref="G16:Z16">SUM(G17:G18)</f>
        <v>76815636</v>
      </c>
      <c r="H16" s="215">
        <f t="shared" si="9"/>
        <v>14000521</v>
      </c>
      <c r="I16" s="216">
        <f t="shared" si="9"/>
        <v>22800226</v>
      </c>
      <c r="J16" s="215">
        <f t="shared" si="9"/>
        <v>8372328</v>
      </c>
      <c r="K16" s="215">
        <f t="shared" si="9"/>
        <v>6500000</v>
      </c>
      <c r="L16" s="215">
        <f t="shared" si="9"/>
        <v>12000000</v>
      </c>
      <c r="M16" s="215">
        <f t="shared" si="9"/>
        <v>0</v>
      </c>
      <c r="N16" s="215">
        <f t="shared" si="9"/>
        <v>0</v>
      </c>
      <c r="O16" s="215">
        <f t="shared" si="9"/>
        <v>0</v>
      </c>
      <c r="P16" s="215">
        <f t="shared" si="9"/>
        <v>0</v>
      </c>
      <c r="Q16" s="215" t="e">
        <f t="shared" si="9"/>
        <v>#REF!</v>
      </c>
      <c r="R16" s="215" t="e">
        <f t="shared" si="9"/>
        <v>#REF!</v>
      </c>
      <c r="S16" s="215" t="e">
        <f t="shared" si="9"/>
        <v>#REF!</v>
      </c>
      <c r="T16" s="215" t="e">
        <f t="shared" si="9"/>
        <v>#REF!</v>
      </c>
      <c r="U16" s="215" t="e">
        <f t="shared" si="9"/>
        <v>#REF!</v>
      </c>
      <c r="V16" s="215" t="e">
        <f t="shared" si="9"/>
        <v>#REF!</v>
      </c>
      <c r="W16" s="215" t="e">
        <f t="shared" si="9"/>
        <v>#REF!</v>
      </c>
      <c r="X16" s="215" t="e">
        <f t="shared" si="9"/>
        <v>#REF!</v>
      </c>
      <c r="Y16" s="215" t="e">
        <f t="shared" si="9"/>
        <v>#REF!</v>
      </c>
      <c r="Z16" s="215">
        <f t="shared" si="9"/>
        <v>63673075</v>
      </c>
    </row>
    <row r="17" spans="1:26" s="220" customFormat="1" ht="12" hidden="1">
      <c r="A17" s="315"/>
      <c r="B17" s="348" t="s">
        <v>120</v>
      </c>
      <c r="C17" s="348"/>
      <c r="D17" s="348"/>
      <c r="E17" s="348"/>
      <c r="F17" s="329"/>
      <c r="G17" s="218">
        <f aca="true" t="shared" si="10" ref="G17:Y17">SUM(G23,G53,G62)</f>
        <v>14554636</v>
      </c>
      <c r="H17" s="218">
        <f t="shared" si="10"/>
        <v>3392521</v>
      </c>
      <c r="I17" s="219">
        <f t="shared" si="10"/>
        <v>1299226</v>
      </c>
      <c r="J17" s="218">
        <f t="shared" si="10"/>
        <v>515328</v>
      </c>
      <c r="K17" s="218">
        <f t="shared" si="10"/>
        <v>0</v>
      </c>
      <c r="L17" s="218">
        <f t="shared" si="10"/>
        <v>0</v>
      </c>
      <c r="M17" s="218">
        <f t="shared" si="10"/>
        <v>0</v>
      </c>
      <c r="N17" s="218">
        <f t="shared" si="10"/>
        <v>0</v>
      </c>
      <c r="O17" s="218">
        <f t="shared" si="10"/>
        <v>0</v>
      </c>
      <c r="P17" s="218">
        <f t="shared" si="10"/>
        <v>0</v>
      </c>
      <c r="Q17" s="218">
        <f t="shared" si="10"/>
        <v>0</v>
      </c>
      <c r="R17" s="218">
        <f t="shared" si="10"/>
        <v>0</v>
      </c>
      <c r="S17" s="218">
        <f t="shared" si="10"/>
        <v>0</v>
      </c>
      <c r="T17" s="218">
        <f t="shared" si="10"/>
        <v>0</v>
      </c>
      <c r="U17" s="218">
        <f t="shared" si="10"/>
        <v>0</v>
      </c>
      <c r="V17" s="218">
        <f t="shared" si="10"/>
        <v>0</v>
      </c>
      <c r="W17" s="218">
        <f t="shared" si="10"/>
        <v>0</v>
      </c>
      <c r="X17" s="218">
        <f t="shared" si="10"/>
        <v>0</v>
      </c>
      <c r="Y17" s="218">
        <f t="shared" si="10"/>
        <v>0</v>
      </c>
      <c r="Z17" s="218">
        <f>SUM(H17,I17,J17,K17,L17,M17,N17,O17,P17)</f>
        <v>5207075</v>
      </c>
    </row>
    <row r="18" spans="1:26" s="220" customFormat="1" ht="12" hidden="1">
      <c r="A18" s="316"/>
      <c r="B18" s="348" t="s">
        <v>121</v>
      </c>
      <c r="C18" s="348"/>
      <c r="D18" s="348"/>
      <c r="E18" s="348"/>
      <c r="F18" s="330"/>
      <c r="G18" s="218">
        <f aca="true" t="shared" si="11" ref="G18:Y18">SUM(G24,G54,G63)</f>
        <v>62261000</v>
      </c>
      <c r="H18" s="218">
        <f t="shared" si="11"/>
        <v>10608000</v>
      </c>
      <c r="I18" s="219">
        <f t="shared" si="11"/>
        <v>21501000</v>
      </c>
      <c r="J18" s="218">
        <f t="shared" si="11"/>
        <v>7857000</v>
      </c>
      <c r="K18" s="218">
        <f t="shared" si="11"/>
        <v>6500000</v>
      </c>
      <c r="L18" s="218">
        <f t="shared" si="11"/>
        <v>12000000</v>
      </c>
      <c r="M18" s="218">
        <f t="shared" si="11"/>
        <v>0</v>
      </c>
      <c r="N18" s="218">
        <f t="shared" si="11"/>
        <v>0</v>
      </c>
      <c r="O18" s="218">
        <f t="shared" si="11"/>
        <v>0</v>
      </c>
      <c r="P18" s="218">
        <f t="shared" si="11"/>
        <v>0</v>
      </c>
      <c r="Q18" s="218" t="e">
        <f t="shared" si="11"/>
        <v>#REF!</v>
      </c>
      <c r="R18" s="218" t="e">
        <f t="shared" si="11"/>
        <v>#REF!</v>
      </c>
      <c r="S18" s="218" t="e">
        <f t="shared" si="11"/>
        <v>#REF!</v>
      </c>
      <c r="T18" s="218" t="e">
        <f t="shared" si="11"/>
        <v>#REF!</v>
      </c>
      <c r="U18" s="218" t="e">
        <f t="shared" si="11"/>
        <v>#REF!</v>
      </c>
      <c r="V18" s="218" t="e">
        <f t="shared" si="11"/>
        <v>#REF!</v>
      </c>
      <c r="W18" s="218" t="e">
        <f t="shared" si="11"/>
        <v>#REF!</v>
      </c>
      <c r="X18" s="218" t="e">
        <f t="shared" si="11"/>
        <v>#REF!</v>
      </c>
      <c r="Y18" s="218" t="e">
        <f t="shared" si="11"/>
        <v>#REF!</v>
      </c>
      <c r="Z18" s="218">
        <f>SUM(H18,I18,J18,K18,L18,M18,N18,O18,P18)</f>
        <v>58466000</v>
      </c>
    </row>
    <row r="19" spans="1:26" s="186" customFormat="1" ht="23.25" customHeight="1" hidden="1">
      <c r="A19" s="314" t="s">
        <v>24</v>
      </c>
      <c r="B19" s="351" t="s">
        <v>126</v>
      </c>
      <c r="C19" s="351"/>
      <c r="D19" s="351"/>
      <c r="E19" s="351"/>
      <c r="F19" s="334" t="s">
        <v>429</v>
      </c>
      <c r="G19" s="185">
        <f aca="true" t="shared" si="12" ref="G19:Z19">SUM(G20:G21)</f>
        <v>46826000</v>
      </c>
      <c r="H19" s="185">
        <f t="shared" si="12"/>
        <v>9744000</v>
      </c>
      <c r="I19" s="206">
        <f t="shared" si="12"/>
        <v>19538000</v>
      </c>
      <c r="J19" s="185">
        <f t="shared" si="12"/>
        <v>2500000</v>
      </c>
      <c r="K19" s="185">
        <f t="shared" si="12"/>
        <v>3500000</v>
      </c>
      <c r="L19" s="185">
        <f t="shared" si="12"/>
        <v>0</v>
      </c>
      <c r="M19" s="185">
        <f t="shared" si="12"/>
        <v>0</v>
      </c>
      <c r="N19" s="185">
        <f t="shared" si="12"/>
        <v>0</v>
      </c>
      <c r="O19" s="185">
        <f t="shared" si="12"/>
        <v>0</v>
      </c>
      <c r="P19" s="185">
        <f t="shared" si="12"/>
        <v>0</v>
      </c>
      <c r="Q19" s="185">
        <f t="shared" si="12"/>
        <v>0</v>
      </c>
      <c r="R19" s="185">
        <f t="shared" si="12"/>
        <v>0</v>
      </c>
      <c r="S19" s="185">
        <f t="shared" si="12"/>
        <v>0</v>
      </c>
      <c r="T19" s="185">
        <f t="shared" si="12"/>
        <v>0</v>
      </c>
      <c r="U19" s="185">
        <f t="shared" si="12"/>
        <v>0</v>
      </c>
      <c r="V19" s="185">
        <f t="shared" si="12"/>
        <v>0</v>
      </c>
      <c r="W19" s="185">
        <f t="shared" si="12"/>
        <v>0</v>
      </c>
      <c r="X19" s="185">
        <f t="shared" si="12"/>
        <v>0</v>
      </c>
      <c r="Y19" s="185">
        <f t="shared" si="12"/>
        <v>0</v>
      </c>
      <c r="Z19" s="185">
        <f t="shared" si="12"/>
        <v>35282000</v>
      </c>
    </row>
    <row r="20" spans="1:26" s="189" customFormat="1" ht="12" hidden="1">
      <c r="A20" s="315"/>
      <c r="B20" s="313" t="s">
        <v>120</v>
      </c>
      <c r="C20" s="313"/>
      <c r="D20" s="313"/>
      <c r="E20" s="313"/>
      <c r="F20" s="335"/>
      <c r="G20" s="188">
        <f>SUM(G26,G32,G38,G44)</f>
        <v>0</v>
      </c>
      <c r="H20" s="188">
        <f aca="true" t="shared" si="13" ref="H20:Z20">SUM(H26,H32,H38,H44)</f>
        <v>0</v>
      </c>
      <c r="I20" s="188">
        <f t="shared" si="13"/>
        <v>0</v>
      </c>
      <c r="J20" s="188">
        <f t="shared" si="13"/>
        <v>0</v>
      </c>
      <c r="K20" s="188">
        <f t="shared" si="13"/>
        <v>0</v>
      </c>
      <c r="L20" s="188">
        <f t="shared" si="13"/>
        <v>0</v>
      </c>
      <c r="M20" s="188">
        <f t="shared" si="13"/>
        <v>0</v>
      </c>
      <c r="N20" s="188">
        <f t="shared" si="13"/>
        <v>0</v>
      </c>
      <c r="O20" s="188">
        <f t="shared" si="13"/>
        <v>0</v>
      </c>
      <c r="P20" s="188">
        <f t="shared" si="13"/>
        <v>0</v>
      </c>
      <c r="Q20" s="188">
        <f t="shared" si="13"/>
        <v>0</v>
      </c>
      <c r="R20" s="188">
        <f t="shared" si="13"/>
        <v>0</v>
      </c>
      <c r="S20" s="188">
        <f t="shared" si="13"/>
        <v>0</v>
      </c>
      <c r="T20" s="188">
        <f t="shared" si="13"/>
        <v>0</v>
      </c>
      <c r="U20" s="188">
        <f t="shared" si="13"/>
        <v>0</v>
      </c>
      <c r="V20" s="188">
        <f t="shared" si="13"/>
        <v>0</v>
      </c>
      <c r="W20" s="188">
        <f t="shared" si="13"/>
        <v>0</v>
      </c>
      <c r="X20" s="188">
        <f t="shared" si="13"/>
        <v>0</v>
      </c>
      <c r="Y20" s="188">
        <f t="shared" si="13"/>
        <v>0</v>
      </c>
      <c r="Z20" s="188">
        <f t="shared" si="13"/>
        <v>0</v>
      </c>
    </row>
    <row r="21" spans="1:26" s="189" customFormat="1" ht="12" hidden="1">
      <c r="A21" s="315"/>
      <c r="B21" s="313" t="s">
        <v>121</v>
      </c>
      <c r="C21" s="313"/>
      <c r="D21" s="313"/>
      <c r="E21" s="313"/>
      <c r="F21" s="336"/>
      <c r="G21" s="188">
        <f>SUM(G27,G33,G39,G45)</f>
        <v>46826000</v>
      </c>
      <c r="H21" s="188">
        <f aca="true" t="shared" si="14" ref="H21:Z21">SUM(H27,H33,H39,H45)</f>
        <v>9744000</v>
      </c>
      <c r="I21" s="188">
        <f t="shared" si="14"/>
        <v>19538000</v>
      </c>
      <c r="J21" s="188">
        <f t="shared" si="14"/>
        <v>2500000</v>
      </c>
      <c r="K21" s="188">
        <f t="shared" si="14"/>
        <v>3500000</v>
      </c>
      <c r="L21" s="188">
        <f t="shared" si="14"/>
        <v>0</v>
      </c>
      <c r="M21" s="188">
        <f t="shared" si="14"/>
        <v>0</v>
      </c>
      <c r="N21" s="188">
        <f t="shared" si="14"/>
        <v>0</v>
      </c>
      <c r="O21" s="188">
        <f t="shared" si="14"/>
        <v>0</v>
      </c>
      <c r="P21" s="188">
        <f t="shared" si="14"/>
        <v>0</v>
      </c>
      <c r="Q21" s="188">
        <f t="shared" si="14"/>
        <v>0</v>
      </c>
      <c r="R21" s="188">
        <f t="shared" si="14"/>
        <v>0</v>
      </c>
      <c r="S21" s="188">
        <f t="shared" si="14"/>
        <v>0</v>
      </c>
      <c r="T21" s="188">
        <f t="shared" si="14"/>
        <v>0</v>
      </c>
      <c r="U21" s="188">
        <f t="shared" si="14"/>
        <v>0</v>
      </c>
      <c r="V21" s="188">
        <f t="shared" si="14"/>
        <v>0</v>
      </c>
      <c r="W21" s="188">
        <f t="shared" si="14"/>
        <v>0</v>
      </c>
      <c r="X21" s="188">
        <f t="shared" si="14"/>
        <v>0</v>
      </c>
      <c r="Y21" s="188">
        <f t="shared" si="14"/>
        <v>0</v>
      </c>
      <c r="Z21" s="188">
        <f t="shared" si="14"/>
        <v>35282000</v>
      </c>
    </row>
    <row r="22" spans="1:26" s="223" customFormat="1" ht="23.25" customHeight="1" hidden="1">
      <c r="A22" s="315"/>
      <c r="B22" s="345" t="s">
        <v>126</v>
      </c>
      <c r="C22" s="345"/>
      <c r="D22" s="345"/>
      <c r="E22" s="345"/>
      <c r="F22" s="331" t="s">
        <v>430</v>
      </c>
      <c r="G22" s="221">
        <f aca="true" t="shared" si="15" ref="G22:Z22">SUM(G23:G24)</f>
        <v>39226000</v>
      </c>
      <c r="H22" s="221">
        <f t="shared" si="15"/>
        <v>9379000</v>
      </c>
      <c r="I22" s="222">
        <f t="shared" si="15"/>
        <v>20035000</v>
      </c>
      <c r="J22" s="221">
        <f t="shared" si="15"/>
        <v>5407000</v>
      </c>
      <c r="K22" s="221">
        <f t="shared" si="15"/>
        <v>3500000</v>
      </c>
      <c r="L22" s="221">
        <f t="shared" si="15"/>
        <v>0</v>
      </c>
      <c r="M22" s="221">
        <f t="shared" si="15"/>
        <v>0</v>
      </c>
      <c r="N22" s="221">
        <f t="shared" si="15"/>
        <v>0</v>
      </c>
      <c r="O22" s="221">
        <f t="shared" si="15"/>
        <v>0</v>
      </c>
      <c r="P22" s="221">
        <f t="shared" si="15"/>
        <v>0</v>
      </c>
      <c r="Q22" s="221" t="e">
        <f t="shared" si="15"/>
        <v>#REF!</v>
      </c>
      <c r="R22" s="221" t="e">
        <f t="shared" si="15"/>
        <v>#REF!</v>
      </c>
      <c r="S22" s="221" t="e">
        <f t="shared" si="15"/>
        <v>#REF!</v>
      </c>
      <c r="T22" s="221" t="e">
        <f t="shared" si="15"/>
        <v>#REF!</v>
      </c>
      <c r="U22" s="221" t="e">
        <f t="shared" si="15"/>
        <v>#REF!</v>
      </c>
      <c r="V22" s="221" t="e">
        <f t="shared" si="15"/>
        <v>#REF!</v>
      </c>
      <c r="W22" s="221" t="e">
        <f t="shared" si="15"/>
        <v>#REF!</v>
      </c>
      <c r="X22" s="221" t="e">
        <f t="shared" si="15"/>
        <v>#REF!</v>
      </c>
      <c r="Y22" s="221" t="e">
        <f t="shared" si="15"/>
        <v>#REF!</v>
      </c>
      <c r="Z22" s="221">
        <f t="shared" si="15"/>
        <v>38321000</v>
      </c>
    </row>
    <row r="23" spans="1:26" s="225" customFormat="1" ht="12" hidden="1">
      <c r="A23" s="315"/>
      <c r="B23" s="349" t="s">
        <v>120</v>
      </c>
      <c r="C23" s="349"/>
      <c r="D23" s="349"/>
      <c r="E23" s="349"/>
      <c r="F23" s="332"/>
      <c r="G23" s="224">
        <f>SUM(G29,G35,G41,G47,G50)</f>
        <v>0</v>
      </c>
      <c r="H23" s="224">
        <f aca="true" t="shared" si="16" ref="H23:P23">SUM(H29,H35,H41,H47,H50)</f>
        <v>0</v>
      </c>
      <c r="I23" s="224">
        <f t="shared" si="16"/>
        <v>0</v>
      </c>
      <c r="J23" s="224">
        <f t="shared" si="16"/>
        <v>0</v>
      </c>
      <c r="K23" s="224">
        <f t="shared" si="16"/>
        <v>0</v>
      </c>
      <c r="L23" s="224">
        <f t="shared" si="16"/>
        <v>0</v>
      </c>
      <c r="M23" s="224">
        <f t="shared" si="16"/>
        <v>0</v>
      </c>
      <c r="N23" s="224">
        <f t="shared" si="16"/>
        <v>0</v>
      </c>
      <c r="O23" s="224">
        <f t="shared" si="16"/>
        <v>0</v>
      </c>
      <c r="P23" s="224">
        <f t="shared" si="16"/>
        <v>0</v>
      </c>
      <c r="Q23" s="224">
        <f aca="true" t="shared" si="17" ref="Q23:Y23">SUM(Q29,Q35,Q41,Q47)</f>
        <v>0</v>
      </c>
      <c r="R23" s="224">
        <f t="shared" si="17"/>
        <v>0</v>
      </c>
      <c r="S23" s="224">
        <f t="shared" si="17"/>
        <v>0</v>
      </c>
      <c r="T23" s="224">
        <f t="shared" si="17"/>
        <v>0</v>
      </c>
      <c r="U23" s="224">
        <f t="shared" si="17"/>
        <v>0</v>
      </c>
      <c r="V23" s="224">
        <f t="shared" si="17"/>
        <v>0</v>
      </c>
      <c r="W23" s="224">
        <f t="shared" si="17"/>
        <v>0</v>
      </c>
      <c r="X23" s="224">
        <f t="shared" si="17"/>
        <v>0</v>
      </c>
      <c r="Y23" s="224">
        <f t="shared" si="17"/>
        <v>0</v>
      </c>
      <c r="Z23" s="224">
        <f>SUM(H23,I23,J23,K23,L23,M23,N23,O23,P23)</f>
        <v>0</v>
      </c>
    </row>
    <row r="24" spans="1:26" s="225" customFormat="1" ht="12" hidden="1">
      <c r="A24" s="316"/>
      <c r="B24" s="349" t="s">
        <v>121</v>
      </c>
      <c r="C24" s="349"/>
      <c r="D24" s="349"/>
      <c r="E24" s="349"/>
      <c r="F24" s="333"/>
      <c r="G24" s="224">
        <f>SUM(G30,G36,G42,G48,G51)</f>
        <v>39226000</v>
      </c>
      <c r="H24" s="224">
        <f aca="true" t="shared" si="18" ref="H24:P24">SUM(H30,H36,H42,H48,H51)</f>
        <v>9379000</v>
      </c>
      <c r="I24" s="224">
        <f t="shared" si="18"/>
        <v>20035000</v>
      </c>
      <c r="J24" s="224">
        <f t="shared" si="18"/>
        <v>5407000</v>
      </c>
      <c r="K24" s="224">
        <f t="shared" si="18"/>
        <v>3500000</v>
      </c>
      <c r="L24" s="224">
        <f t="shared" si="18"/>
        <v>0</v>
      </c>
      <c r="M24" s="224">
        <f t="shared" si="18"/>
        <v>0</v>
      </c>
      <c r="N24" s="224">
        <f t="shared" si="18"/>
        <v>0</v>
      </c>
      <c r="O24" s="224">
        <f t="shared" si="18"/>
        <v>0</v>
      </c>
      <c r="P24" s="224">
        <f t="shared" si="18"/>
        <v>0</v>
      </c>
      <c r="Q24" s="224" t="e">
        <f>SUM(Q30,Q36,#REF!,Q42,Q48,#REF!,#REF!)</f>
        <v>#REF!</v>
      </c>
      <c r="R24" s="224" t="e">
        <f>SUM(R30,R36,#REF!,R42,R48,#REF!,#REF!)</f>
        <v>#REF!</v>
      </c>
      <c r="S24" s="224" t="e">
        <f>SUM(S30,S36,#REF!,S42,S48,#REF!,#REF!)</f>
        <v>#REF!</v>
      </c>
      <c r="T24" s="224" t="e">
        <f>SUM(T30,T36,#REF!,T42,T48,#REF!,#REF!)</f>
        <v>#REF!</v>
      </c>
      <c r="U24" s="224" t="e">
        <f>SUM(U30,U36,#REF!,U42,U48,#REF!,#REF!)</f>
        <v>#REF!</v>
      </c>
      <c r="V24" s="224" t="e">
        <f>SUM(V30,V36,#REF!,V42,V48,#REF!,#REF!)</f>
        <v>#REF!</v>
      </c>
      <c r="W24" s="224" t="e">
        <f>SUM(W30,W36,#REF!,W42,W48,#REF!,#REF!)</f>
        <v>#REF!</v>
      </c>
      <c r="X24" s="224" t="e">
        <f>SUM(X30,X36,#REF!,X42,X48,#REF!,#REF!)</f>
        <v>#REF!</v>
      </c>
      <c r="Y24" s="224" t="e">
        <f>SUM(Y30,Y36,#REF!,Y42,Y48,#REF!,#REF!)</f>
        <v>#REF!</v>
      </c>
      <c r="Z24" s="224">
        <f>SUM(H24,I24,J24,K24,L24,M24,N24,O24,P24)</f>
        <v>38321000</v>
      </c>
    </row>
    <row r="25" spans="1:26" s="186" customFormat="1" ht="36">
      <c r="A25" s="300" t="s">
        <v>23</v>
      </c>
      <c r="B25" s="184" t="s">
        <v>428</v>
      </c>
      <c r="C25" s="303" t="s">
        <v>197</v>
      </c>
      <c r="D25" s="306">
        <v>2009</v>
      </c>
      <c r="E25" s="306">
        <v>2012</v>
      </c>
      <c r="F25" s="340" t="s">
        <v>429</v>
      </c>
      <c r="G25" s="185">
        <f aca="true" t="shared" si="19" ref="G25:Z25">SUM(G26:G27)</f>
        <v>25158000</v>
      </c>
      <c r="H25" s="185">
        <f t="shared" si="19"/>
        <v>8404000</v>
      </c>
      <c r="I25" s="185">
        <f t="shared" si="19"/>
        <v>16134000</v>
      </c>
      <c r="J25" s="185">
        <f t="shared" si="19"/>
        <v>0</v>
      </c>
      <c r="K25" s="185">
        <f t="shared" si="19"/>
        <v>0</v>
      </c>
      <c r="L25" s="185">
        <f t="shared" si="19"/>
        <v>0</v>
      </c>
      <c r="M25" s="185">
        <f t="shared" si="19"/>
        <v>0</v>
      </c>
      <c r="N25" s="185">
        <f t="shared" si="19"/>
        <v>0</v>
      </c>
      <c r="O25" s="185">
        <f t="shared" si="19"/>
        <v>0</v>
      </c>
      <c r="P25" s="185">
        <f t="shared" si="19"/>
        <v>0</v>
      </c>
      <c r="Q25" s="185">
        <f>SUM(Q26:Q27)</f>
        <v>0</v>
      </c>
      <c r="R25" s="185">
        <f>SUM(R26:R27)</f>
        <v>0</v>
      </c>
      <c r="S25" s="185">
        <f>SUM(S26:S27)</f>
        <v>0</v>
      </c>
      <c r="T25" s="185">
        <f aca="true" t="shared" si="20" ref="T25:Y25">SUM(T26:T27)</f>
        <v>0</v>
      </c>
      <c r="U25" s="185">
        <f t="shared" si="20"/>
        <v>0</v>
      </c>
      <c r="V25" s="185">
        <f t="shared" si="20"/>
        <v>0</v>
      </c>
      <c r="W25" s="185">
        <f t="shared" si="20"/>
        <v>0</v>
      </c>
      <c r="X25" s="185">
        <f t="shared" si="20"/>
        <v>0</v>
      </c>
      <c r="Y25" s="185">
        <f t="shared" si="20"/>
        <v>0</v>
      </c>
      <c r="Z25" s="185">
        <f t="shared" si="19"/>
        <v>24538000</v>
      </c>
    </row>
    <row r="26" spans="1:26" s="189" customFormat="1" ht="12" customHeight="1">
      <c r="A26" s="301"/>
      <c r="B26" s="187" t="s">
        <v>120</v>
      </c>
      <c r="C26" s="304"/>
      <c r="D26" s="307"/>
      <c r="E26" s="307"/>
      <c r="F26" s="341"/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8">
        <f>SUM(H26:P26)</f>
        <v>0</v>
      </c>
    </row>
    <row r="27" spans="1:26" s="189" customFormat="1" ht="12">
      <c r="A27" s="301"/>
      <c r="B27" s="187" t="s">
        <v>121</v>
      </c>
      <c r="C27" s="305"/>
      <c r="D27" s="308"/>
      <c r="E27" s="308"/>
      <c r="F27" s="342"/>
      <c r="G27" s="188">
        <v>25158000</v>
      </c>
      <c r="H27" s="188">
        <v>8404000</v>
      </c>
      <c r="I27" s="188">
        <v>16134000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8">
        <f>SUM(H27:P27)</f>
        <v>24538000</v>
      </c>
    </row>
    <row r="28" spans="1:26" s="50" customFormat="1" ht="36" customHeight="1">
      <c r="A28" s="301"/>
      <c r="B28" s="52" t="s">
        <v>246</v>
      </c>
      <c r="C28" s="256" t="s">
        <v>197</v>
      </c>
      <c r="D28" s="257">
        <v>2009</v>
      </c>
      <c r="E28" s="257">
        <v>2012</v>
      </c>
      <c r="F28" s="309" t="s">
        <v>430</v>
      </c>
      <c r="G28" s="72">
        <f aca="true" t="shared" si="21" ref="G28:Z28">SUM(G29:G30)</f>
        <v>24628000</v>
      </c>
      <c r="H28" s="72">
        <f t="shared" si="21"/>
        <v>7874000</v>
      </c>
      <c r="I28" s="73">
        <f t="shared" si="21"/>
        <v>16134000</v>
      </c>
      <c r="J28" s="72">
        <f t="shared" si="21"/>
        <v>0</v>
      </c>
      <c r="K28" s="72">
        <f t="shared" si="21"/>
        <v>0</v>
      </c>
      <c r="L28" s="72">
        <f t="shared" si="21"/>
        <v>0</v>
      </c>
      <c r="M28" s="72">
        <f t="shared" si="21"/>
        <v>0</v>
      </c>
      <c r="N28" s="72">
        <f t="shared" si="21"/>
        <v>0</v>
      </c>
      <c r="O28" s="72">
        <f t="shared" si="21"/>
        <v>0</v>
      </c>
      <c r="P28" s="72">
        <f t="shared" si="21"/>
        <v>0</v>
      </c>
      <c r="Q28" s="72">
        <f t="shared" si="21"/>
        <v>0</v>
      </c>
      <c r="R28" s="72">
        <f t="shared" si="21"/>
        <v>0</v>
      </c>
      <c r="S28" s="72">
        <f t="shared" si="21"/>
        <v>0</v>
      </c>
      <c r="T28" s="72">
        <f t="shared" si="21"/>
        <v>0</v>
      </c>
      <c r="U28" s="72">
        <f t="shared" si="21"/>
        <v>0</v>
      </c>
      <c r="V28" s="72">
        <f t="shared" si="21"/>
        <v>0</v>
      </c>
      <c r="W28" s="72">
        <f t="shared" si="21"/>
        <v>0</v>
      </c>
      <c r="X28" s="72">
        <f t="shared" si="21"/>
        <v>0</v>
      </c>
      <c r="Y28" s="72">
        <f t="shared" si="21"/>
        <v>0</v>
      </c>
      <c r="Z28" s="74">
        <f t="shared" si="21"/>
        <v>24008000</v>
      </c>
    </row>
    <row r="29" spans="1:26" ht="12" customHeight="1">
      <c r="A29" s="301"/>
      <c r="B29" s="75" t="s">
        <v>120</v>
      </c>
      <c r="C29" s="256"/>
      <c r="D29" s="257"/>
      <c r="E29" s="257"/>
      <c r="F29" s="310"/>
      <c r="G29" s="76">
        <v>0</v>
      </c>
      <c r="H29" s="76">
        <v>0</v>
      </c>
      <c r="I29" s="77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8">
        <f>SUM(H29,I29,J29,K29,L29,M29,N29,O29,P29)</f>
        <v>0</v>
      </c>
    </row>
    <row r="30" spans="1:26" ht="12">
      <c r="A30" s="302"/>
      <c r="B30" s="75" t="s">
        <v>121</v>
      </c>
      <c r="C30" s="256"/>
      <c r="D30" s="257"/>
      <c r="E30" s="257"/>
      <c r="F30" s="311"/>
      <c r="G30" s="76">
        <v>24628000</v>
      </c>
      <c r="H30" s="76">
        <v>7874000</v>
      </c>
      <c r="I30" s="77">
        <v>16134000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8">
        <f>SUM(H30,I30,J30,K30,L30,M30,N30,O30,P30)</f>
        <v>24008000</v>
      </c>
    </row>
    <row r="31" spans="1:26" s="186" customFormat="1" ht="36">
      <c r="A31" s="300" t="s">
        <v>29</v>
      </c>
      <c r="B31" s="184" t="s">
        <v>438</v>
      </c>
      <c r="C31" s="303" t="s">
        <v>204</v>
      </c>
      <c r="D31" s="306">
        <v>2010</v>
      </c>
      <c r="E31" s="306">
        <v>2014</v>
      </c>
      <c r="F31" s="340" t="s">
        <v>429</v>
      </c>
      <c r="G31" s="185">
        <f aca="true" t="shared" si="22" ref="G31:Z31">SUM(G32:G33)</f>
        <v>17436000</v>
      </c>
      <c r="H31" s="185">
        <f t="shared" si="22"/>
        <v>130000</v>
      </c>
      <c r="I31" s="185">
        <f t="shared" si="22"/>
        <v>414000</v>
      </c>
      <c r="J31" s="185">
        <f t="shared" si="22"/>
        <v>2500000</v>
      </c>
      <c r="K31" s="185">
        <f t="shared" si="22"/>
        <v>3500000</v>
      </c>
      <c r="L31" s="185">
        <f t="shared" si="22"/>
        <v>0</v>
      </c>
      <c r="M31" s="185">
        <f t="shared" si="22"/>
        <v>0</v>
      </c>
      <c r="N31" s="185">
        <f t="shared" si="22"/>
        <v>0</v>
      </c>
      <c r="O31" s="185">
        <f t="shared" si="22"/>
        <v>0</v>
      </c>
      <c r="P31" s="185">
        <f t="shared" si="22"/>
        <v>0</v>
      </c>
      <c r="Q31" s="185">
        <f>SUM(Q32:Q33)</f>
        <v>0</v>
      </c>
      <c r="R31" s="185">
        <f>SUM(R32:R33)</f>
        <v>0</v>
      </c>
      <c r="S31" s="185">
        <f>SUM(S32:S33)</f>
        <v>0</v>
      </c>
      <c r="T31" s="185">
        <f aca="true" t="shared" si="23" ref="T31:Y31">SUM(T32:T33)</f>
        <v>0</v>
      </c>
      <c r="U31" s="185">
        <f t="shared" si="23"/>
        <v>0</v>
      </c>
      <c r="V31" s="185">
        <f t="shared" si="23"/>
        <v>0</v>
      </c>
      <c r="W31" s="185">
        <f t="shared" si="23"/>
        <v>0</v>
      </c>
      <c r="X31" s="185">
        <f t="shared" si="23"/>
        <v>0</v>
      </c>
      <c r="Y31" s="185">
        <f t="shared" si="23"/>
        <v>0</v>
      </c>
      <c r="Z31" s="185">
        <f t="shared" si="22"/>
        <v>6544000</v>
      </c>
    </row>
    <row r="32" spans="1:26" s="189" customFormat="1" ht="12" customHeight="1">
      <c r="A32" s="301"/>
      <c r="B32" s="187" t="s">
        <v>120</v>
      </c>
      <c r="C32" s="304"/>
      <c r="D32" s="307"/>
      <c r="E32" s="307"/>
      <c r="F32" s="341"/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8">
        <f>SUM(H32:P32)</f>
        <v>0</v>
      </c>
    </row>
    <row r="33" spans="1:26" s="189" customFormat="1" ht="12">
      <c r="A33" s="301"/>
      <c r="B33" s="187" t="s">
        <v>121</v>
      </c>
      <c r="C33" s="305"/>
      <c r="D33" s="308"/>
      <c r="E33" s="308"/>
      <c r="F33" s="342"/>
      <c r="G33" s="188">
        <v>17436000</v>
      </c>
      <c r="H33" s="188">
        <v>130000</v>
      </c>
      <c r="I33" s="188">
        <v>414000</v>
      </c>
      <c r="J33" s="188">
        <v>2500000</v>
      </c>
      <c r="K33" s="188">
        <v>3500000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8">
        <f>SUM(H33:P33)</f>
        <v>6544000</v>
      </c>
    </row>
    <row r="34" spans="1:26" s="50" customFormat="1" ht="36" customHeight="1">
      <c r="A34" s="301"/>
      <c r="B34" s="52" t="s">
        <v>247</v>
      </c>
      <c r="C34" s="256" t="s">
        <v>204</v>
      </c>
      <c r="D34" s="257">
        <v>2010</v>
      </c>
      <c r="E34" s="257">
        <v>2014</v>
      </c>
      <c r="F34" s="309" t="s">
        <v>430</v>
      </c>
      <c r="G34" s="72">
        <f aca="true" t="shared" si="24" ref="G34:Z34">SUM(G35:G36)</f>
        <v>5152000</v>
      </c>
      <c r="H34" s="72">
        <f t="shared" si="24"/>
        <v>245000</v>
      </c>
      <c r="I34" s="73">
        <f t="shared" si="24"/>
        <v>414000</v>
      </c>
      <c r="J34" s="72">
        <f t="shared" si="24"/>
        <v>993000</v>
      </c>
      <c r="K34" s="72">
        <f t="shared" si="24"/>
        <v>3500000</v>
      </c>
      <c r="L34" s="72">
        <f t="shared" si="24"/>
        <v>0</v>
      </c>
      <c r="M34" s="72">
        <f t="shared" si="24"/>
        <v>0</v>
      </c>
      <c r="N34" s="72">
        <f t="shared" si="24"/>
        <v>0</v>
      </c>
      <c r="O34" s="72">
        <f t="shared" si="24"/>
        <v>0</v>
      </c>
      <c r="P34" s="72">
        <f t="shared" si="24"/>
        <v>0</v>
      </c>
      <c r="Q34" s="72">
        <f t="shared" si="24"/>
        <v>0</v>
      </c>
      <c r="R34" s="72">
        <f t="shared" si="24"/>
        <v>0</v>
      </c>
      <c r="S34" s="72">
        <f t="shared" si="24"/>
        <v>0</v>
      </c>
      <c r="T34" s="72">
        <f t="shared" si="24"/>
        <v>0</v>
      </c>
      <c r="U34" s="72">
        <f t="shared" si="24"/>
        <v>0</v>
      </c>
      <c r="V34" s="72">
        <f t="shared" si="24"/>
        <v>0</v>
      </c>
      <c r="W34" s="72">
        <f t="shared" si="24"/>
        <v>0</v>
      </c>
      <c r="X34" s="72">
        <f t="shared" si="24"/>
        <v>0</v>
      </c>
      <c r="Y34" s="72">
        <f t="shared" si="24"/>
        <v>0</v>
      </c>
      <c r="Z34" s="74">
        <f t="shared" si="24"/>
        <v>5152000</v>
      </c>
    </row>
    <row r="35" spans="1:26" ht="12" customHeight="1">
      <c r="A35" s="301"/>
      <c r="B35" s="75" t="s">
        <v>120</v>
      </c>
      <c r="C35" s="256"/>
      <c r="D35" s="257"/>
      <c r="E35" s="257"/>
      <c r="F35" s="310"/>
      <c r="G35" s="76">
        <v>0</v>
      </c>
      <c r="H35" s="76">
        <v>0</v>
      </c>
      <c r="I35" s="77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8">
        <f>SUM(H35,I35,J35,K35,L35,M35,N35,O35,P35)</f>
        <v>0</v>
      </c>
    </row>
    <row r="36" spans="1:26" ht="12">
      <c r="A36" s="302"/>
      <c r="B36" s="75" t="s">
        <v>121</v>
      </c>
      <c r="C36" s="256"/>
      <c r="D36" s="257"/>
      <c r="E36" s="257"/>
      <c r="F36" s="311"/>
      <c r="G36" s="76">
        <v>5152000</v>
      </c>
      <c r="H36" s="76">
        <v>245000</v>
      </c>
      <c r="I36" s="77">
        <v>414000</v>
      </c>
      <c r="J36" s="76">
        <v>993000</v>
      </c>
      <c r="K36" s="76">
        <v>3500000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8">
        <f>SUM(H36,I36,J36,K36,L36,M36,N36,O36,P36)</f>
        <v>5152000</v>
      </c>
    </row>
    <row r="37" spans="1:26" s="186" customFormat="1" ht="48">
      <c r="A37" s="300" t="s">
        <v>35</v>
      </c>
      <c r="B37" s="184" t="s">
        <v>439</v>
      </c>
      <c r="C37" s="303" t="s">
        <v>133</v>
      </c>
      <c r="D37" s="306">
        <v>2011</v>
      </c>
      <c r="E37" s="306">
        <v>2012</v>
      </c>
      <c r="F37" s="340" t="s">
        <v>429</v>
      </c>
      <c r="G37" s="185">
        <f>SUM(G38,G39)</f>
        <v>1530000</v>
      </c>
      <c r="H37" s="185">
        <f aca="true" t="shared" si="25" ref="H37:Z37">SUM(H38:H39)</f>
        <v>1040000</v>
      </c>
      <c r="I37" s="185">
        <f t="shared" si="25"/>
        <v>490000</v>
      </c>
      <c r="J37" s="185">
        <f t="shared" si="25"/>
        <v>0</v>
      </c>
      <c r="K37" s="185">
        <f t="shared" si="25"/>
        <v>0</v>
      </c>
      <c r="L37" s="185">
        <f t="shared" si="25"/>
        <v>0</v>
      </c>
      <c r="M37" s="185">
        <f t="shared" si="25"/>
        <v>0</v>
      </c>
      <c r="N37" s="185">
        <f t="shared" si="25"/>
        <v>0</v>
      </c>
      <c r="O37" s="185">
        <f t="shared" si="25"/>
        <v>0</v>
      </c>
      <c r="P37" s="185">
        <f t="shared" si="25"/>
        <v>0</v>
      </c>
      <c r="Q37" s="185">
        <f>SUM(Q38:Q39)</f>
        <v>0</v>
      </c>
      <c r="R37" s="185">
        <f>SUM(R38:R39)</f>
        <v>0</v>
      </c>
      <c r="S37" s="185">
        <f>SUM(S38:S39)</f>
        <v>0</v>
      </c>
      <c r="T37" s="185">
        <f aca="true" t="shared" si="26" ref="T37:Y37">SUM(T38:T39)</f>
        <v>0</v>
      </c>
      <c r="U37" s="185">
        <f t="shared" si="26"/>
        <v>0</v>
      </c>
      <c r="V37" s="185">
        <f t="shared" si="26"/>
        <v>0</v>
      </c>
      <c r="W37" s="185">
        <f t="shared" si="26"/>
        <v>0</v>
      </c>
      <c r="X37" s="185">
        <f t="shared" si="26"/>
        <v>0</v>
      </c>
      <c r="Y37" s="185">
        <f t="shared" si="26"/>
        <v>0</v>
      </c>
      <c r="Z37" s="185">
        <f t="shared" si="25"/>
        <v>1530000</v>
      </c>
    </row>
    <row r="38" spans="1:26" s="189" customFormat="1" ht="12" customHeight="1">
      <c r="A38" s="301"/>
      <c r="B38" s="187" t="s">
        <v>120</v>
      </c>
      <c r="C38" s="304"/>
      <c r="D38" s="307"/>
      <c r="E38" s="307"/>
      <c r="F38" s="341"/>
      <c r="G38" s="188">
        <v>0</v>
      </c>
      <c r="H38" s="188">
        <v>0</v>
      </c>
      <c r="I38" s="188">
        <v>0</v>
      </c>
      <c r="J38" s="188">
        <v>0</v>
      </c>
      <c r="K38" s="188">
        <v>0</v>
      </c>
      <c r="L38" s="188">
        <v>0</v>
      </c>
      <c r="M38" s="188"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v>0</v>
      </c>
      <c r="V38" s="188">
        <v>0</v>
      </c>
      <c r="W38" s="188">
        <v>0</v>
      </c>
      <c r="X38" s="188">
        <v>0</v>
      </c>
      <c r="Y38" s="188">
        <v>0</v>
      </c>
      <c r="Z38" s="188">
        <f>SUM(H38:P38)</f>
        <v>0</v>
      </c>
    </row>
    <row r="39" spans="1:26" s="189" customFormat="1" ht="12">
      <c r="A39" s="301"/>
      <c r="B39" s="187" t="s">
        <v>121</v>
      </c>
      <c r="C39" s="305"/>
      <c r="D39" s="308"/>
      <c r="E39" s="308"/>
      <c r="F39" s="342"/>
      <c r="G39" s="188">
        <v>1530000</v>
      </c>
      <c r="H39" s="188">
        <v>1040000</v>
      </c>
      <c r="I39" s="188">
        <v>490000</v>
      </c>
      <c r="J39" s="188">
        <v>0</v>
      </c>
      <c r="K39" s="188">
        <v>0</v>
      </c>
      <c r="L39" s="188">
        <v>0</v>
      </c>
      <c r="M39" s="188"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v>0</v>
      </c>
      <c r="V39" s="188">
        <v>0</v>
      </c>
      <c r="W39" s="188">
        <v>0</v>
      </c>
      <c r="X39" s="188">
        <v>0</v>
      </c>
      <c r="Y39" s="188">
        <v>0</v>
      </c>
      <c r="Z39" s="188">
        <f>SUM(H39:P39)</f>
        <v>1530000</v>
      </c>
    </row>
    <row r="40" spans="1:26" s="50" customFormat="1" ht="48">
      <c r="A40" s="301"/>
      <c r="B40" s="52" t="s">
        <v>331</v>
      </c>
      <c r="C40" s="256" t="s">
        <v>133</v>
      </c>
      <c r="D40" s="257">
        <v>2011</v>
      </c>
      <c r="E40" s="257">
        <v>2012</v>
      </c>
      <c r="F40" s="309" t="s">
        <v>430</v>
      </c>
      <c r="G40" s="72">
        <f>SUM(G41,G42)</f>
        <v>1530000</v>
      </c>
      <c r="H40" s="72">
        <f>SUM(H41,H42)</f>
        <v>536000</v>
      </c>
      <c r="I40" s="73">
        <f aca="true" t="shared" si="27" ref="I40:Z40">SUM(I41:I42)</f>
        <v>994000</v>
      </c>
      <c r="J40" s="72">
        <f t="shared" si="27"/>
        <v>0</v>
      </c>
      <c r="K40" s="72">
        <f t="shared" si="27"/>
        <v>0</v>
      </c>
      <c r="L40" s="72">
        <f t="shared" si="27"/>
        <v>0</v>
      </c>
      <c r="M40" s="72">
        <f t="shared" si="27"/>
        <v>0</v>
      </c>
      <c r="N40" s="72">
        <f t="shared" si="27"/>
        <v>0</v>
      </c>
      <c r="O40" s="72">
        <f t="shared" si="27"/>
        <v>0</v>
      </c>
      <c r="P40" s="72">
        <f t="shared" si="27"/>
        <v>0</v>
      </c>
      <c r="Q40" s="72">
        <f t="shared" si="27"/>
        <v>0</v>
      </c>
      <c r="R40" s="72">
        <f t="shared" si="27"/>
        <v>0</v>
      </c>
      <c r="S40" s="72">
        <f t="shared" si="27"/>
        <v>0</v>
      </c>
      <c r="T40" s="72">
        <f t="shared" si="27"/>
        <v>0</v>
      </c>
      <c r="U40" s="72">
        <f t="shared" si="27"/>
        <v>0</v>
      </c>
      <c r="V40" s="72">
        <f t="shared" si="27"/>
        <v>0</v>
      </c>
      <c r="W40" s="72">
        <f t="shared" si="27"/>
        <v>0</v>
      </c>
      <c r="X40" s="72">
        <f t="shared" si="27"/>
        <v>0</v>
      </c>
      <c r="Y40" s="72">
        <f t="shared" si="27"/>
        <v>0</v>
      </c>
      <c r="Z40" s="74">
        <f t="shared" si="27"/>
        <v>1530000</v>
      </c>
    </row>
    <row r="41" spans="1:26" ht="12" customHeight="1">
      <c r="A41" s="301"/>
      <c r="B41" s="75" t="s">
        <v>120</v>
      </c>
      <c r="C41" s="256"/>
      <c r="D41" s="257"/>
      <c r="E41" s="257"/>
      <c r="F41" s="310"/>
      <c r="G41" s="76">
        <v>0</v>
      </c>
      <c r="H41" s="76">
        <v>0</v>
      </c>
      <c r="I41" s="77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8">
        <f>SUM(H41,I41,J41,K41,L41,M41,N41,O41,P41)</f>
        <v>0</v>
      </c>
    </row>
    <row r="42" spans="1:26" ht="12">
      <c r="A42" s="302"/>
      <c r="B42" s="75" t="s">
        <v>121</v>
      </c>
      <c r="C42" s="256"/>
      <c r="D42" s="257"/>
      <c r="E42" s="257"/>
      <c r="F42" s="311"/>
      <c r="G42" s="76">
        <v>1530000</v>
      </c>
      <c r="H42" s="76">
        <v>536000</v>
      </c>
      <c r="I42" s="77">
        <v>994000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8">
        <f>SUM(H42,I42,J42,K42,L42,M42,N42,O42,P42)</f>
        <v>1530000</v>
      </c>
    </row>
    <row r="43" spans="1:26" s="186" customFormat="1" ht="24">
      <c r="A43" s="300" t="s">
        <v>37</v>
      </c>
      <c r="B43" s="184" t="s">
        <v>440</v>
      </c>
      <c r="C43" s="303" t="s">
        <v>133</v>
      </c>
      <c r="D43" s="306">
        <v>2010</v>
      </c>
      <c r="E43" s="306">
        <v>2012</v>
      </c>
      <c r="F43" s="340" t="s">
        <v>429</v>
      </c>
      <c r="G43" s="185">
        <f aca="true" t="shared" si="28" ref="G43:Z43">SUM(G44:G45)</f>
        <v>2702000</v>
      </c>
      <c r="H43" s="185">
        <f t="shared" si="28"/>
        <v>170000</v>
      </c>
      <c r="I43" s="185">
        <f t="shared" si="28"/>
        <v>2500000</v>
      </c>
      <c r="J43" s="185">
        <f t="shared" si="28"/>
        <v>0</v>
      </c>
      <c r="K43" s="185">
        <f t="shared" si="28"/>
        <v>0</v>
      </c>
      <c r="L43" s="185">
        <f t="shared" si="28"/>
        <v>0</v>
      </c>
      <c r="M43" s="185">
        <f t="shared" si="28"/>
        <v>0</v>
      </c>
      <c r="N43" s="185">
        <f t="shared" si="28"/>
        <v>0</v>
      </c>
      <c r="O43" s="185">
        <f t="shared" si="28"/>
        <v>0</v>
      </c>
      <c r="P43" s="185">
        <f t="shared" si="28"/>
        <v>0</v>
      </c>
      <c r="Q43" s="185">
        <f>SUM(Q44:Q45)</f>
        <v>0</v>
      </c>
      <c r="R43" s="185">
        <f>SUM(R44:R45)</f>
        <v>0</v>
      </c>
      <c r="S43" s="185">
        <f>SUM(S44:S45)</f>
        <v>0</v>
      </c>
      <c r="T43" s="185">
        <f aca="true" t="shared" si="29" ref="T43:Y43">SUM(T44:T45)</f>
        <v>0</v>
      </c>
      <c r="U43" s="185">
        <f t="shared" si="29"/>
        <v>0</v>
      </c>
      <c r="V43" s="185">
        <f t="shared" si="29"/>
        <v>0</v>
      </c>
      <c r="W43" s="185">
        <f t="shared" si="29"/>
        <v>0</v>
      </c>
      <c r="X43" s="185">
        <f t="shared" si="29"/>
        <v>0</v>
      </c>
      <c r="Y43" s="185">
        <f t="shared" si="29"/>
        <v>0</v>
      </c>
      <c r="Z43" s="185">
        <f t="shared" si="28"/>
        <v>2670000</v>
      </c>
    </row>
    <row r="44" spans="1:26" s="189" customFormat="1" ht="12">
      <c r="A44" s="301"/>
      <c r="B44" s="187" t="s">
        <v>120</v>
      </c>
      <c r="C44" s="304"/>
      <c r="D44" s="307"/>
      <c r="E44" s="307"/>
      <c r="F44" s="341"/>
      <c r="G44" s="188">
        <v>0</v>
      </c>
      <c r="H44" s="188">
        <v>0</v>
      </c>
      <c r="I44" s="188">
        <v>0</v>
      </c>
      <c r="J44" s="188">
        <v>0</v>
      </c>
      <c r="K44" s="188">
        <v>0</v>
      </c>
      <c r="L44" s="188">
        <v>0</v>
      </c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v>0</v>
      </c>
      <c r="V44" s="188">
        <v>0</v>
      </c>
      <c r="W44" s="188">
        <v>0</v>
      </c>
      <c r="X44" s="188">
        <v>0</v>
      </c>
      <c r="Y44" s="188">
        <v>0</v>
      </c>
      <c r="Z44" s="188">
        <f>SUM(H44:P44)</f>
        <v>0</v>
      </c>
    </row>
    <row r="45" spans="1:26" s="189" customFormat="1" ht="12">
      <c r="A45" s="301"/>
      <c r="B45" s="187" t="s">
        <v>121</v>
      </c>
      <c r="C45" s="305"/>
      <c r="D45" s="308"/>
      <c r="E45" s="308"/>
      <c r="F45" s="342"/>
      <c r="G45" s="188">
        <v>2702000</v>
      </c>
      <c r="H45" s="188">
        <v>170000</v>
      </c>
      <c r="I45" s="188">
        <v>2500000</v>
      </c>
      <c r="J45" s="188">
        <v>0</v>
      </c>
      <c r="K45" s="188">
        <v>0</v>
      </c>
      <c r="L45" s="188">
        <v>0</v>
      </c>
      <c r="M45" s="188"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v>0</v>
      </c>
      <c r="U45" s="188">
        <v>0</v>
      </c>
      <c r="V45" s="188">
        <v>0</v>
      </c>
      <c r="W45" s="188">
        <v>0</v>
      </c>
      <c r="X45" s="188">
        <v>0</v>
      </c>
      <c r="Y45" s="188">
        <v>0</v>
      </c>
      <c r="Z45" s="188">
        <f>SUM(H45:P45)</f>
        <v>2670000</v>
      </c>
    </row>
    <row r="46" spans="1:26" s="50" customFormat="1" ht="24" customHeight="1">
      <c r="A46" s="301"/>
      <c r="B46" s="52" t="s">
        <v>249</v>
      </c>
      <c r="C46" s="256" t="s">
        <v>133</v>
      </c>
      <c r="D46" s="257">
        <v>2010</v>
      </c>
      <c r="E46" s="257">
        <v>2013</v>
      </c>
      <c r="F46" s="309" t="s">
        <v>430</v>
      </c>
      <c r="G46" s="72">
        <f aca="true" t="shared" si="30" ref="G46:Z46">SUM(G47:G48)</f>
        <v>4177000</v>
      </c>
      <c r="H46" s="72">
        <f t="shared" si="30"/>
        <v>177000</v>
      </c>
      <c r="I46" s="73">
        <f t="shared" si="30"/>
        <v>2493000</v>
      </c>
      <c r="J46" s="72">
        <f t="shared" si="30"/>
        <v>1507000</v>
      </c>
      <c r="K46" s="72">
        <f t="shared" si="30"/>
        <v>0</v>
      </c>
      <c r="L46" s="72">
        <f t="shared" si="30"/>
        <v>0</v>
      </c>
      <c r="M46" s="72">
        <f t="shared" si="30"/>
        <v>0</v>
      </c>
      <c r="N46" s="72">
        <f t="shared" si="30"/>
        <v>0</v>
      </c>
      <c r="O46" s="72">
        <f t="shared" si="30"/>
        <v>0</v>
      </c>
      <c r="P46" s="72">
        <f t="shared" si="30"/>
        <v>0</v>
      </c>
      <c r="Q46" s="72">
        <f t="shared" si="30"/>
        <v>0</v>
      </c>
      <c r="R46" s="72">
        <f t="shared" si="30"/>
        <v>0</v>
      </c>
      <c r="S46" s="72">
        <f t="shared" si="30"/>
        <v>0</v>
      </c>
      <c r="T46" s="72">
        <f t="shared" si="30"/>
        <v>0</v>
      </c>
      <c r="U46" s="72">
        <f t="shared" si="30"/>
        <v>0</v>
      </c>
      <c r="V46" s="72">
        <f t="shared" si="30"/>
        <v>0</v>
      </c>
      <c r="W46" s="72">
        <f t="shared" si="30"/>
        <v>0</v>
      </c>
      <c r="X46" s="72">
        <f t="shared" si="30"/>
        <v>0</v>
      </c>
      <c r="Y46" s="72">
        <f t="shared" si="30"/>
        <v>0</v>
      </c>
      <c r="Z46" s="74">
        <f t="shared" si="30"/>
        <v>4177000</v>
      </c>
    </row>
    <row r="47" spans="1:26" ht="12" customHeight="1">
      <c r="A47" s="301"/>
      <c r="B47" s="75" t="s">
        <v>120</v>
      </c>
      <c r="C47" s="256"/>
      <c r="D47" s="257"/>
      <c r="E47" s="257"/>
      <c r="F47" s="310"/>
      <c r="G47" s="76">
        <v>0</v>
      </c>
      <c r="H47" s="76">
        <v>0</v>
      </c>
      <c r="I47" s="77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8">
        <f>SUM(H47,I47,J47,K47,L47,M47,N47,O47,P47)</f>
        <v>0</v>
      </c>
    </row>
    <row r="48" spans="1:26" ht="12">
      <c r="A48" s="302"/>
      <c r="B48" s="75" t="s">
        <v>121</v>
      </c>
      <c r="C48" s="256"/>
      <c r="D48" s="257"/>
      <c r="E48" s="257"/>
      <c r="F48" s="311"/>
      <c r="G48" s="76">
        <v>4177000</v>
      </c>
      <c r="H48" s="76">
        <v>177000</v>
      </c>
      <c r="I48" s="77">
        <v>2493000</v>
      </c>
      <c r="J48" s="76">
        <v>1507000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8">
        <f>SUM(H48,I48,J48,K48,L48,M48,N48,O48,P48)</f>
        <v>4177000</v>
      </c>
    </row>
    <row r="49" spans="1:26" s="50" customFormat="1" ht="52.5" customHeight="1">
      <c r="A49" s="300" t="s">
        <v>39</v>
      </c>
      <c r="B49" s="52" t="s">
        <v>330</v>
      </c>
      <c r="C49" s="256" t="s">
        <v>133</v>
      </c>
      <c r="D49" s="257">
        <v>2009</v>
      </c>
      <c r="E49" s="257">
        <v>2012</v>
      </c>
      <c r="F49" s="309" t="s">
        <v>431</v>
      </c>
      <c r="G49" s="72">
        <f aca="true" t="shared" si="31" ref="G49:Z49">SUM(G51:G51)</f>
        <v>3739000</v>
      </c>
      <c r="H49" s="72">
        <f t="shared" si="31"/>
        <v>547000</v>
      </c>
      <c r="I49" s="73">
        <f t="shared" si="31"/>
        <v>0</v>
      </c>
      <c r="J49" s="72">
        <f t="shared" si="31"/>
        <v>2907000</v>
      </c>
      <c r="K49" s="72">
        <f t="shared" si="31"/>
        <v>0</v>
      </c>
      <c r="L49" s="72">
        <f t="shared" si="31"/>
        <v>0</v>
      </c>
      <c r="M49" s="72">
        <f t="shared" si="31"/>
        <v>0</v>
      </c>
      <c r="N49" s="72">
        <f t="shared" si="31"/>
        <v>0</v>
      </c>
      <c r="O49" s="72">
        <f t="shared" si="31"/>
        <v>0</v>
      </c>
      <c r="P49" s="72">
        <f t="shared" si="31"/>
        <v>0</v>
      </c>
      <c r="Q49" s="72">
        <f t="shared" si="31"/>
        <v>0</v>
      </c>
      <c r="R49" s="72">
        <f t="shared" si="31"/>
        <v>0</v>
      </c>
      <c r="S49" s="72">
        <f t="shared" si="31"/>
        <v>0</v>
      </c>
      <c r="T49" s="72">
        <f t="shared" si="31"/>
        <v>0</v>
      </c>
      <c r="U49" s="72">
        <f t="shared" si="31"/>
        <v>0</v>
      </c>
      <c r="V49" s="72">
        <f t="shared" si="31"/>
        <v>0</v>
      </c>
      <c r="W49" s="72">
        <f t="shared" si="31"/>
        <v>0</v>
      </c>
      <c r="X49" s="72">
        <f t="shared" si="31"/>
        <v>0</v>
      </c>
      <c r="Y49" s="72">
        <f t="shared" si="31"/>
        <v>0</v>
      </c>
      <c r="Z49" s="74">
        <f t="shared" si="31"/>
        <v>3454000</v>
      </c>
    </row>
    <row r="50" spans="1:26" ht="12" customHeight="1">
      <c r="A50" s="301"/>
      <c r="B50" s="75" t="s">
        <v>120</v>
      </c>
      <c r="C50" s="256"/>
      <c r="D50" s="257"/>
      <c r="E50" s="257"/>
      <c r="F50" s="310"/>
      <c r="G50" s="76">
        <v>0</v>
      </c>
      <c r="H50" s="76">
        <v>0</v>
      </c>
      <c r="I50" s="77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8">
        <f>SUM(H50,I50,J50,K50,L50,M50,N50,O50,P50)</f>
        <v>0</v>
      </c>
    </row>
    <row r="51" spans="1:26" ht="12">
      <c r="A51" s="302"/>
      <c r="B51" s="75" t="s">
        <v>121</v>
      </c>
      <c r="C51" s="256"/>
      <c r="D51" s="257"/>
      <c r="E51" s="257"/>
      <c r="F51" s="311"/>
      <c r="G51" s="76">
        <v>3739000</v>
      </c>
      <c r="H51" s="76">
        <v>547000</v>
      </c>
      <c r="I51" s="77">
        <v>0</v>
      </c>
      <c r="J51" s="76">
        <v>2907000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8">
        <f>SUM(H51,I51,J51,K51,L51,M51,N51,O51,P51)</f>
        <v>3454000</v>
      </c>
    </row>
    <row r="52" spans="1:26" s="68" customFormat="1" ht="24.75" customHeight="1" hidden="1">
      <c r="A52" s="300" t="s">
        <v>26</v>
      </c>
      <c r="B52" s="232" t="s">
        <v>128</v>
      </c>
      <c r="C52" s="232"/>
      <c r="D52" s="232"/>
      <c r="E52" s="232"/>
      <c r="F52" s="192"/>
      <c r="G52" s="66">
        <f aca="true" t="shared" si="32" ref="G52:Z52">SUM(G53:G54)</f>
        <v>0</v>
      </c>
      <c r="H52" s="66">
        <f t="shared" si="32"/>
        <v>0</v>
      </c>
      <c r="I52" s="67">
        <f t="shared" si="32"/>
        <v>0</v>
      </c>
      <c r="J52" s="66">
        <f t="shared" si="32"/>
        <v>0</v>
      </c>
      <c r="K52" s="66">
        <f t="shared" si="32"/>
        <v>0</v>
      </c>
      <c r="L52" s="66">
        <f t="shared" si="32"/>
        <v>0</v>
      </c>
      <c r="M52" s="66">
        <f t="shared" si="32"/>
        <v>0</v>
      </c>
      <c r="N52" s="66">
        <f t="shared" si="32"/>
        <v>0</v>
      </c>
      <c r="O52" s="66">
        <f t="shared" si="32"/>
        <v>0</v>
      </c>
      <c r="P52" s="66">
        <f t="shared" si="32"/>
        <v>0</v>
      </c>
      <c r="Q52" s="66">
        <f t="shared" si="32"/>
        <v>0</v>
      </c>
      <c r="R52" s="66">
        <f t="shared" si="32"/>
        <v>0</v>
      </c>
      <c r="S52" s="66">
        <f t="shared" si="32"/>
        <v>0</v>
      </c>
      <c r="T52" s="66">
        <f t="shared" si="32"/>
        <v>0</v>
      </c>
      <c r="U52" s="66">
        <f t="shared" si="32"/>
        <v>0</v>
      </c>
      <c r="V52" s="66">
        <f t="shared" si="32"/>
        <v>0</v>
      </c>
      <c r="W52" s="66">
        <f t="shared" si="32"/>
        <v>0</v>
      </c>
      <c r="X52" s="66">
        <f t="shared" si="32"/>
        <v>0</v>
      </c>
      <c r="Y52" s="66">
        <f t="shared" si="32"/>
        <v>0</v>
      </c>
      <c r="Z52" s="66">
        <f t="shared" si="32"/>
        <v>0</v>
      </c>
    </row>
    <row r="53" spans="1:26" s="71" customFormat="1" ht="12" hidden="1">
      <c r="A53" s="301"/>
      <c r="B53" s="230" t="s">
        <v>120</v>
      </c>
      <c r="C53" s="230"/>
      <c r="D53" s="230"/>
      <c r="E53" s="230"/>
      <c r="F53" s="205"/>
      <c r="G53" s="69">
        <f aca="true" t="shared" si="33" ref="G53:Y53">SUM(G56)</f>
        <v>0</v>
      </c>
      <c r="H53" s="69">
        <f t="shared" si="33"/>
        <v>0</v>
      </c>
      <c r="I53" s="70">
        <f t="shared" si="33"/>
        <v>0</v>
      </c>
      <c r="J53" s="69">
        <f t="shared" si="33"/>
        <v>0</v>
      </c>
      <c r="K53" s="69">
        <f t="shared" si="33"/>
        <v>0</v>
      </c>
      <c r="L53" s="69">
        <f t="shared" si="33"/>
        <v>0</v>
      </c>
      <c r="M53" s="69">
        <f t="shared" si="33"/>
        <v>0</v>
      </c>
      <c r="N53" s="69">
        <f t="shared" si="33"/>
        <v>0</v>
      </c>
      <c r="O53" s="69">
        <f t="shared" si="33"/>
        <v>0</v>
      </c>
      <c r="P53" s="69">
        <f t="shared" si="33"/>
        <v>0</v>
      </c>
      <c r="Q53" s="69">
        <f t="shared" si="33"/>
        <v>0</v>
      </c>
      <c r="R53" s="69">
        <f t="shared" si="33"/>
        <v>0</v>
      </c>
      <c r="S53" s="69">
        <f t="shared" si="33"/>
        <v>0</v>
      </c>
      <c r="T53" s="69">
        <f t="shared" si="33"/>
        <v>0</v>
      </c>
      <c r="U53" s="69">
        <f t="shared" si="33"/>
        <v>0</v>
      </c>
      <c r="V53" s="69">
        <f t="shared" si="33"/>
        <v>0</v>
      </c>
      <c r="W53" s="69">
        <f t="shared" si="33"/>
        <v>0</v>
      </c>
      <c r="X53" s="69">
        <f t="shared" si="33"/>
        <v>0</v>
      </c>
      <c r="Y53" s="69">
        <f t="shared" si="33"/>
        <v>0</v>
      </c>
      <c r="Z53" s="69">
        <f>SUM(H53,I53,J53,K53,L53,M53,N53,O53,P53)</f>
        <v>0</v>
      </c>
    </row>
    <row r="54" spans="1:26" s="71" customFormat="1" ht="12" hidden="1">
      <c r="A54" s="302"/>
      <c r="B54" s="230" t="s">
        <v>121</v>
      </c>
      <c r="C54" s="230"/>
      <c r="D54" s="230"/>
      <c r="E54" s="230"/>
      <c r="F54" s="205"/>
      <c r="G54" s="69">
        <f aca="true" t="shared" si="34" ref="G54:Y54">SUM(G57)</f>
        <v>0</v>
      </c>
      <c r="H54" s="69">
        <f t="shared" si="34"/>
        <v>0</v>
      </c>
      <c r="I54" s="70">
        <f t="shared" si="34"/>
        <v>0</v>
      </c>
      <c r="J54" s="69">
        <f t="shared" si="34"/>
        <v>0</v>
      </c>
      <c r="K54" s="69">
        <f t="shared" si="34"/>
        <v>0</v>
      </c>
      <c r="L54" s="69">
        <f t="shared" si="34"/>
        <v>0</v>
      </c>
      <c r="M54" s="69">
        <f t="shared" si="34"/>
        <v>0</v>
      </c>
      <c r="N54" s="69">
        <f t="shared" si="34"/>
        <v>0</v>
      </c>
      <c r="O54" s="69">
        <f t="shared" si="34"/>
        <v>0</v>
      </c>
      <c r="P54" s="69">
        <f t="shared" si="34"/>
        <v>0</v>
      </c>
      <c r="Q54" s="69">
        <f t="shared" si="34"/>
        <v>0</v>
      </c>
      <c r="R54" s="69">
        <f t="shared" si="34"/>
        <v>0</v>
      </c>
      <c r="S54" s="69">
        <f t="shared" si="34"/>
        <v>0</v>
      </c>
      <c r="T54" s="69">
        <f t="shared" si="34"/>
        <v>0</v>
      </c>
      <c r="U54" s="69">
        <f t="shared" si="34"/>
        <v>0</v>
      </c>
      <c r="V54" s="69">
        <f t="shared" si="34"/>
        <v>0</v>
      </c>
      <c r="W54" s="69">
        <f t="shared" si="34"/>
        <v>0</v>
      </c>
      <c r="X54" s="69">
        <f t="shared" si="34"/>
        <v>0</v>
      </c>
      <c r="Y54" s="69">
        <f t="shared" si="34"/>
        <v>0</v>
      </c>
      <c r="Z54" s="69">
        <f>SUM(H54,I54,J54,K54,L54,M54,N54,O54,P54)</f>
        <v>0</v>
      </c>
    </row>
    <row r="55" spans="1:26" s="197" customFormat="1" ht="12" hidden="1">
      <c r="A55" s="300"/>
      <c r="B55" s="193" t="s">
        <v>127</v>
      </c>
      <c r="C55" s="352" t="s">
        <v>136</v>
      </c>
      <c r="D55" s="352" t="s">
        <v>136</v>
      </c>
      <c r="E55" s="352" t="s">
        <v>136</v>
      </c>
      <c r="F55" s="194"/>
      <c r="G55" s="195">
        <f aca="true" t="shared" si="35" ref="G55:Z55">SUM(G56:G57)</f>
        <v>0</v>
      </c>
      <c r="H55" s="195">
        <f t="shared" si="35"/>
        <v>0</v>
      </c>
      <c r="I55" s="196">
        <f t="shared" si="35"/>
        <v>0</v>
      </c>
      <c r="J55" s="195">
        <f t="shared" si="35"/>
        <v>0</v>
      </c>
      <c r="K55" s="195">
        <f t="shared" si="35"/>
        <v>0</v>
      </c>
      <c r="L55" s="195">
        <f t="shared" si="35"/>
        <v>0</v>
      </c>
      <c r="M55" s="195">
        <f t="shared" si="35"/>
        <v>0</v>
      </c>
      <c r="N55" s="195">
        <f t="shared" si="35"/>
        <v>0</v>
      </c>
      <c r="O55" s="195">
        <f t="shared" si="35"/>
        <v>0</v>
      </c>
      <c r="P55" s="195">
        <f t="shared" si="35"/>
        <v>0</v>
      </c>
      <c r="Q55" s="195">
        <f t="shared" si="35"/>
        <v>0</v>
      </c>
      <c r="R55" s="195">
        <f t="shared" si="35"/>
        <v>0</v>
      </c>
      <c r="S55" s="195">
        <f t="shared" si="35"/>
        <v>0</v>
      </c>
      <c r="T55" s="195">
        <f t="shared" si="35"/>
        <v>0</v>
      </c>
      <c r="U55" s="195">
        <f t="shared" si="35"/>
        <v>0</v>
      </c>
      <c r="V55" s="195">
        <f t="shared" si="35"/>
        <v>0</v>
      </c>
      <c r="W55" s="195">
        <f t="shared" si="35"/>
        <v>0</v>
      </c>
      <c r="X55" s="195">
        <f t="shared" si="35"/>
        <v>0</v>
      </c>
      <c r="Y55" s="195">
        <f t="shared" si="35"/>
        <v>0</v>
      </c>
      <c r="Z55" s="195">
        <f t="shared" si="35"/>
        <v>0</v>
      </c>
    </row>
    <row r="56" spans="1:26" s="201" customFormat="1" ht="12" hidden="1">
      <c r="A56" s="301"/>
      <c r="B56" s="198" t="s">
        <v>120</v>
      </c>
      <c r="C56" s="352"/>
      <c r="D56" s="352"/>
      <c r="E56" s="352"/>
      <c r="F56" s="194"/>
      <c r="G56" s="199">
        <v>0</v>
      </c>
      <c r="H56" s="199">
        <v>0</v>
      </c>
      <c r="I56" s="200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f>SUM(H56,I56,J56,K56,L56,M56,N56,O56,P56)</f>
        <v>0</v>
      </c>
    </row>
    <row r="57" spans="1:26" s="201" customFormat="1" ht="12" hidden="1">
      <c r="A57" s="302"/>
      <c r="B57" s="198" t="s">
        <v>121</v>
      </c>
      <c r="C57" s="352"/>
      <c r="D57" s="352"/>
      <c r="E57" s="352"/>
      <c r="F57" s="194"/>
      <c r="G57" s="199">
        <v>0</v>
      </c>
      <c r="H57" s="199">
        <v>0</v>
      </c>
      <c r="I57" s="200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f>SUM(H57,I57,J57,K57,L57,M57,N57,O57,P57)</f>
        <v>0</v>
      </c>
    </row>
    <row r="58" spans="1:26" s="83" customFormat="1" ht="27" customHeight="1" hidden="1">
      <c r="A58" s="300" t="s">
        <v>32</v>
      </c>
      <c r="B58" s="353" t="s">
        <v>129</v>
      </c>
      <c r="C58" s="353"/>
      <c r="D58" s="353"/>
      <c r="E58" s="353"/>
      <c r="F58" s="320" t="s">
        <v>429</v>
      </c>
      <c r="G58" s="81">
        <f aca="true" t="shared" si="36" ref="G58:Z58">SUM(G59:G60)</f>
        <v>33782446</v>
      </c>
      <c r="H58" s="81">
        <f t="shared" si="36"/>
        <v>1936938</v>
      </c>
      <c r="I58" s="82">
        <f t="shared" si="36"/>
        <v>2702666</v>
      </c>
      <c r="J58" s="81">
        <f t="shared" si="36"/>
        <v>3185478</v>
      </c>
      <c r="K58" s="81">
        <f t="shared" si="36"/>
        <v>12000000</v>
      </c>
      <c r="L58" s="81">
        <f t="shared" si="36"/>
        <v>0</v>
      </c>
      <c r="M58" s="81">
        <f t="shared" si="36"/>
        <v>0</v>
      </c>
      <c r="N58" s="81">
        <f t="shared" si="36"/>
        <v>0</v>
      </c>
      <c r="O58" s="81">
        <f t="shared" si="36"/>
        <v>0</v>
      </c>
      <c r="P58" s="81">
        <f t="shared" si="36"/>
        <v>0</v>
      </c>
      <c r="Q58" s="81">
        <f t="shared" si="36"/>
        <v>0</v>
      </c>
      <c r="R58" s="81">
        <f t="shared" si="36"/>
        <v>0</v>
      </c>
      <c r="S58" s="81">
        <f t="shared" si="36"/>
        <v>0</v>
      </c>
      <c r="T58" s="81">
        <f t="shared" si="36"/>
        <v>0</v>
      </c>
      <c r="U58" s="81">
        <f t="shared" si="36"/>
        <v>0</v>
      </c>
      <c r="V58" s="81">
        <f t="shared" si="36"/>
        <v>0</v>
      </c>
      <c r="W58" s="81">
        <f t="shared" si="36"/>
        <v>0</v>
      </c>
      <c r="X58" s="81">
        <f t="shared" si="36"/>
        <v>0</v>
      </c>
      <c r="Y58" s="81">
        <f t="shared" si="36"/>
        <v>0</v>
      </c>
      <c r="Z58" s="81">
        <f t="shared" si="36"/>
        <v>19825082</v>
      </c>
    </row>
    <row r="59" spans="1:26" s="87" customFormat="1" ht="12" hidden="1">
      <c r="A59" s="301"/>
      <c r="B59" s="324" t="s">
        <v>120</v>
      </c>
      <c r="C59" s="324"/>
      <c r="D59" s="324"/>
      <c r="E59" s="324"/>
      <c r="F59" s="321"/>
      <c r="G59" s="85">
        <f aca="true" t="shared" si="37" ref="G59:Z59">SUM(G65,G71,G77,G86,G92)</f>
        <v>13592446</v>
      </c>
      <c r="H59" s="85">
        <f t="shared" si="37"/>
        <v>1636938</v>
      </c>
      <c r="I59" s="85">
        <f t="shared" si="37"/>
        <v>702666</v>
      </c>
      <c r="J59" s="85">
        <f t="shared" si="37"/>
        <v>185478</v>
      </c>
      <c r="K59" s="85">
        <f t="shared" si="37"/>
        <v>0</v>
      </c>
      <c r="L59" s="85">
        <f t="shared" si="37"/>
        <v>0</v>
      </c>
      <c r="M59" s="85">
        <f t="shared" si="37"/>
        <v>0</v>
      </c>
      <c r="N59" s="85">
        <f t="shared" si="37"/>
        <v>0</v>
      </c>
      <c r="O59" s="85">
        <f t="shared" si="37"/>
        <v>0</v>
      </c>
      <c r="P59" s="85">
        <f t="shared" si="37"/>
        <v>0</v>
      </c>
      <c r="Q59" s="85">
        <f t="shared" si="37"/>
        <v>0</v>
      </c>
      <c r="R59" s="85">
        <f t="shared" si="37"/>
        <v>0</v>
      </c>
      <c r="S59" s="85">
        <f t="shared" si="37"/>
        <v>0</v>
      </c>
      <c r="T59" s="85">
        <f t="shared" si="37"/>
        <v>0</v>
      </c>
      <c r="U59" s="85">
        <f t="shared" si="37"/>
        <v>0</v>
      </c>
      <c r="V59" s="85">
        <f t="shared" si="37"/>
        <v>0</v>
      </c>
      <c r="W59" s="85">
        <f t="shared" si="37"/>
        <v>0</v>
      </c>
      <c r="X59" s="85">
        <f t="shared" si="37"/>
        <v>0</v>
      </c>
      <c r="Y59" s="85">
        <f t="shared" si="37"/>
        <v>0</v>
      </c>
      <c r="Z59" s="85">
        <f t="shared" si="37"/>
        <v>2525082</v>
      </c>
    </row>
    <row r="60" spans="1:26" s="87" customFormat="1" ht="12" hidden="1">
      <c r="A60" s="301"/>
      <c r="B60" s="324" t="s">
        <v>121</v>
      </c>
      <c r="C60" s="324"/>
      <c r="D60" s="324"/>
      <c r="E60" s="324"/>
      <c r="F60" s="322"/>
      <c r="G60" s="85">
        <f aca="true" t="shared" si="38" ref="G60:Z60">SUM(G66,G72,G78,G87,G93)</f>
        <v>20190000</v>
      </c>
      <c r="H60" s="85">
        <f t="shared" si="38"/>
        <v>300000</v>
      </c>
      <c r="I60" s="85">
        <f t="shared" si="38"/>
        <v>2000000</v>
      </c>
      <c r="J60" s="85">
        <f t="shared" si="38"/>
        <v>3000000</v>
      </c>
      <c r="K60" s="85">
        <f t="shared" si="38"/>
        <v>12000000</v>
      </c>
      <c r="L60" s="85">
        <f t="shared" si="38"/>
        <v>0</v>
      </c>
      <c r="M60" s="85">
        <f t="shared" si="38"/>
        <v>0</v>
      </c>
      <c r="N60" s="85">
        <f t="shared" si="38"/>
        <v>0</v>
      </c>
      <c r="O60" s="85">
        <f t="shared" si="38"/>
        <v>0</v>
      </c>
      <c r="P60" s="85">
        <f t="shared" si="38"/>
        <v>0</v>
      </c>
      <c r="Q60" s="85">
        <f t="shared" si="38"/>
        <v>0</v>
      </c>
      <c r="R60" s="85">
        <f t="shared" si="38"/>
        <v>0</v>
      </c>
      <c r="S60" s="85">
        <f t="shared" si="38"/>
        <v>0</v>
      </c>
      <c r="T60" s="85">
        <f t="shared" si="38"/>
        <v>0</v>
      </c>
      <c r="U60" s="85">
        <f t="shared" si="38"/>
        <v>0</v>
      </c>
      <c r="V60" s="85">
        <f t="shared" si="38"/>
        <v>0</v>
      </c>
      <c r="W60" s="85">
        <f t="shared" si="38"/>
        <v>0</v>
      </c>
      <c r="X60" s="85">
        <f t="shared" si="38"/>
        <v>0</v>
      </c>
      <c r="Y60" s="85">
        <f t="shared" si="38"/>
        <v>0</v>
      </c>
      <c r="Z60" s="85">
        <f t="shared" si="38"/>
        <v>17300000</v>
      </c>
    </row>
    <row r="61" spans="1:26" s="68" customFormat="1" ht="27" customHeight="1" hidden="1">
      <c r="A61" s="301"/>
      <c r="B61" s="232" t="s">
        <v>129</v>
      </c>
      <c r="C61" s="232"/>
      <c r="D61" s="232"/>
      <c r="E61" s="232"/>
      <c r="F61" s="317" t="s">
        <v>430</v>
      </c>
      <c r="G61" s="66">
        <f aca="true" t="shared" si="39" ref="G61:Z61">SUM(G62:G63)</f>
        <v>37589636</v>
      </c>
      <c r="H61" s="66">
        <f t="shared" si="39"/>
        <v>4621521</v>
      </c>
      <c r="I61" s="67">
        <f t="shared" si="39"/>
        <v>2765226</v>
      </c>
      <c r="J61" s="66">
        <f t="shared" si="39"/>
        <v>2965328</v>
      </c>
      <c r="K61" s="66">
        <f t="shared" si="39"/>
        <v>3000000</v>
      </c>
      <c r="L61" s="66">
        <f t="shared" si="39"/>
        <v>12000000</v>
      </c>
      <c r="M61" s="66">
        <f t="shared" si="39"/>
        <v>0</v>
      </c>
      <c r="N61" s="66">
        <f t="shared" si="39"/>
        <v>0</v>
      </c>
      <c r="O61" s="66">
        <f t="shared" si="39"/>
        <v>0</v>
      </c>
      <c r="P61" s="66">
        <f t="shared" si="39"/>
        <v>0</v>
      </c>
      <c r="Q61" s="66">
        <f t="shared" si="39"/>
        <v>0</v>
      </c>
      <c r="R61" s="66">
        <f t="shared" si="39"/>
        <v>0</v>
      </c>
      <c r="S61" s="66">
        <f t="shared" si="39"/>
        <v>0</v>
      </c>
      <c r="T61" s="66">
        <f t="shared" si="39"/>
        <v>0</v>
      </c>
      <c r="U61" s="66">
        <f t="shared" si="39"/>
        <v>0</v>
      </c>
      <c r="V61" s="66">
        <f t="shared" si="39"/>
        <v>0</v>
      </c>
      <c r="W61" s="66">
        <f t="shared" si="39"/>
        <v>0</v>
      </c>
      <c r="X61" s="66">
        <f t="shared" si="39"/>
        <v>0</v>
      </c>
      <c r="Y61" s="66">
        <f t="shared" si="39"/>
        <v>0</v>
      </c>
      <c r="Z61" s="66">
        <f t="shared" si="39"/>
        <v>25352075</v>
      </c>
    </row>
    <row r="62" spans="1:26" s="71" customFormat="1" ht="12" hidden="1">
      <c r="A62" s="301"/>
      <c r="B62" s="230" t="s">
        <v>120</v>
      </c>
      <c r="C62" s="230"/>
      <c r="D62" s="230"/>
      <c r="E62" s="230"/>
      <c r="F62" s="318"/>
      <c r="G62" s="69">
        <f aca="true" t="shared" si="40" ref="G62:Y62">SUM(G68,G74,G80,G83,G89,G95,G98,G101,G104,G107)</f>
        <v>14554636</v>
      </c>
      <c r="H62" s="69">
        <f t="shared" si="40"/>
        <v>3392521</v>
      </c>
      <c r="I62" s="69">
        <f t="shared" si="40"/>
        <v>1299226</v>
      </c>
      <c r="J62" s="69">
        <f t="shared" si="40"/>
        <v>515328</v>
      </c>
      <c r="K62" s="69">
        <f t="shared" si="40"/>
        <v>0</v>
      </c>
      <c r="L62" s="69">
        <f t="shared" si="40"/>
        <v>0</v>
      </c>
      <c r="M62" s="69">
        <f t="shared" si="40"/>
        <v>0</v>
      </c>
      <c r="N62" s="69">
        <f t="shared" si="40"/>
        <v>0</v>
      </c>
      <c r="O62" s="69">
        <f t="shared" si="40"/>
        <v>0</v>
      </c>
      <c r="P62" s="69">
        <f t="shared" si="40"/>
        <v>0</v>
      </c>
      <c r="Q62" s="69">
        <f t="shared" si="40"/>
        <v>0</v>
      </c>
      <c r="R62" s="69">
        <f t="shared" si="40"/>
        <v>0</v>
      </c>
      <c r="S62" s="69">
        <f t="shared" si="40"/>
        <v>0</v>
      </c>
      <c r="T62" s="69">
        <f t="shared" si="40"/>
        <v>0</v>
      </c>
      <c r="U62" s="69">
        <f t="shared" si="40"/>
        <v>0</v>
      </c>
      <c r="V62" s="69">
        <f t="shared" si="40"/>
        <v>0</v>
      </c>
      <c r="W62" s="69">
        <f t="shared" si="40"/>
        <v>0</v>
      </c>
      <c r="X62" s="69">
        <f t="shared" si="40"/>
        <v>0</v>
      </c>
      <c r="Y62" s="69">
        <f t="shared" si="40"/>
        <v>0</v>
      </c>
      <c r="Z62" s="69">
        <f>SUM(H62,I62,J62,K62,L62,M62,N62,O62,P62)</f>
        <v>5207075</v>
      </c>
    </row>
    <row r="63" spans="1:26" s="71" customFormat="1" ht="12" hidden="1">
      <c r="A63" s="302"/>
      <c r="B63" s="230" t="s">
        <v>121</v>
      </c>
      <c r="C63" s="230"/>
      <c r="D63" s="230"/>
      <c r="E63" s="230"/>
      <c r="F63" s="319"/>
      <c r="G63" s="69">
        <f aca="true" t="shared" si="41" ref="G63:Y63">SUM(G69,G75,G81,G84,G90,G96,G99,G102,G105,G108)</f>
        <v>23035000</v>
      </c>
      <c r="H63" s="69">
        <f t="shared" si="41"/>
        <v>1229000</v>
      </c>
      <c r="I63" s="69">
        <f t="shared" si="41"/>
        <v>1466000</v>
      </c>
      <c r="J63" s="69">
        <f t="shared" si="41"/>
        <v>2450000</v>
      </c>
      <c r="K63" s="69">
        <f t="shared" si="41"/>
        <v>3000000</v>
      </c>
      <c r="L63" s="69">
        <f t="shared" si="41"/>
        <v>12000000</v>
      </c>
      <c r="M63" s="69">
        <f t="shared" si="41"/>
        <v>0</v>
      </c>
      <c r="N63" s="69">
        <f t="shared" si="41"/>
        <v>0</v>
      </c>
      <c r="O63" s="69">
        <f t="shared" si="41"/>
        <v>0</v>
      </c>
      <c r="P63" s="69">
        <f t="shared" si="41"/>
        <v>0</v>
      </c>
      <c r="Q63" s="69">
        <f t="shared" si="41"/>
        <v>0</v>
      </c>
      <c r="R63" s="69">
        <f t="shared" si="41"/>
        <v>0</v>
      </c>
      <c r="S63" s="69">
        <f t="shared" si="41"/>
        <v>0</v>
      </c>
      <c r="T63" s="69">
        <f t="shared" si="41"/>
        <v>0</v>
      </c>
      <c r="U63" s="69">
        <f t="shared" si="41"/>
        <v>0</v>
      </c>
      <c r="V63" s="69">
        <f t="shared" si="41"/>
        <v>0</v>
      </c>
      <c r="W63" s="69">
        <f t="shared" si="41"/>
        <v>0</v>
      </c>
      <c r="X63" s="69">
        <f t="shared" si="41"/>
        <v>0</v>
      </c>
      <c r="Y63" s="69">
        <f t="shared" si="41"/>
        <v>0</v>
      </c>
      <c r="Z63" s="69">
        <f>SUM(H63,I63,J63,K63,L63,M63,N63,O63,P63)</f>
        <v>20145000</v>
      </c>
    </row>
    <row r="64" spans="1:26" s="186" customFormat="1" ht="48" customHeight="1">
      <c r="A64" s="300" t="s">
        <v>40</v>
      </c>
      <c r="B64" s="184" t="s">
        <v>441</v>
      </c>
      <c r="C64" s="303" t="s">
        <v>133</v>
      </c>
      <c r="D64" s="306">
        <v>2008</v>
      </c>
      <c r="E64" s="306">
        <v>2012</v>
      </c>
      <c r="F64" s="340" t="s">
        <v>429</v>
      </c>
      <c r="G64" s="185">
        <f aca="true" t="shared" si="42" ref="G64:Z64">SUM(G65:G66)</f>
        <v>9060027</v>
      </c>
      <c r="H64" s="185">
        <f t="shared" si="42"/>
        <v>815982</v>
      </c>
      <c r="I64" s="185">
        <f t="shared" si="42"/>
        <v>140000</v>
      </c>
      <c r="J64" s="185">
        <f t="shared" si="42"/>
        <v>0</v>
      </c>
      <c r="K64" s="185">
        <f t="shared" si="42"/>
        <v>0</v>
      </c>
      <c r="L64" s="185">
        <f t="shared" si="42"/>
        <v>0</v>
      </c>
      <c r="M64" s="185">
        <f t="shared" si="42"/>
        <v>0</v>
      </c>
      <c r="N64" s="185">
        <f t="shared" si="42"/>
        <v>0</v>
      </c>
      <c r="O64" s="185">
        <f t="shared" si="42"/>
        <v>0</v>
      </c>
      <c r="P64" s="185">
        <f t="shared" si="42"/>
        <v>0</v>
      </c>
      <c r="Q64" s="185">
        <f>SUM(Q65:Q66)</f>
        <v>0</v>
      </c>
      <c r="R64" s="185">
        <f>SUM(R65:R66)</f>
        <v>0</v>
      </c>
      <c r="S64" s="185">
        <f>SUM(S65:S66)</f>
        <v>0</v>
      </c>
      <c r="T64" s="185">
        <f aca="true" t="shared" si="43" ref="T64:Y64">SUM(T65:T66)</f>
        <v>0</v>
      </c>
      <c r="U64" s="185">
        <f t="shared" si="43"/>
        <v>0</v>
      </c>
      <c r="V64" s="185">
        <f t="shared" si="43"/>
        <v>0</v>
      </c>
      <c r="W64" s="185">
        <f t="shared" si="43"/>
        <v>0</v>
      </c>
      <c r="X64" s="185">
        <f t="shared" si="43"/>
        <v>0</v>
      </c>
      <c r="Y64" s="185">
        <f t="shared" si="43"/>
        <v>0</v>
      </c>
      <c r="Z64" s="185">
        <f t="shared" si="42"/>
        <v>955982</v>
      </c>
    </row>
    <row r="65" spans="1:26" s="189" customFormat="1" ht="12">
      <c r="A65" s="301"/>
      <c r="B65" s="187" t="s">
        <v>120</v>
      </c>
      <c r="C65" s="304"/>
      <c r="D65" s="307"/>
      <c r="E65" s="307"/>
      <c r="F65" s="341"/>
      <c r="G65" s="188">
        <v>9060027</v>
      </c>
      <c r="H65" s="188">
        <v>815982</v>
      </c>
      <c r="I65" s="188">
        <v>140000</v>
      </c>
      <c r="J65" s="188">
        <v>0</v>
      </c>
      <c r="K65" s="188">
        <v>0</v>
      </c>
      <c r="L65" s="188">
        <v>0</v>
      </c>
      <c r="M65" s="188">
        <v>0</v>
      </c>
      <c r="N65" s="188">
        <v>0</v>
      </c>
      <c r="O65" s="188">
        <v>0</v>
      </c>
      <c r="P65" s="188">
        <v>0</v>
      </c>
      <c r="Q65" s="188">
        <v>0</v>
      </c>
      <c r="R65" s="188">
        <v>0</v>
      </c>
      <c r="S65" s="188">
        <v>0</v>
      </c>
      <c r="T65" s="188">
        <v>0</v>
      </c>
      <c r="U65" s="188">
        <v>0</v>
      </c>
      <c r="V65" s="188">
        <v>0</v>
      </c>
      <c r="W65" s="188">
        <v>0</v>
      </c>
      <c r="X65" s="188">
        <v>0</v>
      </c>
      <c r="Y65" s="188">
        <v>0</v>
      </c>
      <c r="Z65" s="188">
        <f>SUM(H65:P65)</f>
        <v>955982</v>
      </c>
    </row>
    <row r="66" spans="1:26" s="189" customFormat="1" ht="12">
      <c r="A66" s="301"/>
      <c r="B66" s="187" t="s">
        <v>121</v>
      </c>
      <c r="C66" s="305"/>
      <c r="D66" s="308"/>
      <c r="E66" s="308"/>
      <c r="F66" s="211"/>
      <c r="G66" s="188">
        <v>0</v>
      </c>
      <c r="H66" s="188">
        <v>0</v>
      </c>
      <c r="I66" s="188">
        <v>0</v>
      </c>
      <c r="J66" s="188">
        <v>0</v>
      </c>
      <c r="K66" s="188">
        <v>0</v>
      </c>
      <c r="L66" s="188">
        <v>0</v>
      </c>
      <c r="M66" s="188">
        <v>0</v>
      </c>
      <c r="N66" s="188">
        <v>0</v>
      </c>
      <c r="O66" s="188">
        <v>0</v>
      </c>
      <c r="P66" s="188">
        <v>0</v>
      </c>
      <c r="Q66" s="188">
        <v>0</v>
      </c>
      <c r="R66" s="188">
        <v>0</v>
      </c>
      <c r="S66" s="188">
        <v>0</v>
      </c>
      <c r="T66" s="188">
        <v>0</v>
      </c>
      <c r="U66" s="188">
        <v>0</v>
      </c>
      <c r="V66" s="188">
        <v>0</v>
      </c>
      <c r="W66" s="188">
        <v>0</v>
      </c>
      <c r="X66" s="188">
        <v>0</v>
      </c>
      <c r="Y66" s="188">
        <v>0</v>
      </c>
      <c r="Z66" s="188">
        <f>SUM(H66:P66)</f>
        <v>0</v>
      </c>
    </row>
    <row r="67" spans="1:26" s="50" customFormat="1" ht="48" customHeight="1">
      <c r="A67" s="301"/>
      <c r="B67" s="52" t="s">
        <v>254</v>
      </c>
      <c r="C67" s="256" t="s">
        <v>133</v>
      </c>
      <c r="D67" s="257">
        <v>2008</v>
      </c>
      <c r="E67" s="257">
        <v>2012</v>
      </c>
      <c r="F67" s="309" t="s">
        <v>430</v>
      </c>
      <c r="G67" s="72">
        <f aca="true" t="shared" si="44" ref="G67:Z67">SUM(G68:G69)</f>
        <v>9060027</v>
      </c>
      <c r="H67" s="72">
        <f t="shared" si="44"/>
        <v>1821305</v>
      </c>
      <c r="I67" s="73">
        <f t="shared" si="44"/>
        <v>243000</v>
      </c>
      <c r="J67" s="72">
        <f t="shared" si="44"/>
        <v>0</v>
      </c>
      <c r="K67" s="72">
        <f t="shared" si="44"/>
        <v>0</v>
      </c>
      <c r="L67" s="72">
        <f t="shared" si="44"/>
        <v>0</v>
      </c>
      <c r="M67" s="72">
        <f t="shared" si="44"/>
        <v>0</v>
      </c>
      <c r="N67" s="72">
        <f t="shared" si="44"/>
        <v>0</v>
      </c>
      <c r="O67" s="72">
        <f t="shared" si="44"/>
        <v>0</v>
      </c>
      <c r="P67" s="72">
        <f t="shared" si="44"/>
        <v>0</v>
      </c>
      <c r="Q67" s="72">
        <f t="shared" si="44"/>
        <v>0</v>
      </c>
      <c r="R67" s="72">
        <f t="shared" si="44"/>
        <v>0</v>
      </c>
      <c r="S67" s="72">
        <f t="shared" si="44"/>
        <v>0</v>
      </c>
      <c r="T67" s="72">
        <f t="shared" si="44"/>
        <v>0</v>
      </c>
      <c r="U67" s="72">
        <f t="shared" si="44"/>
        <v>0</v>
      </c>
      <c r="V67" s="72">
        <f t="shared" si="44"/>
        <v>0</v>
      </c>
      <c r="W67" s="72">
        <f t="shared" si="44"/>
        <v>0</v>
      </c>
      <c r="X67" s="72">
        <f t="shared" si="44"/>
        <v>0</v>
      </c>
      <c r="Y67" s="72">
        <f t="shared" si="44"/>
        <v>0</v>
      </c>
      <c r="Z67" s="74">
        <f t="shared" si="44"/>
        <v>2064305</v>
      </c>
    </row>
    <row r="68" spans="1:26" ht="12">
      <c r="A68" s="301"/>
      <c r="B68" s="75" t="s">
        <v>120</v>
      </c>
      <c r="C68" s="256"/>
      <c r="D68" s="257"/>
      <c r="E68" s="257"/>
      <c r="F68" s="310"/>
      <c r="G68" s="76">
        <v>9060027</v>
      </c>
      <c r="H68" s="76">
        <v>1821305</v>
      </c>
      <c r="I68" s="77">
        <v>243000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8">
        <f>SUM(H68,I68,J68,K68,L68,M68,N68,O68,P68)</f>
        <v>2064305</v>
      </c>
    </row>
    <row r="69" spans="1:26" ht="12">
      <c r="A69" s="302"/>
      <c r="B69" s="75" t="s">
        <v>121</v>
      </c>
      <c r="C69" s="256"/>
      <c r="D69" s="257"/>
      <c r="E69" s="257"/>
      <c r="F69" s="311"/>
      <c r="G69" s="76">
        <v>0</v>
      </c>
      <c r="H69" s="76">
        <v>0</v>
      </c>
      <c r="I69" s="77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8">
        <f>SUM(H69,I69,J69,K69,L69,M69,N69,O69,P69)</f>
        <v>0</v>
      </c>
    </row>
    <row r="70" spans="1:26" s="186" customFormat="1" ht="60" customHeight="1">
      <c r="A70" s="300" t="s">
        <v>42</v>
      </c>
      <c r="B70" s="184" t="s">
        <v>442</v>
      </c>
      <c r="C70" s="303" t="s">
        <v>133</v>
      </c>
      <c r="D70" s="306">
        <v>2008</v>
      </c>
      <c r="E70" s="306">
        <v>2012</v>
      </c>
      <c r="F70" s="340" t="s">
        <v>429</v>
      </c>
      <c r="G70" s="185">
        <f aca="true" t="shared" si="45" ref="G70:Z70">SUM(G71:G72)</f>
        <v>3331710</v>
      </c>
      <c r="H70" s="185">
        <f t="shared" si="45"/>
        <v>450000</v>
      </c>
      <c r="I70" s="185">
        <f t="shared" si="45"/>
        <v>191710</v>
      </c>
      <c r="J70" s="185">
        <f t="shared" si="45"/>
        <v>0</v>
      </c>
      <c r="K70" s="185">
        <f t="shared" si="45"/>
        <v>0</v>
      </c>
      <c r="L70" s="185">
        <f t="shared" si="45"/>
        <v>0</v>
      </c>
      <c r="M70" s="185">
        <f t="shared" si="45"/>
        <v>0</v>
      </c>
      <c r="N70" s="185">
        <f t="shared" si="45"/>
        <v>0</v>
      </c>
      <c r="O70" s="185">
        <f t="shared" si="45"/>
        <v>0</v>
      </c>
      <c r="P70" s="185">
        <f t="shared" si="45"/>
        <v>0</v>
      </c>
      <c r="Q70" s="185">
        <f>SUM(Q71:Q72)</f>
        <v>0</v>
      </c>
      <c r="R70" s="185">
        <f>SUM(R71:R72)</f>
        <v>0</v>
      </c>
      <c r="S70" s="185">
        <f>SUM(S71:S72)</f>
        <v>0</v>
      </c>
      <c r="T70" s="185">
        <f aca="true" t="shared" si="46" ref="T70:Y70">SUM(T71:T72)</f>
        <v>0</v>
      </c>
      <c r="U70" s="185">
        <f t="shared" si="46"/>
        <v>0</v>
      </c>
      <c r="V70" s="185">
        <f t="shared" si="46"/>
        <v>0</v>
      </c>
      <c r="W70" s="185">
        <f t="shared" si="46"/>
        <v>0</v>
      </c>
      <c r="X70" s="185">
        <f t="shared" si="46"/>
        <v>0</v>
      </c>
      <c r="Y70" s="185">
        <f t="shared" si="46"/>
        <v>0</v>
      </c>
      <c r="Z70" s="185">
        <f t="shared" si="45"/>
        <v>641710</v>
      </c>
    </row>
    <row r="71" spans="1:26" s="189" customFormat="1" ht="12">
      <c r="A71" s="301"/>
      <c r="B71" s="187" t="s">
        <v>120</v>
      </c>
      <c r="C71" s="304"/>
      <c r="D71" s="307"/>
      <c r="E71" s="307"/>
      <c r="F71" s="341"/>
      <c r="G71" s="188">
        <v>3331710</v>
      </c>
      <c r="H71" s="188">
        <v>450000</v>
      </c>
      <c r="I71" s="188">
        <v>191710</v>
      </c>
      <c r="J71" s="188">
        <v>0</v>
      </c>
      <c r="K71" s="188">
        <v>0</v>
      </c>
      <c r="L71" s="188">
        <v>0</v>
      </c>
      <c r="M71" s="188">
        <v>0</v>
      </c>
      <c r="N71" s="188">
        <v>0</v>
      </c>
      <c r="O71" s="188">
        <v>0</v>
      </c>
      <c r="P71" s="188">
        <v>0</v>
      </c>
      <c r="Q71" s="188">
        <v>0</v>
      </c>
      <c r="R71" s="188">
        <v>0</v>
      </c>
      <c r="S71" s="188">
        <v>0</v>
      </c>
      <c r="T71" s="188">
        <v>0</v>
      </c>
      <c r="U71" s="188">
        <v>0</v>
      </c>
      <c r="V71" s="188">
        <v>0</v>
      </c>
      <c r="W71" s="188">
        <v>0</v>
      </c>
      <c r="X71" s="188">
        <v>0</v>
      </c>
      <c r="Y71" s="188">
        <v>0</v>
      </c>
      <c r="Z71" s="188">
        <f>SUM(H71:P71)</f>
        <v>641710</v>
      </c>
    </row>
    <row r="72" spans="1:26" s="189" customFormat="1" ht="12">
      <c r="A72" s="301"/>
      <c r="B72" s="187" t="s">
        <v>121</v>
      </c>
      <c r="C72" s="305"/>
      <c r="D72" s="308"/>
      <c r="E72" s="308"/>
      <c r="F72" s="211"/>
      <c r="G72" s="188">
        <v>0</v>
      </c>
      <c r="H72" s="188">
        <v>0</v>
      </c>
      <c r="I72" s="188">
        <v>0</v>
      </c>
      <c r="J72" s="188">
        <v>0</v>
      </c>
      <c r="K72" s="188">
        <v>0</v>
      </c>
      <c r="L72" s="188">
        <v>0</v>
      </c>
      <c r="M72" s="188">
        <v>0</v>
      </c>
      <c r="N72" s="188">
        <v>0</v>
      </c>
      <c r="O72" s="188">
        <v>0</v>
      </c>
      <c r="P72" s="188">
        <v>0</v>
      </c>
      <c r="Q72" s="188">
        <v>0</v>
      </c>
      <c r="R72" s="188">
        <v>0</v>
      </c>
      <c r="S72" s="188">
        <v>0</v>
      </c>
      <c r="T72" s="188">
        <v>0</v>
      </c>
      <c r="U72" s="188">
        <v>0</v>
      </c>
      <c r="V72" s="188">
        <v>0</v>
      </c>
      <c r="W72" s="188">
        <v>0</v>
      </c>
      <c r="X72" s="188">
        <v>0</v>
      </c>
      <c r="Y72" s="188">
        <v>0</v>
      </c>
      <c r="Z72" s="188">
        <f>SUM(H72:P72)</f>
        <v>0</v>
      </c>
    </row>
    <row r="73" spans="1:26" s="50" customFormat="1" ht="60" customHeight="1">
      <c r="A73" s="301"/>
      <c r="B73" s="52" t="s">
        <v>255</v>
      </c>
      <c r="C73" s="256" t="s">
        <v>133</v>
      </c>
      <c r="D73" s="257">
        <v>2008</v>
      </c>
      <c r="E73" s="257">
        <v>2012</v>
      </c>
      <c r="F73" s="309" t="s">
        <v>430</v>
      </c>
      <c r="G73" s="72">
        <f aca="true" t="shared" si="47" ref="G73:Z73">SUM(G74:G75)</f>
        <v>3331710</v>
      </c>
      <c r="H73" s="72">
        <f t="shared" si="47"/>
        <v>900000</v>
      </c>
      <c r="I73" s="73">
        <f t="shared" si="47"/>
        <v>391710</v>
      </c>
      <c r="J73" s="72">
        <f t="shared" si="47"/>
        <v>0</v>
      </c>
      <c r="K73" s="72">
        <f t="shared" si="47"/>
        <v>0</v>
      </c>
      <c r="L73" s="72">
        <f t="shared" si="47"/>
        <v>0</v>
      </c>
      <c r="M73" s="72">
        <f t="shared" si="47"/>
        <v>0</v>
      </c>
      <c r="N73" s="72">
        <f t="shared" si="47"/>
        <v>0</v>
      </c>
      <c r="O73" s="72">
        <f t="shared" si="47"/>
        <v>0</v>
      </c>
      <c r="P73" s="72">
        <f t="shared" si="47"/>
        <v>0</v>
      </c>
      <c r="Q73" s="72">
        <f t="shared" si="47"/>
        <v>0</v>
      </c>
      <c r="R73" s="72">
        <f t="shared" si="47"/>
        <v>0</v>
      </c>
      <c r="S73" s="72">
        <f t="shared" si="47"/>
        <v>0</v>
      </c>
      <c r="T73" s="72">
        <f t="shared" si="47"/>
        <v>0</v>
      </c>
      <c r="U73" s="72">
        <f t="shared" si="47"/>
        <v>0</v>
      </c>
      <c r="V73" s="72">
        <f t="shared" si="47"/>
        <v>0</v>
      </c>
      <c r="W73" s="72">
        <f t="shared" si="47"/>
        <v>0</v>
      </c>
      <c r="X73" s="72">
        <f t="shared" si="47"/>
        <v>0</v>
      </c>
      <c r="Y73" s="72">
        <f t="shared" si="47"/>
        <v>0</v>
      </c>
      <c r="Z73" s="74">
        <f t="shared" si="47"/>
        <v>1291710</v>
      </c>
    </row>
    <row r="74" spans="1:26" ht="12">
      <c r="A74" s="301"/>
      <c r="B74" s="75" t="s">
        <v>120</v>
      </c>
      <c r="C74" s="256"/>
      <c r="D74" s="257"/>
      <c r="E74" s="257"/>
      <c r="F74" s="310"/>
      <c r="G74" s="76">
        <v>3331710</v>
      </c>
      <c r="H74" s="76">
        <v>900000</v>
      </c>
      <c r="I74" s="77">
        <v>391710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8">
        <f>SUM(H74,I74,J74,K74,L74,M74,N74,O74,P74)</f>
        <v>1291710</v>
      </c>
    </row>
    <row r="75" spans="1:26" ht="12">
      <c r="A75" s="302"/>
      <c r="B75" s="75" t="s">
        <v>121</v>
      </c>
      <c r="C75" s="256"/>
      <c r="D75" s="257"/>
      <c r="E75" s="257"/>
      <c r="F75" s="311"/>
      <c r="G75" s="76">
        <v>0</v>
      </c>
      <c r="H75" s="76">
        <v>0</v>
      </c>
      <c r="I75" s="77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76">
        <v>0</v>
      </c>
      <c r="Y75" s="76">
        <v>0</v>
      </c>
      <c r="Z75" s="78">
        <f>SUM(H75,I75,J75,K75,L75,M75,N75,O75,P75)</f>
        <v>0</v>
      </c>
    </row>
    <row r="76" spans="1:26" s="186" customFormat="1" ht="28.5" customHeight="1">
      <c r="A76" s="300" t="s">
        <v>46</v>
      </c>
      <c r="B76" s="184" t="s">
        <v>443</v>
      </c>
      <c r="C76" s="303" t="s">
        <v>133</v>
      </c>
      <c r="D76" s="306">
        <v>2008</v>
      </c>
      <c r="E76" s="306">
        <v>2013</v>
      </c>
      <c r="F76" s="340" t="s">
        <v>429</v>
      </c>
      <c r="G76" s="185">
        <f aca="true" t="shared" si="48" ref="G76:Z76">SUM(G77:G78)</f>
        <v>849349</v>
      </c>
      <c r="H76" s="185">
        <f t="shared" si="48"/>
        <v>283116</v>
      </c>
      <c r="I76" s="185">
        <f t="shared" si="48"/>
        <v>283116</v>
      </c>
      <c r="J76" s="185">
        <f t="shared" si="48"/>
        <v>141558</v>
      </c>
      <c r="K76" s="185">
        <f t="shared" si="48"/>
        <v>0</v>
      </c>
      <c r="L76" s="185">
        <f t="shared" si="48"/>
        <v>0</v>
      </c>
      <c r="M76" s="185">
        <f t="shared" si="48"/>
        <v>0</v>
      </c>
      <c r="N76" s="185">
        <f t="shared" si="48"/>
        <v>0</v>
      </c>
      <c r="O76" s="185">
        <f t="shared" si="48"/>
        <v>0</v>
      </c>
      <c r="P76" s="185">
        <f t="shared" si="48"/>
        <v>0</v>
      </c>
      <c r="Q76" s="185">
        <f>SUM(Q77:Q78)</f>
        <v>0</v>
      </c>
      <c r="R76" s="185">
        <f>SUM(R77:R78)</f>
        <v>0</v>
      </c>
      <c r="S76" s="185">
        <f>SUM(S77:S78)</f>
        <v>0</v>
      </c>
      <c r="T76" s="185">
        <f aca="true" t="shared" si="49" ref="T76:Y76">SUM(T77:T78)</f>
        <v>0</v>
      </c>
      <c r="U76" s="185">
        <f t="shared" si="49"/>
        <v>0</v>
      </c>
      <c r="V76" s="185">
        <f t="shared" si="49"/>
        <v>0</v>
      </c>
      <c r="W76" s="185">
        <f t="shared" si="49"/>
        <v>0</v>
      </c>
      <c r="X76" s="185">
        <f t="shared" si="49"/>
        <v>0</v>
      </c>
      <c r="Y76" s="185">
        <f t="shared" si="49"/>
        <v>0</v>
      </c>
      <c r="Z76" s="185">
        <f t="shared" si="48"/>
        <v>707790</v>
      </c>
    </row>
    <row r="77" spans="1:26" s="189" customFormat="1" ht="12">
      <c r="A77" s="301"/>
      <c r="B77" s="187" t="s">
        <v>120</v>
      </c>
      <c r="C77" s="304"/>
      <c r="D77" s="307"/>
      <c r="E77" s="307"/>
      <c r="F77" s="341"/>
      <c r="G77" s="188">
        <v>849349</v>
      </c>
      <c r="H77" s="188">
        <v>283116</v>
      </c>
      <c r="I77" s="188">
        <v>283116</v>
      </c>
      <c r="J77" s="188">
        <v>141558</v>
      </c>
      <c r="K77" s="188">
        <v>0</v>
      </c>
      <c r="L77" s="188">
        <v>0</v>
      </c>
      <c r="M77" s="188">
        <v>0</v>
      </c>
      <c r="N77" s="188">
        <v>0</v>
      </c>
      <c r="O77" s="188">
        <v>0</v>
      </c>
      <c r="P77" s="188">
        <v>0</v>
      </c>
      <c r="Q77" s="188">
        <v>0</v>
      </c>
      <c r="R77" s="188">
        <v>0</v>
      </c>
      <c r="S77" s="188">
        <v>0</v>
      </c>
      <c r="T77" s="188">
        <v>0</v>
      </c>
      <c r="U77" s="188">
        <v>0</v>
      </c>
      <c r="V77" s="188">
        <v>0</v>
      </c>
      <c r="W77" s="188">
        <v>0</v>
      </c>
      <c r="X77" s="188">
        <v>0</v>
      </c>
      <c r="Y77" s="188">
        <v>0</v>
      </c>
      <c r="Z77" s="188">
        <f>SUM(H77:P77)</f>
        <v>707790</v>
      </c>
    </row>
    <row r="78" spans="1:26" s="189" customFormat="1" ht="12">
      <c r="A78" s="301"/>
      <c r="B78" s="187" t="s">
        <v>121</v>
      </c>
      <c r="C78" s="305"/>
      <c r="D78" s="308"/>
      <c r="E78" s="308"/>
      <c r="F78" s="211"/>
      <c r="G78" s="188">
        <v>0</v>
      </c>
      <c r="H78" s="188">
        <v>0</v>
      </c>
      <c r="I78" s="188">
        <v>0</v>
      </c>
      <c r="J78" s="188">
        <v>0</v>
      </c>
      <c r="K78" s="188">
        <v>0</v>
      </c>
      <c r="L78" s="188">
        <v>0</v>
      </c>
      <c r="M78" s="188">
        <v>0</v>
      </c>
      <c r="N78" s="188">
        <v>0</v>
      </c>
      <c r="O78" s="188">
        <v>0</v>
      </c>
      <c r="P78" s="188">
        <v>0</v>
      </c>
      <c r="Q78" s="188">
        <v>0</v>
      </c>
      <c r="R78" s="188">
        <v>0</v>
      </c>
      <c r="S78" s="188">
        <v>0</v>
      </c>
      <c r="T78" s="188">
        <v>0</v>
      </c>
      <c r="U78" s="188">
        <v>0</v>
      </c>
      <c r="V78" s="188">
        <v>0</v>
      </c>
      <c r="W78" s="188">
        <v>0</v>
      </c>
      <c r="X78" s="188">
        <v>0</v>
      </c>
      <c r="Y78" s="188">
        <v>0</v>
      </c>
      <c r="Z78" s="188">
        <f>SUM(H78:P78)</f>
        <v>0</v>
      </c>
    </row>
    <row r="79" spans="1:26" s="50" customFormat="1" ht="28.5" customHeight="1">
      <c r="A79" s="301"/>
      <c r="B79" s="52" t="s">
        <v>256</v>
      </c>
      <c r="C79" s="256" t="s">
        <v>133</v>
      </c>
      <c r="D79" s="257">
        <v>2008</v>
      </c>
      <c r="E79" s="257">
        <v>2013</v>
      </c>
      <c r="F79" s="309" t="s">
        <v>430</v>
      </c>
      <c r="G79" s="72">
        <f aca="true" t="shared" si="50" ref="G79:Z79">SUM(G80:G81)</f>
        <v>849349</v>
      </c>
      <c r="H79" s="72">
        <f t="shared" si="50"/>
        <v>283116</v>
      </c>
      <c r="I79" s="73">
        <f t="shared" si="50"/>
        <v>293116</v>
      </c>
      <c r="J79" s="72">
        <f t="shared" si="50"/>
        <v>141558</v>
      </c>
      <c r="K79" s="72">
        <f t="shared" si="50"/>
        <v>0</v>
      </c>
      <c r="L79" s="72">
        <f t="shared" si="50"/>
        <v>0</v>
      </c>
      <c r="M79" s="72">
        <f t="shared" si="50"/>
        <v>0</v>
      </c>
      <c r="N79" s="72">
        <f t="shared" si="50"/>
        <v>0</v>
      </c>
      <c r="O79" s="72">
        <f t="shared" si="50"/>
        <v>0</v>
      </c>
      <c r="P79" s="72">
        <f t="shared" si="50"/>
        <v>0</v>
      </c>
      <c r="Q79" s="72">
        <f t="shared" si="50"/>
        <v>0</v>
      </c>
      <c r="R79" s="72">
        <f t="shared" si="50"/>
        <v>0</v>
      </c>
      <c r="S79" s="72">
        <f t="shared" si="50"/>
        <v>0</v>
      </c>
      <c r="T79" s="72">
        <f t="shared" si="50"/>
        <v>0</v>
      </c>
      <c r="U79" s="72">
        <f t="shared" si="50"/>
        <v>0</v>
      </c>
      <c r="V79" s="72">
        <f t="shared" si="50"/>
        <v>0</v>
      </c>
      <c r="W79" s="72">
        <f t="shared" si="50"/>
        <v>0</v>
      </c>
      <c r="X79" s="72">
        <f t="shared" si="50"/>
        <v>0</v>
      </c>
      <c r="Y79" s="72">
        <f t="shared" si="50"/>
        <v>0</v>
      </c>
      <c r="Z79" s="74">
        <f t="shared" si="50"/>
        <v>717790</v>
      </c>
    </row>
    <row r="80" spans="1:26" ht="12">
      <c r="A80" s="301"/>
      <c r="B80" s="75" t="s">
        <v>120</v>
      </c>
      <c r="C80" s="256"/>
      <c r="D80" s="257"/>
      <c r="E80" s="257"/>
      <c r="F80" s="310"/>
      <c r="G80" s="76">
        <v>849349</v>
      </c>
      <c r="H80" s="76">
        <v>283116</v>
      </c>
      <c r="I80" s="77">
        <v>293116</v>
      </c>
      <c r="J80" s="76">
        <v>141558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8">
        <f>SUM(H80,I80,J80,K80,L80,M80,N80,O80,P80)</f>
        <v>717790</v>
      </c>
    </row>
    <row r="81" spans="1:26" ht="12">
      <c r="A81" s="302"/>
      <c r="B81" s="75" t="s">
        <v>121</v>
      </c>
      <c r="C81" s="256"/>
      <c r="D81" s="257"/>
      <c r="E81" s="257"/>
      <c r="F81" s="311"/>
      <c r="G81" s="76">
        <v>0</v>
      </c>
      <c r="H81" s="76">
        <v>0</v>
      </c>
      <c r="I81" s="77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8">
        <f>SUM(H81,I81,J81,K81,L81,M81,N81,O81,P81)</f>
        <v>0</v>
      </c>
    </row>
    <row r="82" spans="1:26" s="50" customFormat="1" ht="36.75" customHeight="1">
      <c r="A82" s="300" t="s">
        <v>48</v>
      </c>
      <c r="B82" s="52" t="s">
        <v>257</v>
      </c>
      <c r="C82" s="256" t="s">
        <v>133</v>
      </c>
      <c r="D82" s="257">
        <v>2011</v>
      </c>
      <c r="E82" s="257">
        <v>2013</v>
      </c>
      <c r="F82" s="309" t="s">
        <v>431</v>
      </c>
      <c r="G82" s="72">
        <f aca="true" t="shared" si="51" ref="G82:Z82">SUM(G83:G84)</f>
        <v>849550</v>
      </c>
      <c r="H82" s="72">
        <f t="shared" si="51"/>
        <v>260000</v>
      </c>
      <c r="I82" s="73">
        <f t="shared" si="51"/>
        <v>260000</v>
      </c>
      <c r="J82" s="72">
        <f t="shared" si="51"/>
        <v>329550</v>
      </c>
      <c r="K82" s="72">
        <f t="shared" si="51"/>
        <v>0</v>
      </c>
      <c r="L82" s="72">
        <f t="shared" si="51"/>
        <v>0</v>
      </c>
      <c r="M82" s="72">
        <f t="shared" si="51"/>
        <v>0</v>
      </c>
      <c r="N82" s="72">
        <f t="shared" si="51"/>
        <v>0</v>
      </c>
      <c r="O82" s="72">
        <f t="shared" si="51"/>
        <v>0</v>
      </c>
      <c r="P82" s="72">
        <f t="shared" si="51"/>
        <v>0</v>
      </c>
      <c r="Q82" s="72">
        <f t="shared" si="51"/>
        <v>0</v>
      </c>
      <c r="R82" s="72">
        <f t="shared" si="51"/>
        <v>0</v>
      </c>
      <c r="S82" s="72">
        <f t="shared" si="51"/>
        <v>0</v>
      </c>
      <c r="T82" s="72">
        <f t="shared" si="51"/>
        <v>0</v>
      </c>
      <c r="U82" s="72">
        <f t="shared" si="51"/>
        <v>0</v>
      </c>
      <c r="V82" s="72">
        <f t="shared" si="51"/>
        <v>0</v>
      </c>
      <c r="W82" s="72">
        <f t="shared" si="51"/>
        <v>0</v>
      </c>
      <c r="X82" s="72">
        <f t="shared" si="51"/>
        <v>0</v>
      </c>
      <c r="Y82" s="72">
        <f t="shared" si="51"/>
        <v>0</v>
      </c>
      <c r="Z82" s="74">
        <f t="shared" si="51"/>
        <v>849550</v>
      </c>
    </row>
    <row r="83" spans="1:26" ht="12">
      <c r="A83" s="301"/>
      <c r="B83" s="75" t="s">
        <v>120</v>
      </c>
      <c r="C83" s="256"/>
      <c r="D83" s="257"/>
      <c r="E83" s="257"/>
      <c r="F83" s="310"/>
      <c r="G83" s="76">
        <v>849550</v>
      </c>
      <c r="H83" s="76">
        <v>260000</v>
      </c>
      <c r="I83" s="77">
        <v>260000</v>
      </c>
      <c r="J83" s="76">
        <v>329550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8">
        <f>SUM(H83,I83,J83,K83,L83,M83,N83,O83,P83)</f>
        <v>849550</v>
      </c>
    </row>
    <row r="84" spans="1:26" ht="12">
      <c r="A84" s="302"/>
      <c r="B84" s="75" t="s">
        <v>121</v>
      </c>
      <c r="C84" s="256"/>
      <c r="D84" s="257"/>
      <c r="E84" s="257"/>
      <c r="F84" s="311"/>
      <c r="G84" s="76">
        <v>0</v>
      </c>
      <c r="H84" s="76">
        <v>0</v>
      </c>
      <c r="I84" s="77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8">
        <f>SUM(H84,I84,J84,K84,L84,M84,N84,O84,P84)</f>
        <v>0</v>
      </c>
    </row>
    <row r="85" spans="1:26" s="186" customFormat="1" ht="36.75" customHeight="1">
      <c r="A85" s="300">
        <v>10</v>
      </c>
      <c r="B85" s="184" t="s">
        <v>444</v>
      </c>
      <c r="C85" s="303" t="s">
        <v>133</v>
      </c>
      <c r="D85" s="306">
        <v>2009</v>
      </c>
      <c r="E85" s="306">
        <v>2013</v>
      </c>
      <c r="F85" s="340" t="s">
        <v>429</v>
      </c>
      <c r="G85" s="185">
        <f aca="true" t="shared" si="52" ref="G85:Z85">SUM(G86:G87)</f>
        <v>351360</v>
      </c>
      <c r="H85" s="185">
        <f t="shared" si="52"/>
        <v>87840</v>
      </c>
      <c r="I85" s="185">
        <f t="shared" si="52"/>
        <v>87840</v>
      </c>
      <c r="J85" s="185">
        <f t="shared" si="52"/>
        <v>43920</v>
      </c>
      <c r="K85" s="185">
        <f t="shared" si="52"/>
        <v>0</v>
      </c>
      <c r="L85" s="185">
        <f t="shared" si="52"/>
        <v>0</v>
      </c>
      <c r="M85" s="185">
        <f t="shared" si="52"/>
        <v>0</v>
      </c>
      <c r="N85" s="185">
        <f t="shared" si="52"/>
        <v>0</v>
      </c>
      <c r="O85" s="185">
        <f t="shared" si="52"/>
        <v>0</v>
      </c>
      <c r="P85" s="185">
        <f t="shared" si="52"/>
        <v>0</v>
      </c>
      <c r="Q85" s="185">
        <f>SUM(Q86:Q87)</f>
        <v>0</v>
      </c>
      <c r="R85" s="185">
        <f>SUM(R86:R87)</f>
        <v>0</v>
      </c>
      <c r="S85" s="185">
        <f>SUM(S86:S87)</f>
        <v>0</v>
      </c>
      <c r="T85" s="185">
        <f aca="true" t="shared" si="53" ref="T85:Y85">SUM(T86:T87)</f>
        <v>0</v>
      </c>
      <c r="U85" s="185">
        <f t="shared" si="53"/>
        <v>0</v>
      </c>
      <c r="V85" s="185">
        <f t="shared" si="53"/>
        <v>0</v>
      </c>
      <c r="W85" s="185">
        <f t="shared" si="53"/>
        <v>0</v>
      </c>
      <c r="X85" s="185">
        <f t="shared" si="53"/>
        <v>0</v>
      </c>
      <c r="Y85" s="185">
        <f t="shared" si="53"/>
        <v>0</v>
      </c>
      <c r="Z85" s="185">
        <f t="shared" si="52"/>
        <v>219600</v>
      </c>
    </row>
    <row r="86" spans="1:26" s="189" customFormat="1" ht="12">
      <c r="A86" s="301"/>
      <c r="B86" s="187" t="s">
        <v>120</v>
      </c>
      <c r="C86" s="304"/>
      <c r="D86" s="307"/>
      <c r="E86" s="307"/>
      <c r="F86" s="341"/>
      <c r="G86" s="188">
        <v>351360</v>
      </c>
      <c r="H86" s="188">
        <v>87840</v>
      </c>
      <c r="I86" s="188">
        <v>87840</v>
      </c>
      <c r="J86" s="188">
        <v>43920</v>
      </c>
      <c r="K86" s="188">
        <v>0</v>
      </c>
      <c r="L86" s="188">
        <v>0</v>
      </c>
      <c r="M86" s="188">
        <v>0</v>
      </c>
      <c r="N86" s="188">
        <v>0</v>
      </c>
      <c r="O86" s="188">
        <v>0</v>
      </c>
      <c r="P86" s="188">
        <v>0</v>
      </c>
      <c r="Q86" s="188">
        <v>0</v>
      </c>
      <c r="R86" s="188">
        <v>0</v>
      </c>
      <c r="S86" s="188">
        <v>0</v>
      </c>
      <c r="T86" s="188">
        <v>0</v>
      </c>
      <c r="U86" s="188">
        <v>0</v>
      </c>
      <c r="V86" s="188">
        <v>0</v>
      </c>
      <c r="W86" s="188">
        <v>0</v>
      </c>
      <c r="X86" s="188">
        <v>0</v>
      </c>
      <c r="Y86" s="188">
        <v>0</v>
      </c>
      <c r="Z86" s="188">
        <f>SUM(H86:P86)</f>
        <v>219600</v>
      </c>
    </row>
    <row r="87" spans="1:26" s="189" customFormat="1" ht="12">
      <c r="A87" s="301"/>
      <c r="B87" s="187" t="s">
        <v>121</v>
      </c>
      <c r="C87" s="305"/>
      <c r="D87" s="308"/>
      <c r="E87" s="308"/>
      <c r="F87" s="342"/>
      <c r="G87" s="188">
        <v>0</v>
      </c>
      <c r="H87" s="188">
        <v>0</v>
      </c>
      <c r="I87" s="188">
        <v>0</v>
      </c>
      <c r="J87" s="188">
        <v>0</v>
      </c>
      <c r="K87" s="188">
        <v>0</v>
      </c>
      <c r="L87" s="188">
        <v>0</v>
      </c>
      <c r="M87" s="188">
        <v>0</v>
      </c>
      <c r="N87" s="188">
        <v>0</v>
      </c>
      <c r="O87" s="188">
        <v>0</v>
      </c>
      <c r="P87" s="188">
        <v>0</v>
      </c>
      <c r="Q87" s="188">
        <v>0</v>
      </c>
      <c r="R87" s="188">
        <v>0</v>
      </c>
      <c r="S87" s="188">
        <v>0</v>
      </c>
      <c r="T87" s="188">
        <v>0</v>
      </c>
      <c r="U87" s="188">
        <v>0</v>
      </c>
      <c r="V87" s="188">
        <v>0</v>
      </c>
      <c r="W87" s="188">
        <v>0</v>
      </c>
      <c r="X87" s="188">
        <v>0</v>
      </c>
      <c r="Y87" s="188">
        <v>0</v>
      </c>
      <c r="Z87" s="188">
        <f>SUM(H87:P87)</f>
        <v>0</v>
      </c>
    </row>
    <row r="88" spans="1:26" s="50" customFormat="1" ht="51.75" customHeight="1">
      <c r="A88" s="301"/>
      <c r="B88" s="52" t="s">
        <v>258</v>
      </c>
      <c r="C88" s="256" t="s">
        <v>133</v>
      </c>
      <c r="D88" s="257">
        <v>2009</v>
      </c>
      <c r="E88" s="257">
        <v>2013</v>
      </c>
      <c r="F88" s="309" t="s">
        <v>430</v>
      </c>
      <c r="G88" s="72">
        <f aca="true" t="shared" si="54" ref="G88:Z88">SUM(G89:G90)</f>
        <v>464000</v>
      </c>
      <c r="H88" s="72">
        <f t="shared" si="54"/>
        <v>128100</v>
      </c>
      <c r="I88" s="73">
        <f t="shared" si="54"/>
        <v>111400</v>
      </c>
      <c r="J88" s="72">
        <f t="shared" si="54"/>
        <v>44220</v>
      </c>
      <c r="K88" s="72">
        <f t="shared" si="54"/>
        <v>0</v>
      </c>
      <c r="L88" s="72">
        <f t="shared" si="54"/>
        <v>0</v>
      </c>
      <c r="M88" s="72">
        <f t="shared" si="54"/>
        <v>0</v>
      </c>
      <c r="N88" s="72">
        <f t="shared" si="54"/>
        <v>0</v>
      </c>
      <c r="O88" s="72">
        <f t="shared" si="54"/>
        <v>0</v>
      </c>
      <c r="P88" s="72">
        <f t="shared" si="54"/>
        <v>0</v>
      </c>
      <c r="Q88" s="72">
        <f t="shared" si="54"/>
        <v>0</v>
      </c>
      <c r="R88" s="72">
        <f t="shared" si="54"/>
        <v>0</v>
      </c>
      <c r="S88" s="72">
        <f t="shared" si="54"/>
        <v>0</v>
      </c>
      <c r="T88" s="72">
        <f t="shared" si="54"/>
        <v>0</v>
      </c>
      <c r="U88" s="72">
        <f t="shared" si="54"/>
        <v>0</v>
      </c>
      <c r="V88" s="72">
        <f t="shared" si="54"/>
        <v>0</v>
      </c>
      <c r="W88" s="72">
        <f t="shared" si="54"/>
        <v>0</v>
      </c>
      <c r="X88" s="72">
        <f t="shared" si="54"/>
        <v>0</v>
      </c>
      <c r="Y88" s="72">
        <f t="shared" si="54"/>
        <v>0</v>
      </c>
      <c r="Z88" s="74">
        <f t="shared" si="54"/>
        <v>283720</v>
      </c>
    </row>
    <row r="89" spans="1:26" ht="12">
      <c r="A89" s="301"/>
      <c r="B89" s="75" t="s">
        <v>120</v>
      </c>
      <c r="C89" s="256"/>
      <c r="D89" s="257"/>
      <c r="E89" s="257"/>
      <c r="F89" s="310"/>
      <c r="G89" s="76">
        <v>464000</v>
      </c>
      <c r="H89" s="76">
        <v>128100</v>
      </c>
      <c r="I89" s="77">
        <v>111400</v>
      </c>
      <c r="J89" s="76">
        <v>44220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8">
        <f>SUM(H89,I89,J89,K89,L89,M89,N89,O89,P89)</f>
        <v>283720</v>
      </c>
    </row>
    <row r="90" spans="1:26" ht="12">
      <c r="A90" s="302"/>
      <c r="B90" s="75" t="s">
        <v>121</v>
      </c>
      <c r="C90" s="256"/>
      <c r="D90" s="257"/>
      <c r="E90" s="257"/>
      <c r="F90" s="311"/>
      <c r="G90" s="76">
        <v>0</v>
      </c>
      <c r="H90" s="76">
        <v>0</v>
      </c>
      <c r="I90" s="77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8">
        <f>SUM(H90,I90,J90,K90,L90,M90,N90,O90,P90)</f>
        <v>0</v>
      </c>
    </row>
    <row r="91" spans="1:26" s="186" customFormat="1" ht="24">
      <c r="A91" s="300" t="s">
        <v>51</v>
      </c>
      <c r="B91" s="184" t="s">
        <v>445</v>
      </c>
      <c r="C91" s="303" t="s">
        <v>133</v>
      </c>
      <c r="D91" s="306">
        <v>2004</v>
      </c>
      <c r="E91" s="306">
        <v>2014</v>
      </c>
      <c r="F91" s="340" t="s">
        <v>429</v>
      </c>
      <c r="G91" s="185">
        <f aca="true" t="shared" si="55" ref="G91:Z91">SUM(G92:G93)</f>
        <v>20190000</v>
      </c>
      <c r="H91" s="185">
        <f t="shared" si="55"/>
        <v>300000</v>
      </c>
      <c r="I91" s="185">
        <f t="shared" si="55"/>
        <v>2000000</v>
      </c>
      <c r="J91" s="185">
        <f t="shared" si="55"/>
        <v>3000000</v>
      </c>
      <c r="K91" s="185">
        <f t="shared" si="55"/>
        <v>12000000</v>
      </c>
      <c r="L91" s="185">
        <f t="shared" si="55"/>
        <v>0</v>
      </c>
      <c r="M91" s="185">
        <f t="shared" si="55"/>
        <v>0</v>
      </c>
      <c r="N91" s="185">
        <f t="shared" si="55"/>
        <v>0</v>
      </c>
      <c r="O91" s="185">
        <f t="shared" si="55"/>
        <v>0</v>
      </c>
      <c r="P91" s="185">
        <f t="shared" si="55"/>
        <v>0</v>
      </c>
      <c r="Q91" s="185">
        <f>SUM(Q92:Q93)</f>
        <v>0</v>
      </c>
      <c r="R91" s="185">
        <f>SUM(R92:R93)</f>
        <v>0</v>
      </c>
      <c r="S91" s="185">
        <f>SUM(S92:S93)</f>
        <v>0</v>
      </c>
      <c r="T91" s="185">
        <f aca="true" t="shared" si="56" ref="T91:Y91">SUM(T92:T93)</f>
        <v>0</v>
      </c>
      <c r="U91" s="185">
        <f t="shared" si="56"/>
        <v>0</v>
      </c>
      <c r="V91" s="185">
        <f t="shared" si="56"/>
        <v>0</v>
      </c>
      <c r="W91" s="185">
        <f t="shared" si="56"/>
        <v>0</v>
      </c>
      <c r="X91" s="185">
        <f t="shared" si="56"/>
        <v>0</v>
      </c>
      <c r="Y91" s="185">
        <f t="shared" si="56"/>
        <v>0</v>
      </c>
      <c r="Z91" s="185">
        <f t="shared" si="55"/>
        <v>17300000</v>
      </c>
    </row>
    <row r="92" spans="1:26" s="189" customFormat="1" ht="12">
      <c r="A92" s="301"/>
      <c r="B92" s="187" t="s">
        <v>120</v>
      </c>
      <c r="C92" s="304"/>
      <c r="D92" s="307"/>
      <c r="E92" s="307"/>
      <c r="F92" s="341"/>
      <c r="G92" s="188">
        <v>0</v>
      </c>
      <c r="H92" s="188">
        <v>0</v>
      </c>
      <c r="I92" s="188">
        <v>0</v>
      </c>
      <c r="J92" s="188">
        <v>0</v>
      </c>
      <c r="K92" s="188">
        <v>0</v>
      </c>
      <c r="L92" s="188">
        <v>0</v>
      </c>
      <c r="M92" s="188">
        <v>0</v>
      </c>
      <c r="N92" s="188">
        <v>0</v>
      </c>
      <c r="O92" s="188">
        <v>0</v>
      </c>
      <c r="P92" s="188">
        <v>0</v>
      </c>
      <c r="Q92" s="188">
        <v>0</v>
      </c>
      <c r="R92" s="188">
        <v>0</v>
      </c>
      <c r="S92" s="188">
        <v>0</v>
      </c>
      <c r="T92" s="188">
        <v>0</v>
      </c>
      <c r="U92" s="188">
        <v>0</v>
      </c>
      <c r="V92" s="188">
        <v>0</v>
      </c>
      <c r="W92" s="188">
        <v>0</v>
      </c>
      <c r="X92" s="188">
        <v>0</v>
      </c>
      <c r="Y92" s="188">
        <v>0</v>
      </c>
      <c r="Z92" s="188">
        <f>SUM(H92:P92)</f>
        <v>0</v>
      </c>
    </row>
    <row r="93" spans="1:26" s="189" customFormat="1" ht="12">
      <c r="A93" s="301"/>
      <c r="B93" s="187" t="s">
        <v>121</v>
      </c>
      <c r="C93" s="305"/>
      <c r="D93" s="308"/>
      <c r="E93" s="308"/>
      <c r="F93" s="342"/>
      <c r="G93" s="188">
        <v>20190000</v>
      </c>
      <c r="H93" s="188">
        <v>300000</v>
      </c>
      <c r="I93" s="188">
        <v>2000000</v>
      </c>
      <c r="J93" s="188">
        <v>3000000</v>
      </c>
      <c r="K93" s="188">
        <v>12000000</v>
      </c>
      <c r="L93" s="188">
        <v>0</v>
      </c>
      <c r="M93" s="188">
        <v>0</v>
      </c>
      <c r="N93" s="188">
        <v>0</v>
      </c>
      <c r="O93" s="188">
        <v>0</v>
      </c>
      <c r="P93" s="188">
        <v>0</v>
      </c>
      <c r="Q93" s="188">
        <v>0</v>
      </c>
      <c r="R93" s="188">
        <v>0</v>
      </c>
      <c r="S93" s="188">
        <v>0</v>
      </c>
      <c r="T93" s="188">
        <v>0</v>
      </c>
      <c r="U93" s="188">
        <v>0</v>
      </c>
      <c r="V93" s="188">
        <v>0</v>
      </c>
      <c r="W93" s="188">
        <v>0</v>
      </c>
      <c r="X93" s="188">
        <v>0</v>
      </c>
      <c r="Y93" s="188">
        <v>0</v>
      </c>
      <c r="Z93" s="188">
        <f>SUM(H93:P93)</f>
        <v>17300000</v>
      </c>
    </row>
    <row r="94" spans="1:26" s="50" customFormat="1" ht="24">
      <c r="A94" s="301"/>
      <c r="B94" s="52" t="s">
        <v>263</v>
      </c>
      <c r="C94" s="256" t="s">
        <v>133</v>
      </c>
      <c r="D94" s="257">
        <v>2004</v>
      </c>
      <c r="E94" s="257">
        <v>2015</v>
      </c>
      <c r="F94" s="309" t="s">
        <v>430</v>
      </c>
      <c r="G94" s="72">
        <f aca="true" t="shared" si="57" ref="G94:Z94">SUM(G95:G96)</f>
        <v>20190000</v>
      </c>
      <c r="H94" s="72">
        <f t="shared" si="57"/>
        <v>300000</v>
      </c>
      <c r="I94" s="73">
        <f t="shared" si="57"/>
        <v>200000</v>
      </c>
      <c r="J94" s="72">
        <f t="shared" si="57"/>
        <v>1800000</v>
      </c>
      <c r="K94" s="72">
        <f t="shared" si="57"/>
        <v>3000000</v>
      </c>
      <c r="L94" s="72">
        <f t="shared" si="57"/>
        <v>12000000</v>
      </c>
      <c r="M94" s="72">
        <f t="shared" si="57"/>
        <v>0</v>
      </c>
      <c r="N94" s="72">
        <f t="shared" si="57"/>
        <v>0</v>
      </c>
      <c r="O94" s="72">
        <f t="shared" si="57"/>
        <v>0</v>
      </c>
      <c r="P94" s="72">
        <f t="shared" si="57"/>
        <v>0</v>
      </c>
      <c r="Q94" s="72">
        <f t="shared" si="57"/>
        <v>0</v>
      </c>
      <c r="R94" s="72">
        <f t="shared" si="57"/>
        <v>0</v>
      </c>
      <c r="S94" s="72">
        <f t="shared" si="57"/>
        <v>0</v>
      </c>
      <c r="T94" s="72">
        <f t="shared" si="57"/>
        <v>0</v>
      </c>
      <c r="U94" s="72">
        <f t="shared" si="57"/>
        <v>0</v>
      </c>
      <c r="V94" s="72">
        <f t="shared" si="57"/>
        <v>0</v>
      </c>
      <c r="W94" s="72">
        <f t="shared" si="57"/>
        <v>0</v>
      </c>
      <c r="X94" s="72">
        <f t="shared" si="57"/>
        <v>0</v>
      </c>
      <c r="Y94" s="72">
        <f t="shared" si="57"/>
        <v>0</v>
      </c>
      <c r="Z94" s="74">
        <f t="shared" si="57"/>
        <v>17300000</v>
      </c>
    </row>
    <row r="95" spans="1:26" ht="12">
      <c r="A95" s="301"/>
      <c r="B95" s="75" t="s">
        <v>120</v>
      </c>
      <c r="C95" s="256"/>
      <c r="D95" s="257"/>
      <c r="E95" s="257"/>
      <c r="F95" s="310"/>
      <c r="G95" s="76">
        <v>0</v>
      </c>
      <c r="H95" s="76">
        <v>0</v>
      </c>
      <c r="I95" s="77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8">
        <f>SUM(H95,I95,J95,K95,L95,M95,N95,O95,P95)</f>
        <v>0</v>
      </c>
    </row>
    <row r="96" spans="1:26" ht="12">
      <c r="A96" s="302"/>
      <c r="B96" s="75" t="s">
        <v>121</v>
      </c>
      <c r="C96" s="256"/>
      <c r="D96" s="257"/>
      <c r="E96" s="257"/>
      <c r="F96" s="311"/>
      <c r="G96" s="76">
        <v>20190000</v>
      </c>
      <c r="H96" s="76">
        <v>300000</v>
      </c>
      <c r="I96" s="77">
        <v>200000</v>
      </c>
      <c r="J96" s="76">
        <v>1800000</v>
      </c>
      <c r="K96" s="76">
        <v>3000000</v>
      </c>
      <c r="L96" s="76">
        <v>12000000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8">
        <f>SUM(H96,I96,J96,K96,L96,M96,N96,O96,P96)</f>
        <v>17300000</v>
      </c>
    </row>
    <row r="97" spans="1:26" s="50" customFormat="1" ht="24">
      <c r="A97" s="300" t="s">
        <v>52</v>
      </c>
      <c r="B97" s="52" t="s">
        <v>265</v>
      </c>
      <c r="C97" s="256" t="s">
        <v>133</v>
      </c>
      <c r="D97" s="257">
        <v>2011</v>
      </c>
      <c r="E97" s="257">
        <v>2013</v>
      </c>
      <c r="F97" s="309" t="s">
        <v>431</v>
      </c>
      <c r="G97" s="72">
        <f aca="true" t="shared" si="58" ref="G97:Z97">SUM(G98:G99)</f>
        <v>700000</v>
      </c>
      <c r="H97" s="72">
        <f t="shared" si="58"/>
        <v>50000</v>
      </c>
      <c r="I97" s="73">
        <f t="shared" si="58"/>
        <v>0</v>
      </c>
      <c r="J97" s="72">
        <f t="shared" si="58"/>
        <v>650000</v>
      </c>
      <c r="K97" s="72">
        <f t="shared" si="58"/>
        <v>0</v>
      </c>
      <c r="L97" s="72">
        <f t="shared" si="58"/>
        <v>0</v>
      </c>
      <c r="M97" s="72">
        <f t="shared" si="58"/>
        <v>0</v>
      </c>
      <c r="N97" s="72">
        <f t="shared" si="58"/>
        <v>0</v>
      </c>
      <c r="O97" s="72">
        <f t="shared" si="58"/>
        <v>0</v>
      </c>
      <c r="P97" s="72">
        <f t="shared" si="58"/>
        <v>0</v>
      </c>
      <c r="Q97" s="72">
        <f t="shared" si="58"/>
        <v>0</v>
      </c>
      <c r="R97" s="72">
        <f t="shared" si="58"/>
        <v>0</v>
      </c>
      <c r="S97" s="72">
        <f t="shared" si="58"/>
        <v>0</v>
      </c>
      <c r="T97" s="72">
        <f t="shared" si="58"/>
        <v>0</v>
      </c>
      <c r="U97" s="72">
        <f t="shared" si="58"/>
        <v>0</v>
      </c>
      <c r="V97" s="72">
        <f t="shared" si="58"/>
        <v>0</v>
      </c>
      <c r="W97" s="72">
        <f t="shared" si="58"/>
        <v>0</v>
      </c>
      <c r="X97" s="72">
        <f t="shared" si="58"/>
        <v>0</v>
      </c>
      <c r="Y97" s="72">
        <f t="shared" si="58"/>
        <v>0</v>
      </c>
      <c r="Z97" s="74">
        <f t="shared" si="58"/>
        <v>700000</v>
      </c>
    </row>
    <row r="98" spans="1:26" ht="12">
      <c r="A98" s="301"/>
      <c r="B98" s="75" t="s">
        <v>120</v>
      </c>
      <c r="C98" s="256"/>
      <c r="D98" s="257"/>
      <c r="E98" s="257"/>
      <c r="F98" s="310"/>
      <c r="G98" s="76">
        <v>0</v>
      </c>
      <c r="H98" s="76">
        <v>0</v>
      </c>
      <c r="I98" s="77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8">
        <f>SUM(H98,I98,J98,K98,L98,M98,N98,O98,P98)</f>
        <v>0</v>
      </c>
    </row>
    <row r="99" spans="1:26" ht="12">
      <c r="A99" s="302"/>
      <c r="B99" s="75" t="s">
        <v>121</v>
      </c>
      <c r="C99" s="256"/>
      <c r="D99" s="257"/>
      <c r="E99" s="257"/>
      <c r="F99" s="311"/>
      <c r="G99" s="76">
        <v>700000</v>
      </c>
      <c r="H99" s="76">
        <v>50000</v>
      </c>
      <c r="I99" s="77">
        <v>0</v>
      </c>
      <c r="J99" s="76">
        <v>650000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8">
        <f>SUM(H99,I99,J99,K99,L99,M99,N99,O99,P99)</f>
        <v>700000</v>
      </c>
    </row>
    <row r="100" spans="1:26" s="50" customFormat="1" ht="36">
      <c r="A100" s="300" t="s">
        <v>54</v>
      </c>
      <c r="B100" s="52" t="s">
        <v>270</v>
      </c>
      <c r="C100" s="256" t="s">
        <v>133</v>
      </c>
      <c r="D100" s="257">
        <v>2011</v>
      </c>
      <c r="E100" s="257">
        <v>2012</v>
      </c>
      <c r="F100" s="309" t="s">
        <v>431</v>
      </c>
      <c r="G100" s="72">
        <f aca="true" t="shared" si="59" ref="G100:Z100">SUM(G101:G102)</f>
        <v>455000</v>
      </c>
      <c r="H100" s="72">
        <f t="shared" si="59"/>
        <v>400000</v>
      </c>
      <c r="I100" s="73">
        <f t="shared" si="59"/>
        <v>55000</v>
      </c>
      <c r="J100" s="72">
        <f t="shared" si="59"/>
        <v>0</v>
      </c>
      <c r="K100" s="72">
        <f t="shared" si="59"/>
        <v>0</v>
      </c>
      <c r="L100" s="72">
        <f t="shared" si="59"/>
        <v>0</v>
      </c>
      <c r="M100" s="72">
        <f t="shared" si="59"/>
        <v>0</v>
      </c>
      <c r="N100" s="72">
        <f t="shared" si="59"/>
        <v>0</v>
      </c>
      <c r="O100" s="72">
        <f t="shared" si="59"/>
        <v>0</v>
      </c>
      <c r="P100" s="72">
        <f t="shared" si="59"/>
        <v>0</v>
      </c>
      <c r="Q100" s="72">
        <f t="shared" si="59"/>
        <v>0</v>
      </c>
      <c r="R100" s="72">
        <f t="shared" si="59"/>
        <v>0</v>
      </c>
      <c r="S100" s="72">
        <f t="shared" si="59"/>
        <v>0</v>
      </c>
      <c r="T100" s="72">
        <f t="shared" si="59"/>
        <v>0</v>
      </c>
      <c r="U100" s="72">
        <f t="shared" si="59"/>
        <v>0</v>
      </c>
      <c r="V100" s="72">
        <f t="shared" si="59"/>
        <v>0</v>
      </c>
      <c r="W100" s="72">
        <f t="shared" si="59"/>
        <v>0</v>
      </c>
      <c r="X100" s="72">
        <f t="shared" si="59"/>
        <v>0</v>
      </c>
      <c r="Y100" s="72">
        <f t="shared" si="59"/>
        <v>0</v>
      </c>
      <c r="Z100" s="74">
        <f t="shared" si="59"/>
        <v>455000</v>
      </c>
    </row>
    <row r="101" spans="1:26" ht="12">
      <c r="A101" s="301"/>
      <c r="B101" s="75" t="s">
        <v>120</v>
      </c>
      <c r="C101" s="256"/>
      <c r="D101" s="257"/>
      <c r="E101" s="257"/>
      <c r="F101" s="310"/>
      <c r="G101" s="76">
        <v>0</v>
      </c>
      <c r="H101" s="76">
        <v>0</v>
      </c>
      <c r="I101" s="77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8">
        <f>SUM(H101,I101,J101,K101,L101,M101,N101,O101,P101)</f>
        <v>0</v>
      </c>
    </row>
    <row r="102" spans="1:26" ht="12">
      <c r="A102" s="302"/>
      <c r="B102" s="75" t="s">
        <v>121</v>
      </c>
      <c r="C102" s="256"/>
      <c r="D102" s="257"/>
      <c r="E102" s="257"/>
      <c r="F102" s="311"/>
      <c r="G102" s="76">
        <v>455000</v>
      </c>
      <c r="H102" s="76">
        <v>400000</v>
      </c>
      <c r="I102" s="77">
        <v>55000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8">
        <f>SUM(H102,I102,J102,K102,L102,M102,N102,O102,P102)</f>
        <v>455000</v>
      </c>
    </row>
    <row r="103" spans="1:26" s="50" customFormat="1" ht="36">
      <c r="A103" s="300" t="s">
        <v>56</v>
      </c>
      <c r="B103" s="52" t="s">
        <v>271</v>
      </c>
      <c r="C103" s="256" t="s">
        <v>133</v>
      </c>
      <c r="D103" s="257">
        <v>2011</v>
      </c>
      <c r="E103" s="257">
        <v>2012</v>
      </c>
      <c r="F103" s="309" t="s">
        <v>431</v>
      </c>
      <c r="G103" s="72">
        <f aca="true" t="shared" si="60" ref="G103:Z103">SUM(G104:G105)</f>
        <v>1290000</v>
      </c>
      <c r="H103" s="72">
        <f t="shared" si="60"/>
        <v>440000</v>
      </c>
      <c r="I103" s="73">
        <f t="shared" si="60"/>
        <v>850000</v>
      </c>
      <c r="J103" s="72">
        <f t="shared" si="60"/>
        <v>0</v>
      </c>
      <c r="K103" s="72">
        <f t="shared" si="60"/>
        <v>0</v>
      </c>
      <c r="L103" s="72">
        <f t="shared" si="60"/>
        <v>0</v>
      </c>
      <c r="M103" s="72">
        <f t="shared" si="60"/>
        <v>0</v>
      </c>
      <c r="N103" s="72">
        <f t="shared" si="60"/>
        <v>0</v>
      </c>
      <c r="O103" s="72">
        <f t="shared" si="60"/>
        <v>0</v>
      </c>
      <c r="P103" s="72">
        <f t="shared" si="60"/>
        <v>0</v>
      </c>
      <c r="Q103" s="72">
        <f t="shared" si="60"/>
        <v>0</v>
      </c>
      <c r="R103" s="72">
        <f t="shared" si="60"/>
        <v>0</v>
      </c>
      <c r="S103" s="72">
        <f t="shared" si="60"/>
        <v>0</v>
      </c>
      <c r="T103" s="72">
        <f t="shared" si="60"/>
        <v>0</v>
      </c>
      <c r="U103" s="72">
        <f t="shared" si="60"/>
        <v>0</v>
      </c>
      <c r="V103" s="72">
        <f t="shared" si="60"/>
        <v>0</v>
      </c>
      <c r="W103" s="72">
        <f t="shared" si="60"/>
        <v>0</v>
      </c>
      <c r="X103" s="72">
        <f t="shared" si="60"/>
        <v>0</v>
      </c>
      <c r="Y103" s="72">
        <f t="shared" si="60"/>
        <v>0</v>
      </c>
      <c r="Z103" s="74">
        <f t="shared" si="60"/>
        <v>1290000</v>
      </c>
    </row>
    <row r="104" spans="1:26" ht="12">
      <c r="A104" s="301"/>
      <c r="B104" s="75" t="s">
        <v>120</v>
      </c>
      <c r="C104" s="256"/>
      <c r="D104" s="257"/>
      <c r="E104" s="257"/>
      <c r="F104" s="310"/>
      <c r="G104" s="76">
        <v>0</v>
      </c>
      <c r="H104" s="76">
        <v>0</v>
      </c>
      <c r="I104" s="77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  <c r="Y104" s="76">
        <v>0</v>
      </c>
      <c r="Z104" s="78">
        <f>SUM(H104,I104,J104,K104,L104,M104,N104,O104,P104)</f>
        <v>0</v>
      </c>
    </row>
    <row r="105" spans="1:26" ht="12">
      <c r="A105" s="302"/>
      <c r="B105" s="75" t="s">
        <v>121</v>
      </c>
      <c r="C105" s="256"/>
      <c r="D105" s="257"/>
      <c r="E105" s="257"/>
      <c r="F105" s="311"/>
      <c r="G105" s="76">
        <v>1290000</v>
      </c>
      <c r="H105" s="76">
        <v>440000</v>
      </c>
      <c r="I105" s="77">
        <v>850000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  <c r="Y105" s="76">
        <v>0</v>
      </c>
      <c r="Z105" s="78">
        <f>SUM(H105,I105,J105,K105,L105,M105,N105,O105,P105)</f>
        <v>1290000</v>
      </c>
    </row>
    <row r="106" spans="1:26" s="50" customFormat="1" ht="60">
      <c r="A106" s="300" t="s">
        <v>57</v>
      </c>
      <c r="B106" s="52" t="s">
        <v>218</v>
      </c>
      <c r="C106" s="256" t="s">
        <v>133</v>
      </c>
      <c r="D106" s="257">
        <v>2011</v>
      </c>
      <c r="E106" s="257">
        <v>2012</v>
      </c>
      <c r="F106" s="309" t="s">
        <v>431</v>
      </c>
      <c r="G106" s="72">
        <f aca="true" t="shared" si="61" ref="G106:Z106">SUM(G107:G108)</f>
        <v>400000</v>
      </c>
      <c r="H106" s="72">
        <f t="shared" si="61"/>
        <v>39000</v>
      </c>
      <c r="I106" s="73">
        <f t="shared" si="61"/>
        <v>361000</v>
      </c>
      <c r="J106" s="72">
        <f t="shared" si="61"/>
        <v>0</v>
      </c>
      <c r="K106" s="72">
        <f t="shared" si="61"/>
        <v>0</v>
      </c>
      <c r="L106" s="72">
        <f t="shared" si="61"/>
        <v>0</v>
      </c>
      <c r="M106" s="72">
        <f t="shared" si="61"/>
        <v>0</v>
      </c>
      <c r="N106" s="72">
        <f t="shared" si="61"/>
        <v>0</v>
      </c>
      <c r="O106" s="72">
        <f t="shared" si="61"/>
        <v>0</v>
      </c>
      <c r="P106" s="72">
        <f t="shared" si="61"/>
        <v>0</v>
      </c>
      <c r="Q106" s="72">
        <f t="shared" si="61"/>
        <v>0</v>
      </c>
      <c r="R106" s="72">
        <f t="shared" si="61"/>
        <v>0</v>
      </c>
      <c r="S106" s="72">
        <f t="shared" si="61"/>
        <v>0</v>
      </c>
      <c r="T106" s="72">
        <f t="shared" si="61"/>
        <v>0</v>
      </c>
      <c r="U106" s="72">
        <f t="shared" si="61"/>
        <v>0</v>
      </c>
      <c r="V106" s="72">
        <f t="shared" si="61"/>
        <v>0</v>
      </c>
      <c r="W106" s="72">
        <f t="shared" si="61"/>
        <v>0</v>
      </c>
      <c r="X106" s="72">
        <f t="shared" si="61"/>
        <v>0</v>
      </c>
      <c r="Y106" s="72">
        <f t="shared" si="61"/>
        <v>0</v>
      </c>
      <c r="Z106" s="74">
        <f t="shared" si="61"/>
        <v>400000</v>
      </c>
    </row>
    <row r="107" spans="1:26" ht="12">
      <c r="A107" s="301"/>
      <c r="B107" s="75" t="s">
        <v>120</v>
      </c>
      <c r="C107" s="256"/>
      <c r="D107" s="257"/>
      <c r="E107" s="257"/>
      <c r="F107" s="310"/>
      <c r="G107" s="76">
        <v>0</v>
      </c>
      <c r="H107" s="76">
        <v>0</v>
      </c>
      <c r="I107" s="77">
        <v>0</v>
      </c>
      <c r="J107" s="76">
        <v>0</v>
      </c>
      <c r="K107" s="76">
        <v>0</v>
      </c>
      <c r="L107" s="76">
        <v>0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6">
        <v>0</v>
      </c>
      <c r="X107" s="76">
        <v>0</v>
      </c>
      <c r="Y107" s="76">
        <v>0</v>
      </c>
      <c r="Z107" s="78">
        <f>SUM(H107,I107,J107,K107,L107,M107,N107,O107,P107)</f>
        <v>0</v>
      </c>
    </row>
    <row r="108" spans="1:26" ht="12">
      <c r="A108" s="302"/>
      <c r="B108" s="75" t="s">
        <v>121</v>
      </c>
      <c r="C108" s="256"/>
      <c r="D108" s="257"/>
      <c r="E108" s="257"/>
      <c r="F108" s="311"/>
      <c r="G108" s="76">
        <v>400000</v>
      </c>
      <c r="H108" s="76">
        <v>39000</v>
      </c>
      <c r="I108" s="77">
        <v>361000</v>
      </c>
      <c r="J108" s="76">
        <v>0</v>
      </c>
      <c r="K108" s="76">
        <v>0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  <c r="Y108" s="76">
        <v>0</v>
      </c>
      <c r="Z108" s="78">
        <f>SUM(H108,I108,J108,K108,L108,M108,N108,O108,P108)</f>
        <v>400000</v>
      </c>
    </row>
    <row r="109" spans="1:26" s="62" customFormat="1" ht="42.75" customHeight="1" hidden="1">
      <c r="A109" s="300" t="s">
        <v>35</v>
      </c>
      <c r="B109" s="268" t="s">
        <v>130</v>
      </c>
      <c r="C109" s="268"/>
      <c r="D109" s="268"/>
      <c r="E109" s="268"/>
      <c r="F109" s="337" t="s">
        <v>430</v>
      </c>
      <c r="G109" s="60">
        <f aca="true" t="shared" si="62" ref="G109:Z109">SUM(G110:G111)</f>
        <v>1123910</v>
      </c>
      <c r="H109" s="60">
        <f t="shared" si="62"/>
        <v>545616</v>
      </c>
      <c r="I109" s="61">
        <f t="shared" si="62"/>
        <v>396445</v>
      </c>
      <c r="J109" s="60">
        <f t="shared" si="62"/>
        <v>121726</v>
      </c>
      <c r="K109" s="60">
        <f t="shared" si="62"/>
        <v>60123</v>
      </c>
      <c r="L109" s="60">
        <f t="shared" si="62"/>
        <v>0</v>
      </c>
      <c r="M109" s="60">
        <f t="shared" si="62"/>
        <v>0</v>
      </c>
      <c r="N109" s="60">
        <f t="shared" si="62"/>
        <v>0</v>
      </c>
      <c r="O109" s="60">
        <f t="shared" si="62"/>
        <v>0</v>
      </c>
      <c r="P109" s="60">
        <f t="shared" si="62"/>
        <v>0</v>
      </c>
      <c r="Q109" s="60" t="e">
        <f t="shared" si="62"/>
        <v>#REF!</v>
      </c>
      <c r="R109" s="60" t="e">
        <f t="shared" si="62"/>
        <v>#REF!</v>
      </c>
      <c r="S109" s="60" t="e">
        <f t="shared" si="62"/>
        <v>#REF!</v>
      </c>
      <c r="T109" s="60" t="e">
        <f t="shared" si="62"/>
        <v>#REF!</v>
      </c>
      <c r="U109" s="60" t="e">
        <f t="shared" si="62"/>
        <v>#REF!</v>
      </c>
      <c r="V109" s="60" t="e">
        <f t="shared" si="62"/>
        <v>#REF!</v>
      </c>
      <c r="W109" s="60" t="e">
        <f t="shared" si="62"/>
        <v>#REF!</v>
      </c>
      <c r="X109" s="60" t="e">
        <f t="shared" si="62"/>
        <v>#REF!</v>
      </c>
      <c r="Y109" s="60" t="e">
        <f t="shared" si="62"/>
        <v>#REF!</v>
      </c>
      <c r="Z109" s="60">
        <f t="shared" si="62"/>
        <v>1123910</v>
      </c>
    </row>
    <row r="110" spans="1:26" s="65" customFormat="1" ht="12" hidden="1">
      <c r="A110" s="301"/>
      <c r="B110" s="228" t="s">
        <v>120</v>
      </c>
      <c r="C110" s="228"/>
      <c r="D110" s="228"/>
      <c r="E110" s="228"/>
      <c r="F110" s="338"/>
      <c r="G110" s="63">
        <f aca="true" t="shared" si="63" ref="G110:P110">SUM(G113,G116,G119,G122,G125,G128,G131,G134,G137,G140,G143,G146,G149,G152)</f>
        <v>1123910</v>
      </c>
      <c r="H110" s="63">
        <f t="shared" si="63"/>
        <v>545616</v>
      </c>
      <c r="I110" s="63">
        <f t="shared" si="63"/>
        <v>396445</v>
      </c>
      <c r="J110" s="63">
        <f t="shared" si="63"/>
        <v>121726</v>
      </c>
      <c r="K110" s="63">
        <f t="shared" si="63"/>
        <v>60123</v>
      </c>
      <c r="L110" s="63">
        <f t="shared" si="63"/>
        <v>0</v>
      </c>
      <c r="M110" s="63">
        <f t="shared" si="63"/>
        <v>0</v>
      </c>
      <c r="N110" s="63">
        <f t="shared" si="63"/>
        <v>0</v>
      </c>
      <c r="O110" s="63">
        <f t="shared" si="63"/>
        <v>0</v>
      </c>
      <c r="P110" s="63">
        <f t="shared" si="63"/>
        <v>0</v>
      </c>
      <c r="Q110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R110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S110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T110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U110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V110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W110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X110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Y110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Z110" s="63">
        <f>SUM(H110,I110,J110,K110,L110,M110,N110,O110,P110)</f>
        <v>1123910</v>
      </c>
    </row>
    <row r="111" spans="1:26" s="65" customFormat="1" ht="12" hidden="1">
      <c r="A111" s="302"/>
      <c r="B111" s="228" t="s">
        <v>121</v>
      </c>
      <c r="C111" s="228"/>
      <c r="D111" s="228"/>
      <c r="E111" s="228"/>
      <c r="F111" s="339"/>
      <c r="G111" s="63">
        <f aca="true" t="shared" si="64" ref="G111:P111">SUM(G114,G117,G120,G123,G126,G129,G132,G135,G138,G141,G144,G147,G150,G153)</f>
        <v>0</v>
      </c>
      <c r="H111" s="63">
        <f t="shared" si="64"/>
        <v>0</v>
      </c>
      <c r="I111" s="63">
        <f t="shared" si="64"/>
        <v>0</v>
      </c>
      <c r="J111" s="63">
        <f t="shared" si="64"/>
        <v>0</v>
      </c>
      <c r="K111" s="63">
        <f t="shared" si="64"/>
        <v>0</v>
      </c>
      <c r="L111" s="63">
        <f t="shared" si="64"/>
        <v>0</v>
      </c>
      <c r="M111" s="63">
        <f t="shared" si="64"/>
        <v>0</v>
      </c>
      <c r="N111" s="63">
        <f t="shared" si="64"/>
        <v>0</v>
      </c>
      <c r="O111" s="63">
        <f t="shared" si="64"/>
        <v>0</v>
      </c>
      <c r="P111" s="63">
        <f t="shared" si="64"/>
        <v>0</v>
      </c>
      <c r="Q111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R111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S111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T111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U111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V111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W111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X111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Y111" s="63" t="e">
        <f>SUM(#REF!,#REF!,#REF!,#REF!,#REF!,#REF!,#REF!,#REF!,#REF!,#REF!,#REF!,#REF!,#REF!,#REF!,#REF!,#REF!,#REF!,#REF!,#REF!,#REF!,#REF!,#REF!,#REF!,#REF!,#REF!,#REF!)+#REF!+#REF!+#REF!+#REF!+#REF!+#REF!+#REF!+#REF!+#REF!+#REF!</f>
        <v>#REF!</v>
      </c>
      <c r="Z111" s="63">
        <f>SUM(H111,I111,J111,K111,L111,M111,N111,O111,P111)</f>
        <v>0</v>
      </c>
    </row>
    <row r="112" spans="1:26" s="50" customFormat="1" ht="28.5" customHeight="1">
      <c r="A112" s="300" t="s">
        <v>58</v>
      </c>
      <c r="B112" s="89" t="s">
        <v>288</v>
      </c>
      <c r="C112" s="256" t="s">
        <v>355</v>
      </c>
      <c r="D112" s="257">
        <v>2011</v>
      </c>
      <c r="E112" s="257">
        <v>2013</v>
      </c>
      <c r="F112" s="309" t="s">
        <v>431</v>
      </c>
      <c r="G112" s="72">
        <f aca="true" t="shared" si="65" ref="G112:Z112">SUM(G113:G114)</f>
        <v>460413</v>
      </c>
      <c r="H112" s="72">
        <f t="shared" si="65"/>
        <v>214405</v>
      </c>
      <c r="I112" s="73">
        <f t="shared" si="65"/>
        <v>214405</v>
      </c>
      <c r="J112" s="72">
        <f t="shared" si="65"/>
        <v>31603</v>
      </c>
      <c r="K112" s="72">
        <f t="shared" si="65"/>
        <v>0</v>
      </c>
      <c r="L112" s="72">
        <f t="shared" si="65"/>
        <v>0</v>
      </c>
      <c r="M112" s="72">
        <f t="shared" si="65"/>
        <v>0</v>
      </c>
      <c r="N112" s="72">
        <f t="shared" si="65"/>
        <v>0</v>
      </c>
      <c r="O112" s="72">
        <f t="shared" si="65"/>
        <v>0</v>
      </c>
      <c r="P112" s="72">
        <f t="shared" si="65"/>
        <v>0</v>
      </c>
      <c r="Q112" s="72">
        <f t="shared" si="65"/>
        <v>0</v>
      </c>
      <c r="R112" s="72">
        <f t="shared" si="65"/>
        <v>0</v>
      </c>
      <c r="S112" s="72">
        <f t="shared" si="65"/>
        <v>0</v>
      </c>
      <c r="T112" s="72">
        <f t="shared" si="65"/>
        <v>0</v>
      </c>
      <c r="U112" s="72">
        <f t="shared" si="65"/>
        <v>0</v>
      </c>
      <c r="V112" s="72">
        <f t="shared" si="65"/>
        <v>0</v>
      </c>
      <c r="W112" s="72">
        <f t="shared" si="65"/>
        <v>0</v>
      </c>
      <c r="X112" s="72">
        <f t="shared" si="65"/>
        <v>0</v>
      </c>
      <c r="Y112" s="72">
        <f t="shared" si="65"/>
        <v>0</v>
      </c>
      <c r="Z112" s="74">
        <f t="shared" si="65"/>
        <v>460413</v>
      </c>
    </row>
    <row r="113" spans="1:26" ht="12">
      <c r="A113" s="301"/>
      <c r="B113" s="75" t="s">
        <v>120</v>
      </c>
      <c r="C113" s="256"/>
      <c r="D113" s="257"/>
      <c r="E113" s="257"/>
      <c r="F113" s="310"/>
      <c r="G113" s="76">
        <v>460413</v>
      </c>
      <c r="H113" s="76">
        <v>214405</v>
      </c>
      <c r="I113" s="77">
        <v>214405</v>
      </c>
      <c r="J113" s="76">
        <v>31603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0</v>
      </c>
      <c r="T113" s="76">
        <v>0</v>
      </c>
      <c r="U113" s="76">
        <v>0</v>
      </c>
      <c r="V113" s="76">
        <v>0</v>
      </c>
      <c r="W113" s="76">
        <v>0</v>
      </c>
      <c r="X113" s="76">
        <v>0</v>
      </c>
      <c r="Y113" s="76">
        <v>0</v>
      </c>
      <c r="Z113" s="78">
        <f>SUM(H113,I113,J113,K113,L113,M113,N113,O113,P113)</f>
        <v>460413</v>
      </c>
    </row>
    <row r="114" spans="1:26" ht="12">
      <c r="A114" s="302"/>
      <c r="B114" s="75" t="s">
        <v>121</v>
      </c>
      <c r="C114" s="256"/>
      <c r="D114" s="257"/>
      <c r="E114" s="257"/>
      <c r="F114" s="311"/>
      <c r="G114" s="76">
        <v>0</v>
      </c>
      <c r="H114" s="76">
        <v>0</v>
      </c>
      <c r="I114" s="77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6">
        <v>0</v>
      </c>
      <c r="X114" s="76">
        <v>0</v>
      </c>
      <c r="Y114" s="76">
        <v>0</v>
      </c>
      <c r="Z114" s="78">
        <f>SUM(H114,I114,J114,K114,L114,M114,N114,O114,P114)</f>
        <v>0</v>
      </c>
    </row>
    <row r="115" spans="1:26" s="50" customFormat="1" ht="20.25" customHeight="1">
      <c r="A115" s="300" t="s">
        <v>59</v>
      </c>
      <c r="B115" s="89" t="s">
        <v>289</v>
      </c>
      <c r="C115" s="256" t="s">
        <v>355</v>
      </c>
      <c r="D115" s="257">
        <v>2011</v>
      </c>
      <c r="E115" s="257">
        <v>2014</v>
      </c>
      <c r="F115" s="309" t="s">
        <v>431</v>
      </c>
      <c r="G115" s="72">
        <f aca="true" t="shared" si="66" ref="G115:Z115">SUM(G116:G117)</f>
        <v>267417</v>
      </c>
      <c r="H115" s="72">
        <f t="shared" si="66"/>
        <v>27417</v>
      </c>
      <c r="I115" s="73">
        <f t="shared" si="66"/>
        <v>90000</v>
      </c>
      <c r="J115" s="72">
        <f t="shared" si="66"/>
        <v>90000</v>
      </c>
      <c r="K115" s="72">
        <f t="shared" si="66"/>
        <v>60000</v>
      </c>
      <c r="L115" s="72">
        <f t="shared" si="66"/>
        <v>0</v>
      </c>
      <c r="M115" s="72">
        <f t="shared" si="66"/>
        <v>0</v>
      </c>
      <c r="N115" s="72">
        <f t="shared" si="66"/>
        <v>0</v>
      </c>
      <c r="O115" s="72">
        <f t="shared" si="66"/>
        <v>0</v>
      </c>
      <c r="P115" s="72">
        <f t="shared" si="66"/>
        <v>0</v>
      </c>
      <c r="Q115" s="72">
        <f t="shared" si="66"/>
        <v>0</v>
      </c>
      <c r="R115" s="72">
        <f t="shared" si="66"/>
        <v>0</v>
      </c>
      <c r="S115" s="72">
        <f t="shared" si="66"/>
        <v>0</v>
      </c>
      <c r="T115" s="72">
        <f t="shared" si="66"/>
        <v>0</v>
      </c>
      <c r="U115" s="72">
        <f t="shared" si="66"/>
        <v>0</v>
      </c>
      <c r="V115" s="72">
        <f t="shared" si="66"/>
        <v>0</v>
      </c>
      <c r="W115" s="72">
        <f t="shared" si="66"/>
        <v>0</v>
      </c>
      <c r="X115" s="72">
        <f t="shared" si="66"/>
        <v>0</v>
      </c>
      <c r="Y115" s="72">
        <f t="shared" si="66"/>
        <v>0</v>
      </c>
      <c r="Z115" s="74">
        <f t="shared" si="66"/>
        <v>267417</v>
      </c>
    </row>
    <row r="116" spans="1:26" ht="12">
      <c r="A116" s="301"/>
      <c r="B116" s="75" t="s">
        <v>120</v>
      </c>
      <c r="C116" s="256"/>
      <c r="D116" s="257"/>
      <c r="E116" s="257"/>
      <c r="F116" s="310"/>
      <c r="G116" s="76">
        <v>267417</v>
      </c>
      <c r="H116" s="76">
        <v>27417</v>
      </c>
      <c r="I116" s="77">
        <v>90000</v>
      </c>
      <c r="J116" s="76">
        <v>90000</v>
      </c>
      <c r="K116" s="76">
        <v>60000</v>
      </c>
      <c r="L116" s="76">
        <v>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0</v>
      </c>
      <c r="U116" s="76">
        <v>0</v>
      </c>
      <c r="V116" s="76">
        <v>0</v>
      </c>
      <c r="W116" s="76">
        <v>0</v>
      </c>
      <c r="X116" s="76">
        <v>0</v>
      </c>
      <c r="Y116" s="76">
        <v>0</v>
      </c>
      <c r="Z116" s="78">
        <f>SUM(H116,I116,J116,K116,L116,M116,N116,O116,P116)</f>
        <v>267417</v>
      </c>
    </row>
    <row r="117" spans="1:26" ht="12">
      <c r="A117" s="302"/>
      <c r="B117" s="75" t="s">
        <v>121</v>
      </c>
      <c r="C117" s="256"/>
      <c r="D117" s="257"/>
      <c r="E117" s="257"/>
      <c r="F117" s="311"/>
      <c r="G117" s="76">
        <v>0</v>
      </c>
      <c r="H117" s="76">
        <v>0</v>
      </c>
      <c r="I117" s="77">
        <v>0</v>
      </c>
      <c r="J117" s="76">
        <v>0</v>
      </c>
      <c r="K117" s="76">
        <v>0</v>
      </c>
      <c r="L117" s="76">
        <v>0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6">
        <v>0</v>
      </c>
      <c r="X117" s="76">
        <v>0</v>
      </c>
      <c r="Y117" s="76">
        <v>0</v>
      </c>
      <c r="Z117" s="78">
        <f>SUM(H117,I117,J117,K117,L117,M117,N117,O117,P117)</f>
        <v>0</v>
      </c>
    </row>
    <row r="118" spans="1:26" s="50" customFormat="1" ht="18" customHeight="1">
      <c r="A118" s="300" t="s">
        <v>60</v>
      </c>
      <c r="B118" s="89" t="s">
        <v>290</v>
      </c>
      <c r="C118" s="256" t="s">
        <v>355</v>
      </c>
      <c r="D118" s="257">
        <v>2011</v>
      </c>
      <c r="E118" s="257">
        <v>2012</v>
      </c>
      <c r="F118" s="309" t="s">
        <v>431</v>
      </c>
      <c r="G118" s="72">
        <f aca="true" t="shared" si="67" ref="G118:Z118">SUM(G119:G120)</f>
        <v>64600</v>
      </c>
      <c r="H118" s="72">
        <f t="shared" si="67"/>
        <v>26920</v>
      </c>
      <c r="I118" s="73">
        <f t="shared" si="67"/>
        <v>37680</v>
      </c>
      <c r="J118" s="72">
        <f t="shared" si="67"/>
        <v>0</v>
      </c>
      <c r="K118" s="72">
        <f t="shared" si="67"/>
        <v>0</v>
      </c>
      <c r="L118" s="72">
        <f t="shared" si="67"/>
        <v>0</v>
      </c>
      <c r="M118" s="72">
        <f t="shared" si="67"/>
        <v>0</v>
      </c>
      <c r="N118" s="72">
        <f t="shared" si="67"/>
        <v>0</v>
      </c>
      <c r="O118" s="72">
        <f t="shared" si="67"/>
        <v>0</v>
      </c>
      <c r="P118" s="72">
        <f t="shared" si="67"/>
        <v>0</v>
      </c>
      <c r="Q118" s="72">
        <f t="shared" si="67"/>
        <v>0</v>
      </c>
      <c r="R118" s="72">
        <f t="shared" si="67"/>
        <v>0</v>
      </c>
      <c r="S118" s="72">
        <f t="shared" si="67"/>
        <v>0</v>
      </c>
      <c r="T118" s="72">
        <f t="shared" si="67"/>
        <v>0</v>
      </c>
      <c r="U118" s="72">
        <f t="shared" si="67"/>
        <v>0</v>
      </c>
      <c r="V118" s="72">
        <f t="shared" si="67"/>
        <v>0</v>
      </c>
      <c r="W118" s="72">
        <f t="shared" si="67"/>
        <v>0</v>
      </c>
      <c r="X118" s="72">
        <f t="shared" si="67"/>
        <v>0</v>
      </c>
      <c r="Y118" s="72">
        <f t="shared" si="67"/>
        <v>0</v>
      </c>
      <c r="Z118" s="74">
        <f t="shared" si="67"/>
        <v>64600</v>
      </c>
    </row>
    <row r="119" spans="1:26" ht="12">
      <c r="A119" s="301"/>
      <c r="B119" s="75" t="s">
        <v>120</v>
      </c>
      <c r="C119" s="256"/>
      <c r="D119" s="257"/>
      <c r="E119" s="257"/>
      <c r="F119" s="310"/>
      <c r="G119" s="76">
        <v>64600</v>
      </c>
      <c r="H119" s="76">
        <v>26920</v>
      </c>
      <c r="I119" s="77">
        <v>37680</v>
      </c>
      <c r="J119" s="76">
        <v>0</v>
      </c>
      <c r="K119" s="76">
        <v>0</v>
      </c>
      <c r="L119" s="76">
        <v>0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76">
        <v>0</v>
      </c>
      <c r="T119" s="76">
        <v>0</v>
      </c>
      <c r="U119" s="76">
        <v>0</v>
      </c>
      <c r="V119" s="76">
        <v>0</v>
      </c>
      <c r="W119" s="76">
        <v>0</v>
      </c>
      <c r="X119" s="76">
        <v>0</v>
      </c>
      <c r="Y119" s="76">
        <v>0</v>
      </c>
      <c r="Z119" s="78">
        <f>SUM(H119,I119,J119,K119,L119,M119,N119,O119,P119)</f>
        <v>64600</v>
      </c>
    </row>
    <row r="120" spans="1:26" ht="12">
      <c r="A120" s="302"/>
      <c r="B120" s="75" t="s">
        <v>121</v>
      </c>
      <c r="C120" s="256"/>
      <c r="D120" s="257"/>
      <c r="E120" s="257"/>
      <c r="F120" s="311"/>
      <c r="G120" s="76">
        <v>0</v>
      </c>
      <c r="H120" s="76">
        <v>0</v>
      </c>
      <c r="I120" s="77">
        <v>0</v>
      </c>
      <c r="J120" s="76">
        <v>0</v>
      </c>
      <c r="K120" s="76">
        <v>0</v>
      </c>
      <c r="L120" s="76">
        <v>0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6">
        <v>0</v>
      </c>
      <c r="X120" s="76">
        <v>0</v>
      </c>
      <c r="Y120" s="76">
        <v>0</v>
      </c>
      <c r="Z120" s="78">
        <f>SUM(H120,I120,J120,K120,L120,M120,N120,O120,P120)</f>
        <v>0</v>
      </c>
    </row>
    <row r="121" spans="1:26" s="50" customFormat="1" ht="19.5" customHeight="1">
      <c r="A121" s="300" t="s">
        <v>61</v>
      </c>
      <c r="B121" s="89" t="s">
        <v>291</v>
      </c>
      <c r="C121" s="256" t="s">
        <v>355</v>
      </c>
      <c r="D121" s="257">
        <v>2011</v>
      </c>
      <c r="E121" s="257">
        <v>2012</v>
      </c>
      <c r="F121" s="309" t="s">
        <v>431</v>
      </c>
      <c r="G121" s="72">
        <f aca="true" t="shared" si="68" ref="G121:Z121">SUM(G122:G123)</f>
        <v>27000</v>
      </c>
      <c r="H121" s="72">
        <f t="shared" si="68"/>
        <v>18000</v>
      </c>
      <c r="I121" s="73">
        <f t="shared" si="68"/>
        <v>9000</v>
      </c>
      <c r="J121" s="72">
        <f t="shared" si="68"/>
        <v>0</v>
      </c>
      <c r="K121" s="72">
        <f t="shared" si="68"/>
        <v>0</v>
      </c>
      <c r="L121" s="72">
        <f t="shared" si="68"/>
        <v>0</v>
      </c>
      <c r="M121" s="72">
        <f t="shared" si="68"/>
        <v>0</v>
      </c>
      <c r="N121" s="72">
        <f t="shared" si="68"/>
        <v>0</v>
      </c>
      <c r="O121" s="72">
        <f t="shared" si="68"/>
        <v>0</v>
      </c>
      <c r="P121" s="72">
        <f t="shared" si="68"/>
        <v>0</v>
      </c>
      <c r="Q121" s="72">
        <f t="shared" si="68"/>
        <v>0</v>
      </c>
      <c r="R121" s="72">
        <f t="shared" si="68"/>
        <v>0</v>
      </c>
      <c r="S121" s="72">
        <f t="shared" si="68"/>
        <v>0</v>
      </c>
      <c r="T121" s="72">
        <f t="shared" si="68"/>
        <v>0</v>
      </c>
      <c r="U121" s="72">
        <f t="shared" si="68"/>
        <v>0</v>
      </c>
      <c r="V121" s="72">
        <f t="shared" si="68"/>
        <v>0</v>
      </c>
      <c r="W121" s="72">
        <f t="shared" si="68"/>
        <v>0</v>
      </c>
      <c r="X121" s="72">
        <f t="shared" si="68"/>
        <v>0</v>
      </c>
      <c r="Y121" s="72">
        <f t="shared" si="68"/>
        <v>0</v>
      </c>
      <c r="Z121" s="74">
        <f t="shared" si="68"/>
        <v>27000</v>
      </c>
    </row>
    <row r="122" spans="1:26" ht="12">
      <c r="A122" s="301"/>
      <c r="B122" s="75" t="s">
        <v>120</v>
      </c>
      <c r="C122" s="256"/>
      <c r="D122" s="257"/>
      <c r="E122" s="257"/>
      <c r="F122" s="310"/>
      <c r="G122" s="76">
        <v>27000</v>
      </c>
      <c r="H122" s="76">
        <v>18000</v>
      </c>
      <c r="I122" s="77">
        <v>9000</v>
      </c>
      <c r="J122" s="76">
        <v>0</v>
      </c>
      <c r="K122" s="76">
        <v>0</v>
      </c>
      <c r="L122" s="76">
        <v>0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76">
        <v>0</v>
      </c>
      <c r="X122" s="76">
        <v>0</v>
      </c>
      <c r="Y122" s="76">
        <v>0</v>
      </c>
      <c r="Z122" s="78">
        <f>SUM(H122,I122,J122,K122,L122,M122,N122,O122,P122)</f>
        <v>27000</v>
      </c>
    </row>
    <row r="123" spans="1:26" ht="12">
      <c r="A123" s="302"/>
      <c r="B123" s="75" t="s">
        <v>121</v>
      </c>
      <c r="C123" s="256"/>
      <c r="D123" s="257"/>
      <c r="E123" s="257"/>
      <c r="F123" s="311"/>
      <c r="G123" s="76">
        <v>0</v>
      </c>
      <c r="H123" s="76">
        <v>0</v>
      </c>
      <c r="I123" s="77">
        <v>0</v>
      </c>
      <c r="J123" s="76">
        <v>0</v>
      </c>
      <c r="K123" s="76">
        <v>0</v>
      </c>
      <c r="L123" s="76">
        <v>0</v>
      </c>
      <c r="M123" s="76">
        <v>0</v>
      </c>
      <c r="N123" s="76">
        <v>0</v>
      </c>
      <c r="O123" s="76">
        <v>0</v>
      </c>
      <c r="P123" s="76">
        <v>0</v>
      </c>
      <c r="Q123" s="76">
        <v>0</v>
      </c>
      <c r="R123" s="76">
        <v>0</v>
      </c>
      <c r="S123" s="76">
        <v>0</v>
      </c>
      <c r="T123" s="76">
        <v>0</v>
      </c>
      <c r="U123" s="76">
        <v>0</v>
      </c>
      <c r="V123" s="76">
        <v>0</v>
      </c>
      <c r="W123" s="76">
        <v>0</v>
      </c>
      <c r="X123" s="76">
        <v>0</v>
      </c>
      <c r="Y123" s="76">
        <v>0</v>
      </c>
      <c r="Z123" s="78">
        <f>SUM(H123,I123,J123,K123,L123,M123,N123,O123,P123)</f>
        <v>0</v>
      </c>
    </row>
    <row r="124" spans="1:26" s="50" customFormat="1" ht="12" customHeight="1">
      <c r="A124" s="300" t="s">
        <v>63</v>
      </c>
      <c r="B124" s="89" t="s">
        <v>292</v>
      </c>
      <c r="C124" s="256" t="s">
        <v>355</v>
      </c>
      <c r="D124" s="257">
        <v>2011</v>
      </c>
      <c r="E124" s="257">
        <v>2012</v>
      </c>
      <c r="F124" s="309" t="s">
        <v>431</v>
      </c>
      <c r="G124" s="72">
        <f aca="true" t="shared" si="69" ref="G124:Z124">SUM(G125:G126)</f>
        <v>235000</v>
      </c>
      <c r="H124" s="72">
        <f t="shared" si="69"/>
        <v>215400</v>
      </c>
      <c r="I124" s="73">
        <f t="shared" si="69"/>
        <v>19600</v>
      </c>
      <c r="J124" s="72">
        <f t="shared" si="69"/>
        <v>0</v>
      </c>
      <c r="K124" s="72">
        <f t="shared" si="69"/>
        <v>0</v>
      </c>
      <c r="L124" s="72">
        <f t="shared" si="69"/>
        <v>0</v>
      </c>
      <c r="M124" s="72">
        <f t="shared" si="69"/>
        <v>0</v>
      </c>
      <c r="N124" s="72">
        <f t="shared" si="69"/>
        <v>0</v>
      </c>
      <c r="O124" s="72">
        <f t="shared" si="69"/>
        <v>0</v>
      </c>
      <c r="P124" s="72">
        <f t="shared" si="69"/>
        <v>0</v>
      </c>
      <c r="Q124" s="72">
        <f t="shared" si="69"/>
        <v>0</v>
      </c>
      <c r="R124" s="72">
        <f t="shared" si="69"/>
        <v>0</v>
      </c>
      <c r="S124" s="72">
        <f t="shared" si="69"/>
        <v>0</v>
      </c>
      <c r="T124" s="72">
        <f t="shared" si="69"/>
        <v>0</v>
      </c>
      <c r="U124" s="72">
        <f t="shared" si="69"/>
        <v>0</v>
      </c>
      <c r="V124" s="72">
        <f t="shared" si="69"/>
        <v>0</v>
      </c>
      <c r="W124" s="72">
        <f t="shared" si="69"/>
        <v>0</v>
      </c>
      <c r="X124" s="72">
        <f t="shared" si="69"/>
        <v>0</v>
      </c>
      <c r="Y124" s="72">
        <f t="shared" si="69"/>
        <v>0</v>
      </c>
      <c r="Z124" s="74">
        <f t="shared" si="69"/>
        <v>235000</v>
      </c>
    </row>
    <row r="125" spans="1:26" ht="12">
      <c r="A125" s="301"/>
      <c r="B125" s="75" t="s">
        <v>120</v>
      </c>
      <c r="C125" s="256"/>
      <c r="D125" s="257"/>
      <c r="E125" s="257"/>
      <c r="F125" s="310"/>
      <c r="G125" s="76">
        <v>235000</v>
      </c>
      <c r="H125" s="76">
        <v>215400</v>
      </c>
      <c r="I125" s="77">
        <v>19600</v>
      </c>
      <c r="J125" s="76">
        <v>0</v>
      </c>
      <c r="K125" s="76">
        <v>0</v>
      </c>
      <c r="L125" s="76">
        <v>0</v>
      </c>
      <c r="M125" s="76">
        <v>0</v>
      </c>
      <c r="N125" s="76">
        <v>0</v>
      </c>
      <c r="O125" s="76">
        <v>0</v>
      </c>
      <c r="P125" s="76">
        <v>0</v>
      </c>
      <c r="Q125" s="76">
        <v>0</v>
      </c>
      <c r="R125" s="76">
        <v>0</v>
      </c>
      <c r="S125" s="76">
        <v>0</v>
      </c>
      <c r="T125" s="76">
        <v>0</v>
      </c>
      <c r="U125" s="76">
        <v>0</v>
      </c>
      <c r="V125" s="76">
        <v>0</v>
      </c>
      <c r="W125" s="76">
        <v>0</v>
      </c>
      <c r="X125" s="76">
        <v>0</v>
      </c>
      <c r="Y125" s="76">
        <v>0</v>
      </c>
      <c r="Z125" s="78">
        <f>SUM(H125,I125,J125,K125,L125,M125,N125,O125,P125)</f>
        <v>235000</v>
      </c>
    </row>
    <row r="126" spans="1:26" ht="12">
      <c r="A126" s="302"/>
      <c r="B126" s="75" t="s">
        <v>121</v>
      </c>
      <c r="C126" s="256"/>
      <c r="D126" s="257"/>
      <c r="E126" s="257"/>
      <c r="F126" s="311"/>
      <c r="G126" s="76">
        <v>0</v>
      </c>
      <c r="H126" s="76">
        <v>0</v>
      </c>
      <c r="I126" s="77">
        <v>0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6">
        <v>0</v>
      </c>
      <c r="S126" s="76">
        <v>0</v>
      </c>
      <c r="T126" s="76">
        <v>0</v>
      </c>
      <c r="U126" s="76">
        <v>0</v>
      </c>
      <c r="V126" s="76">
        <v>0</v>
      </c>
      <c r="W126" s="76">
        <v>0</v>
      </c>
      <c r="X126" s="76">
        <v>0</v>
      </c>
      <c r="Y126" s="76">
        <v>0</v>
      </c>
      <c r="Z126" s="78">
        <f>SUM(H126,I126,J126,K126,L126,M126,N126,O126,P126)</f>
        <v>0</v>
      </c>
    </row>
    <row r="127" spans="1:26" s="50" customFormat="1" ht="21" customHeight="1">
      <c r="A127" s="300" t="s">
        <v>65</v>
      </c>
      <c r="B127" s="89" t="s">
        <v>293</v>
      </c>
      <c r="C127" s="256" t="s">
        <v>355</v>
      </c>
      <c r="D127" s="257">
        <v>2011</v>
      </c>
      <c r="E127" s="257">
        <v>2012</v>
      </c>
      <c r="F127" s="309" t="s">
        <v>431</v>
      </c>
      <c r="G127" s="72">
        <f aca="true" t="shared" si="70" ref="G127:Z127">SUM(G128:G129)</f>
        <v>16000</v>
      </c>
      <c r="H127" s="72">
        <f t="shared" si="70"/>
        <v>12000</v>
      </c>
      <c r="I127" s="73">
        <f t="shared" si="70"/>
        <v>4000</v>
      </c>
      <c r="J127" s="72">
        <f t="shared" si="70"/>
        <v>0</v>
      </c>
      <c r="K127" s="72">
        <f t="shared" si="70"/>
        <v>0</v>
      </c>
      <c r="L127" s="72">
        <f t="shared" si="70"/>
        <v>0</v>
      </c>
      <c r="M127" s="72">
        <f t="shared" si="70"/>
        <v>0</v>
      </c>
      <c r="N127" s="72">
        <f t="shared" si="70"/>
        <v>0</v>
      </c>
      <c r="O127" s="72">
        <f t="shared" si="70"/>
        <v>0</v>
      </c>
      <c r="P127" s="72">
        <f t="shared" si="70"/>
        <v>0</v>
      </c>
      <c r="Q127" s="72">
        <f t="shared" si="70"/>
        <v>0</v>
      </c>
      <c r="R127" s="72">
        <f t="shared" si="70"/>
        <v>0</v>
      </c>
      <c r="S127" s="72">
        <f t="shared" si="70"/>
        <v>0</v>
      </c>
      <c r="T127" s="72">
        <f t="shared" si="70"/>
        <v>0</v>
      </c>
      <c r="U127" s="72">
        <f t="shared" si="70"/>
        <v>0</v>
      </c>
      <c r="V127" s="72">
        <f t="shared" si="70"/>
        <v>0</v>
      </c>
      <c r="W127" s="72">
        <f t="shared" si="70"/>
        <v>0</v>
      </c>
      <c r="X127" s="72">
        <f t="shared" si="70"/>
        <v>0</v>
      </c>
      <c r="Y127" s="72">
        <f t="shared" si="70"/>
        <v>0</v>
      </c>
      <c r="Z127" s="74">
        <f t="shared" si="70"/>
        <v>16000</v>
      </c>
    </row>
    <row r="128" spans="1:26" ht="12">
      <c r="A128" s="301"/>
      <c r="B128" s="75" t="s">
        <v>120</v>
      </c>
      <c r="C128" s="256"/>
      <c r="D128" s="257"/>
      <c r="E128" s="257"/>
      <c r="F128" s="310"/>
      <c r="G128" s="76">
        <v>16000</v>
      </c>
      <c r="H128" s="76">
        <v>12000</v>
      </c>
      <c r="I128" s="77">
        <v>4000</v>
      </c>
      <c r="J128" s="76">
        <v>0</v>
      </c>
      <c r="K128" s="76">
        <v>0</v>
      </c>
      <c r="L128" s="76">
        <v>0</v>
      </c>
      <c r="M128" s="76">
        <v>0</v>
      </c>
      <c r="N128" s="76">
        <v>0</v>
      </c>
      <c r="O128" s="76">
        <v>0</v>
      </c>
      <c r="P128" s="76">
        <v>0</v>
      </c>
      <c r="Q128" s="76">
        <v>0</v>
      </c>
      <c r="R128" s="76">
        <v>0</v>
      </c>
      <c r="S128" s="76">
        <v>0</v>
      </c>
      <c r="T128" s="76">
        <v>0</v>
      </c>
      <c r="U128" s="76">
        <v>0</v>
      </c>
      <c r="V128" s="76">
        <v>0</v>
      </c>
      <c r="W128" s="76">
        <v>0</v>
      </c>
      <c r="X128" s="76">
        <v>0</v>
      </c>
      <c r="Y128" s="76">
        <v>0</v>
      </c>
      <c r="Z128" s="78">
        <f>SUM(H128,I128,J128,K128,L128,M128,N128,O128,P128)</f>
        <v>16000</v>
      </c>
    </row>
    <row r="129" spans="1:26" ht="12">
      <c r="A129" s="302"/>
      <c r="B129" s="75" t="s">
        <v>121</v>
      </c>
      <c r="C129" s="256"/>
      <c r="D129" s="257"/>
      <c r="E129" s="257"/>
      <c r="F129" s="311"/>
      <c r="G129" s="76">
        <v>0</v>
      </c>
      <c r="H129" s="76">
        <v>0</v>
      </c>
      <c r="I129" s="77">
        <v>0</v>
      </c>
      <c r="J129" s="76">
        <v>0</v>
      </c>
      <c r="K129" s="76">
        <v>0</v>
      </c>
      <c r="L129" s="76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6">
        <v>0</v>
      </c>
      <c r="X129" s="76">
        <v>0</v>
      </c>
      <c r="Y129" s="76">
        <v>0</v>
      </c>
      <c r="Z129" s="78">
        <f>SUM(H129,I129,J129,K129,L129,M129,N129,O129,P129)</f>
        <v>0</v>
      </c>
    </row>
    <row r="130" spans="1:26" s="50" customFormat="1" ht="24" customHeight="1">
      <c r="A130" s="300" t="s">
        <v>67</v>
      </c>
      <c r="B130" s="89" t="s">
        <v>294</v>
      </c>
      <c r="C130" s="256" t="s">
        <v>356</v>
      </c>
      <c r="D130" s="257">
        <v>2011</v>
      </c>
      <c r="E130" s="257">
        <v>2012</v>
      </c>
      <c r="F130" s="309" t="s">
        <v>431</v>
      </c>
      <c r="G130" s="72">
        <f aca="true" t="shared" si="71" ref="G130:Z130">SUM(G131:G132)</f>
        <v>6052</v>
      </c>
      <c r="H130" s="72">
        <f t="shared" si="71"/>
        <v>2017</v>
      </c>
      <c r="I130" s="73">
        <f t="shared" si="71"/>
        <v>4035</v>
      </c>
      <c r="J130" s="72">
        <f t="shared" si="71"/>
        <v>0</v>
      </c>
      <c r="K130" s="72">
        <f t="shared" si="71"/>
        <v>0</v>
      </c>
      <c r="L130" s="72">
        <f t="shared" si="71"/>
        <v>0</v>
      </c>
      <c r="M130" s="72">
        <f t="shared" si="71"/>
        <v>0</v>
      </c>
      <c r="N130" s="72">
        <f t="shared" si="71"/>
        <v>0</v>
      </c>
      <c r="O130" s="72">
        <f t="shared" si="71"/>
        <v>0</v>
      </c>
      <c r="P130" s="72">
        <f t="shared" si="71"/>
        <v>0</v>
      </c>
      <c r="Q130" s="72">
        <f t="shared" si="71"/>
        <v>0</v>
      </c>
      <c r="R130" s="72">
        <f t="shared" si="71"/>
        <v>0</v>
      </c>
      <c r="S130" s="72">
        <f t="shared" si="71"/>
        <v>0</v>
      </c>
      <c r="T130" s="72">
        <f t="shared" si="71"/>
        <v>0</v>
      </c>
      <c r="U130" s="72">
        <f t="shared" si="71"/>
        <v>0</v>
      </c>
      <c r="V130" s="72">
        <f t="shared" si="71"/>
        <v>0</v>
      </c>
      <c r="W130" s="72">
        <f t="shared" si="71"/>
        <v>0</v>
      </c>
      <c r="X130" s="72">
        <f t="shared" si="71"/>
        <v>0</v>
      </c>
      <c r="Y130" s="72">
        <f t="shared" si="71"/>
        <v>0</v>
      </c>
      <c r="Z130" s="74">
        <f t="shared" si="71"/>
        <v>6052</v>
      </c>
    </row>
    <row r="131" spans="1:26" ht="12">
      <c r="A131" s="301"/>
      <c r="B131" s="75" t="s">
        <v>120</v>
      </c>
      <c r="C131" s="256"/>
      <c r="D131" s="257"/>
      <c r="E131" s="257"/>
      <c r="F131" s="310"/>
      <c r="G131" s="76">
        <v>6052</v>
      </c>
      <c r="H131" s="76">
        <v>2017</v>
      </c>
      <c r="I131" s="77">
        <v>4035</v>
      </c>
      <c r="J131" s="76">
        <v>0</v>
      </c>
      <c r="K131" s="76">
        <v>0</v>
      </c>
      <c r="L131" s="76">
        <v>0</v>
      </c>
      <c r="M131" s="76">
        <v>0</v>
      </c>
      <c r="N131" s="76">
        <v>0</v>
      </c>
      <c r="O131" s="76">
        <v>0</v>
      </c>
      <c r="P131" s="76">
        <v>0</v>
      </c>
      <c r="Q131" s="76">
        <v>0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6">
        <v>0</v>
      </c>
      <c r="X131" s="76">
        <v>0</v>
      </c>
      <c r="Y131" s="76">
        <v>0</v>
      </c>
      <c r="Z131" s="78">
        <f>SUM(H131,I131,J131,K131,L131,M131,N131,O131,P131)</f>
        <v>6052</v>
      </c>
    </row>
    <row r="132" spans="1:26" ht="12">
      <c r="A132" s="302"/>
      <c r="B132" s="75" t="s">
        <v>121</v>
      </c>
      <c r="C132" s="256"/>
      <c r="D132" s="257"/>
      <c r="E132" s="257"/>
      <c r="F132" s="311"/>
      <c r="G132" s="76">
        <v>0</v>
      </c>
      <c r="H132" s="76">
        <v>0</v>
      </c>
      <c r="I132" s="77">
        <v>0</v>
      </c>
      <c r="J132" s="76">
        <v>0</v>
      </c>
      <c r="K132" s="76">
        <v>0</v>
      </c>
      <c r="L132" s="76">
        <v>0</v>
      </c>
      <c r="M132" s="76">
        <v>0</v>
      </c>
      <c r="N132" s="76">
        <v>0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0</v>
      </c>
      <c r="U132" s="76">
        <v>0</v>
      </c>
      <c r="V132" s="76">
        <v>0</v>
      </c>
      <c r="W132" s="76">
        <v>0</v>
      </c>
      <c r="X132" s="76">
        <v>0</v>
      </c>
      <c r="Y132" s="76">
        <v>0</v>
      </c>
      <c r="Z132" s="78">
        <f>SUM(H132,I132,J132,K132,L132,M132,N132,O132,P132)</f>
        <v>0</v>
      </c>
    </row>
    <row r="133" spans="1:26" s="50" customFormat="1" ht="24" customHeight="1">
      <c r="A133" s="300" t="s">
        <v>69</v>
      </c>
      <c r="B133" s="89" t="s">
        <v>295</v>
      </c>
      <c r="C133" s="256" t="s">
        <v>356</v>
      </c>
      <c r="D133" s="257">
        <v>2011</v>
      </c>
      <c r="E133" s="257">
        <v>2012</v>
      </c>
      <c r="F133" s="309" t="s">
        <v>431</v>
      </c>
      <c r="G133" s="72">
        <f aca="true" t="shared" si="72" ref="G133:Z133">SUM(G134:G135)</f>
        <v>9594</v>
      </c>
      <c r="H133" s="72">
        <f t="shared" si="72"/>
        <v>5596</v>
      </c>
      <c r="I133" s="73">
        <f t="shared" si="72"/>
        <v>3998</v>
      </c>
      <c r="J133" s="72">
        <f t="shared" si="72"/>
        <v>0</v>
      </c>
      <c r="K133" s="72">
        <f t="shared" si="72"/>
        <v>0</v>
      </c>
      <c r="L133" s="72">
        <f t="shared" si="72"/>
        <v>0</v>
      </c>
      <c r="M133" s="72">
        <f t="shared" si="72"/>
        <v>0</v>
      </c>
      <c r="N133" s="72">
        <f t="shared" si="72"/>
        <v>0</v>
      </c>
      <c r="O133" s="72">
        <f t="shared" si="72"/>
        <v>0</v>
      </c>
      <c r="P133" s="72">
        <f t="shared" si="72"/>
        <v>0</v>
      </c>
      <c r="Q133" s="72">
        <f t="shared" si="72"/>
        <v>0</v>
      </c>
      <c r="R133" s="72">
        <f t="shared" si="72"/>
        <v>0</v>
      </c>
      <c r="S133" s="72">
        <f t="shared" si="72"/>
        <v>0</v>
      </c>
      <c r="T133" s="72">
        <f t="shared" si="72"/>
        <v>0</v>
      </c>
      <c r="U133" s="72">
        <f t="shared" si="72"/>
        <v>0</v>
      </c>
      <c r="V133" s="72">
        <f t="shared" si="72"/>
        <v>0</v>
      </c>
      <c r="W133" s="72">
        <f t="shared" si="72"/>
        <v>0</v>
      </c>
      <c r="X133" s="72">
        <f t="shared" si="72"/>
        <v>0</v>
      </c>
      <c r="Y133" s="72">
        <f t="shared" si="72"/>
        <v>0</v>
      </c>
      <c r="Z133" s="74">
        <f t="shared" si="72"/>
        <v>9594</v>
      </c>
    </row>
    <row r="134" spans="1:26" ht="12">
      <c r="A134" s="301"/>
      <c r="B134" s="75" t="s">
        <v>120</v>
      </c>
      <c r="C134" s="256"/>
      <c r="D134" s="257"/>
      <c r="E134" s="257"/>
      <c r="F134" s="310"/>
      <c r="G134" s="76">
        <v>9594</v>
      </c>
      <c r="H134" s="76">
        <v>5596</v>
      </c>
      <c r="I134" s="77">
        <v>3998</v>
      </c>
      <c r="J134" s="76">
        <v>0</v>
      </c>
      <c r="K134" s="76">
        <v>0</v>
      </c>
      <c r="L134" s="76">
        <v>0</v>
      </c>
      <c r="M134" s="76">
        <v>0</v>
      </c>
      <c r="N134" s="76">
        <v>0</v>
      </c>
      <c r="O134" s="76">
        <v>0</v>
      </c>
      <c r="P134" s="76">
        <v>0</v>
      </c>
      <c r="Q134" s="76">
        <v>0</v>
      </c>
      <c r="R134" s="76">
        <v>0</v>
      </c>
      <c r="S134" s="76">
        <v>0</v>
      </c>
      <c r="T134" s="76">
        <v>0</v>
      </c>
      <c r="U134" s="76">
        <v>0</v>
      </c>
      <c r="V134" s="76">
        <v>0</v>
      </c>
      <c r="W134" s="76">
        <v>0</v>
      </c>
      <c r="X134" s="76">
        <v>0</v>
      </c>
      <c r="Y134" s="76">
        <v>0</v>
      </c>
      <c r="Z134" s="78">
        <f>SUM(H134,I134,J134,K134,L134,M134,N134,O134,P134)</f>
        <v>9594</v>
      </c>
    </row>
    <row r="135" spans="1:26" ht="12">
      <c r="A135" s="302"/>
      <c r="B135" s="75" t="s">
        <v>121</v>
      </c>
      <c r="C135" s="256"/>
      <c r="D135" s="257"/>
      <c r="E135" s="257"/>
      <c r="F135" s="311"/>
      <c r="G135" s="76">
        <v>0</v>
      </c>
      <c r="H135" s="76">
        <v>0</v>
      </c>
      <c r="I135" s="77">
        <v>0</v>
      </c>
      <c r="J135" s="76">
        <v>0</v>
      </c>
      <c r="K135" s="76">
        <v>0</v>
      </c>
      <c r="L135" s="76">
        <v>0</v>
      </c>
      <c r="M135" s="76">
        <v>0</v>
      </c>
      <c r="N135" s="76">
        <v>0</v>
      </c>
      <c r="O135" s="76">
        <v>0</v>
      </c>
      <c r="P135" s="76">
        <v>0</v>
      </c>
      <c r="Q135" s="76">
        <v>0</v>
      </c>
      <c r="R135" s="76">
        <v>0</v>
      </c>
      <c r="S135" s="76">
        <v>0</v>
      </c>
      <c r="T135" s="76">
        <v>0</v>
      </c>
      <c r="U135" s="76">
        <v>0</v>
      </c>
      <c r="V135" s="76">
        <v>0</v>
      </c>
      <c r="W135" s="76">
        <v>0</v>
      </c>
      <c r="X135" s="76">
        <v>0</v>
      </c>
      <c r="Y135" s="76">
        <v>0</v>
      </c>
      <c r="Z135" s="78">
        <f>SUM(H135,I135,J135,K135,L135,M135,N135,O135,P135)</f>
        <v>0</v>
      </c>
    </row>
    <row r="136" spans="1:26" s="50" customFormat="1" ht="24" customHeight="1">
      <c r="A136" s="300" t="s">
        <v>114</v>
      </c>
      <c r="B136" s="89" t="s">
        <v>296</v>
      </c>
      <c r="C136" s="256" t="s">
        <v>356</v>
      </c>
      <c r="D136" s="257">
        <v>2011</v>
      </c>
      <c r="E136" s="257">
        <v>2012</v>
      </c>
      <c r="F136" s="309" t="s">
        <v>431</v>
      </c>
      <c r="G136" s="72">
        <f aca="true" t="shared" si="73" ref="G136:Z136">SUM(G137:G138)</f>
        <v>1476</v>
      </c>
      <c r="H136" s="72">
        <f t="shared" si="73"/>
        <v>738</v>
      </c>
      <c r="I136" s="73">
        <f t="shared" si="73"/>
        <v>738</v>
      </c>
      <c r="J136" s="72">
        <f t="shared" si="73"/>
        <v>0</v>
      </c>
      <c r="K136" s="72">
        <f t="shared" si="73"/>
        <v>0</v>
      </c>
      <c r="L136" s="72">
        <f t="shared" si="73"/>
        <v>0</v>
      </c>
      <c r="M136" s="72">
        <f t="shared" si="73"/>
        <v>0</v>
      </c>
      <c r="N136" s="72">
        <f t="shared" si="73"/>
        <v>0</v>
      </c>
      <c r="O136" s="72">
        <f t="shared" si="73"/>
        <v>0</v>
      </c>
      <c r="P136" s="72">
        <f t="shared" si="73"/>
        <v>0</v>
      </c>
      <c r="Q136" s="72">
        <f t="shared" si="73"/>
        <v>0</v>
      </c>
      <c r="R136" s="72">
        <f t="shared" si="73"/>
        <v>0</v>
      </c>
      <c r="S136" s="72">
        <f t="shared" si="73"/>
        <v>0</v>
      </c>
      <c r="T136" s="72">
        <f t="shared" si="73"/>
        <v>0</v>
      </c>
      <c r="U136" s="72">
        <f t="shared" si="73"/>
        <v>0</v>
      </c>
      <c r="V136" s="72">
        <f t="shared" si="73"/>
        <v>0</v>
      </c>
      <c r="W136" s="72">
        <f t="shared" si="73"/>
        <v>0</v>
      </c>
      <c r="X136" s="72">
        <f t="shared" si="73"/>
        <v>0</v>
      </c>
      <c r="Y136" s="72">
        <f t="shared" si="73"/>
        <v>0</v>
      </c>
      <c r="Z136" s="74">
        <f t="shared" si="73"/>
        <v>1476</v>
      </c>
    </row>
    <row r="137" spans="1:26" ht="12">
      <c r="A137" s="301"/>
      <c r="B137" s="75" t="s">
        <v>120</v>
      </c>
      <c r="C137" s="256"/>
      <c r="D137" s="257"/>
      <c r="E137" s="257"/>
      <c r="F137" s="310"/>
      <c r="G137" s="76">
        <v>1476</v>
      </c>
      <c r="H137" s="76">
        <v>738</v>
      </c>
      <c r="I137" s="77">
        <v>738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  <c r="O137" s="76">
        <v>0</v>
      </c>
      <c r="P137" s="76">
        <v>0</v>
      </c>
      <c r="Q137" s="76">
        <v>0</v>
      </c>
      <c r="R137" s="76">
        <v>0</v>
      </c>
      <c r="S137" s="76">
        <v>0</v>
      </c>
      <c r="T137" s="76">
        <v>0</v>
      </c>
      <c r="U137" s="76">
        <v>0</v>
      </c>
      <c r="V137" s="76">
        <v>0</v>
      </c>
      <c r="W137" s="76">
        <v>0</v>
      </c>
      <c r="X137" s="76">
        <v>0</v>
      </c>
      <c r="Y137" s="76">
        <v>0</v>
      </c>
      <c r="Z137" s="78">
        <f>SUM(H137,I137,J137,K137,L137,M137,N137,O137,P137)</f>
        <v>1476</v>
      </c>
    </row>
    <row r="138" spans="1:26" ht="12">
      <c r="A138" s="302"/>
      <c r="B138" s="75" t="s">
        <v>121</v>
      </c>
      <c r="C138" s="256"/>
      <c r="D138" s="257"/>
      <c r="E138" s="257"/>
      <c r="F138" s="311"/>
      <c r="G138" s="76">
        <v>0</v>
      </c>
      <c r="H138" s="76">
        <v>0</v>
      </c>
      <c r="I138" s="77">
        <v>0</v>
      </c>
      <c r="J138" s="76">
        <v>0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76">
        <v>0</v>
      </c>
      <c r="T138" s="76">
        <v>0</v>
      </c>
      <c r="U138" s="76">
        <v>0</v>
      </c>
      <c r="V138" s="76">
        <v>0</v>
      </c>
      <c r="W138" s="76">
        <v>0</v>
      </c>
      <c r="X138" s="76">
        <v>0</v>
      </c>
      <c r="Y138" s="76">
        <v>0</v>
      </c>
      <c r="Z138" s="78">
        <f>SUM(H138,I138,J138,K138,L138,M138,N138,O138,P138)</f>
        <v>0</v>
      </c>
    </row>
    <row r="139" spans="1:26" s="50" customFormat="1" ht="24" customHeight="1">
      <c r="A139" s="300" t="s">
        <v>433</v>
      </c>
      <c r="B139" s="89" t="s">
        <v>297</v>
      </c>
      <c r="C139" s="256" t="s">
        <v>356</v>
      </c>
      <c r="D139" s="257">
        <v>2011</v>
      </c>
      <c r="E139" s="257">
        <v>2012</v>
      </c>
      <c r="F139" s="309" t="s">
        <v>431</v>
      </c>
      <c r="G139" s="72">
        <f aca="true" t="shared" si="74" ref="G139:Z139">SUM(G140:G141)</f>
        <v>738</v>
      </c>
      <c r="H139" s="72">
        <f t="shared" si="74"/>
        <v>246</v>
      </c>
      <c r="I139" s="73">
        <f t="shared" si="74"/>
        <v>492</v>
      </c>
      <c r="J139" s="72">
        <f t="shared" si="74"/>
        <v>0</v>
      </c>
      <c r="K139" s="72">
        <f t="shared" si="74"/>
        <v>0</v>
      </c>
      <c r="L139" s="72">
        <f t="shared" si="74"/>
        <v>0</v>
      </c>
      <c r="M139" s="72">
        <f t="shared" si="74"/>
        <v>0</v>
      </c>
      <c r="N139" s="72">
        <f t="shared" si="74"/>
        <v>0</v>
      </c>
      <c r="O139" s="72">
        <f t="shared" si="74"/>
        <v>0</v>
      </c>
      <c r="P139" s="72">
        <f t="shared" si="74"/>
        <v>0</v>
      </c>
      <c r="Q139" s="72">
        <f t="shared" si="74"/>
        <v>0</v>
      </c>
      <c r="R139" s="72">
        <f t="shared" si="74"/>
        <v>0</v>
      </c>
      <c r="S139" s="72">
        <f t="shared" si="74"/>
        <v>0</v>
      </c>
      <c r="T139" s="72">
        <f t="shared" si="74"/>
        <v>0</v>
      </c>
      <c r="U139" s="72">
        <f t="shared" si="74"/>
        <v>0</v>
      </c>
      <c r="V139" s="72">
        <f t="shared" si="74"/>
        <v>0</v>
      </c>
      <c r="W139" s="72">
        <f t="shared" si="74"/>
        <v>0</v>
      </c>
      <c r="X139" s="72">
        <f t="shared" si="74"/>
        <v>0</v>
      </c>
      <c r="Y139" s="72">
        <f t="shared" si="74"/>
        <v>0</v>
      </c>
      <c r="Z139" s="74">
        <f t="shared" si="74"/>
        <v>738</v>
      </c>
    </row>
    <row r="140" spans="1:26" ht="12">
      <c r="A140" s="301"/>
      <c r="B140" s="75" t="s">
        <v>120</v>
      </c>
      <c r="C140" s="256"/>
      <c r="D140" s="257"/>
      <c r="E140" s="257"/>
      <c r="F140" s="310"/>
      <c r="G140" s="76">
        <v>738</v>
      </c>
      <c r="H140" s="76">
        <v>246</v>
      </c>
      <c r="I140" s="77">
        <v>492</v>
      </c>
      <c r="J140" s="76">
        <v>0</v>
      </c>
      <c r="K140" s="76">
        <v>0</v>
      </c>
      <c r="L140" s="76">
        <v>0</v>
      </c>
      <c r="M140" s="76">
        <v>0</v>
      </c>
      <c r="N140" s="76">
        <v>0</v>
      </c>
      <c r="O140" s="76">
        <v>0</v>
      </c>
      <c r="P140" s="76">
        <v>0</v>
      </c>
      <c r="Q140" s="76">
        <v>0</v>
      </c>
      <c r="R140" s="76">
        <v>0</v>
      </c>
      <c r="S140" s="76">
        <v>0</v>
      </c>
      <c r="T140" s="76">
        <v>0</v>
      </c>
      <c r="U140" s="76">
        <v>0</v>
      </c>
      <c r="V140" s="76">
        <v>0</v>
      </c>
      <c r="W140" s="76">
        <v>0</v>
      </c>
      <c r="X140" s="76">
        <v>0</v>
      </c>
      <c r="Y140" s="76">
        <v>0</v>
      </c>
      <c r="Z140" s="78">
        <f>SUM(H140,I140,J140,K140,L140,M140,N140,O140,P140)</f>
        <v>738</v>
      </c>
    </row>
    <row r="141" spans="1:26" ht="12">
      <c r="A141" s="302"/>
      <c r="B141" s="75" t="s">
        <v>121</v>
      </c>
      <c r="C141" s="256"/>
      <c r="D141" s="257"/>
      <c r="E141" s="257"/>
      <c r="F141" s="311"/>
      <c r="G141" s="76">
        <v>0</v>
      </c>
      <c r="H141" s="76">
        <v>0</v>
      </c>
      <c r="I141" s="77">
        <v>0</v>
      </c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6">
        <v>0</v>
      </c>
      <c r="X141" s="76">
        <v>0</v>
      </c>
      <c r="Y141" s="76">
        <v>0</v>
      </c>
      <c r="Z141" s="78">
        <f>SUM(H141,I141,J141,K141,L141,M141,N141,O141,P141)</f>
        <v>0</v>
      </c>
    </row>
    <row r="142" spans="1:26" s="50" customFormat="1" ht="24" customHeight="1">
      <c r="A142" s="300" t="s">
        <v>434</v>
      </c>
      <c r="B142" s="89" t="s">
        <v>298</v>
      </c>
      <c r="C142" s="256" t="s">
        <v>356</v>
      </c>
      <c r="D142" s="257">
        <v>2011</v>
      </c>
      <c r="E142" s="257">
        <v>2012</v>
      </c>
      <c r="F142" s="309" t="s">
        <v>431</v>
      </c>
      <c r="G142" s="72">
        <f aca="true" t="shared" si="75" ref="G142:Z142">SUM(G143:G144)</f>
        <v>3395</v>
      </c>
      <c r="H142" s="72">
        <f t="shared" si="75"/>
        <v>1415</v>
      </c>
      <c r="I142" s="73">
        <f t="shared" si="75"/>
        <v>1980</v>
      </c>
      <c r="J142" s="72">
        <f t="shared" si="75"/>
        <v>0</v>
      </c>
      <c r="K142" s="72">
        <f t="shared" si="75"/>
        <v>0</v>
      </c>
      <c r="L142" s="72">
        <f t="shared" si="75"/>
        <v>0</v>
      </c>
      <c r="M142" s="72">
        <f t="shared" si="75"/>
        <v>0</v>
      </c>
      <c r="N142" s="72">
        <f t="shared" si="75"/>
        <v>0</v>
      </c>
      <c r="O142" s="72">
        <f t="shared" si="75"/>
        <v>0</v>
      </c>
      <c r="P142" s="72">
        <f t="shared" si="75"/>
        <v>0</v>
      </c>
      <c r="Q142" s="72">
        <f t="shared" si="75"/>
        <v>0</v>
      </c>
      <c r="R142" s="72">
        <f t="shared" si="75"/>
        <v>0</v>
      </c>
      <c r="S142" s="72">
        <f t="shared" si="75"/>
        <v>0</v>
      </c>
      <c r="T142" s="72">
        <f t="shared" si="75"/>
        <v>0</v>
      </c>
      <c r="U142" s="72">
        <f t="shared" si="75"/>
        <v>0</v>
      </c>
      <c r="V142" s="72">
        <f t="shared" si="75"/>
        <v>0</v>
      </c>
      <c r="W142" s="72">
        <f t="shared" si="75"/>
        <v>0</v>
      </c>
      <c r="X142" s="72">
        <f t="shared" si="75"/>
        <v>0</v>
      </c>
      <c r="Y142" s="72">
        <f t="shared" si="75"/>
        <v>0</v>
      </c>
      <c r="Z142" s="74">
        <f t="shared" si="75"/>
        <v>3395</v>
      </c>
    </row>
    <row r="143" spans="1:26" ht="12">
      <c r="A143" s="301"/>
      <c r="B143" s="75" t="s">
        <v>120</v>
      </c>
      <c r="C143" s="256"/>
      <c r="D143" s="257"/>
      <c r="E143" s="257"/>
      <c r="F143" s="310"/>
      <c r="G143" s="76">
        <v>3395</v>
      </c>
      <c r="H143" s="76">
        <v>1415</v>
      </c>
      <c r="I143" s="77">
        <v>1980</v>
      </c>
      <c r="J143" s="76">
        <v>0</v>
      </c>
      <c r="K143" s="76">
        <v>0</v>
      </c>
      <c r="L143" s="76">
        <v>0</v>
      </c>
      <c r="M143" s="76">
        <v>0</v>
      </c>
      <c r="N143" s="76">
        <v>0</v>
      </c>
      <c r="O143" s="76">
        <v>0</v>
      </c>
      <c r="P143" s="76">
        <v>0</v>
      </c>
      <c r="Q143" s="76">
        <v>0</v>
      </c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76">
        <v>0</v>
      </c>
      <c r="Z143" s="78">
        <f>SUM(H143,I143,J143,K143,L143,M143,N143,O143,P143)</f>
        <v>3395</v>
      </c>
    </row>
    <row r="144" spans="1:26" ht="12">
      <c r="A144" s="302"/>
      <c r="B144" s="75" t="s">
        <v>121</v>
      </c>
      <c r="C144" s="256"/>
      <c r="D144" s="257"/>
      <c r="E144" s="257"/>
      <c r="F144" s="311"/>
      <c r="G144" s="76">
        <v>0</v>
      </c>
      <c r="H144" s="76">
        <v>0</v>
      </c>
      <c r="I144" s="77">
        <v>0</v>
      </c>
      <c r="J144" s="76">
        <v>0</v>
      </c>
      <c r="K144" s="76">
        <v>0</v>
      </c>
      <c r="L144" s="76">
        <v>0</v>
      </c>
      <c r="M144" s="76">
        <v>0</v>
      </c>
      <c r="N144" s="76">
        <v>0</v>
      </c>
      <c r="O144" s="76">
        <v>0</v>
      </c>
      <c r="P144" s="76">
        <v>0</v>
      </c>
      <c r="Q144" s="76">
        <v>0</v>
      </c>
      <c r="R144" s="76">
        <v>0</v>
      </c>
      <c r="S144" s="76">
        <v>0</v>
      </c>
      <c r="T144" s="76">
        <v>0</v>
      </c>
      <c r="U144" s="76">
        <v>0</v>
      </c>
      <c r="V144" s="76">
        <v>0</v>
      </c>
      <c r="W144" s="76">
        <v>0</v>
      </c>
      <c r="X144" s="76">
        <v>0</v>
      </c>
      <c r="Y144" s="76">
        <v>0</v>
      </c>
      <c r="Z144" s="78">
        <f>SUM(H144,I144,J144,K144,L144,M144,N144,O144,P144)</f>
        <v>0</v>
      </c>
    </row>
    <row r="145" spans="1:26" s="50" customFormat="1" ht="24" customHeight="1">
      <c r="A145" s="300" t="s">
        <v>435</v>
      </c>
      <c r="B145" s="89" t="s">
        <v>299</v>
      </c>
      <c r="C145" s="256" t="s">
        <v>356</v>
      </c>
      <c r="D145" s="257">
        <v>2011</v>
      </c>
      <c r="E145" s="257">
        <v>2012</v>
      </c>
      <c r="F145" s="309" t="s">
        <v>431</v>
      </c>
      <c r="G145" s="72">
        <f aca="true" t="shared" si="76" ref="G145:Z145">SUM(G146:G147)</f>
        <v>2214</v>
      </c>
      <c r="H145" s="72">
        <f t="shared" si="76"/>
        <v>1660</v>
      </c>
      <c r="I145" s="73">
        <f t="shared" si="76"/>
        <v>554</v>
      </c>
      <c r="J145" s="72">
        <f t="shared" si="76"/>
        <v>0</v>
      </c>
      <c r="K145" s="72">
        <f t="shared" si="76"/>
        <v>0</v>
      </c>
      <c r="L145" s="72">
        <f t="shared" si="76"/>
        <v>0</v>
      </c>
      <c r="M145" s="72">
        <f t="shared" si="76"/>
        <v>0</v>
      </c>
      <c r="N145" s="72">
        <f t="shared" si="76"/>
        <v>0</v>
      </c>
      <c r="O145" s="72">
        <f t="shared" si="76"/>
        <v>0</v>
      </c>
      <c r="P145" s="72">
        <f t="shared" si="76"/>
        <v>0</v>
      </c>
      <c r="Q145" s="72">
        <f t="shared" si="76"/>
        <v>0</v>
      </c>
      <c r="R145" s="72">
        <f t="shared" si="76"/>
        <v>0</v>
      </c>
      <c r="S145" s="72">
        <f t="shared" si="76"/>
        <v>0</v>
      </c>
      <c r="T145" s="72">
        <f t="shared" si="76"/>
        <v>0</v>
      </c>
      <c r="U145" s="72">
        <f t="shared" si="76"/>
        <v>0</v>
      </c>
      <c r="V145" s="72">
        <f t="shared" si="76"/>
        <v>0</v>
      </c>
      <c r="W145" s="72">
        <f t="shared" si="76"/>
        <v>0</v>
      </c>
      <c r="X145" s="72">
        <f t="shared" si="76"/>
        <v>0</v>
      </c>
      <c r="Y145" s="72">
        <f t="shared" si="76"/>
        <v>0</v>
      </c>
      <c r="Z145" s="74">
        <f t="shared" si="76"/>
        <v>2214</v>
      </c>
    </row>
    <row r="146" spans="1:26" ht="12">
      <c r="A146" s="301"/>
      <c r="B146" s="75" t="s">
        <v>120</v>
      </c>
      <c r="C146" s="256"/>
      <c r="D146" s="257"/>
      <c r="E146" s="257"/>
      <c r="F146" s="310"/>
      <c r="G146" s="76">
        <v>2214</v>
      </c>
      <c r="H146" s="76">
        <v>1660</v>
      </c>
      <c r="I146" s="77">
        <v>554</v>
      </c>
      <c r="J146" s="76">
        <v>0</v>
      </c>
      <c r="K146" s="76">
        <v>0</v>
      </c>
      <c r="L146" s="76">
        <v>0</v>
      </c>
      <c r="M146" s="76">
        <v>0</v>
      </c>
      <c r="N146" s="76">
        <v>0</v>
      </c>
      <c r="O146" s="76">
        <v>0</v>
      </c>
      <c r="P146" s="76">
        <v>0</v>
      </c>
      <c r="Q146" s="76">
        <v>0</v>
      </c>
      <c r="R146" s="76">
        <v>0</v>
      </c>
      <c r="S146" s="76">
        <v>0</v>
      </c>
      <c r="T146" s="76">
        <v>0</v>
      </c>
      <c r="U146" s="76">
        <v>0</v>
      </c>
      <c r="V146" s="76">
        <v>0</v>
      </c>
      <c r="W146" s="76">
        <v>0</v>
      </c>
      <c r="X146" s="76">
        <v>0</v>
      </c>
      <c r="Y146" s="76">
        <v>0</v>
      </c>
      <c r="Z146" s="78">
        <f>SUM(H146,I146,J146,K146,L146,M146,N146,O146,P146)</f>
        <v>2214</v>
      </c>
    </row>
    <row r="147" spans="1:26" ht="12">
      <c r="A147" s="302"/>
      <c r="B147" s="75" t="s">
        <v>121</v>
      </c>
      <c r="C147" s="256"/>
      <c r="D147" s="257"/>
      <c r="E147" s="257"/>
      <c r="F147" s="311"/>
      <c r="G147" s="76">
        <v>0</v>
      </c>
      <c r="H147" s="76">
        <v>0</v>
      </c>
      <c r="I147" s="77">
        <v>0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0</v>
      </c>
      <c r="X147" s="76">
        <v>0</v>
      </c>
      <c r="Y147" s="76">
        <v>0</v>
      </c>
      <c r="Z147" s="78">
        <f>SUM(H147,I147,J147,K147,L147,M147,N147,O147,P147)</f>
        <v>0</v>
      </c>
    </row>
    <row r="148" spans="1:26" s="50" customFormat="1" ht="24" customHeight="1">
      <c r="A148" s="300" t="s">
        <v>436</v>
      </c>
      <c r="B148" s="89" t="s">
        <v>300</v>
      </c>
      <c r="C148" s="256" t="s">
        <v>356</v>
      </c>
      <c r="D148" s="257">
        <v>2011</v>
      </c>
      <c r="E148" s="257">
        <v>2012</v>
      </c>
      <c r="F148" s="309" t="s">
        <v>431</v>
      </c>
      <c r="G148" s="72">
        <f aca="true" t="shared" si="77" ref="G148:Z148">SUM(G149:G150)</f>
        <v>29520</v>
      </c>
      <c r="H148" s="72">
        <f t="shared" si="77"/>
        <v>19680</v>
      </c>
      <c r="I148" s="73">
        <f t="shared" si="77"/>
        <v>9840</v>
      </c>
      <c r="J148" s="72">
        <f t="shared" si="77"/>
        <v>0</v>
      </c>
      <c r="K148" s="72">
        <f t="shared" si="77"/>
        <v>0</v>
      </c>
      <c r="L148" s="72">
        <f t="shared" si="77"/>
        <v>0</v>
      </c>
      <c r="M148" s="72">
        <f t="shared" si="77"/>
        <v>0</v>
      </c>
      <c r="N148" s="72">
        <f t="shared" si="77"/>
        <v>0</v>
      </c>
      <c r="O148" s="72">
        <f t="shared" si="77"/>
        <v>0</v>
      </c>
      <c r="P148" s="72">
        <f t="shared" si="77"/>
        <v>0</v>
      </c>
      <c r="Q148" s="72">
        <f t="shared" si="77"/>
        <v>0</v>
      </c>
      <c r="R148" s="72">
        <f t="shared" si="77"/>
        <v>0</v>
      </c>
      <c r="S148" s="72">
        <f t="shared" si="77"/>
        <v>0</v>
      </c>
      <c r="T148" s="72">
        <f t="shared" si="77"/>
        <v>0</v>
      </c>
      <c r="U148" s="72">
        <f t="shared" si="77"/>
        <v>0</v>
      </c>
      <c r="V148" s="72">
        <f t="shared" si="77"/>
        <v>0</v>
      </c>
      <c r="W148" s="72">
        <f t="shared" si="77"/>
        <v>0</v>
      </c>
      <c r="X148" s="72">
        <f t="shared" si="77"/>
        <v>0</v>
      </c>
      <c r="Y148" s="72">
        <f t="shared" si="77"/>
        <v>0</v>
      </c>
      <c r="Z148" s="74">
        <f t="shared" si="77"/>
        <v>29520</v>
      </c>
    </row>
    <row r="149" spans="1:26" ht="12">
      <c r="A149" s="301"/>
      <c r="B149" s="75" t="s">
        <v>120</v>
      </c>
      <c r="C149" s="256"/>
      <c r="D149" s="257"/>
      <c r="E149" s="257"/>
      <c r="F149" s="310"/>
      <c r="G149" s="76">
        <v>29520</v>
      </c>
      <c r="H149" s="76">
        <v>19680</v>
      </c>
      <c r="I149" s="77">
        <v>9840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  <c r="P149" s="76">
        <v>0</v>
      </c>
      <c r="Q149" s="76">
        <v>0</v>
      </c>
      <c r="R149" s="76">
        <v>0</v>
      </c>
      <c r="S149" s="76">
        <v>0</v>
      </c>
      <c r="T149" s="76">
        <v>0</v>
      </c>
      <c r="U149" s="76">
        <v>0</v>
      </c>
      <c r="V149" s="76">
        <v>0</v>
      </c>
      <c r="W149" s="76">
        <v>0</v>
      </c>
      <c r="X149" s="76">
        <v>0</v>
      </c>
      <c r="Y149" s="76">
        <v>0</v>
      </c>
      <c r="Z149" s="78">
        <f>SUM(H149,I149,J149,K149,L149,M149,N149,O149,P149)</f>
        <v>29520</v>
      </c>
    </row>
    <row r="150" spans="1:26" ht="12">
      <c r="A150" s="302"/>
      <c r="B150" s="75" t="s">
        <v>121</v>
      </c>
      <c r="C150" s="256"/>
      <c r="D150" s="257"/>
      <c r="E150" s="257"/>
      <c r="F150" s="311"/>
      <c r="G150" s="76">
        <v>0</v>
      </c>
      <c r="H150" s="76">
        <v>0</v>
      </c>
      <c r="I150" s="77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6">
        <v>0</v>
      </c>
      <c r="S150" s="76">
        <v>0</v>
      </c>
      <c r="T150" s="76">
        <v>0</v>
      </c>
      <c r="U150" s="76">
        <v>0</v>
      </c>
      <c r="V150" s="76">
        <v>0</v>
      </c>
      <c r="W150" s="76">
        <v>0</v>
      </c>
      <c r="X150" s="76">
        <v>0</v>
      </c>
      <c r="Y150" s="76">
        <v>0</v>
      </c>
      <c r="Z150" s="78">
        <f>SUM(H150,I150,J150,K150,L150,M150,N150,O150,P150)</f>
        <v>0</v>
      </c>
    </row>
    <row r="151" spans="1:26" s="50" customFormat="1" ht="24.75" customHeight="1">
      <c r="A151" s="300" t="s">
        <v>437</v>
      </c>
      <c r="B151" s="89" t="s">
        <v>301</v>
      </c>
      <c r="C151" s="256" t="s">
        <v>356</v>
      </c>
      <c r="D151" s="257">
        <v>2011</v>
      </c>
      <c r="E151" s="257">
        <v>2014</v>
      </c>
      <c r="F151" s="309" t="s">
        <v>431</v>
      </c>
      <c r="G151" s="72">
        <f aca="true" t="shared" si="78" ref="G151:Z151">SUM(G152:G153)</f>
        <v>491</v>
      </c>
      <c r="H151" s="72">
        <f t="shared" si="78"/>
        <v>122</v>
      </c>
      <c r="I151" s="73">
        <f t="shared" si="78"/>
        <v>123</v>
      </c>
      <c r="J151" s="72">
        <f t="shared" si="78"/>
        <v>123</v>
      </c>
      <c r="K151" s="72">
        <f t="shared" si="78"/>
        <v>123</v>
      </c>
      <c r="L151" s="72">
        <f t="shared" si="78"/>
        <v>0</v>
      </c>
      <c r="M151" s="72">
        <f t="shared" si="78"/>
        <v>0</v>
      </c>
      <c r="N151" s="72">
        <f t="shared" si="78"/>
        <v>0</v>
      </c>
      <c r="O151" s="72">
        <f t="shared" si="78"/>
        <v>0</v>
      </c>
      <c r="P151" s="72">
        <f t="shared" si="78"/>
        <v>0</v>
      </c>
      <c r="Q151" s="72">
        <f t="shared" si="78"/>
        <v>0</v>
      </c>
      <c r="R151" s="72">
        <f t="shared" si="78"/>
        <v>0</v>
      </c>
      <c r="S151" s="72">
        <f t="shared" si="78"/>
        <v>0</v>
      </c>
      <c r="T151" s="72">
        <f t="shared" si="78"/>
        <v>0</v>
      </c>
      <c r="U151" s="72">
        <f t="shared" si="78"/>
        <v>0</v>
      </c>
      <c r="V151" s="72">
        <f t="shared" si="78"/>
        <v>0</v>
      </c>
      <c r="W151" s="72">
        <f t="shared" si="78"/>
        <v>0</v>
      </c>
      <c r="X151" s="72">
        <f t="shared" si="78"/>
        <v>0</v>
      </c>
      <c r="Y151" s="72">
        <f t="shared" si="78"/>
        <v>0</v>
      </c>
      <c r="Z151" s="74">
        <f t="shared" si="78"/>
        <v>491</v>
      </c>
    </row>
    <row r="152" spans="1:26" ht="12">
      <c r="A152" s="301"/>
      <c r="B152" s="75" t="s">
        <v>120</v>
      </c>
      <c r="C152" s="256"/>
      <c r="D152" s="257"/>
      <c r="E152" s="257"/>
      <c r="F152" s="310"/>
      <c r="G152" s="76">
        <v>491</v>
      </c>
      <c r="H152" s="76">
        <v>122</v>
      </c>
      <c r="I152" s="77">
        <v>123</v>
      </c>
      <c r="J152" s="76">
        <v>123</v>
      </c>
      <c r="K152" s="76">
        <v>123</v>
      </c>
      <c r="L152" s="76">
        <v>0</v>
      </c>
      <c r="M152" s="76">
        <v>0</v>
      </c>
      <c r="N152" s="76">
        <v>0</v>
      </c>
      <c r="O152" s="76">
        <v>0</v>
      </c>
      <c r="P152" s="76">
        <v>0</v>
      </c>
      <c r="Q152" s="76">
        <v>0</v>
      </c>
      <c r="R152" s="76">
        <v>0</v>
      </c>
      <c r="S152" s="76">
        <v>0</v>
      </c>
      <c r="T152" s="76">
        <v>0</v>
      </c>
      <c r="U152" s="76">
        <v>0</v>
      </c>
      <c r="V152" s="76">
        <v>0</v>
      </c>
      <c r="W152" s="76">
        <v>0</v>
      </c>
      <c r="X152" s="76">
        <v>0</v>
      </c>
      <c r="Y152" s="76">
        <v>0</v>
      </c>
      <c r="Z152" s="78">
        <f>SUM(H152,I152,J152,K152,L152,M152,N152,O152,P152)</f>
        <v>491</v>
      </c>
    </row>
    <row r="153" spans="1:26" ht="12">
      <c r="A153" s="302"/>
      <c r="B153" s="75" t="s">
        <v>121</v>
      </c>
      <c r="C153" s="256"/>
      <c r="D153" s="257"/>
      <c r="E153" s="257"/>
      <c r="F153" s="311"/>
      <c r="G153" s="76">
        <v>0</v>
      </c>
      <c r="H153" s="76">
        <v>0</v>
      </c>
      <c r="I153" s="77">
        <v>0</v>
      </c>
      <c r="J153" s="76">
        <v>0</v>
      </c>
      <c r="K153" s="76">
        <v>0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76">
        <v>0</v>
      </c>
      <c r="S153" s="76">
        <v>0</v>
      </c>
      <c r="T153" s="76">
        <v>0</v>
      </c>
      <c r="U153" s="76">
        <v>0</v>
      </c>
      <c r="V153" s="76">
        <v>0</v>
      </c>
      <c r="W153" s="76">
        <v>0</v>
      </c>
      <c r="X153" s="76">
        <v>0</v>
      </c>
      <c r="Y153" s="76">
        <v>0</v>
      </c>
      <c r="Z153" s="78">
        <f>SUM(H153,I153,J153,K153,L153,M153,N153,O153,P153)</f>
        <v>0</v>
      </c>
    </row>
    <row r="154" spans="1:26" s="62" customFormat="1" ht="27.75" customHeight="1" hidden="1">
      <c r="A154" s="300" t="s">
        <v>37</v>
      </c>
      <c r="B154" s="264" t="s">
        <v>132</v>
      </c>
      <c r="C154" s="264"/>
      <c r="D154" s="264"/>
      <c r="E154" s="264"/>
      <c r="F154" s="210"/>
      <c r="G154" s="60">
        <f aca="true" t="shared" si="79" ref="G154:Z154">SUM(G155)</f>
        <v>0</v>
      </c>
      <c r="H154" s="60">
        <f t="shared" si="79"/>
        <v>0</v>
      </c>
      <c r="I154" s="61">
        <f t="shared" si="79"/>
        <v>0</v>
      </c>
      <c r="J154" s="60">
        <f t="shared" si="79"/>
        <v>0</v>
      </c>
      <c r="K154" s="60">
        <f t="shared" si="79"/>
        <v>0</v>
      </c>
      <c r="L154" s="60">
        <f t="shared" si="79"/>
        <v>0</v>
      </c>
      <c r="M154" s="60">
        <f t="shared" si="79"/>
        <v>0</v>
      </c>
      <c r="N154" s="60">
        <f t="shared" si="79"/>
        <v>0</v>
      </c>
      <c r="O154" s="60">
        <f t="shared" si="79"/>
        <v>0</v>
      </c>
      <c r="P154" s="60">
        <f t="shared" si="79"/>
        <v>0</v>
      </c>
      <c r="Q154" s="60">
        <f t="shared" si="79"/>
        <v>0</v>
      </c>
      <c r="R154" s="60">
        <f t="shared" si="79"/>
        <v>0</v>
      </c>
      <c r="S154" s="60">
        <f t="shared" si="79"/>
        <v>0</v>
      </c>
      <c r="T154" s="60">
        <f t="shared" si="79"/>
        <v>0</v>
      </c>
      <c r="U154" s="60">
        <f t="shared" si="79"/>
        <v>0</v>
      </c>
      <c r="V154" s="60">
        <f t="shared" si="79"/>
        <v>0</v>
      </c>
      <c r="W154" s="60">
        <f t="shared" si="79"/>
        <v>0</v>
      </c>
      <c r="X154" s="60">
        <f t="shared" si="79"/>
        <v>0</v>
      </c>
      <c r="Y154" s="60">
        <f t="shared" si="79"/>
        <v>0</v>
      </c>
      <c r="Z154" s="60">
        <f t="shared" si="79"/>
        <v>0</v>
      </c>
    </row>
    <row r="155" spans="1:26" s="65" customFormat="1" ht="12" hidden="1">
      <c r="A155" s="302"/>
      <c r="B155" s="228" t="s">
        <v>120</v>
      </c>
      <c r="C155" s="228"/>
      <c r="D155" s="228"/>
      <c r="E155" s="228"/>
      <c r="F155" s="204"/>
      <c r="G155" s="63">
        <f aca="true" t="shared" si="80" ref="G155:P155">SUM(G157)</f>
        <v>0</v>
      </c>
      <c r="H155" s="63">
        <f t="shared" si="80"/>
        <v>0</v>
      </c>
      <c r="I155" s="64">
        <f t="shared" si="80"/>
        <v>0</v>
      </c>
      <c r="J155" s="63">
        <f t="shared" si="80"/>
        <v>0</v>
      </c>
      <c r="K155" s="63">
        <f t="shared" si="80"/>
        <v>0</v>
      </c>
      <c r="L155" s="63">
        <f t="shared" si="80"/>
        <v>0</v>
      </c>
      <c r="M155" s="63">
        <f t="shared" si="80"/>
        <v>0</v>
      </c>
      <c r="N155" s="63">
        <f t="shared" si="80"/>
        <v>0</v>
      </c>
      <c r="O155" s="63">
        <f t="shared" si="80"/>
        <v>0</v>
      </c>
      <c r="P155" s="63">
        <f t="shared" si="80"/>
        <v>0</v>
      </c>
      <c r="Q155" s="63"/>
      <c r="R155" s="63"/>
      <c r="S155" s="63"/>
      <c r="T155" s="63"/>
      <c r="U155" s="63"/>
      <c r="V155" s="63"/>
      <c r="W155" s="63"/>
      <c r="X155" s="63"/>
      <c r="Y155" s="63"/>
      <c r="Z155" s="63">
        <f>SUM(Z157)</f>
        <v>0</v>
      </c>
    </row>
    <row r="156" spans="1:26" s="201" customFormat="1" ht="12" hidden="1">
      <c r="A156" s="300" t="s">
        <v>193</v>
      </c>
      <c r="B156" s="202" t="s">
        <v>131</v>
      </c>
      <c r="C156" s="312"/>
      <c r="D156" s="312"/>
      <c r="E156" s="312"/>
      <c r="F156" s="203"/>
      <c r="G156" s="195">
        <f aca="true" t="shared" si="81" ref="G156:Z156">SUM(G157)</f>
        <v>0</v>
      </c>
      <c r="H156" s="195">
        <f t="shared" si="81"/>
        <v>0</v>
      </c>
      <c r="I156" s="196">
        <f t="shared" si="81"/>
        <v>0</v>
      </c>
      <c r="J156" s="195">
        <f t="shared" si="81"/>
        <v>0</v>
      </c>
      <c r="K156" s="195">
        <f t="shared" si="81"/>
        <v>0</v>
      </c>
      <c r="L156" s="195">
        <f t="shared" si="81"/>
        <v>0</v>
      </c>
      <c r="M156" s="195">
        <f t="shared" si="81"/>
        <v>0</v>
      </c>
      <c r="N156" s="195">
        <f t="shared" si="81"/>
        <v>0</v>
      </c>
      <c r="O156" s="195">
        <f t="shared" si="81"/>
        <v>0</v>
      </c>
      <c r="P156" s="195">
        <f t="shared" si="81"/>
        <v>0</v>
      </c>
      <c r="Q156" s="195">
        <f t="shared" si="81"/>
        <v>0</v>
      </c>
      <c r="R156" s="195">
        <f t="shared" si="81"/>
        <v>0</v>
      </c>
      <c r="S156" s="195">
        <f t="shared" si="81"/>
        <v>0</v>
      </c>
      <c r="T156" s="195">
        <f t="shared" si="81"/>
        <v>0</v>
      </c>
      <c r="U156" s="195">
        <f t="shared" si="81"/>
        <v>0</v>
      </c>
      <c r="V156" s="195">
        <f t="shared" si="81"/>
        <v>0</v>
      </c>
      <c r="W156" s="195">
        <f t="shared" si="81"/>
        <v>0</v>
      </c>
      <c r="X156" s="195">
        <f t="shared" si="81"/>
        <v>0</v>
      </c>
      <c r="Y156" s="195">
        <f t="shared" si="81"/>
        <v>0</v>
      </c>
      <c r="Z156" s="195">
        <f t="shared" si="81"/>
        <v>0</v>
      </c>
    </row>
    <row r="157" spans="1:26" s="201" customFormat="1" ht="12" hidden="1">
      <c r="A157" s="302"/>
      <c r="B157" s="198" t="s">
        <v>120</v>
      </c>
      <c r="C157" s="312"/>
      <c r="D157" s="312"/>
      <c r="E157" s="312"/>
      <c r="F157" s="203"/>
      <c r="G157" s="199">
        <v>0</v>
      </c>
      <c r="H157" s="199">
        <v>0</v>
      </c>
      <c r="I157" s="200">
        <v>0</v>
      </c>
      <c r="J157" s="199">
        <v>0</v>
      </c>
      <c r="K157" s="199">
        <v>0</v>
      </c>
      <c r="L157" s="199">
        <v>0</v>
      </c>
      <c r="M157" s="199">
        <v>0</v>
      </c>
      <c r="N157" s="199">
        <v>0</v>
      </c>
      <c r="O157" s="199">
        <v>0</v>
      </c>
      <c r="P157" s="199">
        <v>0</v>
      </c>
      <c r="Q157" s="199"/>
      <c r="R157" s="199"/>
      <c r="S157" s="199"/>
      <c r="T157" s="199"/>
      <c r="U157" s="199"/>
      <c r="V157" s="199"/>
      <c r="W157" s="199"/>
      <c r="X157" s="199"/>
      <c r="Y157" s="199"/>
      <c r="Z157" s="199">
        <f>SUM(H157:Y157)</f>
        <v>0</v>
      </c>
    </row>
    <row r="158" spans="1:26" ht="30" customHeight="1" hidden="1">
      <c r="A158" s="295" t="s">
        <v>194</v>
      </c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  <c r="X158" s="295"/>
      <c r="Y158" s="295"/>
      <c r="Z158" s="295"/>
    </row>
    <row r="159" spans="1:26" ht="14.25" customHeight="1" hidden="1">
      <c r="A159" s="296" t="s">
        <v>195</v>
      </c>
      <c r="B159" s="296"/>
      <c r="C159" s="296"/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  <c r="Y159" s="296"/>
      <c r="Z159" s="296"/>
    </row>
    <row r="160" spans="1:26" ht="11.25" customHeight="1" hidden="1">
      <c r="A160" s="296" t="s">
        <v>196</v>
      </c>
      <c r="B160" s="296"/>
      <c r="C160" s="296"/>
      <c r="D160" s="296"/>
      <c r="E160" s="296"/>
      <c r="F160" s="296"/>
      <c r="G160" s="296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296"/>
      <c r="X160" s="296"/>
      <c r="Y160" s="296"/>
      <c r="Z160" s="296"/>
    </row>
    <row r="161" spans="1:26" ht="26.25" customHeight="1" hidden="1">
      <c r="A161" s="241" t="s">
        <v>425</v>
      </c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</row>
    <row r="162" spans="1:9" ht="12">
      <c r="A162" s="299"/>
      <c r="B162" s="299"/>
      <c r="C162" s="299"/>
      <c r="D162" s="299"/>
      <c r="E162" s="299"/>
      <c r="F162" s="299"/>
      <c r="G162" s="299"/>
      <c r="H162" s="299"/>
      <c r="I162" s="299"/>
    </row>
  </sheetData>
  <sheetProtection password="CF53" sheet="1" formatCells="0" formatColumns="0" formatRows="0" insertColumns="0" insertRows="0" insertHyperlinks="0" deleteColumns="0" deleteRows="0" sort="0" autoFilter="0" pivotTables="0"/>
  <mergeCells count="251">
    <mergeCell ref="A85:A90"/>
    <mergeCell ref="D88:D90"/>
    <mergeCell ref="E88:E90"/>
    <mergeCell ref="C76:C78"/>
    <mergeCell ref="D76:D78"/>
    <mergeCell ref="E76:E78"/>
    <mergeCell ref="A76:A81"/>
    <mergeCell ref="A82:A84"/>
    <mergeCell ref="C82:C84"/>
    <mergeCell ref="C70:C72"/>
    <mergeCell ref="D70:D72"/>
    <mergeCell ref="E70:E72"/>
    <mergeCell ref="A70:A75"/>
    <mergeCell ref="C73:C75"/>
    <mergeCell ref="D73:D75"/>
    <mergeCell ref="E73:E75"/>
    <mergeCell ref="A37:A42"/>
    <mergeCell ref="E40:E42"/>
    <mergeCell ref="D40:D42"/>
    <mergeCell ref="C43:C45"/>
    <mergeCell ref="D43:D45"/>
    <mergeCell ref="E43:E45"/>
    <mergeCell ref="A43:A48"/>
    <mergeCell ref="E34:E36"/>
    <mergeCell ref="C37:C39"/>
    <mergeCell ref="D37:D39"/>
    <mergeCell ref="E37:E39"/>
    <mergeCell ref="A25:A30"/>
    <mergeCell ref="C28:C30"/>
    <mergeCell ref="D28:D30"/>
    <mergeCell ref="C31:C33"/>
    <mergeCell ref="D31:D33"/>
    <mergeCell ref="A31:A36"/>
    <mergeCell ref="D34:D36"/>
    <mergeCell ref="C34:C36"/>
    <mergeCell ref="C25:C27"/>
    <mergeCell ref="D25:D27"/>
    <mergeCell ref="A2:Z2"/>
    <mergeCell ref="A158:Z158"/>
    <mergeCell ref="A159:Z159"/>
    <mergeCell ref="E97:E99"/>
    <mergeCell ref="E28:E30"/>
    <mergeCell ref="F34:F36"/>
    <mergeCell ref="F37:F39"/>
    <mergeCell ref="F40:F42"/>
    <mergeCell ref="F43:F45"/>
    <mergeCell ref="F46:F48"/>
    <mergeCell ref="A160:Z160"/>
    <mergeCell ref="A161:Z161"/>
    <mergeCell ref="F25:F27"/>
    <mergeCell ref="F28:F30"/>
    <mergeCell ref="F31:F33"/>
    <mergeCell ref="F49:F51"/>
    <mergeCell ref="F64:F65"/>
    <mergeCell ref="F70:F71"/>
    <mergeCell ref="F76:F77"/>
    <mergeCell ref="F85:F87"/>
    <mergeCell ref="A49:A51"/>
    <mergeCell ref="C49:C51"/>
    <mergeCell ref="D49:D51"/>
    <mergeCell ref="E55:E57"/>
    <mergeCell ref="B54:E54"/>
    <mergeCell ref="C46:C48"/>
    <mergeCell ref="B60:E60"/>
    <mergeCell ref="D46:D48"/>
    <mergeCell ref="E46:E48"/>
    <mergeCell ref="B58:E58"/>
    <mergeCell ref="B59:E59"/>
    <mergeCell ref="D55:D57"/>
    <mergeCell ref="A97:A99"/>
    <mergeCell ref="C97:C99"/>
    <mergeCell ref="D97:D99"/>
    <mergeCell ref="C94:C96"/>
    <mergeCell ref="D94:D96"/>
    <mergeCell ref="E64:E66"/>
    <mergeCell ref="A91:A96"/>
    <mergeCell ref="A100:A102"/>
    <mergeCell ref="C40:C42"/>
    <mergeCell ref="A55:A57"/>
    <mergeCell ref="A58:A63"/>
    <mergeCell ref="A64:A69"/>
    <mergeCell ref="C88:C90"/>
    <mergeCell ref="C55:C57"/>
    <mergeCell ref="B52:E52"/>
    <mergeCell ref="A52:A54"/>
    <mergeCell ref="B53:E53"/>
    <mergeCell ref="B24:E24"/>
    <mergeCell ref="B13:E13"/>
    <mergeCell ref="B14:E14"/>
    <mergeCell ref="B15:E15"/>
    <mergeCell ref="B23:E23"/>
    <mergeCell ref="B19:E19"/>
    <mergeCell ref="E25:E27"/>
    <mergeCell ref="E31:E33"/>
    <mergeCell ref="G4:G5"/>
    <mergeCell ref="Z4:Z5"/>
    <mergeCell ref="B11:E11"/>
    <mergeCell ref="B22:E22"/>
    <mergeCell ref="B10:E10"/>
    <mergeCell ref="B16:E16"/>
    <mergeCell ref="B17:E17"/>
    <mergeCell ref="B18:E18"/>
    <mergeCell ref="A4:A5"/>
    <mergeCell ref="B4:B5"/>
    <mergeCell ref="C4:C5"/>
    <mergeCell ref="S4:Y4"/>
    <mergeCell ref="D4:E4"/>
    <mergeCell ref="H4:P4"/>
    <mergeCell ref="B12:E12"/>
    <mergeCell ref="E49:E51"/>
    <mergeCell ref="A19:A24"/>
    <mergeCell ref="E91:E93"/>
    <mergeCell ref="E67:E69"/>
    <mergeCell ref="D82:D84"/>
    <mergeCell ref="C67:C69"/>
    <mergeCell ref="D67:D69"/>
    <mergeCell ref="C64:C66"/>
    <mergeCell ref="D64:D66"/>
    <mergeCell ref="F94:F96"/>
    <mergeCell ref="F73:F75"/>
    <mergeCell ref="F67:F69"/>
    <mergeCell ref="F97:F99"/>
    <mergeCell ref="F91:F93"/>
    <mergeCell ref="F82:F84"/>
    <mergeCell ref="F88:F90"/>
    <mergeCell ref="F79:F81"/>
    <mergeCell ref="F100:F102"/>
    <mergeCell ref="F103:F105"/>
    <mergeCell ref="F106:F108"/>
    <mergeCell ref="F109:F111"/>
    <mergeCell ref="F112:F114"/>
    <mergeCell ref="F115:F117"/>
    <mergeCell ref="F118:F120"/>
    <mergeCell ref="F121:F123"/>
    <mergeCell ref="F124:F126"/>
    <mergeCell ref="F127:F129"/>
    <mergeCell ref="F130:F132"/>
    <mergeCell ref="A154:A155"/>
    <mergeCell ref="F133:F135"/>
    <mergeCell ref="F136:F138"/>
    <mergeCell ref="F139:F141"/>
    <mergeCell ref="F142:F144"/>
    <mergeCell ref="F145:F147"/>
    <mergeCell ref="F148:F150"/>
    <mergeCell ref="A109:A111"/>
    <mergeCell ref="B109:E109"/>
    <mergeCell ref="B110:E110"/>
    <mergeCell ref="B111:E111"/>
    <mergeCell ref="F16:F18"/>
    <mergeCell ref="F22:F24"/>
    <mergeCell ref="F13:F15"/>
    <mergeCell ref="F19:F21"/>
    <mergeCell ref="F61:F63"/>
    <mergeCell ref="F58:F60"/>
    <mergeCell ref="B7:E7"/>
    <mergeCell ref="F7:F9"/>
    <mergeCell ref="B8:E8"/>
    <mergeCell ref="B9:E9"/>
    <mergeCell ref="B61:E61"/>
    <mergeCell ref="B62:E62"/>
    <mergeCell ref="B63:E63"/>
    <mergeCell ref="F10:F12"/>
    <mergeCell ref="A7:A12"/>
    <mergeCell ref="E156:E157"/>
    <mergeCell ref="B155:E155"/>
    <mergeCell ref="B154:E154"/>
    <mergeCell ref="B20:E20"/>
    <mergeCell ref="B21:E21"/>
    <mergeCell ref="A156:A157"/>
    <mergeCell ref="C156:C157"/>
    <mergeCell ref="D156:D157"/>
    <mergeCell ref="A13:A18"/>
    <mergeCell ref="F151:F153"/>
    <mergeCell ref="C112:C114"/>
    <mergeCell ref="C115:C117"/>
    <mergeCell ref="D115:D117"/>
    <mergeCell ref="E115:E117"/>
    <mergeCell ref="C118:C120"/>
    <mergeCell ref="D118:D120"/>
    <mergeCell ref="E118:E120"/>
    <mergeCell ref="D112:D114"/>
    <mergeCell ref="E112:E114"/>
    <mergeCell ref="A127:A129"/>
    <mergeCell ref="A112:A114"/>
    <mergeCell ref="A115:A117"/>
    <mergeCell ref="A118:A120"/>
    <mergeCell ref="A162:I162"/>
    <mergeCell ref="C79:C81"/>
    <mergeCell ref="D79:D81"/>
    <mergeCell ref="E79:E81"/>
    <mergeCell ref="C91:C93"/>
    <mergeCell ref="D91:D93"/>
    <mergeCell ref="A103:A105"/>
    <mergeCell ref="C103:C105"/>
    <mergeCell ref="D103:D105"/>
    <mergeCell ref="E103:E105"/>
    <mergeCell ref="C100:C102"/>
    <mergeCell ref="D100:D102"/>
    <mergeCell ref="E100:E102"/>
    <mergeCell ref="E82:E84"/>
    <mergeCell ref="E94:E96"/>
    <mergeCell ref="C85:C87"/>
    <mergeCell ref="D85:D87"/>
    <mergeCell ref="E85:E87"/>
    <mergeCell ref="A106:A108"/>
    <mergeCell ref="C106:C108"/>
    <mergeCell ref="D106:D108"/>
    <mergeCell ref="E106:E108"/>
    <mergeCell ref="D124:D126"/>
    <mergeCell ref="E124:E126"/>
    <mergeCell ref="A121:A123"/>
    <mergeCell ref="C121:C123"/>
    <mergeCell ref="D121:D123"/>
    <mergeCell ref="E121:E123"/>
    <mergeCell ref="A124:A126"/>
    <mergeCell ref="C124:C126"/>
    <mergeCell ref="D133:D135"/>
    <mergeCell ref="E133:E135"/>
    <mergeCell ref="C127:C129"/>
    <mergeCell ref="D127:D129"/>
    <mergeCell ref="E127:E129"/>
    <mergeCell ref="D130:D132"/>
    <mergeCell ref="E130:E132"/>
    <mergeCell ref="A130:A132"/>
    <mergeCell ref="C130:C132"/>
    <mergeCell ref="A139:A141"/>
    <mergeCell ref="C139:C141"/>
    <mergeCell ref="A133:A135"/>
    <mergeCell ref="C133:C135"/>
    <mergeCell ref="D139:D141"/>
    <mergeCell ref="E139:E141"/>
    <mergeCell ref="A136:A138"/>
    <mergeCell ref="C136:C138"/>
    <mergeCell ref="D136:D138"/>
    <mergeCell ref="E136:E138"/>
    <mergeCell ref="A145:A147"/>
    <mergeCell ref="C145:C147"/>
    <mergeCell ref="D145:D147"/>
    <mergeCell ref="E145:E147"/>
    <mergeCell ref="A142:A144"/>
    <mergeCell ref="C142:C144"/>
    <mergeCell ref="D142:D144"/>
    <mergeCell ref="E142:E144"/>
    <mergeCell ref="A151:A153"/>
    <mergeCell ref="C151:C153"/>
    <mergeCell ref="D151:D153"/>
    <mergeCell ref="E151:E153"/>
    <mergeCell ref="A148:A150"/>
    <mergeCell ref="C148:C150"/>
    <mergeCell ref="D148:D150"/>
    <mergeCell ref="E148:E150"/>
  </mergeCells>
  <printOptions horizontalCentered="1"/>
  <pageMargins left="0.5905511811023623" right="0.5905511811023623" top="0.7874015748031497" bottom="0.7874015748031497" header="0.5118110236220472" footer="0.5118110236220472"/>
  <pageSetup fitToHeight="10" horizontalDpi="600" verticalDpi="600" orientation="landscape" pageOrder="overThenDown" paperSize="9" scale="83" r:id="rId1"/>
  <rowBreaks count="2" manualBreakCount="2">
    <brk id="75" max="25" man="1"/>
    <brk id="13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igorecka</cp:lastModifiedBy>
  <cp:lastPrinted>2011-08-29T13:21:00Z</cp:lastPrinted>
  <dcterms:created xsi:type="dcterms:W3CDTF">2010-08-25T09:27:19Z</dcterms:created>
  <dcterms:modified xsi:type="dcterms:W3CDTF">2011-09-01T13:07:04Z</dcterms:modified>
  <cp:category/>
  <cp:version/>
  <cp:contentType/>
  <cp:contentStatus/>
</cp:coreProperties>
</file>