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activeTab="9"/>
  </bookViews>
  <sheets>
    <sheet name="1" sheetId="1" r:id="rId1"/>
    <sheet name="2" sheetId="2" r:id="rId2"/>
    <sheet name="2a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definedNames>
    <definedName name="_xlnm.Print_Area" localSheetId="0">'1'!$A$1:$G$223</definedName>
    <definedName name="_xlnm.Print_Area" localSheetId="10">'10'!$A$1:$J$12</definedName>
    <definedName name="_xlnm.Print_Area" localSheetId="11">'11'!$A$1:$G$27</definedName>
    <definedName name="_xlnm.Print_Area" localSheetId="14">'14'!$A$1:$D$25</definedName>
    <definedName name="_xlnm.Print_Area" localSheetId="15">'15'!$A$1:$E$18</definedName>
    <definedName name="_xlnm.Print_Area" localSheetId="17">'17'!$A$1:$F$17</definedName>
    <definedName name="_xlnm.Print_Area" localSheetId="18">'18'!$A$1:$F$19</definedName>
    <definedName name="_xlnm.Print_Area" localSheetId="19">'19'!$A$1:$F$25</definedName>
    <definedName name="_xlnm.Print_Area" localSheetId="20">'20'!$A$1:$E$13</definedName>
    <definedName name="_xlnm.Print_Area" localSheetId="2">'2a'!$A$1:$J$47</definedName>
    <definedName name="_xlnm.Print_Area" localSheetId="3">'3'!$A$1:$D$24</definedName>
    <definedName name="_xlnm.Print_Area" localSheetId="8">'8'!$A$1:$K$53</definedName>
    <definedName name="_xlnm.Print_Area" localSheetId="9">'9'!$A$1:$N$46</definedName>
    <definedName name="_xlnm.Print_Titles" localSheetId="0">'1'!$4:$6</definedName>
    <definedName name="_xlnm.Print_Titles" localSheetId="10">'10'!$4:$8</definedName>
    <definedName name="_xlnm.Print_Titles" localSheetId="11">'11'!$4:$5</definedName>
    <definedName name="_xlnm.Print_Titles" localSheetId="15">'15'!$4:$5</definedName>
    <definedName name="_xlnm.Print_Titles" localSheetId="19">'19'!$4:$5</definedName>
    <definedName name="_xlnm.Print_Titles" localSheetId="1">'2'!$4:$8</definedName>
    <definedName name="_xlnm.Print_Titles" localSheetId="2">'2a'!$3:$7</definedName>
    <definedName name="_xlnm.Print_Titles" localSheetId="4">'4'!$3:$7</definedName>
    <definedName name="_xlnm.Print_Titles" localSheetId="5">'5'!$3:$7</definedName>
    <definedName name="_xlnm.Print_Titles" localSheetId="6">'6'!$3:$7</definedName>
    <definedName name="_xlnm.Print_Titles" localSheetId="8">'8'!$3:$5</definedName>
    <definedName name="_xlnm.Print_Titles" localSheetId="9">'9'!$3:$5</definedName>
  </definedNames>
  <calcPr fullCalcOnLoad="1"/>
</workbook>
</file>

<file path=xl/sharedStrings.xml><?xml version="1.0" encoding="utf-8"?>
<sst xmlns="http://schemas.openxmlformats.org/spreadsheetml/2006/main" count="1891" uniqueCount="826">
  <si>
    <t xml:space="preserve">Melioracja terenów zurbanizowanych na obszarze Miasta Świnoujście </t>
  </si>
  <si>
    <t>Rewitalizacja ulicy Hołdu Pruskiego</t>
  </si>
  <si>
    <t>Budowa budynku  na cele Informacji Turystycznej, Pl. Wolności</t>
  </si>
  <si>
    <t>Zabezpieczenie środków na inwestycje realizowane przez Zakład Wodociągów i Kanalizacji Sp z o.o.</t>
  </si>
  <si>
    <t>Budowa Archiwum Miejskiego, w ramach przebudowy budynku przy ul. Monte Cassino 22</t>
  </si>
  <si>
    <t>Rozwój Czterech Zakątków jako zrównoważonego miejsca pobytu opartego na naturalnym i kulturowym dziedzictwie</t>
  </si>
  <si>
    <t>Przebudowa ulicy Wybrzeże Władysława IV na odcinku od ul. Jana z Kolna do Basenu Północnego</t>
  </si>
  <si>
    <t>Budowa mostu nad Starą Świną łączącego wyspy Karsibór  i Wolin</t>
  </si>
  <si>
    <t>Przebudowa ulicy Wojska Polskiego w ramach projektu -Transgraniczne połączenie pomiędzy miastem Świnoujście i gminą Ostseebad Heringsdorf</t>
  </si>
  <si>
    <t>Budowa budynku na cele Informacji Turystycznej, 
 Pl. Wolności</t>
  </si>
  <si>
    <t>Budowa Archiwum Miejskiego w ramach przebudowy budynku przy ul. Monte Cassino 22</t>
  </si>
  <si>
    <t>Limity wydatków na wieloletnie programy inwestycyjne realizowane w latach 2010 i kolejnych</t>
  </si>
  <si>
    <t>po roku 
2012</t>
  </si>
  <si>
    <t>Transgraniczna promenada pomiędzy Świnoujściem i Gminą Heringsdorf</t>
  </si>
  <si>
    <t>Przebudowa promenady w dzielnicy nadmorskiej w Świnoujściu</t>
  </si>
  <si>
    <t>Program dotacji na remonty obiektów zabytkowych wpisanych do rejestru zabytków</t>
  </si>
  <si>
    <t>Przebudowa ulicy Grunwaldzkiej</t>
  </si>
  <si>
    <t>Budowa ścieżki rowerowej i chodnika w ulicy Uzdrowiskowej w Świnoujściu</t>
  </si>
  <si>
    <t>Rewitalizacja zespołu zabytkowych fortów (zagospodarowanie terenu przy kompleksie Fortu Zachodniego)</t>
  </si>
  <si>
    <t>2010 r.</t>
  </si>
  <si>
    <t>75647</t>
  </si>
  <si>
    <t>75803</t>
  </si>
  <si>
    <t>Część wyrównawcza subwencji ogólnej dla powiatów</t>
  </si>
  <si>
    <t>Środki z Funduszu Pracy otrzymane przez powiat z przeznaczeniem na finansowanie kosztów wynagradzania i składek na ubezpieczenia społeczne pracowników powiatowego urzędu pracy</t>
  </si>
  <si>
    <t>dochody bieżące</t>
  </si>
  <si>
    <t>dochody majątkowe</t>
  </si>
  <si>
    <t xml:space="preserve">Urzędy naczelnych organów władzy państwowej, kontroli i ochrony prawa </t>
  </si>
  <si>
    <t>WYDATKI GMINY</t>
  </si>
  <si>
    <t xml:space="preserve">Nazwa zadania inwestycyjnego
</t>
  </si>
  <si>
    <t>Lata realizacji projektu</t>
  </si>
  <si>
    <t>Wartość całkowita projektu
(w zł)</t>
  </si>
  <si>
    <t>środki UE</t>
  </si>
  <si>
    <t>Budowa systemu parkingowego w mieście</t>
  </si>
  <si>
    <t>Przebudowa przystani jachtowej w Łunowie</t>
  </si>
  <si>
    <t>92120</t>
  </si>
  <si>
    <t>Przebudowa stadionu OSiR Wyspiarz przy ul. Matejki</t>
  </si>
  <si>
    <t>Okres realizacji</t>
  </si>
  <si>
    <t>Grzywny, mandaty i inne kary pieniężne od osób fizycznych</t>
  </si>
  <si>
    <t>80148</t>
  </si>
  <si>
    <t>Stołówki szkolne</t>
  </si>
  <si>
    <t>Gospodarka odpadami</t>
  </si>
  <si>
    <t>Ochrona zabytków i opieka nad zabytkami</t>
  </si>
  <si>
    <t>WYDATKI POWIATU</t>
  </si>
  <si>
    <t>GMINA</t>
  </si>
  <si>
    <t>POWIAT</t>
  </si>
  <si>
    <t>Składki na ubezpieczenia społeczne</t>
  </si>
  <si>
    <t>Składki na Fundusz Pracy</t>
  </si>
  <si>
    <t>Zakup materiałów papierniczych do sprzętu drukarskiego i urządzeń kserograficznych</t>
  </si>
  <si>
    <t>Zakup akcesoriów komputerowych, w tym programów i licencji</t>
  </si>
  <si>
    <t>Organizacja rodzin zastępczych</t>
  </si>
  <si>
    <t>Przebudowa ulicy Zalewowej</t>
  </si>
  <si>
    <t>Przebudowa boisk przyszkolnych</t>
  </si>
  <si>
    <t>Gimnazjum im. św. Jadwigi Królowej</t>
  </si>
  <si>
    <t>Zadania w zakresie kultury i ochrony dziedzictwa 
narodowego</t>
  </si>
  <si>
    <t>Zakład Gospodarki Mieszkaniowej</t>
  </si>
  <si>
    <t>Szkoła Podstawowa Nr 1</t>
  </si>
  <si>
    <t>Szkoła Podstawowa Nr 2</t>
  </si>
  <si>
    <t>Szkoła Podstawowa Nr 6</t>
  </si>
  <si>
    <t xml:space="preserve">Szkoła Podstawowa Nr 9 </t>
  </si>
  <si>
    <t>Gimnazjum Publiczne Nr 1</t>
  </si>
  <si>
    <t>Gimnazjum Publiczne Nr 2</t>
  </si>
  <si>
    <t>Gimnazjum Publiczne Nr 3</t>
  </si>
  <si>
    <t>Żłobek Miejski</t>
  </si>
  <si>
    <t>Młodzieżowy Dom Kultury</t>
  </si>
  <si>
    <t xml:space="preserve">      Urząd Miasta</t>
  </si>
  <si>
    <t xml:space="preserve">      Żegluga Świnoujska</t>
  </si>
  <si>
    <t>Liceum Ogólnokształcące 
z Oddziałami Integracyjnymi</t>
  </si>
  <si>
    <t>Zespół Szkół Morskich 
    - szkoły zawodowe</t>
  </si>
  <si>
    <t>Zespół Szkół w Świnoujściu</t>
  </si>
  <si>
    <t>Budowa Centrum Kultury i Sportu przy ul. Matejki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</si>
  <si>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</si>
  <si>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</si>
  <si>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</si>
  <si>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</si>
  <si>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</si>
  <si>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</si>
  <si>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</si>
  <si>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</si>
  <si>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</si>
  <si>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</si>
  <si>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</si>
  <si>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</si>
  <si>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</si>
  <si>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</si>
  <si>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</si>
  <si>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</si>
  <si>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</si>
  <si>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</si>
  <si>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</si>
  <si>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</si>
  <si>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</si>
  <si>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90002</t>
  </si>
  <si>
    <t>26.</t>
  </si>
  <si>
    <t>42.</t>
  </si>
  <si>
    <t>43.</t>
  </si>
  <si>
    <t>44.</t>
  </si>
  <si>
    <t>45.</t>
  </si>
  <si>
    <t>46.</t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</si>
  <si>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</si>
  <si>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</si>
  <si>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</si>
  <si>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</si>
  <si>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</si>
  <si>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</si>
  <si>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</si>
  <si>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</si>
  <si>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</si>
  <si>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</si>
  <si>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</si>
  <si>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</si>
  <si>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</si>
  <si>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</si>
  <si>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</si>
  <si>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</si>
  <si>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</si>
  <si>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</si>
  <si>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</si>
  <si>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</si>
  <si>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</si>
  <si>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</si>
  <si>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</si>
  <si>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</si>
  <si>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Spłaty pożyczek udzielonych</t>
  </si>
  <si>
    <t>8.</t>
  </si>
  <si>
    <t>Spłaty pożyczek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</si>
  <si>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</si>
  <si>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</si>
  <si>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</si>
  <si>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</si>
  <si>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</si>
  <si>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</si>
  <si>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</si>
  <si>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</si>
  <si>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</si>
  <si>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</si>
  <si>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</si>
  <si>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x</t>
  </si>
  <si>
    <t>Inne źródła (wolne środki)</t>
  </si>
  <si>
    <t>Spłaty kredytów</t>
  </si>
  <si>
    <t>Udzielone pożyczki</t>
  </si>
  <si>
    <t>Lokaty</t>
  </si>
  <si>
    <t>w  złotych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</si>
  <si>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</si>
  <si>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</si>
  <si>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</si>
  <si>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</si>
  <si>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</si>
  <si>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Nazwa jednostki
 otrzymującej dotację</t>
  </si>
  <si>
    <t>Planowane wydatki</t>
  </si>
  <si>
    <t>z tego:</t>
  </si>
  <si>
    <t>Wydatki
z tytułu poręczeń
i gwarancji</t>
  </si>
  <si>
    <t>Wydatki
bieżące</t>
  </si>
  <si>
    <t>Wydatki
majątkowe</t>
  </si>
  <si>
    <t>Dotacje
ogółem</t>
  </si>
  <si>
    <t>środki wymienione
w art. 5 ust. 1 pkt 2 i 3 u.f.p.</t>
  </si>
  <si>
    <t>Prywatyzacja majątku jst</t>
  </si>
  <si>
    <t>Rozchody ogółem:</t>
  </si>
  <si>
    <t>Ogółem</t>
  </si>
  <si>
    <t>Łączne koszty finansowe</t>
  </si>
  <si>
    <t>Źródło dochodów</t>
  </si>
  <si>
    <t>Wydatki na obsługę długu</t>
  </si>
  <si>
    <t>Jednostka organizacyjna realizująca program lub koordynująca wykonanie programu</t>
  </si>
  <si>
    <t>na inwestycje</t>
  </si>
  <si>
    <t>Papiery wartościowe (obligacje)</t>
  </si>
  <si>
    <t>Wykup papierów wartościowych (obligacji)</t>
  </si>
  <si>
    <t>Plan przychodów i wydatków Powiatowego Funduszu</t>
  </si>
  <si>
    <t>Ogółem wydatki (gmina + powiat)</t>
  </si>
  <si>
    <t>Ogółem (gmina + powiat)</t>
  </si>
  <si>
    <t>010</t>
  </si>
  <si>
    <t>Rolnictwo i łowiectwo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</si>
  <si>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</si>
  <si>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</si>
  <si>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</si>
  <si>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</si>
  <si>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02095</t>
  </si>
  <si>
    <t>Pozostała działalność</t>
  </si>
  <si>
    <t>0690</t>
  </si>
  <si>
    <t>Wpływy z różnych opłat</t>
  </si>
  <si>
    <t>0870</t>
  </si>
  <si>
    <t>Wpływy ze sprzedaży składników majątkowych</t>
  </si>
  <si>
    <t>600</t>
  </si>
  <si>
    <t>Transport i łączność</t>
  </si>
  <si>
    <t>Środki na dofinansowanie własnych inwestycji gmin (związków gmin), powiatów (związków powiatów), samorządów województw, pozyskane z innych źródeł</t>
  </si>
  <si>
    <t>Finansowanie programów ze środków bezzwrotnych pochodzących z Unii Europejskiej</t>
  </si>
  <si>
    <t>630</t>
  </si>
  <si>
    <t>Turystyka</t>
  </si>
  <si>
    <t>63003</t>
  </si>
  <si>
    <t>Zadania w zakresie upowszechniania turystyki</t>
  </si>
  <si>
    <t>2701</t>
  </si>
  <si>
    <t>Środki na dofinansowanie własnych zadań bieżących gmin (związków gmin), powiatów (związków powiatów), samorządów województw, pozyskane z innych źródeł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</si>
  <si>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</si>
  <si>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</si>
  <si>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</si>
  <si>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</si>
  <si>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</si>
  <si>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</si>
  <si>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0570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</si>
  <si>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</si>
  <si>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</si>
  <si>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</si>
  <si>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</si>
  <si>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</si>
  <si>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</si>
  <si>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</si>
  <si>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</si>
  <si>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</si>
  <si>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</si>
  <si>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</si>
  <si>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</si>
  <si>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</si>
  <si>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</si>
  <si>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</si>
  <si>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</si>
  <si>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71035</t>
  </si>
  <si>
    <t>Cmentarze</t>
  </si>
  <si>
    <t>0830</t>
  </si>
  <si>
    <t xml:space="preserve">Wpływy z usług 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</si>
  <si>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</si>
  <si>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</si>
  <si>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</si>
  <si>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</si>
  <si>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</si>
  <si>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</si>
  <si>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Dotacje celowe otrzymane z budżetu państwa na zadania bieżące realizowane przez powiat na podstawie porozumień 
z organami administracji rządowej</t>
  </si>
  <si>
    <t>75020</t>
  </si>
  <si>
    <t>Starostwa powiatowe</t>
  </si>
  <si>
    <t>2360</t>
  </si>
  <si>
    <t>Dochody jednostek samorządu terytorialnego związane z realizacją zadań  z zakresu administracji rządowej oraz innych zadań zleconych ustawami</t>
  </si>
  <si>
    <t>75023</t>
  </si>
  <si>
    <t>Urzędy gmin (miast i miast na prawach powiatu)</t>
  </si>
  <si>
    <t>75045</t>
  </si>
  <si>
    <t>0970</t>
  </si>
  <si>
    <t>Wpływy z różnych dochodów</t>
  </si>
  <si>
    <t>751</t>
  </si>
  <si>
    <t>75101</t>
  </si>
  <si>
    <t>754</t>
  </si>
  <si>
    <t>Bezpieczeństwo publiczne i ochrona przeciwpożarowa</t>
  </si>
  <si>
    <t>75411</t>
  </si>
  <si>
    <t>Komendy powiatowe Państwowej Straży Pożarnej</t>
  </si>
  <si>
    <t>75414</t>
  </si>
  <si>
    <t>Obrona cywilna</t>
  </si>
  <si>
    <t>75416</t>
  </si>
  <si>
    <t>Straż Miejska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</si>
  <si>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</si>
  <si>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</si>
  <si>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</si>
  <si>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</si>
  <si>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</si>
  <si>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</si>
  <si>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</si>
  <si>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</si>
  <si>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</si>
  <si>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</si>
  <si>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</si>
  <si>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</si>
  <si>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</si>
  <si>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</si>
  <si>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</si>
  <si>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</si>
  <si>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</si>
  <si>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</si>
  <si>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</si>
  <si>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</si>
  <si>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</si>
  <si>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</si>
  <si>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</si>
  <si>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</si>
  <si>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0390</t>
  </si>
  <si>
    <t>Wpływy z opłaty uzdrowiskowej, pobieranej w gminach posiadających status gminy uzdrowiskowej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</si>
  <si>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</si>
  <si>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</si>
  <si>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</si>
  <si>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</si>
  <si>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</si>
  <si>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</si>
  <si>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0420</t>
  </si>
  <si>
    <t>Wpływy z opłaty komunikacyjnej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</si>
  <si>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</si>
  <si>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</si>
  <si>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</si>
  <si>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</si>
  <si>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</si>
  <si>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</si>
  <si>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0590</t>
  </si>
  <si>
    <t>Wpływy z opłat za koncesje i licencje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</si>
  <si>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</si>
  <si>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</si>
  <si>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</si>
  <si>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</si>
  <si>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</si>
  <si>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</si>
  <si>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75622</t>
  </si>
  <si>
    <t>Udziały powiatów w podatkach stanowiących dochód budżetu państwa</t>
  </si>
  <si>
    <t>758</t>
  </si>
  <si>
    <t>Różne rozliczenia</t>
  </si>
  <si>
    <t>75801</t>
  </si>
  <si>
    <t>Część oświatowa subwencji ogólnej dla jednostek 
samorządu terytorialnego</t>
  </si>
  <si>
    <t>2920</t>
  </si>
  <si>
    <t xml:space="preserve">Subwencje ogólne z budżetu państwa </t>
  </si>
  <si>
    <t>75802</t>
  </si>
  <si>
    <t>Uzupełnienie subwencji ogólnej dla jednostek 
samorządu terytorialnego</t>
  </si>
  <si>
    <t>2790</t>
  </si>
  <si>
    <t>75814</t>
  </si>
  <si>
    <t>Różne rozliczenia finansowe</t>
  </si>
  <si>
    <t xml:space="preserve">Pozostałe odsetki </t>
  </si>
  <si>
    <t>Subwencje ogólne z budżetu państwa</t>
  </si>
  <si>
    <t>75832</t>
  </si>
  <si>
    <t>Część równoważąca subwencji ogólnej dla powiatów</t>
  </si>
  <si>
    <t>851</t>
  </si>
  <si>
    <t>Ochrona zdrowia</t>
  </si>
  <si>
    <t>85156</t>
  </si>
  <si>
    <t>Składki na ubezpieczenie zdrowotne oraz świadczenia dla osób nieobjętych obowiązkiem ubezpieczenia zdrowotnego</t>
  </si>
  <si>
    <t>852</t>
  </si>
  <si>
    <t>Pomoc społeczna</t>
  </si>
  <si>
    <t>85203</t>
  </si>
  <si>
    <t>Ośrodki wsparcia</t>
  </si>
  <si>
    <t>85204</t>
  </si>
  <si>
    <t>Rodziny zastępcze</t>
  </si>
  <si>
    <t>2320</t>
  </si>
  <si>
    <t>Dotacje celowe otrzymane z powiatu na zadania bieżące realizowane na podstawie porozumień (umów) między jednostkami samorządu terytorialnego</t>
  </si>
  <si>
    <t>85212</t>
  </si>
  <si>
    <t>85213</t>
  </si>
  <si>
    <t>85214</t>
  </si>
  <si>
    <t>Zasiłki i pomoc w naturze oraz składki na ubezpieczenia emerytalne i rentowe</t>
  </si>
  <si>
    <t>Dotacje celowe otrzymane z budżetu państwa na realizację własnych zadań bieżących gmin (związków gmin)</t>
  </si>
  <si>
    <t>85219</t>
  </si>
  <si>
    <t>Ośrodki pomocy społecznej</t>
  </si>
  <si>
    <t>2030</t>
  </si>
  <si>
    <t>85228</t>
  </si>
  <si>
    <t>Usługi opiekuńcze i specjalistyczne usługi opiekuńcze</t>
  </si>
  <si>
    <t>85295</t>
  </si>
  <si>
    <t>853</t>
  </si>
  <si>
    <t>Pozostałe zadania w zakresie polityki społecznej</t>
  </si>
  <si>
    <t>85321</t>
  </si>
  <si>
    <t>Zespoły do spraw orzekania o niepełnosprawności</t>
  </si>
  <si>
    <t>900</t>
  </si>
  <si>
    <t>Gospodarka komunalna i ochrona środowiska</t>
  </si>
  <si>
    <t>90020</t>
  </si>
  <si>
    <t>Wpływy i wydatki związane z gromadzeniem środków z opłat produktowych</t>
  </si>
  <si>
    <t>0400</t>
  </si>
  <si>
    <t>Wpływy z opłaty produktowej</t>
  </si>
  <si>
    <t>90095</t>
  </si>
  <si>
    <t>DOCHODY GMINY</t>
  </si>
  <si>
    <t>DOCHODY POWIATU</t>
  </si>
  <si>
    <t>Ogółem dochody (gmina + powiat)</t>
  </si>
  <si>
    <t>Zakup usług pozostałych</t>
  </si>
  <si>
    <t>Otrzymane spadki, zapisy i darowizny w postaci pieniężnej</t>
  </si>
  <si>
    <t>Dotacje przekazane z funduszy celowych na realizację zadań bieżących  
dla jednostek sektora finansów publicznych</t>
  </si>
  <si>
    <t>Dotacje przekazane z funduszy celowych na realizację zadań bieżących  
dla jednostek niezaliczanych do sektora finansów publicznych</t>
  </si>
  <si>
    <t>Zakup materiałów i wyposażenia</t>
  </si>
  <si>
    <t>Zakup pomocy naukowych, dydaktycznych i książek</t>
  </si>
  <si>
    <t>Wpływy z usług</t>
  </si>
  <si>
    <t>Przelewy redystrybucyjne</t>
  </si>
  <si>
    <t xml:space="preserve">Zakup usług remontowych </t>
  </si>
  <si>
    <t>Wynagrodzenia bezosobowe</t>
  </si>
  <si>
    <t>Różne opłaty i składki</t>
  </si>
  <si>
    <t>Wydatki na zakupy inwestycyjne funduszy celowych</t>
  </si>
  <si>
    <t>60041</t>
  </si>
  <si>
    <t>Infrastruktura portowa</t>
  </si>
  <si>
    <t>01008</t>
  </si>
  <si>
    <t>01030</t>
  </si>
  <si>
    <t>01095</t>
  </si>
  <si>
    <t>400</t>
  </si>
  <si>
    <t>40002</t>
  </si>
  <si>
    <t>500</t>
  </si>
  <si>
    <t>50095</t>
  </si>
  <si>
    <t>60004</t>
  </si>
  <si>
    <t>60016</t>
  </si>
  <si>
    <t>63095</t>
  </si>
  <si>
    <t>70001</t>
  </si>
  <si>
    <t>70095</t>
  </si>
  <si>
    <t>71004</t>
  </si>
  <si>
    <t>75022</t>
  </si>
  <si>
    <t>75095</t>
  </si>
  <si>
    <t>75412</t>
  </si>
  <si>
    <t>75495</t>
  </si>
  <si>
    <t>757</t>
  </si>
  <si>
    <t>75702</t>
  </si>
  <si>
    <t>75818</t>
  </si>
  <si>
    <t>801</t>
  </si>
  <si>
    <t>80101</t>
  </si>
  <si>
    <t>80103</t>
  </si>
  <si>
    <t>80104</t>
  </si>
  <si>
    <t>80110</t>
  </si>
  <si>
    <t>80113</t>
  </si>
  <si>
    <t>80146</t>
  </si>
  <si>
    <t>80195</t>
  </si>
  <si>
    <t>85149</t>
  </si>
  <si>
    <t>85152</t>
  </si>
  <si>
    <t>85153</t>
  </si>
  <si>
    <t>85154</t>
  </si>
  <si>
    <t>85195</t>
  </si>
  <si>
    <t>85202</t>
  </si>
  <si>
    <t>85215</t>
  </si>
  <si>
    <t>85305</t>
  </si>
  <si>
    <t>85395</t>
  </si>
  <si>
    <t>854</t>
  </si>
  <si>
    <t>85401</t>
  </si>
  <si>
    <t>85407</t>
  </si>
  <si>
    <t>85415</t>
  </si>
  <si>
    <t>85446</t>
  </si>
  <si>
    <t>85495</t>
  </si>
  <si>
    <t>90003</t>
  </si>
  <si>
    <t>90004</t>
  </si>
  <si>
    <t>90013</t>
  </si>
  <si>
    <t>90015</t>
  </si>
  <si>
    <t>921</t>
  </si>
  <si>
    <t>92109</t>
  </si>
  <si>
    <t>92116</t>
  </si>
  <si>
    <t>92118</t>
  </si>
  <si>
    <t>92195</t>
  </si>
  <si>
    <t>926</t>
  </si>
  <si>
    <t>92601</t>
  </si>
  <si>
    <t>92605</t>
  </si>
  <si>
    <t>60015</t>
  </si>
  <si>
    <t>75405</t>
  </si>
  <si>
    <t>80102</t>
  </si>
  <si>
    <t>80111</t>
  </si>
  <si>
    <t>80120</t>
  </si>
  <si>
    <t>80123</t>
  </si>
  <si>
    <t>80130</t>
  </si>
  <si>
    <t>80134</t>
  </si>
  <si>
    <t>80140</t>
  </si>
  <si>
    <t>85111</t>
  </si>
  <si>
    <t>85117</t>
  </si>
  <si>
    <t>85201</t>
  </si>
  <si>
    <t>85311</t>
  </si>
  <si>
    <t>85333</t>
  </si>
  <si>
    <t>85403</t>
  </si>
  <si>
    <t>85406</t>
  </si>
  <si>
    <t>85410</t>
  </si>
  <si>
    <t>85417</t>
  </si>
  <si>
    <t>85419</t>
  </si>
  <si>
    <t>90006</t>
  </si>
  <si>
    <t>razem wydatki gmina</t>
  </si>
  <si>
    <t>razem wydatki powiat</t>
  </si>
  <si>
    <t>Melioracje wodne</t>
  </si>
  <si>
    <t>Izby rolnicze</t>
  </si>
  <si>
    <t>Dostarczanie wody</t>
  </si>
  <si>
    <t>Handel</t>
  </si>
  <si>
    <t>Lokalny transport zbiorowy</t>
  </si>
  <si>
    <t>Drogi publiczne gminne</t>
  </si>
  <si>
    <t>Zakłady gospodarki mieszkaniowej</t>
  </si>
  <si>
    <t>Plany zagospodarowania przestrzennego</t>
  </si>
  <si>
    <t>Rady gmin (miast i miast na prawach powiatu)</t>
  </si>
  <si>
    <t>Ochotnicze straże pożarne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</si>
  <si>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</si>
  <si>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</si>
  <si>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</si>
  <si>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Rezerwy ogólne i celowe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</si>
  <si>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</si>
  <si>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</si>
  <si>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</si>
  <si>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</si>
  <si>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</si>
  <si>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</si>
  <si>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Programy polityki zdrowotnej</t>
  </si>
  <si>
    <t>Zapobieganie i zwalczanie AIDS</t>
  </si>
  <si>
    <t>Zwalczanie narkomanii</t>
  </si>
  <si>
    <t>Przeciwdziałanie alkoholizmowi</t>
  </si>
  <si>
    <t>Domy pomocy społecznej</t>
  </si>
  <si>
    <t>Dodatki mieszkaniowe</t>
  </si>
  <si>
    <t xml:space="preserve">Żłobki </t>
  </si>
  <si>
    <t>Edukacyjna opieka wychowawcza</t>
  </si>
  <si>
    <t>Świetlice szkolne</t>
  </si>
  <si>
    <t>Internaty i bursy szkolne</t>
  </si>
  <si>
    <t>Pomoc materialna dla uczniów</t>
  </si>
  <si>
    <t>Oczyszczanie miast i wsi</t>
  </si>
  <si>
    <t>Utrzymanie zieleni w miastach i gminach</t>
  </si>
  <si>
    <t>Schroniska dla zwierząt</t>
  </si>
  <si>
    <t>Oświetlenie ulic, placów i dróg</t>
  </si>
  <si>
    <t>Domy i ośrodki kultury, świetlice i kluby</t>
  </si>
  <si>
    <t>Biblioteki</t>
  </si>
  <si>
    <t>Muzea</t>
  </si>
  <si>
    <t>Kultura fizyczna i sport</t>
  </si>
  <si>
    <t>Obiekty sportowe</t>
  </si>
  <si>
    <t>Zadania w zakresie kultury fizycznej i sportu</t>
  </si>
  <si>
    <t xml:space="preserve">Drogi publiczne w miastach na prawach powiatu </t>
  </si>
  <si>
    <t>Komendy powiatowe Policji</t>
  </si>
  <si>
    <t>Gimnazja specjalne</t>
  </si>
  <si>
    <t>Licea ogólnokształcące</t>
  </si>
  <si>
    <t>Licea profilowane</t>
  </si>
  <si>
    <t>Szkoły zawodowe</t>
  </si>
  <si>
    <t>Szkoły zawodowe specjalne</t>
  </si>
  <si>
    <t>Centra kształcenia ustawicznego i praktycznego oraz ośrodki dokształcania zawodowego</t>
  </si>
  <si>
    <t>Szpitale ogólne</t>
  </si>
  <si>
    <t>Zakłady opiekuńczo-lecznicze i pielęgnacyjno-opiekuńcze</t>
  </si>
  <si>
    <t>Placówki opiekuńczo-wychowawcze</t>
  </si>
  <si>
    <t>85218</t>
  </si>
  <si>
    <t>Powiatowe centra pomocy rodzinie</t>
  </si>
  <si>
    <t>Rehabilitacja zawodowa i społeczna osób niepełnosprawnych</t>
  </si>
  <si>
    <t>Powiatowe urzędy pracy</t>
  </si>
  <si>
    <t>Specjalne ośrodki szkolno-wychowawcze</t>
  </si>
  <si>
    <t>Poradnie psychologiczno-pedagogiczne, w tym poradnie specjalistyczne</t>
  </si>
  <si>
    <t>Szkolne schroniska młodzieżowe</t>
  </si>
  <si>
    <t>Ośrodki rewalidacyjno-wychowawcze</t>
  </si>
  <si>
    <t>Ochrona gleby i wód podziemnych</t>
  </si>
  <si>
    <t>Urzędy naczelnych organów władzy państwowej, kontroli i ochrony prawa oraz sądownictwa</t>
  </si>
  <si>
    <t>Urzędy naczelnych organów władzy państwowej, kontroli i ochrony prawa</t>
  </si>
  <si>
    <t>Dokształcanie i doskonalenie nauczycieli</t>
  </si>
  <si>
    <t>Kultura i ochrona dziedzictwa narodowego</t>
  </si>
  <si>
    <t>Szkoły podstawowe specjalne</t>
  </si>
  <si>
    <t>Wytwarzanie i zaopatrywanie w energię elektryczną, gaz i wodę</t>
  </si>
  <si>
    <t>60011</t>
  </si>
  <si>
    <t>Drogi publiczne krajowe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</si>
  <si>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</si>
  <si>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</si>
  <si>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</si>
  <si>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</si>
  <si>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</si>
  <si>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</si>
  <si>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</si>
  <si>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</si>
  <si>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</si>
  <si>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</si>
  <si>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</si>
  <si>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Urząd Miasta</t>
  </si>
  <si>
    <t>Placówki wychowania pozaszkolnego</t>
  </si>
  <si>
    <t>Zakład Gospodarki 
Mieszkaniowej</t>
  </si>
  <si>
    <t>Ośrodek Sportu i Rekreacji    "Wyspiarz"</t>
  </si>
  <si>
    <t xml:space="preserve">Ogółem </t>
  </si>
  <si>
    <t>Miejski Dom Kultury</t>
  </si>
  <si>
    <t>Miejska Biblioteka Publiczna</t>
  </si>
  <si>
    <t>Samodzielny Publiczny Zakład Opieki Zdrowotnej 
Zakład Pielęgnacyjno-Opiekuńczy</t>
  </si>
  <si>
    <t>Gimnazjum Fundacji LOGOS</t>
  </si>
  <si>
    <t>Gimnazjum przy Liceum Ogólnokształcącym 
Społecznego Towarzystwa Szkoły Gimnazjalnej</t>
  </si>
  <si>
    <t>I Liceum Społeczne Fundacji LOGOS</t>
  </si>
  <si>
    <t>Katolickie Liceum Ogólnokształcące 
im. św. Jadwigi Królowej</t>
  </si>
  <si>
    <t>Zadania w zakresie pomocy społecznej</t>
  </si>
  <si>
    <t>Zadania w zakresie oświaty i wychowania</t>
  </si>
  <si>
    <t>Utrzymanie dzieci w placówkach opiekuńczo
-wychowawczych</t>
  </si>
  <si>
    <t>Zadania w zakresie przeciwdziałania alkoholizmowi</t>
  </si>
  <si>
    <t>Opieka paliatywna nad dziećmi w mieście 
Świnoujściu</t>
  </si>
  <si>
    <t>Sołectwo Karsibór</t>
  </si>
  <si>
    <t>Osiedle Warszów</t>
  </si>
  <si>
    <t>Osiedle Przytór-Łunowo</t>
  </si>
  <si>
    <t>Kwota dotacji bieżącej</t>
  </si>
  <si>
    <t>Zakup sprzętu medycznego przez SPZOZ Zakład Pielęgnacyjno-Opiekuńczy</t>
  </si>
  <si>
    <t>Pożyczki na finansowanie zadań realizowanych z udziałem środków pochodzących z budżetu UE</t>
  </si>
  <si>
    <t>Spłaty pożyczek otrzymanych na finansowanie zadań realizowanych z udziałem środków pochodzących z budżetu UE</t>
  </si>
  <si>
    <t>Planowane płatności w latach w ramach projektu</t>
  </si>
  <si>
    <t>Źródła finansowania w odniesieniu do kosztów kwalifikowa-
nych</t>
  </si>
  <si>
    <t>2440</t>
  </si>
  <si>
    <t>2450</t>
  </si>
  <si>
    <t>4210</t>
  </si>
  <si>
    <t>4300</t>
  </si>
  <si>
    <t>0960</t>
  </si>
  <si>
    <t>RAZEM</t>
  </si>
  <si>
    <t>wydatki bieżące</t>
  </si>
  <si>
    <t>dotacje
z budżetu</t>
  </si>
  <si>
    <t>OGÓŁEM</t>
  </si>
  <si>
    <t>6298</t>
  </si>
  <si>
    <t>Zakup usług obejmujących wykonanie ekspertyz, analiz i opinii</t>
  </si>
  <si>
    <t>Muzeum Rybołówstwa Morskiego</t>
  </si>
  <si>
    <t>Zadania w zakresie administracji publicznej</t>
  </si>
  <si>
    <t>Remont obiektów sportowych zarządzanych przez OSiR Wyspiarz</t>
  </si>
  <si>
    <t>Remont i adaptacja pomieszczeń zarządzanych przez Zakład Gospodarki Mieszkaniowej</t>
  </si>
  <si>
    <t>§ 952</t>
  </si>
  <si>
    <t>§ 903</t>
  </si>
  <si>
    <t>§ 951</t>
  </si>
  <si>
    <t>§ 944</t>
  </si>
  <si>
    <t>§ 957</t>
  </si>
  <si>
    <t>§ 931</t>
  </si>
  <si>
    <t>§ 955</t>
  </si>
  <si>
    <t>§ 992</t>
  </si>
  <si>
    <t>§ 963</t>
  </si>
  <si>
    <t>§ 991</t>
  </si>
  <si>
    <t>§ 994</t>
  </si>
  <si>
    <t>§ 982</t>
  </si>
  <si>
    <t>§ 995</t>
  </si>
  <si>
    <t>Łączne nakłady finansowe
(w zł)</t>
  </si>
  <si>
    <t>2008-2010</t>
  </si>
  <si>
    <t>razem gmina</t>
  </si>
  <si>
    <t>razem powiat</t>
  </si>
  <si>
    <t>Przedszkola Miejskie</t>
  </si>
  <si>
    <t>2011 r.</t>
  </si>
  <si>
    <t>Program Operacyjny 
Kapitał Ludzki</t>
  </si>
  <si>
    <t>Doradca zawodowy i pośrednik pracy w standardach unijnych</t>
  </si>
  <si>
    <t>Punkt Przedszkolny "Tygrysek"</t>
  </si>
  <si>
    <t>Liceum Ogólnokształcące "Hossa"  Centrum Edukacji i Wspierania Przedsiębiorczości Szczecińskiej Fundacji "Talent-Promocja-Postęp"</t>
  </si>
  <si>
    <t>I Liceum Ogólnokształcące Towarzystwa Oświatowo-Promocyjnego "Business-Pro"</t>
  </si>
  <si>
    <t>Liceum Ogólnokształcące 
im. św. Jadwigi Królowej dla Dorosłych</t>
  </si>
  <si>
    <t>Policealna Szkoła Biznesu Towarzystwa 
Oświatowo-Promocyjnego ”Business-Pro”</t>
  </si>
  <si>
    <t>6290</t>
  </si>
  <si>
    <t>Dotacje rozwojowe oraz środki na finansowanie Wspólnej Polityki Rolnej</t>
  </si>
  <si>
    <t>75406</t>
  </si>
  <si>
    <t>Straż Graniczna</t>
  </si>
  <si>
    <t>85404</t>
  </si>
  <si>
    <t>Wczesne wspomaganie rozwoju dziecka</t>
  </si>
  <si>
    <t>75831</t>
  </si>
  <si>
    <t>Część równoważąca subwencji ogólnej dla gmin</t>
  </si>
  <si>
    <t>Samodzielny Publiczny Zakład Opieki Zdrowotnej Szpital Miejski im. Jana Garduły</t>
  </si>
  <si>
    <t>Przebudowa ul. Słowackiego</t>
  </si>
  <si>
    <t>Przebudowa centralnego układu komunikacyjnego śródmieścia w Świnoujściu</t>
  </si>
  <si>
    <t>Przebudowa ulicy Kochanowskiego</t>
  </si>
  <si>
    <t>Przebudowa ulicy Pogodnej</t>
  </si>
  <si>
    <t>Przebudowa ulicy Gdyńskiej</t>
  </si>
  <si>
    <t>Zagospodarowanie Basenu Północnego na port jachtowy</t>
  </si>
  <si>
    <t>Rewaloryzacja zabytkowego Parku Zdrojowego 
(etap  II)</t>
  </si>
  <si>
    <t>z tego finansowanie:</t>
  </si>
  <si>
    <t>75495
85154</t>
  </si>
  <si>
    <t>Sprawny i przyjazny środowisku dostęp do infrastruktury portu 
w Świnoujściu</t>
  </si>
  <si>
    <t>Budowa ciągu pieszo-rowerowego przy ul. 1 Maja 
w Karsiborzu</t>
  </si>
  <si>
    <t>Budowa Centrum Kultury 
i Sportu przy ul. Matejki</t>
  </si>
  <si>
    <t>754
851</t>
  </si>
  <si>
    <t>Finansowanie programów i projektów ze środków funduszy strukturalnych, Funduszu Spójności, Europejskiego Funduszu Rybackiego oraz funduszy unijnych finansujących Wspólną Politykę Rolną</t>
  </si>
  <si>
    <t>Składki na ubezpieczenie zdrowotne opłacane za osoby pobierające niektóre świadczenia z pomocy społecznej, niektóre świadczenia rodzinne oraz za osoby uczestniczące w zajęciach w centrum integracji społecznej</t>
  </si>
  <si>
    <t>Środki na utrzymanie rzecznych przepraw promowych oraz na remonty, utrzymanie, ochronę i zarządzanie drogami krajowymi i wojewódzkimi w granicach miast na prawach powiatu</t>
  </si>
  <si>
    <t>Kwota
2009 r.</t>
  </si>
  <si>
    <t>Dotacje przekazane  z funduszy celowych na realizację zadań bieżących dla jednostek sektora finansów publicznych</t>
  </si>
  <si>
    <t>Dotacje przekazane  z funduszy celowych na realizację zadań bieżących dla jednostek niezaliczanych do sektora finansów publicznych</t>
  </si>
  <si>
    <t>Gimnazjum dla Dorosłych Wojewódzkiego Zakładu Doskonalenia Zawodowego</t>
  </si>
  <si>
    <t>Samodzielny Publiczny Zakład Opieki Zdrowotnej 
Szpital Miejski im. Jana Garduły</t>
  </si>
  <si>
    <t>Remont obiektów przedszkolnych</t>
  </si>
  <si>
    <t>Zadania inwestycyjne realizowane przez Wydział Inżyniera Miasta</t>
  </si>
  <si>
    <t>Pozostałe wydatki majątkowe</t>
  </si>
  <si>
    <t>Urzędy gmin (miasta i miast na prawach powiatu)</t>
  </si>
  <si>
    <t>Żłobki</t>
  </si>
  <si>
    <t>Społeczna Szkoła Podstawowa 
Społecznego Towarzystwa Szkoły Gimnazjalnej</t>
  </si>
  <si>
    <t>Przebudowa chodników i jezdni w drogach powiatowych</t>
  </si>
  <si>
    <t>Przebudowa chodników i jezdni w drogach gminnych</t>
  </si>
  <si>
    <t xml:space="preserve">Oświetlenie ulic </t>
  </si>
  <si>
    <t xml:space="preserve">Rozbudowa i modernizacja sieci deszczowych </t>
  </si>
  <si>
    <t>2007-2010</t>
  </si>
  <si>
    <t>2008-2011</t>
  </si>
  <si>
    <t>Przebudowa chodników 
i jezdni w drogach powiatowych</t>
  </si>
  <si>
    <t>Przebudowa chodników 
i jezdni w drogach gminnych</t>
  </si>
  <si>
    <t>Budowa ulicy Cieszkowskiego i Orzeszkowej</t>
  </si>
  <si>
    <t>Nie może być ujemna!</t>
  </si>
  <si>
    <t xml:space="preserve">dopłaty do 1 godziny funkcjonowania: 
- hali sportowej
- pływalni
- boiska ze sztuczną nawierzchnią
- boiska trawiastego
- hali tenisowej
</t>
  </si>
  <si>
    <t>Ochrony Środowiska i Gospodarki Wodnej w 2010 r.</t>
  </si>
  <si>
    <t>Plan na 2010 r.</t>
  </si>
  <si>
    <t>Gospodarki Zasobem Geodezyjnym i Kartograficznym w 2010 r.</t>
  </si>
  <si>
    <t>Rozliczenia
z budżetem
z tytułu wpłat nadwyżek środków za 2009 r.</t>
  </si>
  <si>
    <t>Współfinansowanie programów i projektów realizowanych ze środków funduszy strukturalnych, Funduszu Spójności, Europejskiego Funduszu Rybackiego oraz z funduszy unijnych finansujących Wspólną Politykę Rolną</t>
  </si>
  <si>
    <t>0370</t>
  </si>
  <si>
    <t>6430</t>
  </si>
  <si>
    <t>Dotacje celowe przekazane z budżetu państwa na realizację inwestycji i zakupów inwestycyjnych własnych powiatu</t>
  </si>
  <si>
    <t>6180</t>
  </si>
  <si>
    <t>Środki na inwestycje na drogach publicznych powiatowych i wojewódzkich oraz na drogach powiatowych, wojewódzkich i krajowych w granicach miast na prawach powiatu</t>
  </si>
  <si>
    <t>ROLNICTWO I ŁOWIECTWO</t>
  </si>
  <si>
    <t>Dotacje otrzymane z funduszy celowych na realizację zadań bieżących jednostek sektora finansów publicznych</t>
  </si>
  <si>
    <t>6260</t>
  </si>
  <si>
    <t>Dotacje otrzymane z funduszy celowych na finansowanie lub dofinansowanie kosztów realizacji inwestycji i zakupów inwestycyjnych jednostek sektora finansów publicznych</t>
  </si>
  <si>
    <t>85216</t>
  </si>
  <si>
    <t>Zasiłki stałe</t>
  </si>
  <si>
    <t>Kwalifikacja wojskowa</t>
  </si>
  <si>
    <t>OŚWIATA I WYCHOWANIE</t>
  </si>
  <si>
    <t>85205</t>
  </si>
  <si>
    <t>Zadania w zakresie przeciwdziałania przemocy w rodzinie</t>
  </si>
  <si>
    <t>Dochody budżetu miasta na 2010 r.</t>
  </si>
  <si>
    <t>Plan 
na 2010 r.</t>
  </si>
  <si>
    <t>Wydatki budżetu miasta na  2010 r.</t>
  </si>
  <si>
    <t>Plan
na 2010 r.
(5+11)</t>
  </si>
  <si>
    <t>Wydatki związane z realizacją zadań statutowych</t>
  </si>
  <si>
    <t>Wydatki jednostek budżetowych</t>
  </si>
  <si>
    <t>Wydatki jednostek pomocniczych</t>
  </si>
  <si>
    <t>Fundusz sołecki</t>
  </si>
  <si>
    <t>Dotacje na zadania bieżące</t>
  </si>
  <si>
    <t>Wydatki na programy finansowane z udziałem środków, o których mowa w art. 5 ust. 1 pkt 2 i 3 ustawy o fin. publ., w części związanej z realizacją zadań gminy/powiatu</t>
  </si>
  <si>
    <t>Pozosta-
łe wydatki</t>
  </si>
  <si>
    <t>75075</t>
  </si>
  <si>
    <t>Promocja jednostek samorządu terytorialnego</t>
  </si>
  <si>
    <t>85220</t>
  </si>
  <si>
    <t>Jednostki specjalistycznego poradnictwa, mieszkania chronione i ośrodki interwencji kryzysowej</t>
  </si>
  <si>
    <t>85324</t>
  </si>
  <si>
    <t>Państwowy Fundusz Rehabilitacji Osób Niepełnosprawnych</t>
  </si>
  <si>
    <t>80105</t>
  </si>
  <si>
    <t>Przedszkola specjalne</t>
  </si>
  <si>
    <t>Wynagrodzenia i składki od nich naliczane</t>
  </si>
  <si>
    <t>Świadczenia na rzecz osób fizycznych</t>
  </si>
  <si>
    <t>Wydatki
ogółem
(5+10)</t>
  </si>
  <si>
    <t>Dochody i wydatki związane z realizacją zadań z zakresu administracji rządowej wykonywanych na podstawie porozumień z organami administracji rządowej w 2010 r.</t>
  </si>
  <si>
    <t>Dochody i wydatki związane z realizacją zadań wykonywanych na podstawie porozumień (umów) między jednostkami samorządu terytorialnego w 2010 r.</t>
  </si>
  <si>
    <t>Jednostka pomocnicza</t>
  </si>
  <si>
    <t>Wydatki jednostek pomocniczych w 2010 r.</t>
  </si>
  <si>
    <t>Plan wydatków ogółem na 2010 r.</t>
  </si>
  <si>
    <t>Pozostałe wydatki</t>
  </si>
  <si>
    <t>Razem</t>
  </si>
  <si>
    <t>Wydatki
ogółem
(5+11)</t>
  </si>
  <si>
    <t>Plan przychodów oraz wydatków zakładów budżetowych w 2010 r.</t>
  </si>
  <si>
    <t>Plan dochodów i wydatków rachunków dochodów własnych jednostek budżetowych na 2010 r.</t>
  </si>
  <si>
    <t>Zespół Szkół Publicznych Nr 4 z Oddziałami Integracyjnymi</t>
  </si>
  <si>
    <t>Zespół Szkół Morskich
    - internaty</t>
  </si>
  <si>
    <t>Poradnia Psychologiczno
    - Pedagogiczna</t>
  </si>
  <si>
    <t>Specjalny Ośrodek Szkolno
    - Wychowawczy</t>
  </si>
  <si>
    <t>Dział 900   Rozdział 90011</t>
  </si>
  <si>
    <t>Dotacje z funduszy celowych na finansowanie lub dofinansowanie kosztów realizacji inwestycji i zakupów inwestycyjnych jednostek sektora finansów publicznych</t>
  </si>
  <si>
    <t>Zadania inwestycyjne i pozostałe wydatki majątkowe zaplanowane na 2010 r.</t>
  </si>
  <si>
    <t>Ogółem wydatki majątkowe
 w 2010 r.</t>
  </si>
  <si>
    <t>Budowa mostu nad Starą Świną łączącego wyspy Karsibór i Wolin</t>
  </si>
  <si>
    <t>dotacja z GFOŚiGW</t>
  </si>
  <si>
    <t xml:space="preserve">dochody 
własne 
</t>
  </si>
  <si>
    <t>środki otrzymane
 z budżetu państwa</t>
  </si>
  <si>
    <t>Transgraniczna promenada pomiędzy Świnoujściem a Gminą Heringsdorf</t>
  </si>
  <si>
    <t>Przygotowanie terenów inwestycyjnych przy ul. Karsiborskiej w Świnoujściu</t>
  </si>
  <si>
    <t>Modernizacja budynku CAM nr 5</t>
  </si>
  <si>
    <t>Termomodernizacja obiektów szkolnych</t>
  </si>
  <si>
    <t>Rewaloryzacja zabytkowego Parku Zdrojowego (etap  II)</t>
  </si>
  <si>
    <t xml:space="preserve">Świadcze-
nia na rzecz osób fizycz-
nych
</t>
  </si>
  <si>
    <t>I</t>
  </si>
  <si>
    <t>II</t>
  </si>
  <si>
    <t>2012 r.</t>
  </si>
  <si>
    <t>po roku 2012</t>
  </si>
  <si>
    <t>Zespół Szkół Morskich w Świnoujściu - szkoła nowoczesna i bezpieczna</t>
  </si>
  <si>
    <t>środki Funduszu Pracy</t>
  </si>
  <si>
    <t>środki BP</t>
  </si>
  <si>
    <t>wkład niepieniężny beneficjenta</t>
  </si>
  <si>
    <t>Szkolenie drogą do zapewnienia wysokiej jakości usług świadczonych przez JST w obszarze wysp Uznam-Wolin</t>
  </si>
  <si>
    <t>Limity wydatków na programy finansowane z udziałem środków pochodzących z budżetu Unii Europejskiej 
oraz niepodlegających zwrotowi środków z pomocy udzielanej przez państwa członkowskie Europejskiego Porozumienia o Wolnym Handlu (EFTA) oraz innych środków pochodzących ze źródeł zagranicznych niepodlegających zwrotowi, realizowane w latach 2010 i kolejnych</t>
  </si>
  <si>
    <t>Razem:</t>
  </si>
  <si>
    <t>wkład pieniężny beneficjenta</t>
  </si>
  <si>
    <t>Budowa Centrum Kultury i Sportu przy ul. Matejki w Świnoujściu</t>
  </si>
  <si>
    <t>Koszty kwalifiko-
wane w ramach projektu
(w zł)</t>
  </si>
  <si>
    <t>inne środki beneficjenta</t>
  </si>
  <si>
    <t>Przygotowanie terenów inwestycyjnych przy ul.  Ludzi Morza - etap II</t>
  </si>
  <si>
    <t>Melioracja terenów zurbanizowanych na obszarze Miasta Świnoujście</t>
  </si>
  <si>
    <t>Modernizacja budynku 
CAM nr 5</t>
  </si>
  <si>
    <t>Rozbudowa Cmentarza Komunalnego w Świnoujściu</t>
  </si>
  <si>
    <t>System monitoringu wizyjnego w mieście</t>
  </si>
  <si>
    <t>Budowa Pływalni Miejskiej</t>
  </si>
  <si>
    <t>Zabezpieczenie środków na inwestycje realizowane przez Komunikację Autobusową 
Sp. z o.o.</t>
  </si>
  <si>
    <t>Zabezpieczenie środków na system gospodarki odpadami</t>
  </si>
  <si>
    <t>Program Współpracy Terytorialnej Południowy Bałtyk 2007-2013</t>
  </si>
  <si>
    <t>630
750</t>
  </si>
  <si>
    <t>63003
75095</t>
  </si>
  <si>
    <t>Dotacje przedmiotowe dla jednostek sektora finansów publicznych 
udzielone z budżetu miasta w 2010 r.</t>
  </si>
  <si>
    <t>Dotacje podmiotowe dla jednostek sektora finansów publicznych  udzielone z budżetu miasta w 2010 r.</t>
  </si>
  <si>
    <t>§256</t>
  </si>
  <si>
    <t>§259</t>
  </si>
  <si>
    <t>§251</t>
  </si>
  <si>
    <t>§248</t>
  </si>
  <si>
    <t>Technikum Elektryczne w Świnoujściu Wojewódzkiego Zakładu Doskonalenia Zawodowego w Szczecinie</t>
  </si>
  <si>
    <t>§254</t>
  </si>
  <si>
    <t>Niepubliczne Przedszkole Specjalne "Jeżyk"</t>
  </si>
  <si>
    <t>Dotacje celowe udzielone z budżetu miasta na zadania własne miasta realizowane przez podmioty należące do sektora finansów publicznych 
w 2010 r.</t>
  </si>
  <si>
    <t>§621</t>
  </si>
  <si>
    <t>§622</t>
  </si>
  <si>
    <t>§232</t>
  </si>
  <si>
    <t>Zakres
(przeznaczenie dotacji)</t>
  </si>
  <si>
    <t>Zakup sprzętu medycznego przez SPZOZ Szpital Miejski im. Jana Garduły</t>
  </si>
  <si>
    <t>Inwestycje przy zabytkach</t>
  </si>
  <si>
    <t xml:space="preserve">Kwota dotacji </t>
  </si>
  <si>
    <t>bieżącej</t>
  </si>
  <si>
    <t>majątkowej</t>
  </si>
  <si>
    <t>Inne dotacje i subwencje udzielone z budżetu miasta w 2010 r.</t>
  </si>
  <si>
    <t>§282</t>
  </si>
  <si>
    <t>§283</t>
  </si>
  <si>
    <t>§281 i 282</t>
  </si>
  <si>
    <t>§657</t>
  </si>
  <si>
    <t>Wydatki związane 
z realizacją zadań statutowych</t>
  </si>
  <si>
    <t>Świadczenia rodzinne, świadczenia z funduszu alimentacyjnego oraz składki na ubezpieczenia emerytalne i rentowe z ubezpieczenia społecznego</t>
  </si>
  <si>
    <t>2009-2012</t>
  </si>
  <si>
    <t>Regionalny Program Operacyjny Województwa Zachodniopomorskiego
na lata 2007-2013</t>
  </si>
  <si>
    <t>2009-2011</t>
  </si>
  <si>
    <t>Regionalny Program Operacyjny Województwa Zachodniopomorskiego na lata 2007-2013</t>
  </si>
  <si>
    <t>(wariant 1 - bez pomocy publicznej) 
18 800 000
(wariant 2 - z pomocą publiczną)
 17 882 000</t>
  </si>
  <si>
    <t>Rewaloryzacja zabytkowego Parku Zdrojowego II etap</t>
  </si>
  <si>
    <t>Dotacje podmiotowe dla jednostek spoza sektora finansów publicznych udzielone z budżetu miasta w 2010 r.</t>
  </si>
  <si>
    <t>§258</t>
  </si>
  <si>
    <t>§285</t>
  </si>
  <si>
    <t>§300</t>
  </si>
  <si>
    <t>Finansowanie programów i projektów ze środków funduszy strukturalnych, Funduszu Spójności, Europejskiego Funduszu Rybackiego oraz  z funduszy unijnych finansujących Wspólną Politykę Rolną</t>
  </si>
  <si>
    <t>Finansowanie programów i projektów ze środków funduszy strukturalnych, Funduszu Spójności, Europejskiego Funduszu Rybackiego oraz z funduszy unijnych finansujących Wspólną Politykę Rolną</t>
  </si>
  <si>
    <t>Opłata od posiadania psów</t>
  </si>
  <si>
    <t>Świadczenia rodzinne, świadczenia z  funduszu alimentacyjnego oraz składki na ubezpieczenia emerytalne i rentowe z ubezpieczenia społecznego</t>
  </si>
  <si>
    <t>Drogi publiczne w miastach na prawach powiatu (w rozdziale nie ujmuje się wydatków na drogi gminne)</t>
  </si>
  <si>
    <r>
      <t xml:space="preserve">Zakłady gospodarki mieszkaniowej </t>
    </r>
    <r>
      <rPr>
        <i/>
        <sz val="10"/>
        <rFont val="Arial CE"/>
        <family val="2"/>
      </rPr>
      <t>(dotacja)</t>
    </r>
  </si>
  <si>
    <r>
      <t>Przedszkola</t>
    </r>
    <r>
      <rPr>
        <i/>
        <sz val="10"/>
        <rFont val="Arial CE"/>
        <family val="2"/>
      </rPr>
      <t xml:space="preserve"> (dotacja)</t>
    </r>
  </si>
  <si>
    <r>
      <t xml:space="preserve">Szpitale ogólne </t>
    </r>
    <r>
      <rPr>
        <i/>
        <sz val="10"/>
        <rFont val="Arial CE"/>
        <family val="2"/>
      </rPr>
      <t>(dotacja)</t>
    </r>
  </si>
  <si>
    <r>
      <t>Zakłady opiekuńczo-lecznicze i pielęgnacyjno-opiekuńcze</t>
    </r>
    <r>
      <rPr>
        <i/>
        <sz val="10"/>
        <rFont val="Arial CE"/>
        <family val="2"/>
      </rPr>
      <t xml:space="preserve"> (dotacja)</t>
    </r>
  </si>
  <si>
    <r>
      <t xml:space="preserve">Ochrona zabytków i opieka nad zabytkami </t>
    </r>
    <r>
      <rPr>
        <i/>
        <sz val="10"/>
        <rFont val="Arial CE"/>
        <family val="2"/>
      </rPr>
      <t>(dotacja)</t>
    </r>
  </si>
  <si>
    <r>
      <t xml:space="preserve">Zadania w zakresie kultury fizycznej i sportu </t>
    </r>
    <r>
      <rPr>
        <i/>
        <sz val="10"/>
        <rFont val="Arial CE"/>
        <family val="2"/>
      </rPr>
      <t>(dotacja)</t>
    </r>
  </si>
  <si>
    <t>Razem limit wydatków</t>
  </si>
  <si>
    <t>Dotacje celowe udzielone z budżetu miasta na zadania własne miasta realizowane przez podmioty nienależące do sektora finansów publicznych w 2010 r.</t>
  </si>
  <si>
    <t>Dochody i wydatki związane z realizacją zadań z zakresu administracji rządowej
 i innych zadań zleconych odrębnymi ustawami w 2010 r.</t>
  </si>
  <si>
    <t>Przychody i rozchody budżetu miasta w 2010 r.</t>
  </si>
  <si>
    <t>Ośrodek Sportu i Rekreacji "Wyspiarz"</t>
  </si>
  <si>
    <t>Gminne zakłady budżetowe, z tego:</t>
  </si>
  <si>
    <t>Szkolenia pracowników niebędących członkami korpusu służby cywilnej</t>
  </si>
  <si>
    <t>Dział 710   Rozdział 71030</t>
  </si>
  <si>
    <t xml:space="preserve">Publiczna Zasadnicza Szkoła Zawodowa w Świnoujściu Wojewódzkiego Zakładu Doskonalenia Zawodowego w Szczecinie </t>
  </si>
  <si>
    <t>Niepubliczne Dwuletnie Uzupełniające Liceum Ogólnokształcące dla Dorosłych im. św. Jadwigi Królowej</t>
  </si>
  <si>
    <r>
      <t xml:space="preserve">Wynagro-
dzenia i składki od nich naliczane
</t>
    </r>
    <r>
      <rPr>
        <sz val="7"/>
        <rFont val="Arial"/>
        <family val="2"/>
      </rPr>
      <t>(wraz ze składkami od świadczeń oraz nagród)</t>
    </r>
    <r>
      <rPr>
        <sz val="8"/>
        <rFont val="Arial"/>
        <family val="2"/>
      </rPr>
      <t xml:space="preserve"> </t>
    </r>
  </si>
  <si>
    <r>
      <t xml:space="preserve">Wynagrodzenia i składki od nich naliczane
</t>
    </r>
    <r>
      <rPr>
        <sz val="9"/>
        <rFont val="Arial CE"/>
        <family val="0"/>
      </rPr>
      <t>(wraz ze składkami od świadczeń)</t>
    </r>
  </si>
  <si>
    <t xml:space="preserve">Program Operacyjny Celu 3 - "Europejska Współpraca Terytorialna - Współpraca Transgraniczna" Krajów Meklemburgia Pomorze Przednie/Brandenburgia - Rzeczpospolita Polska (województwo zachodniopomorskie) 2007-2013 </t>
  </si>
  <si>
    <t>Edukacyjny plac Zabaw na terenie Parku Zdrojowego w Świnoujściu w ramach projektu "Morze Bałtyckie - łączące wyspy, kraje kultury i regiony przyrodnicze - wspólny polsko-niemiecki projekt w zakresie edukacji ekologicznej"</t>
  </si>
  <si>
    <t>2008-2014</t>
  </si>
  <si>
    <t>2009-2013</t>
  </si>
  <si>
    <t>2007-2013</t>
  </si>
  <si>
    <t>2010-2014</t>
  </si>
  <si>
    <t>2008-2013</t>
  </si>
  <si>
    <t>2008-2015</t>
  </si>
  <si>
    <t>2009-2014</t>
  </si>
  <si>
    <t>2008-2012</t>
  </si>
  <si>
    <t>2006-2015</t>
  </si>
  <si>
    <t>2005-2012</t>
  </si>
  <si>
    <t>2005-2011</t>
  </si>
  <si>
    <t>2004-2015</t>
  </si>
  <si>
    <t>2007-2015</t>
  </si>
  <si>
    <t>2010-2012</t>
  </si>
  <si>
    <t>2010-2015</t>
  </si>
  <si>
    <t>Budowa budynków mieszkalnych komunalnych przy ul. Grunwaldzkiej w Świnoujściu</t>
  </si>
  <si>
    <t>2008-2016</t>
  </si>
  <si>
    <t>Budowa Zespołu Opieki Długoterminowej</t>
  </si>
  <si>
    <t>Rewitalizacja  ulicy Hołdu Pruskiego</t>
  </si>
  <si>
    <t>Ośrodek Rehabilitacyjno-Edukacyjno-Wychowawczy Polskiego Stowarzyszenia na Rzecz Osób z Upośledzeniem Umysłowym Koło w Świnoujściu</t>
  </si>
  <si>
    <t>Nazwa jednostki otrzymującej dotację</t>
  </si>
  <si>
    <t>Społeczne Liceum Ogólnokształcące Społecznego Towarzystwa Szkoły Gimnazjalnej</t>
  </si>
  <si>
    <t>programu</t>
  </si>
  <si>
    <t>projektu</t>
  </si>
  <si>
    <t>Jednostka organizacyjna realizująca program lub koordynująca wykonanie</t>
  </si>
  <si>
    <t>Zespół Szkół Morskich</t>
  </si>
  <si>
    <t>Powiatowy Urząd Pracy</t>
  </si>
  <si>
    <t>Dofinansowanie realizacji zadań szkoły/placówki w zakresie kształcenia, wychowania i opieki, w tym profilaktyki społecznej. Dotacje mogą być wykorzystane wyłącznie na pokrycie wydatków bieżących.</t>
  </si>
  <si>
    <t>Dofinansowanie kosztów działalności warsztatów terapii zajęciowej</t>
  </si>
  <si>
    <t>Polskie Stowarzyszenie na Rzecz Osób 
z Upośledzeniem Umysłowym</t>
  </si>
  <si>
    <t>2009-2015</t>
  </si>
  <si>
    <t>2001-2015</t>
  </si>
  <si>
    <t>2011-2012</t>
  </si>
  <si>
    <t>2008-2020</t>
  </si>
  <si>
    <t>2007-2012</t>
  </si>
  <si>
    <t>2004-2011</t>
  </si>
  <si>
    <t>Edukacyjny plac zabaw na terenie Parku Zdrojowego w Świnoujściu w ramach projektu "Morze Bałtyckie łączące wyspy, kraje kultury i regiony przyrodnicze - wspólny polsko-niemiecki projekt w zakresie edukacji ekologicznej"</t>
  </si>
  <si>
    <t>Transgraniczna promenada pomiędzy Świnoujściem i gminą Heringsdorf</t>
  </si>
  <si>
    <r>
      <t>dopłata do utrzymania 1m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2"/>
      </rPr>
      <t xml:space="preserve"> powierzchni użytkowej komunalnych lokali mieszkalnych</t>
    </r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</si>
</sst>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#,##0\ _z_ł"/>
    <numFmt numFmtId="174" formatCode="#,##0_ ;\-#,##0\ "/>
    <numFmt numFmtId="175" formatCode="#,##0\ &quot;zł&quot;"/>
    <numFmt numFmtId="176" formatCode="0.E+00"/>
    <numFmt numFmtId="177" formatCode="00\-000"/>
    <numFmt numFmtId="178" formatCode="0.0000"/>
    <numFmt numFmtId="179" formatCode="0.000"/>
    <numFmt numFmtId="180" formatCode="#,##0.0\ _z_ł"/>
    <numFmt numFmtId="181" formatCode="0.00000"/>
    <numFmt numFmtId="182" formatCode="_-* #,##0\ _z_ł_-;\-* #,##0\ _z_ł_-;_-* &quot;-&quot;??\ _z_ł_-;_-@_-"/>
    <numFmt numFmtId="183" formatCode="#,##0.00_ ;\-#,##0.00\ "/>
    <numFmt numFmtId="184" formatCode="#,##0.00\ &quot;zł&quot;"/>
    <numFmt numFmtId="185" formatCode="#,##0.0000"/>
    <numFmt numFmtId="186" formatCode="#,##0.000_ ;\-#,##0.000\ "/>
    <numFmt numFmtId="187" formatCode="#,##0.0_ ;\-#,##0.0\ "/>
    <numFmt numFmtId="188" formatCode="#,##0.0000_ ;\-#,##0.0000\ "/>
    <numFmt numFmtId="189" formatCode="_-* #,##0.000\ _z_ł_-;\-* #,##0.000\ _z_ł_-;_-* &quot;-&quot;??\ _z_ł_-;_-@_-"/>
    <numFmt numFmtId="190" formatCode="_-* #,##0.0000\ _z_ł_-;\-* #,##0.0000\ _z_ł_-;_-* &quot;-&quot;??\ _z_ł_-;_-@_-"/>
    <numFmt numFmtId="191" formatCode="_-* #,##0.00000\ _z_ł_-;\-* #,##0.00000\ _z_ł_-;_-* &quot;-&quot;??\ _z_ł_-;_-@_-"/>
    <numFmt numFmtId="192" formatCode="_-* #,##0.0\ _z_ł_-;\-* #,##0.0\ _z_ł_-;_-* &quot;-&quot;??\ _z_ł_-;_-@_-"/>
    <numFmt numFmtId="193" formatCode="_-* #,##0.000\ &quot;zł&quot;_-;\-* #,##0.000\ &quot;zł&quot;_-;_-* &quot;-&quot;??\ &quot;zł&quot;_-;_-@_-"/>
    <numFmt numFmtId="194" formatCode="_-* #,##0.0\ &quot;zł&quot;_-;\-* #,##0.0\ &quot;zł&quot;_-;_-* &quot;-&quot;??\ &quot;zł&quot;_-;_-@_-"/>
    <numFmt numFmtId="195" formatCode="_-* #,##0\ &quot;zł&quot;_-;\-* #,##0\ &quot;zł&quot;_-;_-* &quot;-&quot;??\ &quot;zł&quot;_-;_-@_-"/>
    <numFmt numFmtId="196" formatCode="_-* #,##0.000\ _z_ł_-;\-* #,##0.000\ _z_ł_-;_-* &quot;-&quot;???\ _z_ł_-;_-@_-"/>
    <numFmt numFmtId="197" formatCode="_-* #,##0.0\ _z_ł_-;\-* #,##0.0\ _z_ł_-;_-* &quot;-&quot;?\ _z_ł_-;_-@_-"/>
    <numFmt numFmtId="198" formatCode="0.000000"/>
    <numFmt numFmtId="199" formatCode="0.00000000"/>
    <numFmt numFmtId="200" formatCode="0.0000000"/>
    <numFmt numFmtId="201" formatCode="0.000000000"/>
    <numFmt numFmtId="202" formatCode="0.0000000000"/>
    <numFmt numFmtId="203" formatCode="0.00000000000"/>
    <numFmt numFmtId="204" formatCode="0.000000000000"/>
    <numFmt numFmtId="205" formatCode="#,##0.00\ _z_ł"/>
    <numFmt numFmtId="206" formatCode="0.0%"/>
  </numFmts>
  <fonts count="61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18"/>
      <name val="Arial CE"/>
      <family val="0"/>
    </font>
    <font>
      <i/>
      <sz val="10"/>
      <color indexed="18"/>
      <name val="Arial CE"/>
      <family val="2"/>
    </font>
    <font>
      <sz val="12"/>
      <color indexed="1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43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 CE"/>
      <family val="0"/>
    </font>
    <font>
      <sz val="8"/>
      <name val="Arial"/>
      <family val="2"/>
    </font>
    <font>
      <b/>
      <sz val="7"/>
      <name val="Arial"/>
      <family val="2"/>
    </font>
    <font>
      <sz val="12"/>
      <name val="Arial CE"/>
      <family val="2"/>
    </font>
    <font>
      <sz val="5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i/>
      <sz val="6"/>
      <name val="Arial CE"/>
      <family val="0"/>
    </font>
    <font>
      <b/>
      <i/>
      <sz val="10"/>
      <name val="Arial CE"/>
      <family val="0"/>
    </font>
    <font>
      <b/>
      <sz val="13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name val="Arial 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8"/>
      <name val="Arial"/>
      <family val="2"/>
    </font>
    <font>
      <sz val="9"/>
      <color indexed="43"/>
      <name val="Arial"/>
      <family val="2"/>
    </font>
    <font>
      <i/>
      <sz val="9"/>
      <color indexed="18"/>
      <name val="Arial"/>
      <family val="2"/>
    </font>
    <font>
      <i/>
      <sz val="9"/>
      <color indexed="43"/>
      <name val="Arial"/>
      <family val="2"/>
    </font>
    <font>
      <b/>
      <i/>
      <sz val="9"/>
      <name val="Arial"/>
      <family val="2"/>
    </font>
    <font>
      <sz val="9"/>
      <color indexed="18"/>
      <name val="Arial CE"/>
      <family val="0"/>
    </font>
    <font>
      <sz val="9"/>
      <color indexed="43"/>
      <name val="Arial CE"/>
      <family val="0"/>
    </font>
    <font>
      <sz val="7"/>
      <name val="Arial"/>
      <family val="2"/>
    </font>
    <font>
      <b/>
      <i/>
      <sz val="8"/>
      <name val="Arial CE"/>
      <family val="2"/>
    </font>
    <font>
      <i/>
      <sz val="7"/>
      <name val="Arial CE"/>
      <family val="2"/>
    </font>
    <font>
      <vertAlign val="superscript"/>
      <sz val="1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552">
    <xf numFmtId="0" fontId="0" fillId="0" borderId="0" xfId="0" applyAlignment="1">
      <alignment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24" fillId="0" borderId="0" xfId="0" applyFont="1" applyAlignment="1" applyProtection="1">
      <alignment vertical="top"/>
      <protection hidden="1"/>
    </xf>
    <xf numFmtId="0" fontId="25" fillId="0" borderId="0" xfId="0" applyFont="1" applyAlignment="1" applyProtection="1">
      <alignment horizontal="center"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top"/>
      <protection hidden="1"/>
    </xf>
    <xf numFmtId="0" fontId="30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2" fillId="0" borderId="0" xfId="0" applyFont="1" applyAlignment="1">
      <alignment/>
    </xf>
    <xf numFmtId="49" fontId="32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49" fontId="30" fillId="0" borderId="12" xfId="0" applyNumberFormat="1" applyFont="1" applyBorder="1" applyAlignment="1">
      <alignment horizontal="center" vertical="top" wrapText="1"/>
    </xf>
    <xf numFmtId="0" fontId="30" fillId="0" borderId="12" xfId="0" applyFont="1" applyBorder="1" applyAlignment="1">
      <alignment vertical="top" wrapText="1"/>
    </xf>
    <xf numFmtId="3" fontId="30" fillId="0" borderId="12" xfId="0" applyNumberFormat="1" applyFont="1" applyBorder="1" applyAlignment="1">
      <alignment vertical="top" wrapText="1"/>
    </xf>
    <xf numFmtId="0" fontId="30" fillId="0" borderId="0" xfId="0" applyFont="1" applyAlignment="1">
      <alignment/>
    </xf>
    <xf numFmtId="49" fontId="32" fillId="0" borderId="13" xfId="0" applyNumberFormat="1" applyFont="1" applyBorder="1" applyAlignment="1">
      <alignment horizontal="center" vertical="top" wrapText="1"/>
    </xf>
    <xf numFmtId="0" fontId="32" fillId="0" borderId="13" xfId="0" applyFont="1" applyBorder="1" applyAlignment="1">
      <alignment vertical="top" wrapText="1"/>
    </xf>
    <xf numFmtId="3" fontId="32" fillId="0" borderId="13" xfId="0" applyNumberFormat="1" applyFont="1" applyBorder="1" applyAlignment="1">
      <alignment vertical="top" wrapText="1"/>
    </xf>
    <xf numFmtId="49" fontId="30" fillId="0" borderId="13" xfId="0" applyNumberFormat="1" applyFont="1" applyBorder="1" applyAlignment="1">
      <alignment horizontal="center" vertical="top" wrapText="1"/>
    </xf>
    <xf numFmtId="0" fontId="30" fillId="0" borderId="13" xfId="0" applyFont="1" applyBorder="1" applyAlignment="1">
      <alignment vertical="top" wrapText="1"/>
    </xf>
    <xf numFmtId="3" fontId="30" fillId="0" borderId="13" xfId="0" applyNumberFormat="1" applyFont="1" applyBorder="1" applyAlignment="1">
      <alignment vertical="top" wrapText="1"/>
    </xf>
    <xf numFmtId="3" fontId="30" fillId="0" borderId="14" xfId="0" applyNumberFormat="1" applyFont="1" applyBorder="1" applyAlignment="1">
      <alignment vertical="top" wrapText="1"/>
    </xf>
    <xf numFmtId="3" fontId="32" fillId="0" borderId="15" xfId="0" applyNumberFormat="1" applyFont="1" applyBorder="1" applyAlignment="1">
      <alignment vertical="top" wrapText="1"/>
    </xf>
    <xf numFmtId="3" fontId="30" fillId="0" borderId="10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top"/>
    </xf>
    <xf numFmtId="0" fontId="26" fillId="20" borderId="10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26" fillId="0" borderId="16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6" fillId="20" borderId="16" xfId="0" applyFont="1" applyFill="1" applyBorder="1" applyAlignment="1">
      <alignment horizontal="center" vertical="center" wrapText="1"/>
    </xf>
    <xf numFmtId="0" fontId="26" fillId="20" borderId="2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/>
    </xf>
    <xf numFmtId="0" fontId="26" fillId="0" borderId="0" xfId="0" applyFont="1" applyAlignment="1">
      <alignment/>
    </xf>
    <xf numFmtId="3" fontId="26" fillId="0" borderId="11" xfId="0" applyNumberFormat="1" applyFont="1" applyBorder="1" applyAlignment="1">
      <alignment vertical="center"/>
    </xf>
    <xf numFmtId="49" fontId="26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vertical="center"/>
    </xf>
    <xf numFmtId="49" fontId="26" fillId="0" borderId="22" xfId="0" applyNumberFormat="1" applyFont="1" applyBorder="1" applyAlignment="1">
      <alignment horizontal="center" vertical="center"/>
    </xf>
    <xf numFmtId="3" fontId="26" fillId="0" borderId="22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vertical="center"/>
    </xf>
    <xf numFmtId="3" fontId="26" fillId="0" borderId="21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6" fillId="20" borderId="1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0" fontId="40" fillId="0" borderId="17" xfId="0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7" fontId="0" fillId="0" borderId="13" xfId="0" applyNumberFormat="1" applyFont="1" applyBorder="1" applyAlignment="1">
      <alignment vertical="center"/>
    </xf>
    <xf numFmtId="37" fontId="0" fillId="0" borderId="12" xfId="0" applyNumberFormat="1" applyFont="1" applyBorder="1" applyAlignment="1">
      <alignment vertical="center"/>
    </xf>
    <xf numFmtId="37" fontId="0" fillId="0" borderId="18" xfId="0" applyNumberFormat="1" applyFont="1" applyBorder="1" applyAlignment="1">
      <alignment vertical="center"/>
    </xf>
    <xf numFmtId="37" fontId="0" fillId="0" borderId="11" xfId="0" applyNumberFormat="1" applyFont="1" applyBorder="1" applyAlignment="1">
      <alignment vertical="center"/>
    </xf>
    <xf numFmtId="37" fontId="40" fillId="0" borderId="12" xfId="0" applyNumberFormat="1" applyFont="1" applyBorder="1" applyAlignment="1">
      <alignment vertical="center"/>
    </xf>
    <xf numFmtId="37" fontId="36" fillId="20" borderId="10" xfId="0" applyNumberFormat="1" applyFont="1" applyFill="1" applyBorder="1" applyAlignment="1">
      <alignment horizontal="right" vertical="center"/>
    </xf>
    <xf numFmtId="37" fontId="40" fillId="0" borderId="11" xfId="0" applyNumberFormat="1" applyFont="1" applyBorder="1" applyAlignment="1">
      <alignment vertical="center"/>
    </xf>
    <xf numFmtId="37" fontId="40" fillId="0" borderId="1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3" fontId="26" fillId="0" borderId="17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 indent="2"/>
    </xf>
    <xf numFmtId="3" fontId="0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left" vertical="center" wrapText="1" indent="2"/>
    </xf>
    <xf numFmtId="0" fontId="42" fillId="0" borderId="0" xfId="0" applyFont="1" applyAlignment="1">
      <alignment vertical="center"/>
    </xf>
    <xf numFmtId="0" fontId="26" fillId="0" borderId="16" xfId="0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23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3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12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20" borderId="10" xfId="0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43" fillId="0" borderId="0" xfId="0" applyFont="1" applyAlignment="1">
      <alignment horizontal="right" vertical="center"/>
    </xf>
    <xf numFmtId="3" fontId="26" fillId="0" borderId="10" xfId="0" applyNumberFormat="1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3" fontId="0" fillId="0" borderId="13" xfId="0" applyNumberFormat="1" applyFont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0" fillId="0" borderId="12" xfId="0" applyNumberFormat="1" applyFont="1" applyBorder="1" applyAlignment="1">
      <alignment vertical="center" wrapText="1"/>
    </xf>
    <xf numFmtId="49" fontId="0" fillId="0" borderId="2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 wrapText="1"/>
    </xf>
    <xf numFmtId="3" fontId="0" fillId="24" borderId="15" xfId="0" applyNumberFormat="1" applyFont="1" applyFill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3" fontId="0" fillId="0" borderId="25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 wrapText="1"/>
    </xf>
    <xf numFmtId="0" fontId="31" fillId="0" borderId="0" xfId="0" applyFont="1" applyAlignment="1">
      <alignment horizontal="right"/>
    </xf>
    <xf numFmtId="0" fontId="44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6" fillId="0" borderId="12" xfId="0" applyFont="1" applyBorder="1" applyAlignment="1">
      <alignment vertical="center" wrapText="1"/>
    </xf>
    <xf numFmtId="3" fontId="0" fillId="0" borderId="22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0" fontId="37" fillId="0" borderId="0" xfId="0" applyFont="1" applyAlignment="1">
      <alignment/>
    </xf>
    <xf numFmtId="0" fontId="0" fillId="0" borderId="0" xfId="0" applyFont="1" applyAlignment="1">
      <alignment vertical="center"/>
    </xf>
    <xf numFmtId="0" fontId="28" fillId="0" borderId="13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3" fontId="0" fillId="0" borderId="21" xfId="0" applyNumberFormat="1" applyFont="1" applyFill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0" fontId="28" fillId="0" borderId="13" xfId="0" applyFont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center"/>
    </xf>
    <xf numFmtId="0" fontId="0" fillId="0" borderId="24" xfId="0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49" fontId="32" fillId="0" borderId="22" xfId="0" applyNumberFormat="1" applyFont="1" applyBorder="1" applyAlignment="1">
      <alignment horizontal="center" vertical="top" wrapText="1"/>
    </xf>
    <xf numFmtId="0" fontId="32" fillId="0" borderId="22" xfId="0" applyFont="1" applyBorder="1" applyAlignment="1">
      <alignment vertical="top" wrapText="1"/>
    </xf>
    <xf numFmtId="3" fontId="32" fillId="0" borderId="22" xfId="0" applyNumberFormat="1" applyFont="1" applyBorder="1" applyAlignment="1">
      <alignment vertical="top" wrapText="1"/>
    </xf>
    <xf numFmtId="3" fontId="30" fillId="0" borderId="10" xfId="0" applyNumberFormat="1" applyFont="1" applyBorder="1" applyAlignment="1">
      <alignment vertical="top" wrapText="1"/>
    </xf>
    <xf numFmtId="0" fontId="44" fillId="0" borderId="0" xfId="0" applyFont="1" applyAlignment="1" applyProtection="1">
      <alignment vertical="top"/>
      <protection hidden="1"/>
    </xf>
    <xf numFmtId="0" fontId="45" fillId="20" borderId="10" xfId="0" applyFont="1" applyFill="1" applyBorder="1" applyAlignment="1" applyProtection="1">
      <alignment horizontal="center" vertical="center" wrapText="1"/>
      <protection hidden="1"/>
    </xf>
    <xf numFmtId="3" fontId="45" fillId="0" borderId="10" xfId="0" applyNumberFormat="1" applyFont="1" applyBorder="1" applyAlignment="1" applyProtection="1">
      <alignment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49" fontId="47" fillId="0" borderId="17" xfId="0" applyNumberFormat="1" applyFont="1" applyFill="1" applyBorder="1" applyAlignment="1" applyProtection="1">
      <alignment horizontal="center" vertical="top"/>
      <protection hidden="1"/>
    </xf>
    <xf numFmtId="49" fontId="47" fillId="0" borderId="17" xfId="0" applyNumberFormat="1" applyFont="1" applyFill="1" applyBorder="1" applyAlignment="1" applyProtection="1">
      <alignment vertical="top"/>
      <protection hidden="1"/>
    </xf>
    <xf numFmtId="3" fontId="47" fillId="0" borderId="17" xfId="0" applyNumberFormat="1" applyFont="1" applyBorder="1" applyAlignment="1" applyProtection="1">
      <alignment vertical="top"/>
      <protection hidden="1"/>
    </xf>
    <xf numFmtId="0" fontId="48" fillId="0" borderId="0" xfId="0" applyFont="1" applyAlignment="1" applyProtection="1">
      <alignment vertical="top"/>
      <protection hidden="1"/>
    </xf>
    <xf numFmtId="49" fontId="48" fillId="0" borderId="13" xfId="0" applyNumberFormat="1" applyFont="1" applyFill="1" applyBorder="1" applyAlignment="1" applyProtection="1">
      <alignment horizontal="center" vertical="top"/>
      <protection hidden="1"/>
    </xf>
    <xf numFmtId="49" fontId="48" fillId="0" borderId="13" xfId="0" applyNumberFormat="1" applyFont="1" applyFill="1" applyBorder="1" applyAlignment="1" applyProtection="1">
      <alignment vertical="top"/>
      <protection hidden="1"/>
    </xf>
    <xf numFmtId="3" fontId="48" fillId="0" borderId="13" xfId="0" applyNumberFormat="1" applyFont="1" applyBorder="1" applyAlignment="1" applyProtection="1">
      <alignment vertical="top"/>
      <protection hidden="1"/>
    </xf>
    <xf numFmtId="49" fontId="49" fillId="0" borderId="13" xfId="0" applyNumberFormat="1" applyFont="1" applyFill="1" applyBorder="1" applyAlignment="1" applyProtection="1">
      <alignment horizontal="center" vertical="top"/>
      <protection hidden="1"/>
    </xf>
    <xf numFmtId="49" fontId="49" fillId="0" borderId="13" xfId="0" applyNumberFormat="1" applyFont="1" applyFill="1" applyBorder="1" applyAlignment="1" applyProtection="1">
      <alignment vertical="top" wrapText="1"/>
      <protection hidden="1"/>
    </xf>
    <xf numFmtId="3" fontId="49" fillId="0" borderId="13" xfId="0" applyNumberFormat="1" applyFont="1" applyBorder="1" applyAlignment="1" applyProtection="1">
      <alignment vertical="top"/>
      <protection hidden="1"/>
    </xf>
    <xf numFmtId="0" fontId="49" fillId="0" borderId="0" xfId="0" applyFont="1" applyAlignment="1" applyProtection="1">
      <alignment vertical="top"/>
      <protection hidden="1"/>
    </xf>
    <xf numFmtId="49" fontId="47" fillId="0" borderId="12" xfId="0" applyNumberFormat="1" applyFont="1" applyFill="1" applyBorder="1" applyAlignment="1" applyProtection="1">
      <alignment horizontal="center" vertical="top"/>
      <protection hidden="1"/>
    </xf>
    <xf numFmtId="49" fontId="47" fillId="0" borderId="12" xfId="0" applyNumberFormat="1" applyFont="1" applyFill="1" applyBorder="1" applyAlignment="1" applyProtection="1">
      <alignment vertical="top"/>
      <protection hidden="1"/>
    </xf>
    <xf numFmtId="3" fontId="47" fillId="0" borderId="12" xfId="0" applyNumberFormat="1" applyFont="1" applyBorder="1" applyAlignment="1" applyProtection="1">
      <alignment vertical="top"/>
      <protection hidden="1"/>
    </xf>
    <xf numFmtId="49" fontId="49" fillId="0" borderId="13" xfId="0" applyNumberFormat="1" applyFont="1" applyFill="1" applyBorder="1" applyAlignment="1" applyProtection="1">
      <alignment vertical="top"/>
      <protection hidden="1"/>
    </xf>
    <xf numFmtId="49" fontId="47" fillId="0" borderId="13" xfId="0" applyNumberFormat="1" applyFont="1" applyFill="1" applyBorder="1" applyAlignment="1" applyProtection="1">
      <alignment horizontal="center" vertical="top"/>
      <protection hidden="1"/>
    </xf>
    <xf numFmtId="49" fontId="47" fillId="0" borderId="13" xfId="0" applyNumberFormat="1" applyFont="1" applyFill="1" applyBorder="1" applyAlignment="1" applyProtection="1">
      <alignment vertical="top" wrapText="1"/>
      <protection hidden="1"/>
    </xf>
    <xf numFmtId="3" fontId="47" fillId="0" borderId="13" xfId="0" applyNumberFormat="1" applyFont="1" applyBorder="1" applyAlignment="1" applyProtection="1">
      <alignment vertical="top"/>
      <protection hidden="1"/>
    </xf>
    <xf numFmtId="49" fontId="48" fillId="0" borderId="13" xfId="0" applyNumberFormat="1" applyFont="1" applyFill="1" applyBorder="1" applyAlignment="1" applyProtection="1">
      <alignment vertical="top" wrapText="1"/>
      <protection hidden="1"/>
    </xf>
    <xf numFmtId="3" fontId="49" fillId="0" borderId="28" xfId="0" applyNumberFormat="1" applyFont="1" applyBorder="1" applyAlignment="1" applyProtection="1">
      <alignment vertical="top"/>
      <protection hidden="1"/>
    </xf>
    <xf numFmtId="3" fontId="47" fillId="0" borderId="28" xfId="0" applyNumberFormat="1" applyFont="1" applyBorder="1" applyAlignment="1" applyProtection="1">
      <alignment vertical="top"/>
      <protection hidden="1"/>
    </xf>
    <xf numFmtId="49" fontId="48" fillId="0" borderId="28" xfId="0" applyNumberFormat="1" applyFont="1" applyFill="1" applyBorder="1" applyAlignment="1" applyProtection="1">
      <alignment horizontal="center" vertical="top"/>
      <protection hidden="1"/>
    </xf>
    <xf numFmtId="3" fontId="48" fillId="0" borderId="28" xfId="0" applyNumberFormat="1" applyFont="1" applyBorder="1" applyAlignment="1" applyProtection="1">
      <alignment vertical="top"/>
      <protection hidden="1"/>
    </xf>
    <xf numFmtId="49" fontId="49" fillId="0" borderId="30" xfId="0" applyNumberFormat="1" applyFont="1" applyFill="1" applyBorder="1" applyAlignment="1" applyProtection="1">
      <alignment horizontal="center" vertical="top"/>
      <protection hidden="1"/>
    </xf>
    <xf numFmtId="49" fontId="49" fillId="0" borderId="22" xfId="0" applyNumberFormat="1" applyFont="1" applyFill="1" applyBorder="1" applyAlignment="1" applyProtection="1">
      <alignment vertical="top" wrapText="1"/>
      <protection hidden="1"/>
    </xf>
    <xf numFmtId="3" fontId="49" fillId="0" borderId="30" xfId="0" applyNumberFormat="1" applyFont="1" applyBorder="1" applyAlignment="1" applyProtection="1">
      <alignment vertical="top"/>
      <protection hidden="1"/>
    </xf>
    <xf numFmtId="3" fontId="49" fillId="0" borderId="22" xfId="0" applyNumberFormat="1" applyFont="1" applyBorder="1" applyAlignment="1" applyProtection="1">
      <alignment vertical="top"/>
      <protection hidden="1"/>
    </xf>
    <xf numFmtId="49" fontId="49" fillId="0" borderId="26" xfId="0" applyNumberFormat="1" applyFont="1" applyFill="1" applyBorder="1" applyAlignment="1" applyProtection="1">
      <alignment horizontal="center" vertical="top"/>
      <protection hidden="1"/>
    </xf>
    <xf numFmtId="49" fontId="49" fillId="0" borderId="12" xfId="0" applyNumberFormat="1" applyFont="1" applyFill="1" applyBorder="1" applyAlignment="1" applyProtection="1">
      <alignment vertical="top" wrapText="1"/>
      <protection hidden="1"/>
    </xf>
    <xf numFmtId="3" fontId="49" fillId="0" borderId="26" xfId="0" applyNumberFormat="1" applyFont="1" applyBorder="1" applyAlignment="1" applyProtection="1">
      <alignment vertical="top"/>
      <protection hidden="1"/>
    </xf>
    <xf numFmtId="3" fontId="49" fillId="0" borderId="12" xfId="0" applyNumberFormat="1" applyFont="1" applyBorder="1" applyAlignment="1" applyProtection="1">
      <alignment vertical="top"/>
      <protection hidden="1"/>
    </xf>
    <xf numFmtId="49" fontId="49" fillId="0" borderId="30" xfId="0" applyNumberFormat="1" applyFont="1" applyBorder="1" applyAlignment="1" applyProtection="1">
      <alignment vertical="top" wrapText="1"/>
      <protection hidden="1"/>
    </xf>
    <xf numFmtId="49" fontId="49" fillId="0" borderId="12" xfId="0" applyNumberFormat="1" applyFont="1" applyFill="1" applyBorder="1" applyAlignment="1" applyProtection="1">
      <alignment horizontal="center" vertical="top"/>
      <protection hidden="1"/>
    </xf>
    <xf numFmtId="49" fontId="47" fillId="0" borderId="26" xfId="0" applyNumberFormat="1" applyFont="1" applyFill="1" applyBorder="1" applyAlignment="1" applyProtection="1">
      <alignment horizontal="center" vertical="top"/>
      <protection hidden="1"/>
    </xf>
    <xf numFmtId="49" fontId="47" fillId="0" borderId="26" xfId="0" applyNumberFormat="1" applyFont="1" applyFill="1" applyBorder="1" applyAlignment="1" applyProtection="1">
      <alignment vertical="top"/>
      <protection hidden="1"/>
    </xf>
    <xf numFmtId="3" fontId="47" fillId="0" borderId="26" xfId="0" applyNumberFormat="1" applyFont="1" applyBorder="1" applyAlignment="1" applyProtection="1">
      <alignment vertical="top"/>
      <protection hidden="1"/>
    </xf>
    <xf numFmtId="49" fontId="50" fillId="0" borderId="13" xfId="0" applyNumberFormat="1" applyFont="1" applyBorder="1" applyAlignment="1" applyProtection="1">
      <alignment horizontal="center" vertical="top"/>
      <protection hidden="1"/>
    </xf>
    <xf numFmtId="49" fontId="50" fillId="0" borderId="13" xfId="0" applyNumberFormat="1" applyFont="1" applyBorder="1" applyAlignment="1" applyProtection="1">
      <alignment vertical="top"/>
      <protection hidden="1"/>
    </xf>
    <xf numFmtId="3" fontId="51" fillId="0" borderId="13" xfId="0" applyNumberFormat="1" applyFont="1" applyBorder="1" applyAlignment="1" applyProtection="1">
      <alignment vertical="top"/>
      <protection hidden="1"/>
    </xf>
    <xf numFmtId="3" fontId="50" fillId="0" borderId="13" xfId="0" applyNumberFormat="1" applyFont="1" applyBorder="1" applyAlignment="1" applyProtection="1">
      <alignment vertical="top"/>
      <protection hidden="1"/>
    </xf>
    <xf numFmtId="0" fontId="50" fillId="0" borderId="0" xfId="0" applyFont="1" applyAlignment="1" applyProtection="1">
      <alignment vertical="top"/>
      <protection hidden="1"/>
    </xf>
    <xf numFmtId="49" fontId="52" fillId="0" borderId="13" xfId="0" applyNumberFormat="1" applyFont="1" applyBorder="1" applyAlignment="1" applyProtection="1">
      <alignment horizontal="center" vertical="top"/>
      <protection hidden="1"/>
    </xf>
    <xf numFmtId="49" fontId="52" fillId="0" borderId="28" xfId="0" applyNumberFormat="1" applyFont="1" applyBorder="1" applyAlignment="1" applyProtection="1">
      <alignment vertical="top" wrapText="1"/>
      <protection hidden="1"/>
    </xf>
    <xf numFmtId="3" fontId="53" fillId="0" borderId="13" xfId="0" applyNumberFormat="1" applyFont="1" applyBorder="1" applyAlignment="1" applyProtection="1">
      <alignment vertical="top"/>
      <protection hidden="1"/>
    </xf>
    <xf numFmtId="3" fontId="52" fillId="0" borderId="13" xfId="0" applyNumberFormat="1" applyFont="1" applyBorder="1" applyAlignment="1" applyProtection="1">
      <alignment vertical="top"/>
      <protection hidden="1"/>
    </xf>
    <xf numFmtId="0" fontId="52" fillId="0" borderId="0" xfId="0" applyFont="1" applyAlignment="1" applyProtection="1">
      <alignment vertical="top"/>
      <protection hidden="1"/>
    </xf>
    <xf numFmtId="49" fontId="52" fillId="0" borderId="12" xfId="0" applyNumberFormat="1" applyFont="1" applyFill="1" applyBorder="1" applyAlignment="1" applyProtection="1">
      <alignment vertical="top" wrapText="1"/>
      <protection hidden="1"/>
    </xf>
    <xf numFmtId="49" fontId="47" fillId="0" borderId="13" xfId="0" applyNumberFormat="1" applyFont="1" applyBorder="1" applyAlignment="1" applyProtection="1">
      <alignment horizontal="center" vertical="top"/>
      <protection hidden="1"/>
    </xf>
    <xf numFmtId="0" fontId="48" fillId="0" borderId="13" xfId="0" applyFont="1" applyBorder="1" applyAlignment="1" applyProtection="1">
      <alignment horizontal="center" vertical="top"/>
      <protection hidden="1"/>
    </xf>
    <xf numFmtId="49" fontId="47" fillId="0" borderId="13" xfId="0" applyNumberFormat="1" applyFont="1" applyBorder="1" applyAlignment="1" applyProtection="1">
      <alignment vertical="top"/>
      <protection hidden="1"/>
    </xf>
    <xf numFmtId="49" fontId="48" fillId="0" borderId="13" xfId="0" applyNumberFormat="1" applyFont="1" applyBorder="1" applyAlignment="1" applyProtection="1">
      <alignment horizontal="center" vertical="top"/>
      <protection hidden="1"/>
    </xf>
    <xf numFmtId="49" fontId="48" fillId="0" borderId="13" xfId="0" applyNumberFormat="1" applyFont="1" applyBorder="1" applyAlignment="1" applyProtection="1">
      <alignment vertical="top"/>
      <protection hidden="1"/>
    </xf>
    <xf numFmtId="49" fontId="49" fillId="0" borderId="13" xfId="0" applyNumberFormat="1" applyFont="1" applyBorder="1" applyAlignment="1" applyProtection="1">
      <alignment horizontal="center" vertical="top"/>
      <protection hidden="1"/>
    </xf>
    <xf numFmtId="49" fontId="49" fillId="0" borderId="13" xfId="0" applyNumberFormat="1" applyFont="1" applyBorder="1" applyAlignment="1" applyProtection="1">
      <alignment vertical="top"/>
      <protection hidden="1"/>
    </xf>
    <xf numFmtId="49" fontId="49" fillId="0" borderId="13" xfId="0" applyNumberFormat="1" applyFont="1" applyBorder="1" applyAlignment="1" applyProtection="1">
      <alignment vertical="top" wrapText="1"/>
      <protection hidden="1"/>
    </xf>
    <xf numFmtId="49" fontId="49" fillId="0" borderId="13" xfId="0" applyNumberFormat="1" applyFont="1" applyBorder="1" applyAlignment="1" applyProtection="1">
      <alignment horizontal="center" vertical="top" wrapText="1"/>
      <protection hidden="1"/>
    </xf>
    <xf numFmtId="0" fontId="48" fillId="0" borderId="13" xfId="0" applyFont="1" applyBorder="1" applyAlignment="1" applyProtection="1">
      <alignment horizontal="center" vertical="top" wrapText="1"/>
      <protection hidden="1"/>
    </xf>
    <xf numFmtId="49" fontId="48" fillId="0" borderId="13" xfId="0" applyNumberFormat="1" applyFont="1" applyBorder="1" applyAlignment="1" applyProtection="1">
      <alignment vertical="top" wrapText="1"/>
      <protection hidden="1"/>
    </xf>
    <xf numFmtId="49" fontId="49" fillId="0" borderId="22" xfId="0" applyNumberFormat="1" applyFont="1" applyBorder="1" applyAlignment="1" applyProtection="1">
      <alignment horizontal="center" vertical="top"/>
      <protection hidden="1"/>
    </xf>
    <xf numFmtId="0" fontId="49" fillId="0" borderId="22" xfId="0" applyFont="1" applyBorder="1" applyAlignment="1" applyProtection="1">
      <alignment horizontal="center" vertical="top" wrapText="1"/>
      <protection hidden="1"/>
    </xf>
    <xf numFmtId="49" fontId="49" fillId="0" borderId="22" xfId="0" applyNumberFormat="1" applyFont="1" applyBorder="1" applyAlignment="1" applyProtection="1">
      <alignment vertical="top" wrapText="1"/>
      <protection hidden="1"/>
    </xf>
    <xf numFmtId="49" fontId="49" fillId="0" borderId="12" xfId="0" applyNumberFormat="1" applyFont="1" applyBorder="1" applyAlignment="1" applyProtection="1">
      <alignment horizontal="center" vertical="top"/>
      <protection hidden="1"/>
    </xf>
    <xf numFmtId="0" fontId="49" fillId="0" borderId="12" xfId="0" applyFont="1" applyBorder="1" applyAlignment="1" applyProtection="1">
      <alignment horizontal="center" vertical="top" wrapText="1"/>
      <protection hidden="1"/>
    </xf>
    <xf numFmtId="0" fontId="49" fillId="0" borderId="13" xfId="0" applyFont="1" applyBorder="1" applyAlignment="1" applyProtection="1">
      <alignment horizontal="center" vertical="top" wrapText="1"/>
      <protection hidden="1"/>
    </xf>
    <xf numFmtId="49" fontId="49" fillId="0" borderId="22" xfId="0" applyNumberFormat="1" applyFont="1" applyFill="1" applyBorder="1" applyAlignment="1" applyProtection="1">
      <alignment horizontal="center" vertical="top"/>
      <protection hidden="1"/>
    </xf>
    <xf numFmtId="0" fontId="49" fillId="0" borderId="22" xfId="0" applyFont="1" applyFill="1" applyBorder="1" applyAlignment="1" applyProtection="1">
      <alignment horizontal="center" vertical="top" wrapText="1"/>
      <protection hidden="1"/>
    </xf>
    <xf numFmtId="0" fontId="49" fillId="0" borderId="12" xfId="0" applyFont="1" applyFill="1" applyBorder="1" applyAlignment="1" applyProtection="1">
      <alignment horizontal="center" vertical="top" wrapText="1"/>
      <protection hidden="1"/>
    </xf>
    <xf numFmtId="49" fontId="47" fillId="0" borderId="13" xfId="0" applyNumberFormat="1" applyFont="1" applyBorder="1" applyAlignment="1" applyProtection="1">
      <alignment horizontal="center" vertical="top" wrapText="1"/>
      <protection hidden="1"/>
    </xf>
    <xf numFmtId="0" fontId="47" fillId="0" borderId="13" xfId="0" applyFont="1" applyBorder="1" applyAlignment="1" applyProtection="1">
      <alignment horizontal="center" vertical="top" wrapText="1"/>
      <protection hidden="1"/>
    </xf>
    <xf numFmtId="49" fontId="47" fillId="0" borderId="13" xfId="0" applyNumberFormat="1" applyFont="1" applyBorder="1" applyAlignment="1" applyProtection="1">
      <alignment vertical="top" wrapText="1"/>
      <protection hidden="1"/>
    </xf>
    <xf numFmtId="0" fontId="49" fillId="0" borderId="13" xfId="0" applyFont="1" applyFill="1" applyBorder="1" applyAlignment="1" applyProtection="1">
      <alignment horizontal="center" vertical="top" wrapText="1"/>
      <protection hidden="1"/>
    </xf>
    <xf numFmtId="49" fontId="48" fillId="0" borderId="13" xfId="0" applyNumberFormat="1" applyFont="1" applyBorder="1" applyAlignment="1" applyProtection="1">
      <alignment horizontal="center" vertical="top" wrapText="1"/>
      <protection hidden="1"/>
    </xf>
    <xf numFmtId="49" fontId="54" fillId="0" borderId="13" xfId="0" applyNumberFormat="1" applyFont="1" applyBorder="1" applyAlignment="1" applyProtection="1">
      <alignment horizontal="center" vertical="top"/>
      <protection hidden="1"/>
    </xf>
    <xf numFmtId="49" fontId="52" fillId="0" borderId="13" xfId="0" applyNumberFormat="1" applyFont="1" applyFill="1" applyBorder="1" applyAlignment="1" applyProtection="1">
      <alignment vertical="top"/>
      <protection hidden="1"/>
    </xf>
    <xf numFmtId="0" fontId="48" fillId="0" borderId="13" xfId="0" applyFont="1" applyFill="1" applyBorder="1" applyAlignment="1" applyProtection="1">
      <alignment vertical="top" wrapText="1"/>
      <protection hidden="1"/>
    </xf>
    <xf numFmtId="0" fontId="52" fillId="0" borderId="13" xfId="0" applyFont="1" applyBorder="1" applyAlignment="1" applyProtection="1">
      <alignment horizontal="center" vertical="top" wrapText="1"/>
      <protection hidden="1"/>
    </xf>
    <xf numFmtId="49" fontId="52" fillId="0" borderId="13" xfId="0" applyNumberFormat="1" applyFont="1" applyBorder="1" applyAlignment="1" applyProtection="1">
      <alignment vertical="top" wrapText="1"/>
      <protection hidden="1"/>
    </xf>
    <xf numFmtId="49" fontId="52" fillId="0" borderId="13" xfId="0" applyNumberFormat="1" applyFont="1" applyBorder="1" applyAlignment="1" applyProtection="1">
      <alignment horizontal="center" vertical="top" wrapText="1"/>
      <protection hidden="1"/>
    </xf>
    <xf numFmtId="49" fontId="49" fillId="0" borderId="30" xfId="0" applyNumberFormat="1" applyFont="1" applyBorder="1" applyAlignment="1" applyProtection="1">
      <alignment horizontal="center" vertical="top"/>
      <protection hidden="1"/>
    </xf>
    <xf numFmtId="49" fontId="49" fillId="0" borderId="22" xfId="0" applyNumberFormat="1" applyFont="1" applyBorder="1" applyAlignment="1" applyProtection="1">
      <alignment horizontal="center" vertical="top" wrapText="1"/>
      <protection hidden="1"/>
    </xf>
    <xf numFmtId="49" fontId="49" fillId="0" borderId="12" xfId="0" applyNumberFormat="1" applyFont="1" applyBorder="1" applyAlignment="1" applyProtection="1">
      <alignment horizontal="center" vertical="top" wrapText="1"/>
      <protection hidden="1"/>
    </xf>
    <xf numFmtId="3" fontId="49" fillId="0" borderId="21" xfId="0" applyNumberFormat="1" applyFont="1" applyBorder="1" applyAlignment="1" applyProtection="1">
      <alignment vertical="top"/>
      <protection hidden="1"/>
    </xf>
    <xf numFmtId="49" fontId="47" fillId="0" borderId="12" xfId="0" applyNumberFormat="1" applyFont="1" applyFill="1" applyBorder="1" applyAlignment="1" applyProtection="1">
      <alignment vertical="top" wrapText="1"/>
      <protection hidden="1"/>
    </xf>
    <xf numFmtId="49" fontId="48" fillId="0" borderId="13" xfId="0" applyNumberFormat="1" applyFont="1" applyFill="1" applyBorder="1" applyAlignment="1" applyProtection="1">
      <alignment horizontal="left" vertical="top" wrapText="1"/>
      <protection hidden="1"/>
    </xf>
    <xf numFmtId="49" fontId="48" fillId="0" borderId="22" xfId="0" applyNumberFormat="1" applyFont="1" applyFill="1" applyBorder="1" applyAlignment="1" applyProtection="1">
      <alignment horizontal="center" vertical="top"/>
      <protection hidden="1"/>
    </xf>
    <xf numFmtId="49" fontId="52" fillId="0" borderId="11" xfId="0" applyNumberFormat="1" applyFont="1" applyFill="1" applyBorder="1" applyAlignment="1" applyProtection="1">
      <alignment horizontal="center" vertical="top"/>
      <protection hidden="1"/>
    </xf>
    <xf numFmtId="49" fontId="49" fillId="0" borderId="11" xfId="0" applyNumberFormat="1" applyFont="1" applyFill="1" applyBorder="1" applyAlignment="1" applyProtection="1">
      <alignment vertical="top" wrapText="1"/>
      <protection hidden="1"/>
    </xf>
    <xf numFmtId="3" fontId="53" fillId="0" borderId="11" xfId="0" applyNumberFormat="1" applyFont="1" applyBorder="1" applyAlignment="1" applyProtection="1">
      <alignment vertical="top"/>
      <protection hidden="1"/>
    </xf>
    <xf numFmtId="3" fontId="52" fillId="0" borderId="11" xfId="0" applyNumberFormat="1" applyFont="1" applyBorder="1" applyAlignment="1" applyProtection="1">
      <alignment vertical="top"/>
      <protection hidden="1"/>
    </xf>
    <xf numFmtId="3" fontId="45" fillId="0" borderId="11" xfId="0" applyNumberFormat="1" applyFont="1" applyBorder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49" fontId="47" fillId="0" borderId="13" xfId="0" applyNumberFormat="1" applyFont="1" applyFill="1" applyBorder="1" applyAlignment="1" applyProtection="1">
      <alignment vertical="top"/>
      <protection hidden="1"/>
    </xf>
    <xf numFmtId="49" fontId="52" fillId="0" borderId="12" xfId="0" applyNumberFormat="1" applyFont="1" applyBorder="1" applyAlignment="1" applyProtection="1">
      <alignment horizontal="center" vertical="top"/>
      <protection hidden="1"/>
    </xf>
    <xf numFmtId="3" fontId="53" fillId="0" borderId="12" xfId="0" applyNumberFormat="1" applyFont="1" applyBorder="1" applyAlignment="1" applyProtection="1">
      <alignment vertical="top"/>
      <protection hidden="1"/>
    </xf>
    <xf numFmtId="3" fontId="52" fillId="0" borderId="12" xfId="0" applyNumberFormat="1" applyFont="1" applyBorder="1" applyAlignment="1" applyProtection="1">
      <alignment vertical="top"/>
      <protection hidden="1"/>
    </xf>
    <xf numFmtId="49" fontId="52" fillId="0" borderId="13" xfId="0" applyNumberFormat="1" applyFont="1" applyFill="1" applyBorder="1" applyAlignment="1" applyProtection="1">
      <alignment vertical="top" wrapText="1"/>
      <protection hidden="1"/>
    </xf>
    <xf numFmtId="49" fontId="49" fillId="0" borderId="31" xfId="0" applyNumberFormat="1" applyFont="1" applyBorder="1" applyAlignment="1" applyProtection="1">
      <alignment horizontal="center" vertical="top"/>
      <protection hidden="1"/>
    </xf>
    <xf numFmtId="49" fontId="49" fillId="0" borderId="29" xfId="0" applyNumberFormat="1" applyFont="1" applyBorder="1" applyAlignment="1" applyProtection="1">
      <alignment horizontal="center" vertical="top"/>
      <protection hidden="1"/>
    </xf>
    <xf numFmtId="0" fontId="49" fillId="0" borderId="11" xfId="0" applyFont="1" applyBorder="1" applyAlignment="1" applyProtection="1">
      <alignment horizontal="center" vertical="top" wrapText="1"/>
      <protection hidden="1"/>
    </xf>
    <xf numFmtId="3" fontId="45" fillId="0" borderId="0" xfId="0" applyNumberFormat="1" applyFont="1" applyAlignment="1" applyProtection="1">
      <alignment vertical="center"/>
      <protection hidden="1"/>
    </xf>
    <xf numFmtId="0" fontId="55" fillId="0" borderId="0" xfId="0" applyFont="1" applyAlignment="1" applyProtection="1">
      <alignment vertical="top"/>
      <protection hidden="1"/>
    </xf>
    <xf numFmtId="3" fontId="56" fillId="0" borderId="0" xfId="0" applyNumberFormat="1" applyFont="1" applyAlignment="1" applyProtection="1">
      <alignment vertical="top"/>
      <protection hidden="1"/>
    </xf>
    <xf numFmtId="0" fontId="56" fillId="0" borderId="0" xfId="0" applyFont="1" applyAlignment="1" applyProtection="1">
      <alignment vertical="top"/>
      <protection hidden="1"/>
    </xf>
    <xf numFmtId="0" fontId="1" fillId="0" borderId="10" xfId="0" applyFont="1" applyBorder="1" applyAlignment="1" applyProtection="1">
      <alignment horizontal="center" vertical="top"/>
      <protection hidden="1"/>
    </xf>
    <xf numFmtId="0" fontId="1" fillId="0" borderId="19" xfId="0" applyFont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center" vertical="top"/>
      <protection hidden="1"/>
    </xf>
    <xf numFmtId="0" fontId="0" fillId="0" borderId="12" xfId="0" applyFont="1" applyBorder="1" applyAlignment="1">
      <alignment horizontal="left" vertical="center" wrapText="1"/>
    </xf>
    <xf numFmtId="3" fontId="32" fillId="0" borderId="13" xfId="0" applyNumberFormat="1" applyFont="1" applyFill="1" applyBorder="1" applyAlignment="1">
      <alignment vertical="top" wrapText="1"/>
    </xf>
    <xf numFmtId="3" fontId="44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3" fontId="26" fillId="0" borderId="10" xfId="52" applyNumberFormat="1" applyFont="1" applyBorder="1" applyAlignment="1">
      <alignment horizontal="right" vertical="center"/>
      <protection/>
    </xf>
    <xf numFmtId="3" fontId="26" fillId="0" borderId="0" xfId="52" applyNumberFormat="1" applyFont="1" applyAlignment="1">
      <alignment vertical="center"/>
      <protection/>
    </xf>
    <xf numFmtId="0" fontId="26" fillId="0" borderId="0" xfId="52" applyFont="1" applyAlignment="1">
      <alignment vertical="center"/>
      <protection/>
    </xf>
    <xf numFmtId="3" fontId="26" fillId="0" borderId="32" xfId="52" applyNumberFormat="1" applyFont="1" applyBorder="1" applyAlignment="1">
      <alignment horizontal="right" vertical="center"/>
      <protection/>
    </xf>
    <xf numFmtId="0" fontId="0" fillId="0" borderId="12" xfId="0" applyFont="1" applyFill="1" applyBorder="1" applyAlignment="1">
      <alignment horizontal="left" vertical="center" wrapText="1"/>
    </xf>
    <xf numFmtId="3" fontId="26" fillId="0" borderId="16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3" fontId="0" fillId="0" borderId="22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right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3" fontId="0" fillId="0" borderId="21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3" fontId="0" fillId="0" borderId="18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25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/>
      <protection/>
    </xf>
    <xf numFmtId="0" fontId="44" fillId="0" borderId="0" xfId="52" applyFont="1" applyAlignment="1">
      <alignment horizontal="right" vertical="center"/>
      <protection/>
    </xf>
    <xf numFmtId="0" fontId="26" fillId="20" borderId="10" xfId="52" applyFont="1" applyFill="1" applyBorder="1" applyAlignment="1">
      <alignment horizontal="center" vertical="center" wrapText="1"/>
      <protection/>
    </xf>
    <xf numFmtId="0" fontId="36" fillId="0" borderId="0" xfId="52" applyFont="1" applyAlignment="1">
      <alignment vertical="center" wrapText="1"/>
      <protection/>
    </xf>
    <xf numFmtId="0" fontId="0" fillId="0" borderId="0" xfId="52" applyFont="1" applyAlignment="1">
      <alignment vertical="center"/>
      <protection/>
    </xf>
    <xf numFmtId="0" fontId="27" fillId="0" borderId="10" xfId="52" applyFont="1" applyBorder="1" applyAlignment="1">
      <alignment horizontal="center" vertical="center"/>
      <protection/>
    </xf>
    <xf numFmtId="0" fontId="27" fillId="0" borderId="10" xfId="52" applyFont="1" applyFill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10" xfId="52" applyNumberFormat="1" applyFont="1" applyBorder="1" applyAlignment="1">
      <alignment horizontal="center" vertical="center" wrapText="1"/>
      <protection/>
    </xf>
    <xf numFmtId="171" fontId="0" fillId="25" borderId="10" xfId="52" applyNumberFormat="1" applyFont="1" applyFill="1" applyBorder="1" applyAlignment="1">
      <alignment horizontal="left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3" fontId="0" fillId="0" borderId="10" xfId="52" applyNumberFormat="1" applyFont="1" applyBorder="1" applyAlignment="1">
      <alignment horizontal="right" vertical="center"/>
      <protection/>
    </xf>
    <xf numFmtId="3" fontId="0" fillId="0" borderId="10" xfId="52" applyNumberFormat="1" applyFont="1" applyFill="1" applyBorder="1" applyAlignment="1">
      <alignment horizontal="right" vertical="center"/>
      <protection/>
    </xf>
    <xf numFmtId="3" fontId="0" fillId="0" borderId="0" xfId="52" applyNumberFormat="1" applyFont="1" applyAlignment="1">
      <alignment vertical="center"/>
      <protection/>
    </xf>
    <xf numFmtId="0" fontId="0" fillId="0" borderId="10" xfId="52" applyFont="1" applyBorder="1" applyAlignment="1">
      <alignment horizontal="left" vertical="center" wrapText="1"/>
      <protection/>
    </xf>
    <xf numFmtId="0" fontId="0" fillId="0" borderId="10" xfId="52" applyFont="1" applyBorder="1" applyAlignment="1">
      <alignment vertical="center" wrapText="1"/>
      <protection/>
    </xf>
    <xf numFmtId="49" fontId="0" fillId="25" borderId="10" xfId="52" applyNumberFormat="1" applyFont="1" applyFill="1" applyBorder="1" applyAlignment="1">
      <alignment horizontal="center" vertical="center"/>
      <protection/>
    </xf>
    <xf numFmtId="0" fontId="0" fillId="26" borderId="10" xfId="52" applyFont="1" applyFill="1" applyBorder="1" applyAlignment="1">
      <alignment horizontal="center" vertical="center" wrapText="1"/>
      <protection/>
    </xf>
    <xf numFmtId="3" fontId="0" fillId="26" borderId="10" xfId="52" applyNumberFormat="1" applyFont="1" applyFill="1" applyBorder="1" applyAlignment="1">
      <alignment horizontal="right" vertical="center"/>
      <protection/>
    </xf>
    <xf numFmtId="49" fontId="0" fillId="25" borderId="10" xfId="52" applyNumberFormat="1" applyFont="1" applyFill="1" applyBorder="1" applyAlignment="1">
      <alignment horizontal="left" vertical="center" wrapText="1"/>
      <protection/>
    </xf>
    <xf numFmtId="0" fontId="0" fillId="0" borderId="10" xfId="52" applyNumberFormat="1" applyFont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center" vertical="center" wrapText="1"/>
      <protection/>
    </xf>
    <xf numFmtId="3" fontId="0" fillId="25" borderId="10" xfId="52" applyNumberFormat="1" applyFont="1" applyFill="1" applyBorder="1" applyAlignment="1">
      <alignment horizontal="right" vertical="center"/>
      <protection/>
    </xf>
    <xf numFmtId="171" fontId="0" fillId="25" borderId="10" xfId="52" applyNumberFormat="1" applyFont="1" applyFill="1" applyBorder="1" applyAlignment="1">
      <alignment vertical="center" wrapText="1"/>
      <protection/>
    </xf>
    <xf numFmtId="0" fontId="0" fillId="0" borderId="0" xfId="52" applyFont="1" applyAlignment="1">
      <alignment horizontal="center" vertical="center"/>
      <protection/>
    </xf>
    <xf numFmtId="0" fontId="0" fillId="0" borderId="26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28" fillId="0" borderId="26" xfId="0" applyFont="1" applyBorder="1" applyAlignment="1">
      <alignment vertical="center" wrapText="1"/>
    </xf>
    <xf numFmtId="3" fontId="0" fillId="0" borderId="10" xfId="52" applyNumberFormat="1" applyFont="1" applyBorder="1" applyAlignment="1">
      <alignment vertical="center"/>
      <protection/>
    </xf>
    <xf numFmtId="0" fontId="43" fillId="20" borderId="20" xfId="0" applyFont="1" applyFill="1" applyBorder="1" applyAlignment="1">
      <alignment horizontal="center" vertical="center" wrapText="1"/>
    </xf>
    <xf numFmtId="0" fontId="43" fillId="2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31" fillId="0" borderId="10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3" fontId="43" fillId="0" borderId="11" xfId="0" applyNumberFormat="1" applyFont="1" applyBorder="1" applyAlignment="1">
      <alignment vertical="center"/>
    </xf>
    <xf numFmtId="0" fontId="43" fillId="0" borderId="32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3" fontId="59" fillId="0" borderId="10" xfId="0" applyNumberFormat="1" applyFont="1" applyBorder="1" applyAlignment="1">
      <alignment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0" fontId="0" fillId="0" borderId="13" xfId="52" applyFont="1" applyBorder="1" applyAlignment="1">
      <alignment horizontal="left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20" borderId="34" xfId="0" applyFont="1" applyFill="1" applyBorder="1" applyAlignment="1">
      <alignment horizontal="center" vertical="center" wrapText="1"/>
    </xf>
    <xf numFmtId="0" fontId="26" fillId="20" borderId="31" xfId="0" applyFont="1" applyFill="1" applyBorder="1" applyAlignment="1">
      <alignment horizontal="center" vertical="center" wrapText="1"/>
    </xf>
    <xf numFmtId="0" fontId="26" fillId="20" borderId="29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49" fontId="30" fillId="0" borderId="16" xfId="0" applyNumberFormat="1" applyFont="1" applyBorder="1" applyAlignment="1">
      <alignment horizontal="center" vertical="top" wrapText="1"/>
    </xf>
    <xf numFmtId="49" fontId="30" fillId="0" borderId="35" xfId="0" applyNumberFormat="1" applyFont="1" applyBorder="1" applyAlignment="1">
      <alignment horizontal="center" vertical="top" wrapText="1"/>
    </xf>
    <xf numFmtId="49" fontId="30" fillId="0" borderId="14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top" wrapText="1"/>
    </xf>
    <xf numFmtId="0" fontId="47" fillId="0" borderId="16" xfId="0" applyFont="1" applyBorder="1" applyAlignment="1" applyProtection="1">
      <alignment horizontal="center" vertical="center" wrapText="1"/>
      <protection hidden="1"/>
    </xf>
    <xf numFmtId="0" fontId="47" fillId="0" borderId="35" xfId="0" applyFont="1" applyBorder="1" applyAlignment="1" applyProtection="1">
      <alignment horizontal="center" vertical="center" wrapText="1"/>
      <protection hidden="1"/>
    </xf>
    <xf numFmtId="0" fontId="47" fillId="0" borderId="14" xfId="0" applyFont="1" applyBorder="1" applyAlignment="1" applyProtection="1">
      <alignment horizontal="center" vertical="center" wrapText="1"/>
      <protection hidden="1"/>
    </xf>
    <xf numFmtId="0" fontId="45" fillId="20" borderId="20" xfId="0" applyFont="1" applyFill="1" applyBorder="1" applyAlignment="1" applyProtection="1">
      <alignment horizontal="center" vertical="center"/>
      <protection hidden="1"/>
    </xf>
    <xf numFmtId="0" fontId="45" fillId="20" borderId="21" xfId="0" applyFont="1" applyFill="1" applyBorder="1" applyAlignment="1" applyProtection="1">
      <alignment horizontal="center" vertical="center"/>
      <protection hidden="1"/>
    </xf>
    <xf numFmtId="0" fontId="45" fillId="20" borderId="11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top"/>
      <protection hidden="1"/>
    </xf>
    <xf numFmtId="0" fontId="45" fillId="0" borderId="16" xfId="0" applyFont="1" applyBorder="1" applyAlignment="1" applyProtection="1">
      <alignment horizontal="center" vertical="center"/>
      <protection hidden="1"/>
    </xf>
    <xf numFmtId="0" fontId="45" fillId="0" borderId="35" xfId="0" applyFont="1" applyBorder="1" applyAlignment="1" applyProtection="1">
      <alignment horizontal="center" vertical="center"/>
      <protection hidden="1"/>
    </xf>
    <xf numFmtId="0" fontId="45" fillId="0" borderId="29" xfId="0" applyFont="1" applyBorder="1" applyAlignment="1" applyProtection="1">
      <alignment horizontal="center" vertical="center"/>
      <protection hidden="1"/>
    </xf>
    <xf numFmtId="0" fontId="45" fillId="0" borderId="19" xfId="0" applyFont="1" applyBorder="1" applyAlignment="1" applyProtection="1">
      <alignment horizontal="center" vertical="center"/>
      <protection hidden="1"/>
    </xf>
    <xf numFmtId="0" fontId="45" fillId="20" borderId="20" xfId="0" applyFont="1" applyFill="1" applyBorder="1" applyAlignment="1" applyProtection="1">
      <alignment horizontal="center" vertical="center" wrapText="1"/>
      <protection hidden="1"/>
    </xf>
    <xf numFmtId="0" fontId="45" fillId="20" borderId="11" xfId="0" applyFont="1" applyFill="1" applyBorder="1" applyAlignment="1" applyProtection="1">
      <alignment horizontal="center" vertical="center" wrapText="1"/>
      <protection hidden="1"/>
    </xf>
    <xf numFmtId="0" fontId="45" fillId="20" borderId="10" xfId="0" applyFont="1" applyFill="1" applyBorder="1" applyAlignment="1" applyProtection="1">
      <alignment horizontal="center" vertical="center"/>
      <protection hidden="1"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14" xfId="0" applyFont="1" applyFill="1" applyBorder="1" applyAlignment="1">
      <alignment horizontal="center" vertical="center" wrapText="1"/>
    </xf>
    <xf numFmtId="0" fontId="30" fillId="20" borderId="20" xfId="0" applyFont="1" applyFill="1" applyBorder="1" applyAlignment="1">
      <alignment horizontal="center" vertical="center" wrapText="1"/>
    </xf>
    <xf numFmtId="0" fontId="30" fillId="20" borderId="11" xfId="0" applyFont="1" applyFill="1" applyBorder="1" applyAlignment="1">
      <alignment horizontal="center" vertical="center" wrapText="1"/>
    </xf>
    <xf numFmtId="0" fontId="33" fillId="20" borderId="20" xfId="0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9" fontId="30" fillId="2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6" fillId="20" borderId="35" xfId="0" applyFont="1" applyFill="1" applyBorder="1" applyAlignment="1">
      <alignment horizontal="left" vertical="center" wrapText="1"/>
    </xf>
    <xf numFmtId="0" fontId="26" fillId="20" borderId="14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26" fillId="0" borderId="35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20" borderId="16" xfId="0" applyFont="1" applyFill="1" applyBorder="1" applyAlignment="1">
      <alignment horizontal="center" vertical="center" wrapText="1"/>
    </xf>
    <xf numFmtId="0" fontId="26" fillId="20" borderId="14" xfId="0" applyFont="1" applyFill="1" applyBorder="1" applyAlignment="1">
      <alignment horizontal="center" vertical="center" wrapText="1"/>
    </xf>
    <xf numFmtId="0" fontId="26" fillId="20" borderId="20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20" borderId="20" xfId="0" applyFont="1" applyFill="1" applyBorder="1" applyAlignment="1">
      <alignment horizontal="center" vertical="center"/>
    </xf>
    <xf numFmtId="0" fontId="26" fillId="20" borderId="21" xfId="0" applyFont="1" applyFill="1" applyBorder="1" applyAlignment="1">
      <alignment horizontal="center" vertical="center"/>
    </xf>
    <xf numFmtId="0" fontId="26" fillId="20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right" vertical="center"/>
    </xf>
    <xf numFmtId="0" fontId="40" fillId="0" borderId="35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36" fillId="20" borderId="10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/>
    </xf>
    <xf numFmtId="0" fontId="26" fillId="20" borderId="20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6" fillId="20" borderId="16" xfId="0" applyFont="1" applyFill="1" applyBorder="1" applyAlignment="1">
      <alignment horizontal="center" vertical="center"/>
    </xf>
    <xf numFmtId="0" fontId="26" fillId="20" borderId="14" xfId="0" applyFont="1" applyFill="1" applyBorder="1" applyAlignment="1">
      <alignment horizontal="center" vertical="center"/>
    </xf>
    <xf numFmtId="0" fontId="25" fillId="0" borderId="0" xfId="52" applyFont="1" applyAlignment="1">
      <alignment horizontal="center" vertical="center" wrapText="1"/>
      <protection/>
    </xf>
    <xf numFmtId="0" fontId="45" fillId="20" borderId="10" xfId="52" applyFont="1" applyFill="1" applyBorder="1" applyAlignment="1">
      <alignment horizontal="center" vertical="center"/>
      <protection/>
    </xf>
    <xf numFmtId="0" fontId="26" fillId="20" borderId="10" xfId="52" applyFont="1" applyFill="1" applyBorder="1" applyAlignment="1">
      <alignment horizontal="center" vertical="center" wrapText="1"/>
      <protection/>
    </xf>
    <xf numFmtId="0" fontId="45" fillId="20" borderId="10" xfId="52" applyFont="1" applyFill="1" applyBorder="1" applyAlignment="1">
      <alignment horizontal="center" vertical="center" wrapText="1"/>
      <protection/>
    </xf>
    <xf numFmtId="0" fontId="26" fillId="0" borderId="10" xfId="52" applyFont="1" applyBorder="1" applyAlignment="1">
      <alignment horizontal="center" vertical="center"/>
      <protection/>
    </xf>
    <xf numFmtId="3" fontId="26" fillId="0" borderId="10" xfId="52" applyNumberFormat="1" applyFont="1" applyFill="1" applyBorder="1" applyAlignment="1">
      <alignment horizontal="center" vertical="center"/>
      <protection/>
    </xf>
    <xf numFmtId="0" fontId="0" fillId="0" borderId="0" xfId="52" applyFont="1" applyBorder="1" applyAlignment="1">
      <alignment horizontal="left" vertical="center" wrapText="1"/>
      <protection/>
    </xf>
    <xf numFmtId="0" fontId="43" fillId="0" borderId="10" xfId="0" applyFont="1" applyBorder="1" applyAlignment="1">
      <alignment horizontal="center" vertical="center"/>
    </xf>
    <xf numFmtId="3" fontId="43" fillId="0" borderId="16" xfId="0" applyNumberFormat="1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 wrapText="1"/>
    </xf>
    <xf numFmtId="0" fontId="43" fillId="20" borderId="20" xfId="0" applyFont="1" applyFill="1" applyBorder="1" applyAlignment="1">
      <alignment horizontal="center" vertical="center"/>
    </xf>
    <xf numFmtId="0" fontId="43" fillId="20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20" borderId="20" xfId="0" applyFont="1" applyFill="1" applyBorder="1" applyAlignment="1">
      <alignment horizontal="center" vertical="center" wrapText="1"/>
    </xf>
    <xf numFmtId="0" fontId="43" fillId="20" borderId="11" xfId="0" applyFont="1" applyFill="1" applyBorder="1" applyAlignment="1">
      <alignment horizontal="center" vertical="center" wrapText="1"/>
    </xf>
    <xf numFmtId="0" fontId="43" fillId="20" borderId="16" xfId="0" applyFont="1" applyFill="1" applyBorder="1" applyAlignment="1">
      <alignment horizontal="center" vertical="center" wrapText="1"/>
    </xf>
    <xf numFmtId="0" fontId="43" fillId="20" borderId="35" xfId="0" applyFont="1" applyFill="1" applyBorder="1" applyAlignment="1">
      <alignment horizontal="center" vertical="center" wrapText="1"/>
    </xf>
    <xf numFmtId="0" fontId="43" fillId="20" borderId="14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26" fillId="20" borderId="16" xfId="0" applyFont="1" applyFill="1" applyBorder="1" applyAlignment="1">
      <alignment horizontal="center" vertical="center"/>
    </xf>
    <xf numFmtId="0" fontId="26" fillId="20" borderId="35" xfId="0" applyFont="1" applyFill="1" applyBorder="1" applyAlignment="1">
      <alignment horizontal="center" vertical="center"/>
    </xf>
    <xf numFmtId="0" fontId="26" fillId="20" borderId="14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6" fillId="20" borderId="3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6" fillId="0" borderId="10" xfId="0" applyFont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PI jednolity2009 nin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H1273"/>
  <sheetViews>
    <sheetView view="pageBreakPreview" zoomScaleSheetLayoutView="100" zoomScalePageLayoutView="0" workbookViewId="0" topLeftCell="A1">
      <pane ySplit="6" topLeftCell="BM213" activePane="bottomLeft" state="frozen"/>
      <selection pane="topLeft" activeCell="A1" sqref="A1"/>
      <selection pane="bottomLeft" activeCell="I111" sqref="I111"/>
    </sheetView>
  </sheetViews>
  <sheetFormatPr defaultColWidth="9.00390625" defaultRowHeight="12.75"/>
  <cols>
    <col min="1" max="1" width="6.00390625" style="1" customWidth="1"/>
    <col min="2" max="2" width="8.375" style="1" customWidth="1"/>
    <col min="3" max="3" width="5.375" style="1" customWidth="1"/>
    <col min="4" max="4" width="40.125" style="1" customWidth="1"/>
    <col min="5" max="5" width="11.125" style="12" customWidth="1"/>
    <col min="6" max="6" width="11.00390625" style="1" customWidth="1"/>
    <col min="7" max="7" width="10.75390625" style="1" customWidth="1"/>
    <col min="8" max="8" width="13.375" style="1" customWidth="1"/>
    <col min="9" max="16384" width="9.125" style="1" customWidth="1"/>
  </cols>
  <sheetData>
    <row r="1" spans="1:7" s="14" customFormat="1" ht="18">
      <c r="A1" s="439" t="s">
        <v>650</v>
      </c>
      <c r="B1" s="439"/>
      <c r="C1" s="439"/>
      <c r="D1" s="439"/>
      <c r="E1" s="439"/>
      <c r="F1" s="439"/>
      <c r="G1" s="439"/>
    </row>
    <row r="2" spans="2:4" s="14" customFormat="1" ht="18">
      <c r="B2" s="13"/>
      <c r="C2" s="13"/>
      <c r="D2" s="13"/>
    </row>
    <row r="3" spans="5:7" s="14" customFormat="1" ht="12.75">
      <c r="E3" s="15"/>
      <c r="F3" s="15"/>
      <c r="G3" s="15" t="s">
        <v>141</v>
      </c>
    </row>
    <row r="4" spans="1:7" s="210" customFormat="1" ht="15" customHeight="1">
      <c r="A4" s="436" t="s">
        <v>100</v>
      </c>
      <c r="B4" s="436" t="s">
        <v>101</v>
      </c>
      <c r="C4" s="436" t="s">
        <v>102</v>
      </c>
      <c r="D4" s="436" t="s">
        <v>159</v>
      </c>
      <c r="E4" s="444" t="s">
        <v>651</v>
      </c>
      <c r="F4" s="446" t="s">
        <v>149</v>
      </c>
      <c r="G4" s="446"/>
    </row>
    <row r="5" spans="1:7" s="210" customFormat="1" ht="29.25" customHeight="1">
      <c r="A5" s="437"/>
      <c r="B5" s="437"/>
      <c r="C5" s="438"/>
      <c r="D5" s="438"/>
      <c r="E5" s="445"/>
      <c r="F5" s="211" t="s">
        <v>24</v>
      </c>
      <c r="G5" s="211" t="s">
        <v>25</v>
      </c>
    </row>
    <row r="6" spans="1:7" s="319" customFormat="1" ht="9" customHeight="1">
      <c r="A6" s="317">
        <v>1</v>
      </c>
      <c r="B6" s="317">
        <v>2</v>
      </c>
      <c r="C6" s="317">
        <v>3</v>
      </c>
      <c r="D6" s="317">
        <v>4</v>
      </c>
      <c r="E6" s="317">
        <v>5</v>
      </c>
      <c r="F6" s="318">
        <v>6</v>
      </c>
      <c r="G6" s="317">
        <v>7</v>
      </c>
    </row>
    <row r="7" spans="1:7" s="213" customFormat="1" ht="24.75" customHeight="1">
      <c r="A7" s="440" t="s">
        <v>342</v>
      </c>
      <c r="B7" s="441"/>
      <c r="C7" s="441"/>
      <c r="D7" s="441"/>
      <c r="E7" s="212">
        <f>SUM(E8,E11,E15,E23,E30,E41,E44,E60,E63,E68,E99,E106,E109,E112,E134,E146)</f>
        <v>139563324</v>
      </c>
      <c r="F7" s="212">
        <f>SUM(F8,F11,F15,F23,F30,F41,F44,F60,F63,F68,F99,F106,F109,F112,F134,F146)</f>
        <v>93656324</v>
      </c>
      <c r="G7" s="212">
        <f>SUM(G8,G11,G15,G23,G30,G41,G44,G60,G63,G68,G99,G106,G109,G112,G134,G146)</f>
        <v>45907000</v>
      </c>
    </row>
    <row r="8" spans="1:7" s="217" customFormat="1" ht="19.5" customHeight="1">
      <c r="A8" s="214" t="s">
        <v>168</v>
      </c>
      <c r="B8" s="214"/>
      <c r="C8" s="214"/>
      <c r="D8" s="215" t="s">
        <v>640</v>
      </c>
      <c r="E8" s="216">
        <f aca="true" t="shared" si="0" ref="E8:G9">E9</f>
        <v>65000</v>
      </c>
      <c r="F8" s="216">
        <f t="shared" si="0"/>
        <v>65000</v>
      </c>
      <c r="G8" s="216">
        <f t="shared" si="0"/>
        <v>0</v>
      </c>
    </row>
    <row r="9" spans="1:7" s="217" customFormat="1" ht="19.5" customHeight="1">
      <c r="A9" s="218"/>
      <c r="B9" s="218" t="s">
        <v>359</v>
      </c>
      <c r="C9" s="218"/>
      <c r="D9" s="219" t="s">
        <v>436</v>
      </c>
      <c r="E9" s="220">
        <f t="shared" si="0"/>
        <v>65000</v>
      </c>
      <c r="F9" s="220">
        <f t="shared" si="0"/>
        <v>65000</v>
      </c>
      <c r="G9" s="220">
        <f t="shared" si="0"/>
        <v>0</v>
      </c>
    </row>
    <row r="10" spans="1:7" s="224" customFormat="1" ht="42.75" customHeight="1">
      <c r="A10" s="221"/>
      <c r="B10" s="221"/>
      <c r="C10" s="221" t="s">
        <v>542</v>
      </c>
      <c r="D10" s="222" t="s">
        <v>641</v>
      </c>
      <c r="E10" s="223">
        <f>SUM(F10,G10)</f>
        <v>65000</v>
      </c>
      <c r="F10" s="223">
        <v>65000</v>
      </c>
      <c r="G10" s="223">
        <v>0</v>
      </c>
    </row>
    <row r="11" spans="1:7" s="217" customFormat="1" ht="19.5" customHeight="1">
      <c r="A11" s="225" t="s">
        <v>172</v>
      </c>
      <c r="B11" s="225"/>
      <c r="C11" s="225"/>
      <c r="D11" s="226" t="s">
        <v>173</v>
      </c>
      <c r="E11" s="227">
        <f>E12</f>
        <v>41500</v>
      </c>
      <c r="F11" s="227">
        <f>F12</f>
        <v>1500</v>
      </c>
      <c r="G11" s="227">
        <f>G12</f>
        <v>40000</v>
      </c>
    </row>
    <row r="12" spans="1:7" s="217" customFormat="1" ht="19.5" customHeight="1">
      <c r="A12" s="218"/>
      <c r="B12" s="218" t="s">
        <v>174</v>
      </c>
      <c r="C12" s="218"/>
      <c r="D12" s="219" t="s">
        <v>175</v>
      </c>
      <c r="E12" s="220">
        <f>E13+E14</f>
        <v>41500</v>
      </c>
      <c r="F12" s="220">
        <f>F13+F14</f>
        <v>1500</v>
      </c>
      <c r="G12" s="220">
        <f>G13+G14</f>
        <v>40000</v>
      </c>
    </row>
    <row r="13" spans="1:7" s="224" customFormat="1" ht="19.5" customHeight="1">
      <c r="A13" s="221"/>
      <c r="B13" s="221"/>
      <c r="C13" s="221" t="s">
        <v>176</v>
      </c>
      <c r="D13" s="228" t="s">
        <v>177</v>
      </c>
      <c r="E13" s="223">
        <f>SUM(F13,G13)</f>
        <v>1500</v>
      </c>
      <c r="F13" s="223">
        <v>1500</v>
      </c>
      <c r="G13" s="223">
        <v>0</v>
      </c>
    </row>
    <row r="14" spans="1:7" s="224" customFormat="1" ht="19.5" customHeight="1">
      <c r="A14" s="221"/>
      <c r="B14" s="221"/>
      <c r="C14" s="221" t="s">
        <v>178</v>
      </c>
      <c r="D14" s="222" t="s">
        <v>179</v>
      </c>
      <c r="E14" s="223">
        <f>SUM(F14,G14)</f>
        <v>40000</v>
      </c>
      <c r="F14" s="223">
        <v>0</v>
      </c>
      <c r="G14" s="223">
        <v>40000</v>
      </c>
    </row>
    <row r="15" spans="1:7" s="217" customFormat="1" ht="19.5" customHeight="1">
      <c r="A15" s="229" t="s">
        <v>180</v>
      </c>
      <c r="B15" s="229"/>
      <c r="C15" s="229"/>
      <c r="D15" s="230" t="s">
        <v>181</v>
      </c>
      <c r="E15" s="231">
        <f>SUM(E16,E20)</f>
        <v>448510</v>
      </c>
      <c r="F15" s="231">
        <f>SUM(F16,F20)</f>
        <v>258510</v>
      </c>
      <c r="G15" s="231">
        <f>SUM(G16,G20)</f>
        <v>190000</v>
      </c>
    </row>
    <row r="16" spans="1:7" s="217" customFormat="1" ht="19.5" customHeight="1">
      <c r="A16" s="218"/>
      <c r="B16" s="218" t="s">
        <v>367</v>
      </c>
      <c r="C16" s="218"/>
      <c r="D16" s="232" t="s">
        <v>441</v>
      </c>
      <c r="E16" s="220">
        <f>SUM(E17,E18,E19)</f>
        <v>320000</v>
      </c>
      <c r="F16" s="220">
        <f>SUM(F17,F18,F19)</f>
        <v>130000</v>
      </c>
      <c r="G16" s="220">
        <f>SUM(G17,G18,G19)</f>
        <v>190000</v>
      </c>
    </row>
    <row r="17" spans="1:7" s="224" customFormat="1" ht="42.75" customHeight="1">
      <c r="A17" s="221"/>
      <c r="B17" s="221"/>
      <c r="C17" s="221" t="s">
        <v>542</v>
      </c>
      <c r="D17" s="222" t="s">
        <v>641</v>
      </c>
      <c r="E17" s="223">
        <f>SUM(F17,G17)</f>
        <v>130000</v>
      </c>
      <c r="F17" s="223">
        <v>130000</v>
      </c>
      <c r="G17" s="223">
        <v>0</v>
      </c>
    </row>
    <row r="18" spans="1:7" s="224" customFormat="1" ht="52.5" customHeight="1">
      <c r="A18" s="221"/>
      <c r="B18" s="221"/>
      <c r="C18" s="221" t="s">
        <v>642</v>
      </c>
      <c r="D18" s="222" t="s">
        <v>643</v>
      </c>
      <c r="E18" s="223">
        <f>SUM(F18,G18)</f>
        <v>190000</v>
      </c>
      <c r="F18" s="223">
        <v>0</v>
      </c>
      <c r="G18" s="223">
        <v>190000</v>
      </c>
    </row>
    <row r="19" spans="1:7" s="224" customFormat="1" ht="39" customHeight="1" hidden="1">
      <c r="A19" s="221"/>
      <c r="B19" s="221"/>
      <c r="C19" s="221" t="s">
        <v>636</v>
      </c>
      <c r="D19" s="222" t="s">
        <v>637</v>
      </c>
      <c r="E19" s="223">
        <f>SUM(F19:G19)</f>
        <v>0</v>
      </c>
      <c r="F19" s="223">
        <v>0</v>
      </c>
      <c r="G19" s="223">
        <v>0</v>
      </c>
    </row>
    <row r="20" spans="1:7" s="217" customFormat="1" ht="19.5" customHeight="1">
      <c r="A20" s="218"/>
      <c r="B20" s="218" t="s">
        <v>357</v>
      </c>
      <c r="C20" s="218"/>
      <c r="D20" s="232" t="s">
        <v>358</v>
      </c>
      <c r="E20" s="220">
        <f>SUM(E21,E22)</f>
        <v>128510</v>
      </c>
      <c r="F20" s="220">
        <f>SUM(F21,F22)</f>
        <v>128510</v>
      </c>
      <c r="G20" s="220">
        <f>SUM(G21,G22)</f>
        <v>0</v>
      </c>
    </row>
    <row r="21" spans="1:7" s="224" customFormat="1" ht="20.25" customHeight="1" hidden="1">
      <c r="A21" s="221"/>
      <c r="B21" s="221"/>
      <c r="C21" s="221" t="s">
        <v>176</v>
      </c>
      <c r="D21" s="228" t="s">
        <v>177</v>
      </c>
      <c r="E21" s="223">
        <f>SUM(F21,G21)</f>
        <v>0</v>
      </c>
      <c r="F21" s="223">
        <v>0</v>
      </c>
      <c r="G21" s="223">
        <v>0</v>
      </c>
    </row>
    <row r="22" spans="1:7" s="224" customFormat="1" ht="67.5" customHeight="1">
      <c r="A22" s="221"/>
      <c r="B22" s="221"/>
      <c r="C22" s="221" t="s">
        <v>197</v>
      </c>
      <c r="D22" s="222" t="s">
        <v>198</v>
      </c>
      <c r="E22" s="223">
        <f>SUM(F22,G22)</f>
        <v>128510</v>
      </c>
      <c r="F22" s="233">
        <v>128510</v>
      </c>
      <c r="G22" s="223">
        <v>0</v>
      </c>
    </row>
    <row r="23" spans="1:7" s="217" customFormat="1" ht="19.5" customHeight="1">
      <c r="A23" s="229" t="s">
        <v>184</v>
      </c>
      <c r="B23" s="229"/>
      <c r="C23" s="229"/>
      <c r="D23" s="230" t="s">
        <v>185</v>
      </c>
      <c r="E23" s="234">
        <f>SUM(E24,E27)</f>
        <v>2080000</v>
      </c>
      <c r="F23" s="234">
        <f>SUM(F24,F27)</f>
        <v>20000</v>
      </c>
      <c r="G23" s="231">
        <f>SUM(G24,G27)</f>
        <v>2060000</v>
      </c>
    </row>
    <row r="24" spans="1:7" s="217" customFormat="1" ht="19.5" customHeight="1">
      <c r="A24" s="218"/>
      <c r="B24" s="218" t="s">
        <v>186</v>
      </c>
      <c r="C24" s="235"/>
      <c r="D24" s="232" t="s">
        <v>187</v>
      </c>
      <c r="E24" s="236">
        <f>E25</f>
        <v>20000</v>
      </c>
      <c r="F24" s="236">
        <f>F25</f>
        <v>20000</v>
      </c>
      <c r="G24" s="220">
        <f>G25</f>
        <v>0</v>
      </c>
    </row>
    <row r="25" spans="1:7" s="224" customFormat="1" ht="55.5" customHeight="1">
      <c r="A25" s="237"/>
      <c r="B25" s="237"/>
      <c r="C25" s="237" t="s">
        <v>188</v>
      </c>
      <c r="D25" s="238" t="s">
        <v>189</v>
      </c>
      <c r="E25" s="239">
        <f>SUM(F25,G25)</f>
        <v>20000</v>
      </c>
      <c r="F25" s="239">
        <v>20000</v>
      </c>
      <c r="G25" s="240">
        <v>0</v>
      </c>
    </row>
    <row r="26" spans="1:7" s="224" customFormat="1" ht="32.25" customHeight="1">
      <c r="A26" s="241"/>
      <c r="B26" s="241"/>
      <c r="C26" s="241"/>
      <c r="D26" s="242" t="s">
        <v>183</v>
      </c>
      <c r="E26" s="243"/>
      <c r="F26" s="243"/>
      <c r="G26" s="244"/>
    </row>
    <row r="27" spans="1:7" s="217" customFormat="1" ht="19.5" customHeight="1">
      <c r="A27" s="218"/>
      <c r="B27" s="218" t="s">
        <v>368</v>
      </c>
      <c r="C27" s="235"/>
      <c r="D27" s="232" t="s">
        <v>175</v>
      </c>
      <c r="E27" s="236">
        <f>E28</f>
        <v>2060000</v>
      </c>
      <c r="F27" s="236">
        <f>F28</f>
        <v>0</v>
      </c>
      <c r="G27" s="220">
        <f>G28</f>
        <v>2060000</v>
      </c>
    </row>
    <row r="28" spans="1:7" s="224" customFormat="1" ht="55.5" customHeight="1">
      <c r="A28" s="237"/>
      <c r="B28" s="237"/>
      <c r="C28" s="237" t="s">
        <v>551</v>
      </c>
      <c r="D28" s="245" t="s">
        <v>182</v>
      </c>
      <c r="E28" s="239">
        <f>SUM(F28,G28)</f>
        <v>2060000</v>
      </c>
      <c r="F28" s="239">
        <v>0</v>
      </c>
      <c r="G28" s="240">
        <v>2060000</v>
      </c>
    </row>
    <row r="29" spans="1:7" s="224" customFormat="1" ht="65.25" customHeight="1">
      <c r="A29" s="241"/>
      <c r="B29" s="241"/>
      <c r="C29" s="246"/>
      <c r="D29" s="242" t="s">
        <v>762</v>
      </c>
      <c r="E29" s="243"/>
      <c r="F29" s="243"/>
      <c r="G29" s="244"/>
    </row>
    <row r="30" spans="1:7" s="217" customFormat="1" ht="19.5" customHeight="1">
      <c r="A30" s="225" t="s">
        <v>190</v>
      </c>
      <c r="B30" s="247"/>
      <c r="C30" s="225"/>
      <c r="D30" s="248" t="s">
        <v>191</v>
      </c>
      <c r="E30" s="249">
        <f>SUM(E31,E38)</f>
        <v>36566000</v>
      </c>
      <c r="F30" s="249">
        <f>SUM(F31,F38)</f>
        <v>3480000</v>
      </c>
      <c r="G30" s="227">
        <f>SUM(G31,G38)</f>
        <v>33086000</v>
      </c>
    </row>
    <row r="31" spans="1:7" s="217" customFormat="1" ht="19.5" customHeight="1">
      <c r="A31" s="221"/>
      <c r="B31" s="218" t="s">
        <v>192</v>
      </c>
      <c r="C31" s="218"/>
      <c r="D31" s="219" t="s">
        <v>193</v>
      </c>
      <c r="E31" s="236">
        <f>SUM(E32,E33,E34,E35,E36,E37)</f>
        <v>36566000</v>
      </c>
      <c r="F31" s="236">
        <f>SUM(F32,F33,F34,F35,F36,F37)</f>
        <v>3480000</v>
      </c>
      <c r="G31" s="220">
        <f>SUM(G32,G33,G34,G35,G36,G37)</f>
        <v>33086000</v>
      </c>
    </row>
    <row r="32" spans="1:7" s="224" customFormat="1" ht="32.25" customHeight="1">
      <c r="A32" s="221"/>
      <c r="B32" s="221"/>
      <c r="C32" s="221" t="s">
        <v>194</v>
      </c>
      <c r="D32" s="222" t="s">
        <v>195</v>
      </c>
      <c r="E32" s="223">
        <f aca="true" t="shared" si="1" ref="E32:E37">SUM(F32,G32)</f>
        <v>1100000</v>
      </c>
      <c r="F32" s="223">
        <v>1100000</v>
      </c>
      <c r="G32" s="223">
        <v>0</v>
      </c>
    </row>
    <row r="33" spans="1:7" s="224" customFormat="1" ht="67.5" customHeight="1">
      <c r="A33" s="221"/>
      <c r="B33" s="221"/>
      <c r="C33" s="221" t="s">
        <v>197</v>
      </c>
      <c r="D33" s="222" t="s">
        <v>198</v>
      </c>
      <c r="E33" s="223">
        <f t="shared" si="1"/>
        <v>2300000</v>
      </c>
      <c r="F33" s="223">
        <v>2300000</v>
      </c>
      <c r="G33" s="223">
        <v>0</v>
      </c>
    </row>
    <row r="34" spans="1:7" s="224" customFormat="1" ht="41.25" customHeight="1">
      <c r="A34" s="221"/>
      <c r="B34" s="221"/>
      <c r="C34" s="221" t="s">
        <v>199</v>
      </c>
      <c r="D34" s="222" t="s">
        <v>200</v>
      </c>
      <c r="E34" s="223">
        <f t="shared" si="1"/>
        <v>200000</v>
      </c>
      <c r="F34" s="223">
        <v>0</v>
      </c>
      <c r="G34" s="223">
        <v>200000</v>
      </c>
    </row>
    <row r="35" spans="1:7" s="224" customFormat="1" ht="39" customHeight="1">
      <c r="A35" s="221"/>
      <c r="B35" s="221"/>
      <c r="C35" s="221" t="s">
        <v>201</v>
      </c>
      <c r="D35" s="222" t="s">
        <v>202</v>
      </c>
      <c r="E35" s="223">
        <f t="shared" si="1"/>
        <v>32886000</v>
      </c>
      <c r="F35" s="223">
        <v>0</v>
      </c>
      <c r="G35" s="223">
        <v>32886000</v>
      </c>
    </row>
    <row r="36" spans="1:7" s="224" customFormat="1" ht="20.25" customHeight="1">
      <c r="A36" s="221"/>
      <c r="B36" s="221"/>
      <c r="C36" s="221" t="s">
        <v>203</v>
      </c>
      <c r="D36" s="228" t="s">
        <v>204</v>
      </c>
      <c r="E36" s="223">
        <f t="shared" si="1"/>
        <v>60000</v>
      </c>
      <c r="F36" s="223">
        <v>60000</v>
      </c>
      <c r="G36" s="223">
        <v>0</v>
      </c>
    </row>
    <row r="37" spans="1:7" s="224" customFormat="1" ht="19.5" customHeight="1">
      <c r="A37" s="221"/>
      <c r="B37" s="221"/>
      <c r="C37" s="221" t="s">
        <v>231</v>
      </c>
      <c r="D37" s="228" t="s">
        <v>232</v>
      </c>
      <c r="E37" s="223">
        <f t="shared" si="1"/>
        <v>20000</v>
      </c>
      <c r="F37" s="223">
        <v>20000</v>
      </c>
      <c r="G37" s="223">
        <v>0</v>
      </c>
    </row>
    <row r="38" spans="1:7" s="254" customFormat="1" ht="19.5" customHeight="1" hidden="1">
      <c r="A38" s="250"/>
      <c r="B38" s="250" t="s">
        <v>370</v>
      </c>
      <c r="C38" s="250"/>
      <c r="D38" s="251" t="s">
        <v>175</v>
      </c>
      <c r="E38" s="252">
        <f aca="true" t="shared" si="2" ref="E38:G42">E39</f>
        <v>0</v>
      </c>
      <c r="F38" s="253">
        <f t="shared" si="2"/>
        <v>0</v>
      </c>
      <c r="G38" s="253">
        <f t="shared" si="2"/>
        <v>0</v>
      </c>
    </row>
    <row r="39" spans="1:7" s="259" customFormat="1" ht="52.5" customHeight="1" hidden="1">
      <c r="A39" s="255"/>
      <c r="B39" s="255"/>
      <c r="C39" s="255" t="s">
        <v>551</v>
      </c>
      <c r="D39" s="256" t="s">
        <v>182</v>
      </c>
      <c r="E39" s="257">
        <f>SUM(F39,G39)</f>
        <v>0</v>
      </c>
      <c r="F39" s="258">
        <v>0</v>
      </c>
      <c r="G39" s="258">
        <v>0</v>
      </c>
    </row>
    <row r="40" spans="1:7" s="259" customFormat="1" ht="65.25" customHeight="1" hidden="1">
      <c r="A40" s="255"/>
      <c r="B40" s="255"/>
      <c r="C40" s="255"/>
      <c r="D40" s="260" t="s">
        <v>605</v>
      </c>
      <c r="E40" s="257"/>
      <c r="F40" s="258"/>
      <c r="G40" s="258"/>
    </row>
    <row r="41" spans="1:7" s="217" customFormat="1" ht="19.5" customHeight="1">
      <c r="A41" s="261" t="s">
        <v>205</v>
      </c>
      <c r="B41" s="261"/>
      <c r="C41" s="262"/>
      <c r="D41" s="263" t="s">
        <v>206</v>
      </c>
      <c r="E41" s="231">
        <f t="shared" si="2"/>
        <v>190000</v>
      </c>
      <c r="F41" s="231">
        <f t="shared" si="2"/>
        <v>190000</v>
      </c>
      <c r="G41" s="231">
        <f t="shared" si="2"/>
        <v>0</v>
      </c>
    </row>
    <row r="42" spans="1:7" s="217" customFormat="1" ht="19.5" customHeight="1">
      <c r="A42" s="264"/>
      <c r="B42" s="264" t="s">
        <v>213</v>
      </c>
      <c r="C42" s="264"/>
      <c r="D42" s="265" t="s">
        <v>214</v>
      </c>
      <c r="E42" s="220">
        <f t="shared" si="2"/>
        <v>190000</v>
      </c>
      <c r="F42" s="220">
        <f t="shared" si="2"/>
        <v>190000</v>
      </c>
      <c r="G42" s="220">
        <f t="shared" si="2"/>
        <v>0</v>
      </c>
    </row>
    <row r="43" spans="1:7" s="224" customFormat="1" ht="19.5" customHeight="1">
      <c r="A43" s="266"/>
      <c r="B43" s="266"/>
      <c r="C43" s="266" t="s">
        <v>215</v>
      </c>
      <c r="D43" s="267" t="s">
        <v>216</v>
      </c>
      <c r="E43" s="223">
        <f>SUM(F43,G43)</f>
        <v>190000</v>
      </c>
      <c r="F43" s="223">
        <v>190000</v>
      </c>
      <c r="G43" s="223">
        <v>0</v>
      </c>
    </row>
    <row r="44" spans="1:7" s="217" customFormat="1" ht="19.5" customHeight="1">
      <c r="A44" s="261" t="s">
        <v>217</v>
      </c>
      <c r="B44" s="261"/>
      <c r="C44" s="261"/>
      <c r="D44" s="263" t="s">
        <v>218</v>
      </c>
      <c r="E44" s="231">
        <f>SUM(E45,E47,E52)</f>
        <v>1354921</v>
      </c>
      <c r="F44" s="231">
        <f>SUM(F45,F47,F52)</f>
        <v>1354921</v>
      </c>
      <c r="G44" s="231">
        <f>SUM(G45,G47,G52)</f>
        <v>0</v>
      </c>
    </row>
    <row r="45" spans="1:7" s="217" customFormat="1" ht="19.5" customHeight="1">
      <c r="A45" s="264"/>
      <c r="B45" s="264" t="s">
        <v>219</v>
      </c>
      <c r="C45" s="264"/>
      <c r="D45" s="265" t="s">
        <v>220</v>
      </c>
      <c r="E45" s="220">
        <f>E46</f>
        <v>369700</v>
      </c>
      <c r="F45" s="220">
        <f>F46</f>
        <v>369700</v>
      </c>
      <c r="G45" s="220">
        <f>G46</f>
        <v>0</v>
      </c>
    </row>
    <row r="46" spans="1:7" s="224" customFormat="1" ht="54.75" customHeight="1">
      <c r="A46" s="266"/>
      <c r="B46" s="266"/>
      <c r="C46" s="266" t="s">
        <v>221</v>
      </c>
      <c r="D46" s="268" t="s">
        <v>222</v>
      </c>
      <c r="E46" s="223">
        <f>SUM(F46,G46)</f>
        <v>369700</v>
      </c>
      <c r="F46" s="223">
        <v>369700</v>
      </c>
      <c r="G46" s="223">
        <v>0</v>
      </c>
    </row>
    <row r="47" spans="1:7" s="217" customFormat="1" ht="19.5" customHeight="1">
      <c r="A47" s="264"/>
      <c r="B47" s="264" t="s">
        <v>228</v>
      </c>
      <c r="C47" s="264"/>
      <c r="D47" s="265" t="s">
        <v>229</v>
      </c>
      <c r="E47" s="220">
        <f>E48+E49+E50+E51</f>
        <v>111750</v>
      </c>
      <c r="F47" s="220">
        <f>F48+F49+F50+F51</f>
        <v>111750</v>
      </c>
      <c r="G47" s="220">
        <f>G48+G49+G50+G51</f>
        <v>0</v>
      </c>
    </row>
    <row r="48" spans="1:7" s="224" customFormat="1" ht="19.5" customHeight="1">
      <c r="A48" s="266"/>
      <c r="B48" s="266"/>
      <c r="C48" s="266" t="s">
        <v>176</v>
      </c>
      <c r="D48" s="267" t="s">
        <v>177</v>
      </c>
      <c r="E48" s="223">
        <f>SUM(F48,G48)</f>
        <v>61500</v>
      </c>
      <c r="F48" s="223">
        <v>61500</v>
      </c>
      <c r="G48" s="223">
        <v>0</v>
      </c>
    </row>
    <row r="49" spans="1:7" s="224" customFormat="1" ht="70.5" customHeight="1">
      <c r="A49" s="221"/>
      <c r="B49" s="221"/>
      <c r="C49" s="221" t="s">
        <v>197</v>
      </c>
      <c r="D49" s="222" t="s">
        <v>198</v>
      </c>
      <c r="E49" s="223">
        <f>SUM(F49,G49)</f>
        <v>14550</v>
      </c>
      <c r="F49" s="223">
        <v>14550</v>
      </c>
      <c r="G49" s="223">
        <v>0</v>
      </c>
    </row>
    <row r="50" spans="1:7" s="224" customFormat="1" ht="21" customHeight="1">
      <c r="A50" s="221"/>
      <c r="B50" s="221"/>
      <c r="C50" s="221" t="s">
        <v>215</v>
      </c>
      <c r="D50" s="267" t="s">
        <v>216</v>
      </c>
      <c r="E50" s="223">
        <f>SUM(F50,G50)</f>
        <v>33600</v>
      </c>
      <c r="F50" s="223">
        <v>33600</v>
      </c>
      <c r="G50" s="223">
        <v>0</v>
      </c>
    </row>
    <row r="51" spans="1:7" s="224" customFormat="1" ht="54" customHeight="1">
      <c r="A51" s="266"/>
      <c r="B51" s="266"/>
      <c r="C51" s="269" t="s">
        <v>226</v>
      </c>
      <c r="D51" s="268" t="s">
        <v>227</v>
      </c>
      <c r="E51" s="223">
        <f>SUM(F51,G51)</f>
        <v>2100</v>
      </c>
      <c r="F51" s="223">
        <v>2100</v>
      </c>
      <c r="G51" s="223">
        <v>0</v>
      </c>
    </row>
    <row r="52" spans="1:7" s="217" customFormat="1" ht="21" customHeight="1">
      <c r="A52" s="264"/>
      <c r="B52" s="264" t="s">
        <v>373</v>
      </c>
      <c r="C52" s="270"/>
      <c r="D52" s="271" t="s">
        <v>175</v>
      </c>
      <c r="E52" s="220">
        <f>SUM(E53,E55,E57,E58)</f>
        <v>873471</v>
      </c>
      <c r="F52" s="220">
        <f>SUM(F53,F55,F57,F58)</f>
        <v>873471</v>
      </c>
      <c r="G52" s="220">
        <f>SUM(G53,G55,G57,G58)</f>
        <v>0</v>
      </c>
    </row>
    <row r="53" spans="1:7" s="224" customFormat="1" ht="27.75" customHeight="1">
      <c r="A53" s="272"/>
      <c r="B53" s="272"/>
      <c r="C53" s="273">
        <v>2008</v>
      </c>
      <c r="D53" s="274" t="s">
        <v>584</v>
      </c>
      <c r="E53" s="240">
        <f>F53+G53</f>
        <v>674450</v>
      </c>
      <c r="F53" s="240">
        <v>674450</v>
      </c>
      <c r="G53" s="240">
        <v>0</v>
      </c>
    </row>
    <row r="54" spans="1:7" s="224" customFormat="1" ht="66.75" customHeight="1">
      <c r="A54" s="275"/>
      <c r="B54" s="275"/>
      <c r="C54" s="276"/>
      <c r="D54" s="242" t="s">
        <v>763</v>
      </c>
      <c r="E54" s="244"/>
      <c r="F54" s="244"/>
      <c r="G54" s="244"/>
    </row>
    <row r="55" spans="1:7" s="224" customFormat="1" ht="27" customHeight="1">
      <c r="A55" s="272"/>
      <c r="B55" s="272"/>
      <c r="C55" s="273">
        <v>2009</v>
      </c>
      <c r="D55" s="274" t="s">
        <v>584</v>
      </c>
      <c r="E55" s="240">
        <f>F55+G55</f>
        <v>119021</v>
      </c>
      <c r="F55" s="240">
        <v>119021</v>
      </c>
      <c r="G55" s="240">
        <v>0</v>
      </c>
    </row>
    <row r="56" spans="1:7" s="224" customFormat="1" ht="75" customHeight="1">
      <c r="A56" s="275"/>
      <c r="B56" s="275"/>
      <c r="C56" s="276"/>
      <c r="D56" s="242" t="s">
        <v>634</v>
      </c>
      <c r="E56" s="244"/>
      <c r="F56" s="244"/>
      <c r="G56" s="244"/>
    </row>
    <row r="57" spans="1:7" s="224" customFormat="1" ht="53.25" customHeight="1">
      <c r="A57" s="266"/>
      <c r="B57" s="266"/>
      <c r="C57" s="277">
        <v>2700</v>
      </c>
      <c r="D57" s="222" t="s">
        <v>189</v>
      </c>
      <c r="E57" s="223">
        <f>SUM(F57,G57)</f>
        <v>30000</v>
      </c>
      <c r="F57" s="223">
        <v>30000</v>
      </c>
      <c r="G57" s="223">
        <v>0</v>
      </c>
    </row>
    <row r="58" spans="1:7" s="224" customFormat="1" ht="54" customHeight="1">
      <c r="A58" s="278"/>
      <c r="B58" s="278"/>
      <c r="C58" s="279">
        <v>2701</v>
      </c>
      <c r="D58" s="238" t="s">
        <v>189</v>
      </c>
      <c r="E58" s="240">
        <f>SUM(F58,G58)</f>
        <v>50000</v>
      </c>
      <c r="F58" s="240">
        <v>50000</v>
      </c>
      <c r="G58" s="240">
        <v>0</v>
      </c>
    </row>
    <row r="59" spans="1:7" s="224" customFormat="1" ht="30" customHeight="1">
      <c r="A59" s="246"/>
      <c r="B59" s="246"/>
      <c r="C59" s="280"/>
      <c r="D59" s="242" t="s">
        <v>183</v>
      </c>
      <c r="E59" s="244"/>
      <c r="F59" s="244"/>
      <c r="G59" s="244"/>
    </row>
    <row r="60" spans="1:7" s="217" customFormat="1" ht="30" customHeight="1">
      <c r="A60" s="281" t="s">
        <v>233</v>
      </c>
      <c r="B60" s="261"/>
      <c r="C60" s="282"/>
      <c r="D60" s="283" t="s">
        <v>497</v>
      </c>
      <c r="E60" s="231">
        <f aca="true" t="shared" si="3" ref="E60:G61">E61</f>
        <v>6960</v>
      </c>
      <c r="F60" s="231">
        <f t="shared" si="3"/>
        <v>6960</v>
      </c>
      <c r="G60" s="231">
        <f t="shared" si="3"/>
        <v>0</v>
      </c>
    </row>
    <row r="61" spans="1:7" s="217" customFormat="1" ht="32.25" customHeight="1">
      <c r="A61" s="264"/>
      <c r="B61" s="264" t="s">
        <v>234</v>
      </c>
      <c r="C61" s="270"/>
      <c r="D61" s="271" t="s">
        <v>26</v>
      </c>
      <c r="E61" s="220">
        <f t="shared" si="3"/>
        <v>6960</v>
      </c>
      <c r="F61" s="220">
        <f t="shared" si="3"/>
        <v>6960</v>
      </c>
      <c r="G61" s="220">
        <f t="shared" si="3"/>
        <v>0</v>
      </c>
    </row>
    <row r="62" spans="1:7" s="224" customFormat="1" ht="54" customHeight="1">
      <c r="A62" s="221"/>
      <c r="B62" s="221"/>
      <c r="C62" s="284">
        <v>2010</v>
      </c>
      <c r="D62" s="222" t="s">
        <v>222</v>
      </c>
      <c r="E62" s="223">
        <f>SUM(F62,G62)</f>
        <v>6960</v>
      </c>
      <c r="F62" s="223">
        <v>6960</v>
      </c>
      <c r="G62" s="223">
        <v>0</v>
      </c>
    </row>
    <row r="63" spans="1:7" s="217" customFormat="1" ht="27" customHeight="1">
      <c r="A63" s="261" t="s">
        <v>235</v>
      </c>
      <c r="B63" s="261"/>
      <c r="C63" s="262"/>
      <c r="D63" s="283" t="s">
        <v>236</v>
      </c>
      <c r="E63" s="231">
        <f>E64+E66</f>
        <v>310000</v>
      </c>
      <c r="F63" s="231">
        <f>F64+F66</f>
        <v>310000</v>
      </c>
      <c r="G63" s="231">
        <f>G64+G66</f>
        <v>0</v>
      </c>
    </row>
    <row r="64" spans="1:7" s="217" customFormat="1" ht="19.5" customHeight="1">
      <c r="A64" s="264"/>
      <c r="B64" s="264" t="s">
        <v>239</v>
      </c>
      <c r="C64" s="262"/>
      <c r="D64" s="265" t="s">
        <v>240</v>
      </c>
      <c r="E64" s="220">
        <f>E65</f>
        <v>10000</v>
      </c>
      <c r="F64" s="220">
        <f>F65</f>
        <v>10000</v>
      </c>
      <c r="G64" s="220">
        <f>G65</f>
        <v>0</v>
      </c>
    </row>
    <row r="65" spans="1:7" s="224" customFormat="1" ht="54" customHeight="1">
      <c r="A65" s="266"/>
      <c r="B65" s="266"/>
      <c r="C65" s="277">
        <v>2010</v>
      </c>
      <c r="D65" s="268" t="s">
        <v>222</v>
      </c>
      <c r="E65" s="223">
        <f>SUM(F65,G65)</f>
        <v>10000</v>
      </c>
      <c r="F65" s="223">
        <v>10000</v>
      </c>
      <c r="G65" s="223">
        <v>0</v>
      </c>
    </row>
    <row r="66" spans="1:7" s="217" customFormat="1" ht="19.5" customHeight="1">
      <c r="A66" s="264"/>
      <c r="B66" s="264" t="s">
        <v>241</v>
      </c>
      <c r="C66" s="270"/>
      <c r="D66" s="271" t="s">
        <v>242</v>
      </c>
      <c r="E66" s="220">
        <f>E67</f>
        <v>300000</v>
      </c>
      <c r="F66" s="220">
        <f>F67</f>
        <v>300000</v>
      </c>
      <c r="G66" s="220">
        <f>G67</f>
        <v>0</v>
      </c>
    </row>
    <row r="67" spans="1:7" s="224" customFormat="1" ht="31.5" customHeight="1">
      <c r="A67" s="266"/>
      <c r="B67" s="266"/>
      <c r="C67" s="269" t="s">
        <v>196</v>
      </c>
      <c r="D67" s="268" t="s">
        <v>37</v>
      </c>
      <c r="E67" s="223">
        <f>SUM(F67,G67)</f>
        <v>300000</v>
      </c>
      <c r="F67" s="223">
        <v>300000</v>
      </c>
      <c r="G67" s="223">
        <v>0</v>
      </c>
    </row>
    <row r="68" spans="1:7" s="217" customFormat="1" ht="54.75" customHeight="1">
      <c r="A68" s="281" t="s">
        <v>243</v>
      </c>
      <c r="B68" s="261"/>
      <c r="C68" s="261"/>
      <c r="D68" s="283" t="s">
        <v>244</v>
      </c>
      <c r="E68" s="231">
        <f>SUM(E69,E72,E79,E90,E96)</f>
        <v>55938010</v>
      </c>
      <c r="F68" s="231">
        <f>SUM(F69,F72,F79,F90,F96)</f>
        <v>55938010</v>
      </c>
      <c r="G68" s="231">
        <f>SUM(G69,G72,G79,G90,G96)</f>
        <v>0</v>
      </c>
    </row>
    <row r="69" spans="1:7" s="217" customFormat="1" ht="20.25" customHeight="1">
      <c r="A69" s="264"/>
      <c r="B69" s="264" t="s">
        <v>245</v>
      </c>
      <c r="C69" s="264"/>
      <c r="D69" s="265" t="s">
        <v>246</v>
      </c>
      <c r="E69" s="220">
        <f>E70+E71</f>
        <v>455000</v>
      </c>
      <c r="F69" s="220">
        <f>F70+F71</f>
        <v>455000</v>
      </c>
      <c r="G69" s="220">
        <f>G70+G71</f>
        <v>0</v>
      </c>
    </row>
    <row r="70" spans="1:7" s="224" customFormat="1" ht="33.75" customHeight="1">
      <c r="A70" s="266"/>
      <c r="B70" s="266"/>
      <c r="C70" s="266" t="s">
        <v>247</v>
      </c>
      <c r="D70" s="268" t="s">
        <v>248</v>
      </c>
      <c r="E70" s="223">
        <f>SUM(F70,G70)</f>
        <v>450000</v>
      </c>
      <c r="F70" s="223">
        <v>450000</v>
      </c>
      <c r="G70" s="223">
        <v>0</v>
      </c>
    </row>
    <row r="71" spans="1:7" s="224" customFormat="1" ht="28.5" customHeight="1">
      <c r="A71" s="266"/>
      <c r="B71" s="266"/>
      <c r="C71" s="269" t="s">
        <v>249</v>
      </c>
      <c r="D71" s="268" t="s">
        <v>250</v>
      </c>
      <c r="E71" s="223">
        <f>SUM(F71,G71)</f>
        <v>5000</v>
      </c>
      <c r="F71" s="223">
        <v>5000</v>
      </c>
      <c r="G71" s="223">
        <v>0</v>
      </c>
    </row>
    <row r="72" spans="1:7" s="217" customFormat="1" ht="55.5" customHeight="1">
      <c r="A72" s="264"/>
      <c r="B72" s="285" t="s">
        <v>251</v>
      </c>
      <c r="C72" s="264"/>
      <c r="D72" s="271" t="s">
        <v>252</v>
      </c>
      <c r="E72" s="220">
        <f>SUM(E73,E74,E75,E76,E77,E78)</f>
        <v>19306000</v>
      </c>
      <c r="F72" s="220">
        <f>SUM(F73,F74,F75,F76,F77,F78)</f>
        <v>19306000</v>
      </c>
      <c r="G72" s="220">
        <f>SUM(G73,G74,G75,G76,G77,G78)</f>
        <v>0</v>
      </c>
    </row>
    <row r="73" spans="1:7" s="224" customFormat="1" ht="19.5" customHeight="1">
      <c r="A73" s="266"/>
      <c r="B73" s="266"/>
      <c r="C73" s="266" t="s">
        <v>253</v>
      </c>
      <c r="D73" s="267" t="s">
        <v>254</v>
      </c>
      <c r="E73" s="223">
        <f aca="true" t="shared" si="4" ref="E73:E78">SUM(F73,G73)</f>
        <v>18800000</v>
      </c>
      <c r="F73" s="223">
        <v>18800000</v>
      </c>
      <c r="G73" s="223">
        <v>0</v>
      </c>
    </row>
    <row r="74" spans="1:7" s="224" customFormat="1" ht="19.5" customHeight="1">
      <c r="A74" s="266"/>
      <c r="B74" s="266"/>
      <c r="C74" s="266" t="s">
        <v>255</v>
      </c>
      <c r="D74" s="267" t="s">
        <v>256</v>
      </c>
      <c r="E74" s="223">
        <f t="shared" si="4"/>
        <v>6000</v>
      </c>
      <c r="F74" s="223">
        <v>6000</v>
      </c>
      <c r="G74" s="223">
        <v>0</v>
      </c>
    </row>
    <row r="75" spans="1:7" s="224" customFormat="1" ht="19.5" customHeight="1">
      <c r="A75" s="266"/>
      <c r="B75" s="266"/>
      <c r="C75" s="266" t="s">
        <v>257</v>
      </c>
      <c r="D75" s="267" t="s">
        <v>258</v>
      </c>
      <c r="E75" s="223">
        <f t="shared" si="4"/>
        <v>60000</v>
      </c>
      <c r="F75" s="223">
        <v>60000</v>
      </c>
      <c r="G75" s="223">
        <v>0</v>
      </c>
    </row>
    <row r="76" spans="1:7" s="224" customFormat="1" ht="19.5" customHeight="1">
      <c r="A76" s="266"/>
      <c r="B76" s="266"/>
      <c r="C76" s="266" t="s">
        <v>259</v>
      </c>
      <c r="D76" s="267" t="s">
        <v>260</v>
      </c>
      <c r="E76" s="223">
        <f t="shared" si="4"/>
        <v>160000</v>
      </c>
      <c r="F76" s="223">
        <v>160000</v>
      </c>
      <c r="G76" s="223">
        <v>0</v>
      </c>
    </row>
    <row r="77" spans="1:7" s="224" customFormat="1" ht="19.5" customHeight="1">
      <c r="A77" s="266"/>
      <c r="B77" s="266"/>
      <c r="C77" s="266" t="s">
        <v>261</v>
      </c>
      <c r="D77" s="267" t="s">
        <v>262</v>
      </c>
      <c r="E77" s="223">
        <f t="shared" si="4"/>
        <v>180000</v>
      </c>
      <c r="F77" s="223">
        <v>180000</v>
      </c>
      <c r="G77" s="223">
        <v>0</v>
      </c>
    </row>
    <row r="78" spans="1:7" s="224" customFormat="1" ht="30" customHeight="1">
      <c r="A78" s="266"/>
      <c r="B78" s="266"/>
      <c r="C78" s="266" t="s">
        <v>249</v>
      </c>
      <c r="D78" s="268" t="s">
        <v>250</v>
      </c>
      <c r="E78" s="223">
        <f t="shared" si="4"/>
        <v>100000</v>
      </c>
      <c r="F78" s="223">
        <v>100000</v>
      </c>
      <c r="G78" s="223">
        <v>0</v>
      </c>
    </row>
    <row r="79" spans="1:7" s="217" customFormat="1" ht="54.75" customHeight="1">
      <c r="A79" s="264"/>
      <c r="B79" s="264" t="s">
        <v>263</v>
      </c>
      <c r="C79" s="264"/>
      <c r="D79" s="271" t="s">
        <v>264</v>
      </c>
      <c r="E79" s="220">
        <f>SUM(E80,E81,E82,E83,E84,E85,E86,E87,E88,E89)</f>
        <v>11036309</v>
      </c>
      <c r="F79" s="220">
        <f>SUM(F80,F81,F82,F83,F84,F85,F86,F87,F88,F89)</f>
        <v>11036309</v>
      </c>
      <c r="G79" s="220">
        <f>SUM(G80,G81,G82,G83,G84,G85,G86,G87,G88,G89)</f>
        <v>0</v>
      </c>
    </row>
    <row r="80" spans="1:7" s="224" customFormat="1" ht="19.5" customHeight="1">
      <c r="A80" s="266"/>
      <c r="B80" s="266"/>
      <c r="C80" s="266" t="s">
        <v>253</v>
      </c>
      <c r="D80" s="267" t="s">
        <v>254</v>
      </c>
      <c r="E80" s="223">
        <f>SUM(F80,G80)</f>
        <v>4200000</v>
      </c>
      <c r="F80" s="223">
        <v>4200000</v>
      </c>
      <c r="G80" s="223">
        <v>0</v>
      </c>
    </row>
    <row r="81" spans="1:7" s="224" customFormat="1" ht="19.5" customHeight="1">
      <c r="A81" s="266"/>
      <c r="B81" s="266"/>
      <c r="C81" s="266" t="s">
        <v>255</v>
      </c>
      <c r="D81" s="267" t="s">
        <v>256</v>
      </c>
      <c r="E81" s="223">
        <f aca="true" t="shared" si="5" ref="E81:E89">SUM(F81,G81)</f>
        <v>41200</v>
      </c>
      <c r="F81" s="223">
        <v>41200</v>
      </c>
      <c r="G81" s="223">
        <v>0</v>
      </c>
    </row>
    <row r="82" spans="1:7" s="224" customFormat="1" ht="19.5" customHeight="1">
      <c r="A82" s="266"/>
      <c r="B82" s="266"/>
      <c r="C82" s="266" t="s">
        <v>257</v>
      </c>
      <c r="D82" s="267" t="s">
        <v>258</v>
      </c>
      <c r="E82" s="223">
        <f t="shared" si="5"/>
        <v>600</v>
      </c>
      <c r="F82" s="223">
        <v>600</v>
      </c>
      <c r="G82" s="223">
        <v>0</v>
      </c>
    </row>
    <row r="83" spans="1:7" s="224" customFormat="1" ht="19.5" customHeight="1">
      <c r="A83" s="266"/>
      <c r="B83" s="266"/>
      <c r="C83" s="266" t="s">
        <v>259</v>
      </c>
      <c r="D83" s="267" t="s">
        <v>260</v>
      </c>
      <c r="E83" s="223">
        <f t="shared" si="5"/>
        <v>110000</v>
      </c>
      <c r="F83" s="223">
        <v>110000</v>
      </c>
      <c r="G83" s="223">
        <v>0</v>
      </c>
    </row>
    <row r="84" spans="1:7" s="224" customFormat="1" ht="19.5" customHeight="1">
      <c r="A84" s="266"/>
      <c r="B84" s="266"/>
      <c r="C84" s="266" t="s">
        <v>265</v>
      </c>
      <c r="D84" s="267" t="s">
        <v>266</v>
      </c>
      <c r="E84" s="223">
        <f t="shared" si="5"/>
        <v>220000</v>
      </c>
      <c r="F84" s="223">
        <v>220000</v>
      </c>
      <c r="G84" s="223">
        <v>0</v>
      </c>
    </row>
    <row r="85" spans="1:7" s="224" customFormat="1" ht="19.5" customHeight="1">
      <c r="A85" s="266"/>
      <c r="B85" s="266"/>
      <c r="C85" s="266" t="s">
        <v>635</v>
      </c>
      <c r="D85" s="267" t="s">
        <v>764</v>
      </c>
      <c r="E85" s="223">
        <f t="shared" si="5"/>
        <v>185000</v>
      </c>
      <c r="F85" s="223">
        <v>185000</v>
      </c>
      <c r="G85" s="223">
        <v>0</v>
      </c>
    </row>
    <row r="86" spans="1:7" s="224" customFormat="1" ht="42.75" customHeight="1">
      <c r="A86" s="266"/>
      <c r="B86" s="266"/>
      <c r="C86" s="266" t="s">
        <v>267</v>
      </c>
      <c r="D86" s="268" t="s">
        <v>268</v>
      </c>
      <c r="E86" s="223">
        <f t="shared" si="5"/>
        <v>3500000</v>
      </c>
      <c r="F86" s="223">
        <v>3500000</v>
      </c>
      <c r="G86" s="223">
        <v>0</v>
      </c>
    </row>
    <row r="87" spans="1:7" s="224" customFormat="1" ht="19.5" customHeight="1">
      <c r="A87" s="266"/>
      <c r="B87" s="266"/>
      <c r="C87" s="266" t="s">
        <v>269</v>
      </c>
      <c r="D87" s="267" t="s">
        <v>270</v>
      </c>
      <c r="E87" s="223">
        <f t="shared" si="5"/>
        <v>500000</v>
      </c>
      <c r="F87" s="223">
        <v>500000</v>
      </c>
      <c r="G87" s="223">
        <v>0</v>
      </c>
    </row>
    <row r="88" spans="1:7" s="224" customFormat="1" ht="19.5" customHeight="1">
      <c r="A88" s="266"/>
      <c r="B88" s="266"/>
      <c r="C88" s="266" t="s">
        <v>261</v>
      </c>
      <c r="D88" s="267" t="s">
        <v>262</v>
      </c>
      <c r="E88" s="223">
        <f t="shared" si="5"/>
        <v>2200000</v>
      </c>
      <c r="F88" s="223">
        <v>2200000</v>
      </c>
      <c r="G88" s="223">
        <v>0</v>
      </c>
    </row>
    <row r="89" spans="1:7" s="224" customFormat="1" ht="28.5" customHeight="1">
      <c r="A89" s="266"/>
      <c r="B89" s="266"/>
      <c r="C89" s="266" t="s">
        <v>249</v>
      </c>
      <c r="D89" s="268" t="s">
        <v>250</v>
      </c>
      <c r="E89" s="223">
        <f t="shared" si="5"/>
        <v>79509</v>
      </c>
      <c r="F89" s="223">
        <v>79509</v>
      </c>
      <c r="G89" s="223">
        <v>0</v>
      </c>
    </row>
    <row r="90" spans="1:7" s="217" customFormat="1" ht="43.5" customHeight="1">
      <c r="A90" s="264"/>
      <c r="B90" s="264" t="s">
        <v>271</v>
      </c>
      <c r="C90" s="264"/>
      <c r="D90" s="271" t="s">
        <v>272</v>
      </c>
      <c r="E90" s="220">
        <f>SUM(E91,E92,E93,E94,E95)</f>
        <v>1970000</v>
      </c>
      <c r="F90" s="220">
        <f>SUM(F91,F92,F93,F94,F95)</f>
        <v>1970000</v>
      </c>
      <c r="G90" s="220">
        <f>SUM(G91,G92,G93,G94,G95)</f>
        <v>0</v>
      </c>
    </row>
    <row r="91" spans="1:7" s="224" customFormat="1" ht="19.5" customHeight="1">
      <c r="A91" s="266"/>
      <c r="B91" s="266"/>
      <c r="C91" s="266" t="s">
        <v>273</v>
      </c>
      <c r="D91" s="267" t="s">
        <v>274</v>
      </c>
      <c r="E91" s="223">
        <f>SUM(F91,G91)</f>
        <v>500000</v>
      </c>
      <c r="F91" s="223">
        <v>500000</v>
      </c>
      <c r="G91" s="223">
        <v>0</v>
      </c>
    </row>
    <row r="92" spans="1:7" s="224" customFormat="1" ht="19.5" customHeight="1">
      <c r="A92" s="266"/>
      <c r="B92" s="266"/>
      <c r="C92" s="266" t="s">
        <v>277</v>
      </c>
      <c r="D92" s="267" t="s">
        <v>278</v>
      </c>
      <c r="E92" s="223">
        <f>SUM(F92,G92)</f>
        <v>5000</v>
      </c>
      <c r="F92" s="223">
        <v>5000</v>
      </c>
      <c r="G92" s="223">
        <v>0</v>
      </c>
    </row>
    <row r="93" spans="1:7" s="224" customFormat="1" ht="28.5" customHeight="1">
      <c r="A93" s="266"/>
      <c r="B93" s="266"/>
      <c r="C93" s="266" t="s">
        <v>279</v>
      </c>
      <c r="D93" s="268" t="s">
        <v>280</v>
      </c>
      <c r="E93" s="223">
        <f>SUM(F93,G93)</f>
        <v>1400000</v>
      </c>
      <c r="F93" s="223">
        <v>1400000</v>
      </c>
      <c r="G93" s="223">
        <v>0</v>
      </c>
    </row>
    <row r="94" spans="1:7" s="224" customFormat="1" ht="43.5" customHeight="1">
      <c r="A94" s="266"/>
      <c r="B94" s="266"/>
      <c r="C94" s="266" t="s">
        <v>281</v>
      </c>
      <c r="D94" s="268" t="s">
        <v>282</v>
      </c>
      <c r="E94" s="223">
        <f>SUM(F94,G94)</f>
        <v>50000</v>
      </c>
      <c r="F94" s="223">
        <v>50000</v>
      </c>
      <c r="G94" s="223">
        <v>0</v>
      </c>
    </row>
    <row r="95" spans="1:7" s="224" customFormat="1" ht="19.5" customHeight="1">
      <c r="A95" s="266"/>
      <c r="B95" s="266"/>
      <c r="C95" s="269" t="s">
        <v>283</v>
      </c>
      <c r="D95" s="268" t="s">
        <v>284</v>
      </c>
      <c r="E95" s="223">
        <f>SUM(F95,G95)</f>
        <v>15000</v>
      </c>
      <c r="F95" s="223">
        <v>15000</v>
      </c>
      <c r="G95" s="223">
        <v>0</v>
      </c>
    </row>
    <row r="96" spans="1:7" s="217" customFormat="1" ht="32.25" customHeight="1">
      <c r="A96" s="264"/>
      <c r="B96" s="264" t="s">
        <v>285</v>
      </c>
      <c r="C96" s="264"/>
      <c r="D96" s="271" t="s">
        <v>286</v>
      </c>
      <c r="E96" s="220">
        <f>E97+E98</f>
        <v>23170701</v>
      </c>
      <c r="F96" s="220">
        <f>F97+F98</f>
        <v>23170701</v>
      </c>
      <c r="G96" s="220">
        <f>G97+G98</f>
        <v>0</v>
      </c>
    </row>
    <row r="97" spans="1:7" s="224" customFormat="1" ht="19.5" customHeight="1">
      <c r="A97" s="266"/>
      <c r="B97" s="266"/>
      <c r="C97" s="266" t="s">
        <v>287</v>
      </c>
      <c r="D97" s="267" t="s">
        <v>288</v>
      </c>
      <c r="E97" s="223">
        <f>SUM(F97,G97)</f>
        <v>22070701</v>
      </c>
      <c r="F97" s="223">
        <v>22070701</v>
      </c>
      <c r="G97" s="223">
        <v>0</v>
      </c>
    </row>
    <row r="98" spans="1:7" s="224" customFormat="1" ht="19.5" customHeight="1">
      <c r="A98" s="266"/>
      <c r="B98" s="266"/>
      <c r="C98" s="266" t="s">
        <v>289</v>
      </c>
      <c r="D98" s="267" t="s">
        <v>290</v>
      </c>
      <c r="E98" s="223">
        <f>SUM(F98,G98)</f>
        <v>1100000</v>
      </c>
      <c r="F98" s="223">
        <v>1100000</v>
      </c>
      <c r="G98" s="223">
        <v>0</v>
      </c>
    </row>
    <row r="99" spans="1:7" s="217" customFormat="1" ht="19.5" customHeight="1">
      <c r="A99" s="261" t="s">
        <v>293</v>
      </c>
      <c r="B99" s="261"/>
      <c r="C99" s="261"/>
      <c r="D99" s="263" t="s">
        <v>294</v>
      </c>
      <c r="E99" s="231">
        <f>SUM(E100,E102)</f>
        <v>17227269</v>
      </c>
      <c r="F99" s="231">
        <f>SUM(F100,F102)</f>
        <v>17227269</v>
      </c>
      <c r="G99" s="231">
        <f>SUM(G100,G102)</f>
        <v>0</v>
      </c>
    </row>
    <row r="100" spans="1:7" s="217" customFormat="1" ht="32.25" customHeight="1">
      <c r="A100" s="264"/>
      <c r="B100" s="264" t="s">
        <v>295</v>
      </c>
      <c r="C100" s="264"/>
      <c r="D100" s="271" t="s">
        <v>296</v>
      </c>
      <c r="E100" s="220">
        <f>E101</f>
        <v>14873571</v>
      </c>
      <c r="F100" s="220">
        <f>F101</f>
        <v>14873571</v>
      </c>
      <c r="G100" s="220">
        <f>G101</f>
        <v>0</v>
      </c>
    </row>
    <row r="101" spans="1:7" s="224" customFormat="1" ht="19.5" customHeight="1">
      <c r="A101" s="286"/>
      <c r="B101" s="286"/>
      <c r="C101" s="266" t="s">
        <v>297</v>
      </c>
      <c r="D101" s="268" t="s">
        <v>298</v>
      </c>
      <c r="E101" s="223">
        <f>SUM(F101,G101)</f>
        <v>14873571</v>
      </c>
      <c r="F101" s="223">
        <v>14873571</v>
      </c>
      <c r="G101" s="223">
        <v>0</v>
      </c>
    </row>
    <row r="102" spans="1:7" s="217" customFormat="1" ht="19.5" customHeight="1">
      <c r="A102" s="264"/>
      <c r="B102" s="264" t="s">
        <v>302</v>
      </c>
      <c r="C102" s="264"/>
      <c r="D102" s="265" t="s">
        <v>303</v>
      </c>
      <c r="E102" s="220">
        <f>SUM(E103,E104,E105)</f>
        <v>2353698</v>
      </c>
      <c r="F102" s="220">
        <f>SUM(F103,F104,F105)</f>
        <v>2353698</v>
      </c>
      <c r="G102" s="220">
        <f>SUM(G103,G104,G105)</f>
        <v>0</v>
      </c>
    </row>
    <row r="103" spans="1:7" s="224" customFormat="1" ht="19.5" customHeight="1">
      <c r="A103" s="266"/>
      <c r="B103" s="266"/>
      <c r="C103" s="266" t="s">
        <v>203</v>
      </c>
      <c r="D103" s="267" t="s">
        <v>304</v>
      </c>
      <c r="E103" s="223">
        <f>SUM(F103,G103)</f>
        <v>300000</v>
      </c>
      <c r="F103" s="223">
        <v>300000</v>
      </c>
      <c r="G103" s="223">
        <v>0</v>
      </c>
    </row>
    <row r="104" spans="1:7" s="259" customFormat="1" ht="19.5" customHeight="1" hidden="1">
      <c r="A104" s="255"/>
      <c r="B104" s="255"/>
      <c r="C104" s="255" t="s">
        <v>231</v>
      </c>
      <c r="D104" s="287" t="s">
        <v>232</v>
      </c>
      <c r="E104" s="257">
        <f>SUM(F104,G104)</f>
        <v>0</v>
      </c>
      <c r="F104" s="258">
        <v>0</v>
      </c>
      <c r="G104" s="258">
        <v>0</v>
      </c>
    </row>
    <row r="105" spans="1:7" s="224" customFormat="1" ht="42" customHeight="1">
      <c r="A105" s="266"/>
      <c r="B105" s="266"/>
      <c r="C105" s="277">
        <v>2030</v>
      </c>
      <c r="D105" s="268" t="s">
        <v>324</v>
      </c>
      <c r="E105" s="223">
        <f>SUM(F105,G105)</f>
        <v>2053698</v>
      </c>
      <c r="F105" s="223">
        <v>2053698</v>
      </c>
      <c r="G105" s="223">
        <v>0</v>
      </c>
    </row>
    <row r="106" spans="1:7" s="224" customFormat="1" ht="21.75" customHeight="1" hidden="1">
      <c r="A106" s="261" t="s">
        <v>379</v>
      </c>
      <c r="B106" s="261"/>
      <c r="C106" s="282"/>
      <c r="D106" s="230" t="s">
        <v>450</v>
      </c>
      <c r="E106" s="231">
        <f aca="true" t="shared" si="6" ref="E106:G110">SUM(E107)</f>
        <v>0</v>
      </c>
      <c r="F106" s="231">
        <f t="shared" si="6"/>
        <v>0</v>
      </c>
      <c r="G106" s="231">
        <f t="shared" si="6"/>
        <v>0</v>
      </c>
    </row>
    <row r="107" spans="1:7" s="224" customFormat="1" ht="22.5" customHeight="1" hidden="1">
      <c r="A107" s="264"/>
      <c r="B107" s="264" t="s">
        <v>386</v>
      </c>
      <c r="C107" s="270"/>
      <c r="D107" s="271" t="s">
        <v>175</v>
      </c>
      <c r="E107" s="220">
        <f t="shared" si="6"/>
        <v>0</v>
      </c>
      <c r="F107" s="220">
        <f t="shared" si="6"/>
        <v>0</v>
      </c>
      <c r="G107" s="220">
        <f t="shared" si="6"/>
        <v>0</v>
      </c>
    </row>
    <row r="108" spans="1:7" s="224" customFormat="1" ht="54" customHeight="1" hidden="1">
      <c r="A108" s="266"/>
      <c r="B108" s="266"/>
      <c r="C108" s="277">
        <v>2700</v>
      </c>
      <c r="D108" s="222" t="s">
        <v>189</v>
      </c>
      <c r="E108" s="223">
        <f>SUM(F108,G108)</f>
        <v>0</v>
      </c>
      <c r="F108" s="223">
        <v>0</v>
      </c>
      <c r="G108" s="223">
        <v>0</v>
      </c>
    </row>
    <row r="109" spans="1:7" s="224" customFormat="1" ht="21.75" customHeight="1">
      <c r="A109" s="261" t="s">
        <v>308</v>
      </c>
      <c r="B109" s="261"/>
      <c r="C109" s="282"/>
      <c r="D109" s="230" t="s">
        <v>309</v>
      </c>
      <c r="E109" s="231">
        <f t="shared" si="6"/>
        <v>14000</v>
      </c>
      <c r="F109" s="231">
        <f t="shared" si="6"/>
        <v>14000</v>
      </c>
      <c r="G109" s="231">
        <f t="shared" si="6"/>
        <v>0</v>
      </c>
    </row>
    <row r="110" spans="1:7" s="224" customFormat="1" ht="22.5" customHeight="1">
      <c r="A110" s="264"/>
      <c r="B110" s="264" t="s">
        <v>391</v>
      </c>
      <c r="C110" s="270"/>
      <c r="D110" s="271" t="s">
        <v>175</v>
      </c>
      <c r="E110" s="220">
        <f t="shared" si="6"/>
        <v>14000</v>
      </c>
      <c r="F110" s="220">
        <f t="shared" si="6"/>
        <v>14000</v>
      </c>
      <c r="G110" s="220">
        <f t="shared" si="6"/>
        <v>0</v>
      </c>
    </row>
    <row r="111" spans="1:7" s="224" customFormat="1" ht="56.25" customHeight="1">
      <c r="A111" s="266"/>
      <c r="B111" s="266"/>
      <c r="C111" s="277">
        <v>2010</v>
      </c>
      <c r="D111" s="268" t="s">
        <v>222</v>
      </c>
      <c r="E111" s="223">
        <f>SUM(F111,G111)</f>
        <v>14000</v>
      </c>
      <c r="F111" s="223">
        <v>14000</v>
      </c>
      <c r="G111" s="223">
        <v>0</v>
      </c>
    </row>
    <row r="112" spans="1:7" s="217" customFormat="1" ht="19.5" customHeight="1">
      <c r="A112" s="261" t="s">
        <v>312</v>
      </c>
      <c r="B112" s="261"/>
      <c r="C112" s="282"/>
      <c r="D112" s="230" t="s">
        <v>313</v>
      </c>
      <c r="E112" s="231">
        <f>SUM(E113,E116,E118,E121,E124,E126,E128,E131)</f>
        <v>7477000</v>
      </c>
      <c r="F112" s="231">
        <f>SUM(F113,F116,F118,F121,F124,F126,F128,F131)</f>
        <v>7477000</v>
      </c>
      <c r="G112" s="231">
        <f>SUM(G113,G116,G118,G121,G124,G126,G128,G131)</f>
        <v>0</v>
      </c>
    </row>
    <row r="113" spans="1:7" s="217" customFormat="1" ht="19.5" customHeight="1">
      <c r="A113" s="264"/>
      <c r="B113" s="264" t="s">
        <v>314</v>
      </c>
      <c r="C113" s="270"/>
      <c r="D113" s="271" t="s">
        <v>315</v>
      </c>
      <c r="E113" s="220">
        <f>SUM(E114,E115)</f>
        <v>152000</v>
      </c>
      <c r="F113" s="220">
        <f>SUM(F114,F115)</f>
        <v>152000</v>
      </c>
      <c r="G113" s="220">
        <f>SUM(G114,G115)</f>
        <v>0</v>
      </c>
    </row>
    <row r="114" spans="1:7" s="224" customFormat="1" ht="19.5" customHeight="1">
      <c r="A114" s="266"/>
      <c r="B114" s="266"/>
      <c r="C114" s="269" t="s">
        <v>215</v>
      </c>
      <c r="D114" s="268" t="s">
        <v>216</v>
      </c>
      <c r="E114" s="223">
        <f>SUM(F114,G114)</f>
        <v>15000</v>
      </c>
      <c r="F114" s="223">
        <v>15000</v>
      </c>
      <c r="G114" s="223">
        <v>0</v>
      </c>
    </row>
    <row r="115" spans="1:7" s="224" customFormat="1" ht="57.75" customHeight="1">
      <c r="A115" s="266"/>
      <c r="B115" s="266"/>
      <c r="C115" s="277">
        <v>2010</v>
      </c>
      <c r="D115" s="268" t="s">
        <v>222</v>
      </c>
      <c r="E115" s="223">
        <f>SUM(F115,G115)</f>
        <v>137000</v>
      </c>
      <c r="F115" s="223">
        <v>137000</v>
      </c>
      <c r="G115" s="223">
        <v>0</v>
      </c>
    </row>
    <row r="116" spans="1:7" s="217" customFormat="1" ht="46.5" customHeight="1">
      <c r="A116" s="264"/>
      <c r="B116" s="264" t="s">
        <v>320</v>
      </c>
      <c r="C116" s="270"/>
      <c r="D116" s="288" t="s">
        <v>765</v>
      </c>
      <c r="E116" s="220">
        <f>E117</f>
        <v>5460000</v>
      </c>
      <c r="F116" s="220">
        <f>F117</f>
        <v>5460000</v>
      </c>
      <c r="G116" s="220">
        <f>G117</f>
        <v>0</v>
      </c>
    </row>
    <row r="117" spans="1:7" s="224" customFormat="1" ht="56.25" customHeight="1">
      <c r="A117" s="266"/>
      <c r="B117" s="266"/>
      <c r="C117" s="277">
        <v>2010</v>
      </c>
      <c r="D117" s="268" t="s">
        <v>222</v>
      </c>
      <c r="E117" s="223">
        <f>SUM(F117,G117)</f>
        <v>5460000</v>
      </c>
      <c r="F117" s="223">
        <v>5460000</v>
      </c>
      <c r="G117" s="223">
        <v>0</v>
      </c>
    </row>
    <row r="118" spans="1:7" s="217" customFormat="1" ht="69" customHeight="1">
      <c r="A118" s="264"/>
      <c r="B118" s="264" t="s">
        <v>321</v>
      </c>
      <c r="C118" s="270"/>
      <c r="D118" s="232" t="s">
        <v>606</v>
      </c>
      <c r="E118" s="220">
        <f>E119+E120</f>
        <v>81000</v>
      </c>
      <c r="F118" s="220">
        <f>F119+F120</f>
        <v>81000</v>
      </c>
      <c r="G118" s="220">
        <f>G119+G120</f>
        <v>0</v>
      </c>
    </row>
    <row r="119" spans="1:7" s="224" customFormat="1" ht="54.75" customHeight="1">
      <c r="A119" s="266"/>
      <c r="B119" s="266"/>
      <c r="C119" s="277">
        <v>2010</v>
      </c>
      <c r="D119" s="268" t="s">
        <v>222</v>
      </c>
      <c r="E119" s="223">
        <f>SUM(F119,G119)</f>
        <v>13000</v>
      </c>
      <c r="F119" s="223">
        <v>13000</v>
      </c>
      <c r="G119" s="223">
        <v>0</v>
      </c>
    </row>
    <row r="120" spans="1:7" s="224" customFormat="1" ht="42" customHeight="1">
      <c r="A120" s="266"/>
      <c r="B120" s="266"/>
      <c r="C120" s="277">
        <v>2030</v>
      </c>
      <c r="D120" s="268" t="s">
        <v>324</v>
      </c>
      <c r="E120" s="223">
        <f>SUM(F120,G120)</f>
        <v>68000</v>
      </c>
      <c r="F120" s="223">
        <v>68000</v>
      </c>
      <c r="G120" s="223">
        <v>0</v>
      </c>
    </row>
    <row r="121" spans="1:7" s="217" customFormat="1" ht="32.25" customHeight="1">
      <c r="A121" s="266"/>
      <c r="B121" s="264" t="s">
        <v>322</v>
      </c>
      <c r="C121" s="277"/>
      <c r="D121" s="232" t="s">
        <v>323</v>
      </c>
      <c r="E121" s="220">
        <f>+E122+E123</f>
        <v>305000</v>
      </c>
      <c r="F121" s="220">
        <f>+F122+F123</f>
        <v>305000</v>
      </c>
      <c r="G121" s="220">
        <f>+G122+G123</f>
        <v>0</v>
      </c>
    </row>
    <row r="122" spans="1:7" s="259" customFormat="1" ht="54.75" customHeight="1" hidden="1">
      <c r="A122" s="255"/>
      <c r="B122" s="255"/>
      <c r="C122" s="289">
        <v>2010</v>
      </c>
      <c r="D122" s="290" t="s">
        <v>222</v>
      </c>
      <c r="E122" s="257">
        <f>SUM(F122,G122)</f>
        <v>0</v>
      </c>
      <c r="F122" s="258">
        <v>0</v>
      </c>
      <c r="G122" s="258">
        <v>0</v>
      </c>
    </row>
    <row r="123" spans="1:7" s="224" customFormat="1" ht="41.25" customHeight="1">
      <c r="A123" s="266"/>
      <c r="B123" s="266"/>
      <c r="C123" s="277">
        <v>2030</v>
      </c>
      <c r="D123" s="268" t="s">
        <v>324</v>
      </c>
      <c r="E123" s="223">
        <f>SUM(F123,G123)</f>
        <v>305000</v>
      </c>
      <c r="F123" s="223">
        <v>305000</v>
      </c>
      <c r="G123" s="223">
        <v>0</v>
      </c>
    </row>
    <row r="124" spans="1:7" s="217" customFormat="1" ht="19.5" customHeight="1">
      <c r="A124" s="264"/>
      <c r="B124" s="264" t="s">
        <v>644</v>
      </c>
      <c r="C124" s="270"/>
      <c r="D124" s="232" t="s">
        <v>645</v>
      </c>
      <c r="E124" s="220">
        <f>E125</f>
        <v>773000</v>
      </c>
      <c r="F124" s="220">
        <f>F125</f>
        <v>773000</v>
      </c>
      <c r="G124" s="220">
        <f>G125</f>
        <v>0</v>
      </c>
    </row>
    <row r="125" spans="1:7" s="224" customFormat="1" ht="43.5" customHeight="1">
      <c r="A125" s="266"/>
      <c r="B125" s="266"/>
      <c r="C125" s="269" t="s">
        <v>327</v>
      </c>
      <c r="D125" s="268" t="s">
        <v>324</v>
      </c>
      <c r="E125" s="223">
        <f>SUM(F125,G125)</f>
        <v>773000</v>
      </c>
      <c r="F125" s="223">
        <v>773000</v>
      </c>
      <c r="G125" s="223"/>
    </row>
    <row r="126" spans="1:7" s="217" customFormat="1" ht="19.5" customHeight="1">
      <c r="A126" s="264"/>
      <c r="B126" s="264" t="s">
        <v>325</v>
      </c>
      <c r="C126" s="270"/>
      <c r="D126" s="232" t="s">
        <v>326</v>
      </c>
      <c r="E126" s="220">
        <f>E127</f>
        <v>555000</v>
      </c>
      <c r="F126" s="220">
        <f>F127</f>
        <v>555000</v>
      </c>
      <c r="G126" s="220">
        <f>G127</f>
        <v>0</v>
      </c>
    </row>
    <row r="127" spans="1:7" s="224" customFormat="1" ht="43.5" customHeight="1">
      <c r="A127" s="266"/>
      <c r="B127" s="266"/>
      <c r="C127" s="269" t="s">
        <v>327</v>
      </c>
      <c r="D127" s="268" t="s">
        <v>324</v>
      </c>
      <c r="E127" s="223">
        <f>SUM(F127,G127)</f>
        <v>555000</v>
      </c>
      <c r="F127" s="223">
        <v>555000</v>
      </c>
      <c r="G127" s="223"/>
    </row>
    <row r="128" spans="1:7" s="217" customFormat="1" ht="29.25" customHeight="1">
      <c r="A128" s="264"/>
      <c r="B128" s="264" t="s">
        <v>328</v>
      </c>
      <c r="C128" s="270"/>
      <c r="D128" s="232" t="s">
        <v>329</v>
      </c>
      <c r="E128" s="220">
        <f>E129+E130</f>
        <v>151000</v>
      </c>
      <c r="F128" s="220">
        <f>F129+F130</f>
        <v>151000</v>
      </c>
      <c r="G128" s="220">
        <f>G129+G130</f>
        <v>0</v>
      </c>
    </row>
    <row r="129" spans="1:7" s="224" customFormat="1" ht="19.5" customHeight="1">
      <c r="A129" s="266"/>
      <c r="B129" s="266"/>
      <c r="C129" s="269" t="s">
        <v>215</v>
      </c>
      <c r="D129" s="222" t="s">
        <v>216</v>
      </c>
      <c r="E129" s="223">
        <f>SUM(F129,G129)</f>
        <v>66000</v>
      </c>
      <c r="F129" s="223">
        <v>66000</v>
      </c>
      <c r="G129" s="223">
        <v>0</v>
      </c>
    </row>
    <row r="130" spans="1:7" s="224" customFormat="1" ht="57.75" customHeight="1">
      <c r="A130" s="266"/>
      <c r="B130" s="266"/>
      <c r="C130" s="269" t="s">
        <v>221</v>
      </c>
      <c r="D130" s="268" t="s">
        <v>222</v>
      </c>
      <c r="E130" s="223">
        <f>SUM(F130,G130)</f>
        <v>85000</v>
      </c>
      <c r="F130" s="223">
        <v>85000</v>
      </c>
      <c r="G130" s="223">
        <v>0</v>
      </c>
    </row>
    <row r="131" spans="1:7" s="217" customFormat="1" ht="19.5" customHeight="1" hidden="1">
      <c r="A131" s="264"/>
      <c r="B131" s="264" t="s">
        <v>330</v>
      </c>
      <c r="C131" s="285"/>
      <c r="D131" s="232" t="s">
        <v>175</v>
      </c>
      <c r="E131" s="220">
        <f>SUM(E132,E133)</f>
        <v>0</v>
      </c>
      <c r="F131" s="220">
        <f>SUM(F132,F133)</f>
        <v>0</v>
      </c>
      <c r="G131" s="220">
        <f>SUM(G132,G133)</f>
        <v>0</v>
      </c>
    </row>
    <row r="132" spans="1:7" s="259" customFormat="1" ht="44.25" customHeight="1" hidden="1">
      <c r="A132" s="255"/>
      <c r="B132" s="255"/>
      <c r="C132" s="291" t="s">
        <v>327</v>
      </c>
      <c r="D132" s="290" t="s">
        <v>324</v>
      </c>
      <c r="E132" s="257">
        <f>SUM(F132,G132)</f>
        <v>0</v>
      </c>
      <c r="F132" s="258">
        <v>0</v>
      </c>
      <c r="G132" s="258">
        <v>0</v>
      </c>
    </row>
    <row r="133" spans="1:7" s="259" customFormat="1" ht="63" customHeight="1" hidden="1">
      <c r="A133" s="255"/>
      <c r="B133" s="255"/>
      <c r="C133" s="291" t="s">
        <v>583</v>
      </c>
      <c r="D133" s="256" t="s">
        <v>182</v>
      </c>
      <c r="E133" s="257">
        <f>SUM(F133,G133)</f>
        <v>0</v>
      </c>
      <c r="F133" s="258">
        <v>0</v>
      </c>
      <c r="G133" s="258">
        <v>0</v>
      </c>
    </row>
    <row r="134" spans="1:7" s="217" customFormat="1" ht="19.5" customHeight="1">
      <c r="A134" s="261" t="s">
        <v>335</v>
      </c>
      <c r="B134" s="261"/>
      <c r="C134" s="261"/>
      <c r="D134" s="283" t="s">
        <v>336</v>
      </c>
      <c r="E134" s="231">
        <f>SUM(E135,E140,E142)</f>
        <v>14581154</v>
      </c>
      <c r="F134" s="231">
        <f>SUM(F135,F140,F142)</f>
        <v>7313154</v>
      </c>
      <c r="G134" s="231">
        <f>SUM(G135,G140,G142)</f>
        <v>7268000</v>
      </c>
    </row>
    <row r="135" spans="1:7" s="217" customFormat="1" ht="21.75" customHeight="1">
      <c r="A135" s="264"/>
      <c r="B135" s="264" t="s">
        <v>403</v>
      </c>
      <c r="C135" s="270"/>
      <c r="D135" s="271" t="s">
        <v>468</v>
      </c>
      <c r="E135" s="220">
        <f>E136+E137+E138+E139</f>
        <v>6168000</v>
      </c>
      <c r="F135" s="220">
        <f>F136+F137+F138+F139</f>
        <v>1300000</v>
      </c>
      <c r="G135" s="220">
        <f>G136+G137+G138+G139</f>
        <v>4868000</v>
      </c>
    </row>
    <row r="136" spans="1:7" s="224" customFormat="1" ht="42.75" customHeight="1">
      <c r="A136" s="221"/>
      <c r="B136" s="221"/>
      <c r="C136" s="221" t="s">
        <v>542</v>
      </c>
      <c r="D136" s="222" t="s">
        <v>641</v>
      </c>
      <c r="E136" s="223">
        <f>SUM(F136,G136)</f>
        <v>1300000</v>
      </c>
      <c r="F136" s="223">
        <v>1300000</v>
      </c>
      <c r="G136" s="223">
        <v>0</v>
      </c>
    </row>
    <row r="137" spans="1:7" s="224" customFormat="1" ht="52.5" customHeight="1">
      <c r="A137" s="221"/>
      <c r="B137" s="221"/>
      <c r="C137" s="221" t="s">
        <v>642</v>
      </c>
      <c r="D137" s="222" t="s">
        <v>643</v>
      </c>
      <c r="E137" s="223">
        <f>SUM(F137,G137)</f>
        <v>1855000</v>
      </c>
      <c r="F137" s="223">
        <v>0</v>
      </c>
      <c r="G137" s="223">
        <v>1855000</v>
      </c>
    </row>
    <row r="138" spans="1:7" s="217" customFormat="1" ht="50.25" customHeight="1">
      <c r="A138" s="292"/>
      <c r="B138" s="292"/>
      <c r="C138" s="293" t="s">
        <v>551</v>
      </c>
      <c r="D138" s="245" t="s">
        <v>182</v>
      </c>
      <c r="E138" s="239">
        <f>SUM(F138,G138)</f>
        <v>3013000</v>
      </c>
      <c r="F138" s="239">
        <v>0</v>
      </c>
      <c r="G138" s="240">
        <v>3013000</v>
      </c>
    </row>
    <row r="139" spans="1:7" s="217" customFormat="1" ht="63" customHeight="1">
      <c r="A139" s="275"/>
      <c r="B139" s="275"/>
      <c r="C139" s="294"/>
      <c r="D139" s="242" t="s">
        <v>763</v>
      </c>
      <c r="E139" s="295"/>
      <c r="F139" s="295"/>
      <c r="G139" s="295"/>
    </row>
    <row r="140" spans="1:7" s="217" customFormat="1" ht="32.25" customHeight="1">
      <c r="A140" s="264"/>
      <c r="B140" s="264" t="s">
        <v>337</v>
      </c>
      <c r="C140" s="270"/>
      <c r="D140" s="271" t="s">
        <v>338</v>
      </c>
      <c r="E140" s="220">
        <f>E141</f>
        <v>12000</v>
      </c>
      <c r="F140" s="220">
        <f>F141</f>
        <v>12000</v>
      </c>
      <c r="G140" s="220">
        <f>G141</f>
        <v>0</v>
      </c>
    </row>
    <row r="141" spans="1:7" s="224" customFormat="1" ht="19.5" customHeight="1">
      <c r="A141" s="266"/>
      <c r="B141" s="266"/>
      <c r="C141" s="269" t="s">
        <v>339</v>
      </c>
      <c r="D141" s="268" t="s">
        <v>340</v>
      </c>
      <c r="E141" s="240">
        <f>SUM(F141,G141)</f>
        <v>12000</v>
      </c>
      <c r="F141" s="240">
        <v>12000</v>
      </c>
      <c r="G141" s="240">
        <v>0</v>
      </c>
    </row>
    <row r="142" spans="1:7" s="217" customFormat="1" ht="19.5" customHeight="1">
      <c r="A142" s="264"/>
      <c r="B142" s="264" t="s">
        <v>341</v>
      </c>
      <c r="C142" s="264"/>
      <c r="D142" s="265" t="s">
        <v>175</v>
      </c>
      <c r="E142" s="220">
        <f>E143+E144+E145</f>
        <v>8401154</v>
      </c>
      <c r="F142" s="220">
        <f>F143+F144+F145</f>
        <v>6001154</v>
      </c>
      <c r="G142" s="220">
        <f>G143+G144+G145</f>
        <v>2400000</v>
      </c>
    </row>
    <row r="143" spans="1:7" s="224" customFormat="1" ht="69.75" customHeight="1">
      <c r="A143" s="266"/>
      <c r="B143" s="266"/>
      <c r="C143" s="269" t="s">
        <v>197</v>
      </c>
      <c r="D143" s="268" t="s">
        <v>198</v>
      </c>
      <c r="E143" s="223">
        <f>SUM(F143,G143)</f>
        <v>2200</v>
      </c>
      <c r="F143" s="223">
        <v>2200</v>
      </c>
      <c r="G143" s="223">
        <v>0</v>
      </c>
    </row>
    <row r="144" spans="1:7" s="224" customFormat="1" ht="19.5" customHeight="1">
      <c r="A144" s="266"/>
      <c r="B144" s="266"/>
      <c r="C144" s="266" t="s">
        <v>231</v>
      </c>
      <c r="D144" s="267" t="s">
        <v>232</v>
      </c>
      <c r="E144" s="223">
        <f>SUM(F144,G144)</f>
        <v>5998954</v>
      </c>
      <c r="F144" s="223">
        <v>5998954</v>
      </c>
      <c r="G144" s="223">
        <v>0</v>
      </c>
    </row>
    <row r="145" spans="1:7" s="224" customFormat="1" ht="52.5" customHeight="1">
      <c r="A145" s="221"/>
      <c r="B145" s="221"/>
      <c r="C145" s="221" t="s">
        <v>642</v>
      </c>
      <c r="D145" s="222" t="s">
        <v>643</v>
      </c>
      <c r="E145" s="223">
        <f>SUM(F145,G145)</f>
        <v>2400000</v>
      </c>
      <c r="F145" s="223">
        <v>0</v>
      </c>
      <c r="G145" s="223">
        <v>2400000</v>
      </c>
    </row>
    <row r="146" spans="1:7" s="224" customFormat="1" ht="21.75" customHeight="1">
      <c r="A146" s="225" t="s">
        <v>411</v>
      </c>
      <c r="B146" s="225"/>
      <c r="C146" s="225"/>
      <c r="D146" s="296" t="s">
        <v>474</v>
      </c>
      <c r="E146" s="227">
        <f aca="true" t="shared" si="7" ref="E146:G147">SUM(E147)</f>
        <v>3263000</v>
      </c>
      <c r="F146" s="227">
        <f t="shared" si="7"/>
        <v>0</v>
      </c>
      <c r="G146" s="227">
        <f t="shared" si="7"/>
        <v>3263000</v>
      </c>
    </row>
    <row r="147" spans="1:7" s="224" customFormat="1" ht="20.25" customHeight="1">
      <c r="A147" s="218"/>
      <c r="B147" s="218" t="s">
        <v>412</v>
      </c>
      <c r="C147" s="218"/>
      <c r="D147" s="297" t="s">
        <v>475</v>
      </c>
      <c r="E147" s="220">
        <f t="shared" si="7"/>
        <v>3263000</v>
      </c>
      <c r="F147" s="220">
        <f t="shared" si="7"/>
        <v>0</v>
      </c>
      <c r="G147" s="220">
        <f t="shared" si="7"/>
        <v>3263000</v>
      </c>
    </row>
    <row r="148" spans="1:7" s="224" customFormat="1" ht="49.5" customHeight="1">
      <c r="A148" s="298"/>
      <c r="B148" s="298"/>
      <c r="C148" s="278" t="s">
        <v>551</v>
      </c>
      <c r="D148" s="274" t="s">
        <v>182</v>
      </c>
      <c r="E148" s="240">
        <f>SUM(F148,G148)</f>
        <v>3263000</v>
      </c>
      <c r="F148" s="240">
        <v>0</v>
      </c>
      <c r="G148" s="240">
        <v>3263000</v>
      </c>
    </row>
    <row r="149" spans="1:7" s="259" customFormat="1" ht="60.75" customHeight="1">
      <c r="A149" s="299"/>
      <c r="B149" s="299"/>
      <c r="C149" s="299"/>
      <c r="D149" s="300" t="s">
        <v>763</v>
      </c>
      <c r="E149" s="301"/>
      <c r="F149" s="302"/>
      <c r="G149" s="302"/>
    </row>
    <row r="150" spans="1:7" s="304" customFormat="1" ht="26.25" customHeight="1">
      <c r="A150" s="442" t="s">
        <v>343</v>
      </c>
      <c r="B150" s="443"/>
      <c r="C150" s="443"/>
      <c r="D150" s="443"/>
      <c r="E150" s="303">
        <f>SUM(E151,E161,E164,E171,E180,E183,E189,E199,E205,E208,E215)</f>
        <v>61223685</v>
      </c>
      <c r="F150" s="303">
        <f>SUM(F151,F161,F164,F171,F180,F183,F189,F199,F205,F208,F215)</f>
        <v>57001685</v>
      </c>
      <c r="G150" s="303">
        <f>SUM(G151,G161,G164,G171,G180,G183,G189,G199,G205,G208,G215)</f>
        <v>4222000</v>
      </c>
    </row>
    <row r="151" spans="1:7" s="224" customFormat="1" ht="21.75" customHeight="1">
      <c r="A151" s="214" t="s">
        <v>180</v>
      </c>
      <c r="B151" s="214"/>
      <c r="C151" s="214"/>
      <c r="D151" s="296" t="s">
        <v>181</v>
      </c>
      <c r="E151" s="216">
        <f>SUM(E152,E155)</f>
        <v>4525883</v>
      </c>
      <c r="F151" s="216">
        <f>SUM(F152,F155)</f>
        <v>303883</v>
      </c>
      <c r="G151" s="216">
        <f>SUM(G152,G155)</f>
        <v>4222000</v>
      </c>
    </row>
    <row r="152" spans="1:7" s="224" customFormat="1" ht="20.25" customHeight="1" hidden="1">
      <c r="A152" s="218"/>
      <c r="B152" s="218" t="s">
        <v>503</v>
      </c>
      <c r="C152" s="218"/>
      <c r="D152" s="297" t="s">
        <v>504</v>
      </c>
      <c r="E152" s="220">
        <f>SUM(E153)</f>
        <v>0</v>
      </c>
      <c r="F152" s="220">
        <f>SUM(F153)</f>
        <v>0</v>
      </c>
      <c r="G152" s="220">
        <f>SUM(G153)</f>
        <v>0</v>
      </c>
    </row>
    <row r="153" spans="1:7" s="224" customFormat="1" ht="55.5" customHeight="1" hidden="1">
      <c r="A153" s="221"/>
      <c r="B153" s="221"/>
      <c r="C153" s="221" t="s">
        <v>551</v>
      </c>
      <c r="D153" s="268" t="s">
        <v>182</v>
      </c>
      <c r="E153" s="223">
        <f>SUM(F153,G153)</f>
        <v>0</v>
      </c>
      <c r="F153" s="223">
        <v>0</v>
      </c>
      <c r="G153" s="223">
        <v>0</v>
      </c>
    </row>
    <row r="154" spans="1:7" s="224" customFormat="1" ht="66" customHeight="1" hidden="1">
      <c r="A154" s="221"/>
      <c r="B154" s="221"/>
      <c r="C154" s="221"/>
      <c r="D154" s="242" t="s">
        <v>605</v>
      </c>
      <c r="E154" s="233"/>
      <c r="F154" s="233"/>
      <c r="G154" s="223"/>
    </row>
    <row r="155" spans="1:7" s="217" customFormat="1" ht="38.25" customHeight="1">
      <c r="A155" s="218"/>
      <c r="B155" s="218" t="s">
        <v>414</v>
      </c>
      <c r="C155" s="218"/>
      <c r="D155" s="232" t="s">
        <v>766</v>
      </c>
      <c r="E155" s="220">
        <f>SUM(E156,E157,E158,E160)</f>
        <v>4525883</v>
      </c>
      <c r="F155" s="220">
        <f>SUM(F156,F157,F158,F160)</f>
        <v>303883</v>
      </c>
      <c r="G155" s="220">
        <f>SUM(G156,G157,G158,G160)</f>
        <v>4222000</v>
      </c>
    </row>
    <row r="156" spans="1:7" s="224" customFormat="1" ht="42.75" customHeight="1">
      <c r="A156" s="221"/>
      <c r="B156" s="221"/>
      <c r="C156" s="221" t="s">
        <v>542</v>
      </c>
      <c r="D156" s="222" t="s">
        <v>641</v>
      </c>
      <c r="E156" s="223">
        <f>SUM(F156,G156)</f>
        <v>303883</v>
      </c>
      <c r="F156" s="223">
        <v>303883</v>
      </c>
      <c r="G156" s="223">
        <v>0</v>
      </c>
    </row>
    <row r="157" spans="1:7" s="224" customFormat="1" ht="52.5" customHeight="1">
      <c r="A157" s="221"/>
      <c r="B157" s="221"/>
      <c r="C157" s="221" t="s">
        <v>642</v>
      </c>
      <c r="D157" s="222" t="s">
        <v>643</v>
      </c>
      <c r="E157" s="223">
        <f>SUM(F157,G157)</f>
        <v>1740000</v>
      </c>
      <c r="F157" s="223">
        <v>0</v>
      </c>
      <c r="G157" s="223">
        <v>1740000</v>
      </c>
    </row>
    <row r="158" spans="1:7" s="224" customFormat="1" ht="50.25" customHeight="1">
      <c r="A158" s="278"/>
      <c r="B158" s="278"/>
      <c r="C158" s="278" t="s">
        <v>551</v>
      </c>
      <c r="D158" s="274" t="s">
        <v>182</v>
      </c>
      <c r="E158" s="240">
        <f>SUM(F158:G158)</f>
        <v>2482000</v>
      </c>
      <c r="F158" s="240">
        <v>0</v>
      </c>
      <c r="G158" s="240">
        <v>2482000</v>
      </c>
    </row>
    <row r="159" spans="1:7" s="224" customFormat="1" ht="62.25" customHeight="1">
      <c r="A159" s="246"/>
      <c r="B159" s="246"/>
      <c r="C159" s="246"/>
      <c r="D159" s="242" t="s">
        <v>762</v>
      </c>
      <c r="E159" s="244"/>
      <c r="F159" s="244"/>
      <c r="G159" s="244"/>
    </row>
    <row r="160" spans="1:7" s="224" customFormat="1" ht="39" customHeight="1" hidden="1">
      <c r="A160" s="221"/>
      <c r="B160" s="221"/>
      <c r="C160" s="221" t="s">
        <v>636</v>
      </c>
      <c r="D160" s="222" t="s">
        <v>637</v>
      </c>
      <c r="E160" s="223">
        <f>F160+G160</f>
        <v>0</v>
      </c>
      <c r="F160" s="223"/>
      <c r="G160" s="223">
        <v>0</v>
      </c>
    </row>
    <row r="161" spans="1:7" s="217" customFormat="1" ht="19.5" customHeight="1">
      <c r="A161" s="229" t="s">
        <v>190</v>
      </c>
      <c r="B161" s="229"/>
      <c r="C161" s="229"/>
      <c r="D161" s="305" t="s">
        <v>191</v>
      </c>
      <c r="E161" s="231">
        <f aca="true" t="shared" si="8" ref="E161:G162">E162</f>
        <v>36000</v>
      </c>
      <c r="F161" s="231">
        <f t="shared" si="8"/>
        <v>36000</v>
      </c>
      <c r="G161" s="231">
        <f t="shared" si="8"/>
        <v>0</v>
      </c>
    </row>
    <row r="162" spans="1:7" s="217" customFormat="1" ht="19.5" customHeight="1">
      <c r="A162" s="221"/>
      <c r="B162" s="218" t="s">
        <v>192</v>
      </c>
      <c r="C162" s="218"/>
      <c r="D162" s="219" t="s">
        <v>193</v>
      </c>
      <c r="E162" s="220">
        <f t="shared" si="8"/>
        <v>36000</v>
      </c>
      <c r="F162" s="220">
        <f t="shared" si="8"/>
        <v>36000</v>
      </c>
      <c r="G162" s="220">
        <f t="shared" si="8"/>
        <v>0</v>
      </c>
    </row>
    <row r="163" spans="1:7" s="224" customFormat="1" ht="54.75" customHeight="1">
      <c r="A163" s="266"/>
      <c r="B163" s="266"/>
      <c r="C163" s="277">
        <v>2110</v>
      </c>
      <c r="D163" s="268" t="s">
        <v>171</v>
      </c>
      <c r="E163" s="223">
        <f>SUM(F163,G163)</f>
        <v>36000</v>
      </c>
      <c r="F163" s="223">
        <v>36000</v>
      </c>
      <c r="G163" s="223">
        <v>0</v>
      </c>
    </row>
    <row r="164" spans="1:7" s="217" customFormat="1" ht="19.5" customHeight="1">
      <c r="A164" s="261" t="s">
        <v>205</v>
      </c>
      <c r="B164" s="261"/>
      <c r="C164" s="262"/>
      <c r="D164" s="263" t="s">
        <v>206</v>
      </c>
      <c r="E164" s="231">
        <f>SUM(E165,E167,E169)</f>
        <v>413000</v>
      </c>
      <c r="F164" s="231">
        <f>SUM(F165,F167,F169)</f>
        <v>413000</v>
      </c>
      <c r="G164" s="231">
        <f>SUM(G165,G167,G169)</f>
        <v>0</v>
      </c>
    </row>
    <row r="165" spans="1:7" s="217" customFormat="1" ht="19.5" customHeight="1">
      <c r="A165" s="264"/>
      <c r="B165" s="264" t="s">
        <v>207</v>
      </c>
      <c r="C165" s="264"/>
      <c r="D165" s="265" t="s">
        <v>208</v>
      </c>
      <c r="E165" s="220">
        <f>E166</f>
        <v>46000</v>
      </c>
      <c r="F165" s="220">
        <f>F166</f>
        <v>46000</v>
      </c>
      <c r="G165" s="220">
        <f>G166</f>
        <v>0</v>
      </c>
    </row>
    <row r="166" spans="1:7" s="224" customFormat="1" ht="55.5" customHeight="1">
      <c r="A166" s="266"/>
      <c r="B166" s="266"/>
      <c r="C166" s="266" t="s">
        <v>170</v>
      </c>
      <c r="D166" s="268" t="s">
        <v>171</v>
      </c>
      <c r="E166" s="223">
        <f>SUM(F166,G166)</f>
        <v>46000</v>
      </c>
      <c r="F166" s="223">
        <v>46000</v>
      </c>
      <c r="G166" s="223">
        <v>0</v>
      </c>
    </row>
    <row r="167" spans="1:7" s="217" customFormat="1" ht="19.5" customHeight="1">
      <c r="A167" s="264"/>
      <c r="B167" s="264" t="s">
        <v>209</v>
      </c>
      <c r="C167" s="264"/>
      <c r="D167" s="271" t="s">
        <v>210</v>
      </c>
      <c r="E167" s="220">
        <f>E168</f>
        <v>11000</v>
      </c>
      <c r="F167" s="220">
        <f>F168</f>
        <v>11000</v>
      </c>
      <c r="G167" s="220">
        <f>G168</f>
        <v>0</v>
      </c>
    </row>
    <row r="168" spans="1:7" s="224" customFormat="1" ht="55.5" customHeight="1">
      <c r="A168" s="266"/>
      <c r="B168" s="266"/>
      <c r="C168" s="266" t="s">
        <v>170</v>
      </c>
      <c r="D168" s="222" t="s">
        <v>171</v>
      </c>
      <c r="E168" s="223">
        <f>SUM(F168,G168)</f>
        <v>11000</v>
      </c>
      <c r="F168" s="223">
        <v>11000</v>
      </c>
      <c r="G168" s="223">
        <v>0</v>
      </c>
    </row>
    <row r="169" spans="1:7" s="217" customFormat="1" ht="19.5" customHeight="1">
      <c r="A169" s="264"/>
      <c r="B169" s="264" t="s">
        <v>211</v>
      </c>
      <c r="C169" s="264"/>
      <c r="D169" s="265" t="s">
        <v>212</v>
      </c>
      <c r="E169" s="220">
        <f>E170</f>
        <v>356000</v>
      </c>
      <c r="F169" s="220">
        <f>F170</f>
        <v>356000</v>
      </c>
      <c r="G169" s="220">
        <f>G170</f>
        <v>0</v>
      </c>
    </row>
    <row r="170" spans="1:7" s="224" customFormat="1" ht="56.25" customHeight="1">
      <c r="A170" s="266"/>
      <c r="B170" s="266"/>
      <c r="C170" s="266" t="s">
        <v>170</v>
      </c>
      <c r="D170" s="222" t="s">
        <v>171</v>
      </c>
      <c r="E170" s="223">
        <f>SUM(F170,G170)</f>
        <v>356000</v>
      </c>
      <c r="F170" s="223">
        <v>356000</v>
      </c>
      <c r="G170" s="223">
        <v>0</v>
      </c>
    </row>
    <row r="171" spans="1:7" s="217" customFormat="1" ht="19.5" customHeight="1">
      <c r="A171" s="261" t="s">
        <v>217</v>
      </c>
      <c r="B171" s="261"/>
      <c r="C171" s="261"/>
      <c r="D171" s="263" t="s">
        <v>218</v>
      </c>
      <c r="E171" s="231">
        <f>SUM(E172,E174,E177)</f>
        <v>783568</v>
      </c>
      <c r="F171" s="231">
        <f>SUM(F172,F174,F177)</f>
        <v>783568</v>
      </c>
      <c r="G171" s="231">
        <f>SUM(G172,G174,G177)</f>
        <v>0</v>
      </c>
    </row>
    <row r="172" spans="1:7" s="217" customFormat="1" ht="19.5" customHeight="1">
      <c r="A172" s="264"/>
      <c r="B172" s="264" t="s">
        <v>219</v>
      </c>
      <c r="C172" s="264"/>
      <c r="D172" s="265" t="s">
        <v>220</v>
      </c>
      <c r="E172" s="220">
        <f>E173</f>
        <v>82100</v>
      </c>
      <c r="F172" s="220">
        <f>F173</f>
        <v>82100</v>
      </c>
      <c r="G172" s="220">
        <f>G173</f>
        <v>0</v>
      </c>
    </row>
    <row r="173" spans="1:7" s="224" customFormat="1" ht="54.75" customHeight="1">
      <c r="A173" s="266"/>
      <c r="B173" s="266"/>
      <c r="C173" s="266" t="s">
        <v>170</v>
      </c>
      <c r="D173" s="222" t="s">
        <v>171</v>
      </c>
      <c r="E173" s="223">
        <f>SUM(F173,G173)</f>
        <v>82100</v>
      </c>
      <c r="F173" s="223">
        <v>82100</v>
      </c>
      <c r="G173" s="223">
        <v>0</v>
      </c>
    </row>
    <row r="174" spans="1:7" s="217" customFormat="1" ht="19.5" customHeight="1">
      <c r="A174" s="264"/>
      <c r="B174" s="264" t="s">
        <v>224</v>
      </c>
      <c r="C174" s="264"/>
      <c r="D174" s="265" t="s">
        <v>225</v>
      </c>
      <c r="E174" s="220">
        <f>E175+E176</f>
        <v>679468</v>
      </c>
      <c r="F174" s="220">
        <f>F175+F176</f>
        <v>679468</v>
      </c>
      <c r="G174" s="220">
        <f>G175+G176</f>
        <v>0</v>
      </c>
    </row>
    <row r="175" spans="1:7" s="224" customFormat="1" ht="69.75" customHeight="1">
      <c r="A175" s="221"/>
      <c r="B175" s="221"/>
      <c r="C175" s="221" t="s">
        <v>197</v>
      </c>
      <c r="D175" s="222" t="s">
        <v>198</v>
      </c>
      <c r="E175" s="223">
        <f>SUM(F175,G175)</f>
        <v>22368</v>
      </c>
      <c r="F175" s="223">
        <v>22368</v>
      </c>
      <c r="G175" s="223">
        <v>0</v>
      </c>
    </row>
    <row r="176" spans="1:7" s="224" customFormat="1" ht="54.75" customHeight="1">
      <c r="A176" s="266"/>
      <c r="B176" s="266"/>
      <c r="C176" s="266" t="s">
        <v>226</v>
      </c>
      <c r="D176" s="268" t="s">
        <v>227</v>
      </c>
      <c r="E176" s="223">
        <f>SUM(F176,G176)</f>
        <v>657100</v>
      </c>
      <c r="F176" s="223">
        <v>657100</v>
      </c>
      <c r="G176" s="223">
        <v>0</v>
      </c>
    </row>
    <row r="177" spans="1:7" s="217" customFormat="1" ht="19.5" customHeight="1">
      <c r="A177" s="264"/>
      <c r="B177" s="264" t="s">
        <v>230</v>
      </c>
      <c r="C177" s="262"/>
      <c r="D177" s="265" t="s">
        <v>646</v>
      </c>
      <c r="E177" s="220">
        <f>E178+E179</f>
        <v>22000</v>
      </c>
      <c r="F177" s="220">
        <f>F178+F179</f>
        <v>22000</v>
      </c>
      <c r="G177" s="220">
        <f>G178+G179</f>
        <v>0</v>
      </c>
    </row>
    <row r="178" spans="1:7" s="224" customFormat="1" ht="56.25" customHeight="1">
      <c r="A178" s="266"/>
      <c r="B178" s="266"/>
      <c r="C178" s="277">
        <v>2110</v>
      </c>
      <c r="D178" s="222" t="s">
        <v>171</v>
      </c>
      <c r="E178" s="223">
        <f>SUM(F178,G178)</f>
        <v>19000</v>
      </c>
      <c r="F178" s="223">
        <v>19000</v>
      </c>
      <c r="G178" s="223">
        <v>0</v>
      </c>
    </row>
    <row r="179" spans="1:7" s="224" customFormat="1" ht="58.5" customHeight="1">
      <c r="A179" s="266"/>
      <c r="B179" s="266"/>
      <c r="C179" s="277">
        <v>2120</v>
      </c>
      <c r="D179" s="268" t="s">
        <v>223</v>
      </c>
      <c r="E179" s="223">
        <f>SUM(F179,G179)</f>
        <v>3000</v>
      </c>
      <c r="F179" s="223">
        <v>3000</v>
      </c>
      <c r="G179" s="223">
        <v>0</v>
      </c>
    </row>
    <row r="180" spans="1:7" s="217" customFormat="1" ht="28.5" customHeight="1">
      <c r="A180" s="261" t="s">
        <v>235</v>
      </c>
      <c r="B180" s="261"/>
      <c r="C180" s="262"/>
      <c r="D180" s="283" t="s">
        <v>236</v>
      </c>
      <c r="E180" s="231">
        <f aca="true" t="shared" si="9" ref="E180:G181">E181</f>
        <v>3795000</v>
      </c>
      <c r="F180" s="231">
        <f t="shared" si="9"/>
        <v>3795000</v>
      </c>
      <c r="G180" s="231">
        <f t="shared" si="9"/>
        <v>0</v>
      </c>
    </row>
    <row r="181" spans="1:7" s="217" customFormat="1" ht="19.5" customHeight="1">
      <c r="A181" s="264"/>
      <c r="B181" s="264" t="s">
        <v>237</v>
      </c>
      <c r="C181" s="262"/>
      <c r="D181" s="271" t="s">
        <v>238</v>
      </c>
      <c r="E181" s="220">
        <f t="shared" si="9"/>
        <v>3795000</v>
      </c>
      <c r="F181" s="220">
        <f t="shared" si="9"/>
        <v>3795000</v>
      </c>
      <c r="G181" s="220">
        <f t="shared" si="9"/>
        <v>0</v>
      </c>
    </row>
    <row r="182" spans="1:7" s="224" customFormat="1" ht="55.5" customHeight="1">
      <c r="A182" s="266"/>
      <c r="B182" s="266"/>
      <c r="C182" s="277">
        <v>2110</v>
      </c>
      <c r="D182" s="222" t="s">
        <v>171</v>
      </c>
      <c r="E182" s="223">
        <f>SUM(F182,G182)</f>
        <v>3795000</v>
      </c>
      <c r="F182" s="223">
        <v>3795000</v>
      </c>
      <c r="G182" s="223">
        <v>0</v>
      </c>
    </row>
    <row r="183" spans="1:7" s="217" customFormat="1" ht="57.75" customHeight="1">
      <c r="A183" s="281" t="s">
        <v>243</v>
      </c>
      <c r="B183" s="261"/>
      <c r="C183" s="261"/>
      <c r="D183" s="283" t="s">
        <v>244</v>
      </c>
      <c r="E183" s="231">
        <f>E184+E186</f>
        <v>7120852</v>
      </c>
      <c r="F183" s="231">
        <f>F184+F186</f>
        <v>7120852</v>
      </c>
      <c r="G183" s="231">
        <f>G184+G186</f>
        <v>0</v>
      </c>
    </row>
    <row r="184" spans="1:7" s="217" customFormat="1" ht="42.75" customHeight="1">
      <c r="A184" s="264"/>
      <c r="B184" s="264" t="s">
        <v>271</v>
      </c>
      <c r="C184" s="264"/>
      <c r="D184" s="271" t="s">
        <v>272</v>
      </c>
      <c r="E184" s="220">
        <f>E185</f>
        <v>796740</v>
      </c>
      <c r="F184" s="220">
        <f>F185</f>
        <v>796740</v>
      </c>
      <c r="G184" s="220">
        <f>G185</f>
        <v>0</v>
      </c>
    </row>
    <row r="185" spans="1:7" s="224" customFormat="1" ht="19.5" customHeight="1">
      <c r="A185" s="266"/>
      <c r="B185" s="266"/>
      <c r="C185" s="266" t="s">
        <v>275</v>
      </c>
      <c r="D185" s="267" t="s">
        <v>276</v>
      </c>
      <c r="E185" s="223">
        <f>SUM(F185,G185)</f>
        <v>796740</v>
      </c>
      <c r="F185" s="223">
        <v>796740</v>
      </c>
      <c r="G185" s="223">
        <v>0</v>
      </c>
    </row>
    <row r="186" spans="1:7" s="217" customFormat="1" ht="32.25" customHeight="1">
      <c r="A186" s="264"/>
      <c r="B186" s="264" t="s">
        <v>291</v>
      </c>
      <c r="C186" s="264"/>
      <c r="D186" s="271" t="s">
        <v>292</v>
      </c>
      <c r="E186" s="220">
        <f>E187+E188</f>
        <v>6324112</v>
      </c>
      <c r="F186" s="220">
        <f>F187+F188</f>
        <v>6324112</v>
      </c>
      <c r="G186" s="220">
        <f>G187+G188</f>
        <v>0</v>
      </c>
    </row>
    <row r="187" spans="1:7" s="224" customFormat="1" ht="19.5" customHeight="1">
      <c r="A187" s="266"/>
      <c r="B187" s="266"/>
      <c r="C187" s="266" t="s">
        <v>287</v>
      </c>
      <c r="D187" s="268" t="s">
        <v>288</v>
      </c>
      <c r="E187" s="223">
        <f>SUM(F187,G187)</f>
        <v>6124112</v>
      </c>
      <c r="F187" s="223">
        <v>6124112</v>
      </c>
      <c r="G187" s="223">
        <v>0</v>
      </c>
    </row>
    <row r="188" spans="1:7" s="224" customFormat="1" ht="19.5" customHeight="1">
      <c r="A188" s="266"/>
      <c r="B188" s="266"/>
      <c r="C188" s="266" t="s">
        <v>289</v>
      </c>
      <c r="D188" s="267" t="s">
        <v>290</v>
      </c>
      <c r="E188" s="223">
        <f>SUM(F188,G188)</f>
        <v>200000</v>
      </c>
      <c r="F188" s="223">
        <v>200000</v>
      </c>
      <c r="G188" s="223">
        <v>0</v>
      </c>
    </row>
    <row r="189" spans="1:7" s="217" customFormat="1" ht="19.5" customHeight="1">
      <c r="A189" s="261" t="s">
        <v>293</v>
      </c>
      <c r="B189" s="261"/>
      <c r="C189" s="261"/>
      <c r="D189" s="263" t="s">
        <v>294</v>
      </c>
      <c r="E189" s="231">
        <f>SUM(E190,E192,E195,E197)</f>
        <v>42569571</v>
      </c>
      <c r="F189" s="231">
        <f>SUM(F190,F192,F195,F197)</f>
        <v>42569571</v>
      </c>
      <c r="G189" s="231">
        <f>SUM(G190,G192,G195,G197)</f>
        <v>0</v>
      </c>
    </row>
    <row r="190" spans="1:7" s="217" customFormat="1" ht="32.25" customHeight="1">
      <c r="A190" s="264"/>
      <c r="B190" s="264" t="s">
        <v>295</v>
      </c>
      <c r="C190" s="264"/>
      <c r="D190" s="271" t="s">
        <v>296</v>
      </c>
      <c r="E190" s="220">
        <f>E191</f>
        <v>16664880</v>
      </c>
      <c r="F190" s="220">
        <f>F191</f>
        <v>16664880</v>
      </c>
      <c r="G190" s="220">
        <f>G191</f>
        <v>0</v>
      </c>
    </row>
    <row r="191" spans="1:7" s="224" customFormat="1" ht="19.5" customHeight="1">
      <c r="A191" s="286"/>
      <c r="B191" s="286"/>
      <c r="C191" s="266" t="s">
        <v>297</v>
      </c>
      <c r="D191" s="268" t="s">
        <v>298</v>
      </c>
      <c r="E191" s="223">
        <f>SUM(F191,G191)</f>
        <v>16664880</v>
      </c>
      <c r="F191" s="223">
        <v>16664880</v>
      </c>
      <c r="G191" s="223">
        <v>0</v>
      </c>
    </row>
    <row r="192" spans="1:7" s="217" customFormat="1" ht="32.25" customHeight="1">
      <c r="A192" s="264"/>
      <c r="B192" s="264" t="s">
        <v>299</v>
      </c>
      <c r="C192" s="264"/>
      <c r="D192" s="271" t="s">
        <v>300</v>
      </c>
      <c r="E192" s="220">
        <f>SUM(E193,E194)</f>
        <v>22000000</v>
      </c>
      <c r="F192" s="220">
        <f>SUM(F193,F194)</f>
        <v>22000000</v>
      </c>
      <c r="G192" s="220">
        <f>SUM(G193,G194)</f>
        <v>0</v>
      </c>
    </row>
    <row r="193" spans="1:7" s="224" customFormat="1" ht="57" customHeight="1">
      <c r="A193" s="266"/>
      <c r="B193" s="266"/>
      <c r="C193" s="266" t="s">
        <v>301</v>
      </c>
      <c r="D193" s="268" t="s">
        <v>607</v>
      </c>
      <c r="E193" s="223">
        <f>SUM(F193,G193)</f>
        <v>22000000</v>
      </c>
      <c r="F193" s="223">
        <v>22000000</v>
      </c>
      <c r="G193" s="223">
        <v>0</v>
      </c>
    </row>
    <row r="194" spans="1:7" s="224" customFormat="1" ht="57" customHeight="1" hidden="1">
      <c r="A194" s="266"/>
      <c r="B194" s="266"/>
      <c r="C194" s="266" t="s">
        <v>638</v>
      </c>
      <c r="D194" s="268" t="s">
        <v>639</v>
      </c>
      <c r="E194" s="223">
        <f>F194+G194</f>
        <v>0</v>
      </c>
      <c r="F194" s="223">
        <v>0</v>
      </c>
      <c r="G194" s="223">
        <v>0</v>
      </c>
    </row>
    <row r="195" spans="1:7" s="217" customFormat="1" ht="30" customHeight="1">
      <c r="A195" s="264"/>
      <c r="B195" s="264" t="s">
        <v>21</v>
      </c>
      <c r="C195" s="264"/>
      <c r="D195" s="271" t="s">
        <v>22</v>
      </c>
      <c r="E195" s="220">
        <f>SUM(E196)</f>
        <v>317486</v>
      </c>
      <c r="F195" s="220">
        <f>SUM(F196)</f>
        <v>317486</v>
      </c>
      <c r="G195" s="220">
        <f>SUM(G196)</f>
        <v>0</v>
      </c>
    </row>
    <row r="196" spans="1:7" s="224" customFormat="1" ht="24" customHeight="1">
      <c r="A196" s="266"/>
      <c r="B196" s="266"/>
      <c r="C196" s="269" t="s">
        <v>297</v>
      </c>
      <c r="D196" s="268" t="s">
        <v>305</v>
      </c>
      <c r="E196" s="223">
        <f>SUM(F196,G196)</f>
        <v>317486</v>
      </c>
      <c r="F196" s="223">
        <v>317486</v>
      </c>
      <c r="G196" s="223">
        <v>0</v>
      </c>
    </row>
    <row r="197" spans="1:7" s="217" customFormat="1" ht="28.5" customHeight="1">
      <c r="A197" s="264"/>
      <c r="B197" s="264" t="s">
        <v>306</v>
      </c>
      <c r="C197" s="285"/>
      <c r="D197" s="271" t="s">
        <v>307</v>
      </c>
      <c r="E197" s="220">
        <f>E198</f>
        <v>3587205</v>
      </c>
      <c r="F197" s="220">
        <f>F198</f>
        <v>3587205</v>
      </c>
      <c r="G197" s="220">
        <f>G198</f>
        <v>0</v>
      </c>
    </row>
    <row r="198" spans="1:7" s="224" customFormat="1" ht="20.25" customHeight="1">
      <c r="A198" s="266"/>
      <c r="B198" s="266"/>
      <c r="C198" s="269" t="s">
        <v>297</v>
      </c>
      <c r="D198" s="268" t="s">
        <v>305</v>
      </c>
      <c r="E198" s="223">
        <f>SUM(F198,G198)</f>
        <v>3587205</v>
      </c>
      <c r="F198" s="223">
        <v>3587205</v>
      </c>
      <c r="G198" s="223">
        <v>0</v>
      </c>
    </row>
    <row r="199" spans="1:7" s="217" customFormat="1" ht="19.5" customHeight="1">
      <c r="A199" s="261" t="s">
        <v>379</v>
      </c>
      <c r="B199" s="261"/>
      <c r="C199" s="262"/>
      <c r="D199" s="263" t="s">
        <v>647</v>
      </c>
      <c r="E199" s="231">
        <f>SUM(E200)</f>
        <v>512028</v>
      </c>
      <c r="F199" s="231">
        <f>SUM(F200)</f>
        <v>512028</v>
      </c>
      <c r="G199" s="231">
        <f>SUM(G200)</f>
        <v>0</v>
      </c>
    </row>
    <row r="200" spans="1:7" s="217" customFormat="1" ht="21.75" customHeight="1">
      <c r="A200" s="264"/>
      <c r="B200" s="285" t="s">
        <v>420</v>
      </c>
      <c r="C200" s="262"/>
      <c r="D200" s="271" t="s">
        <v>482</v>
      </c>
      <c r="E200" s="220">
        <f>SUM(E201,E203)</f>
        <v>512028</v>
      </c>
      <c r="F200" s="220">
        <f>SUM(F201,F203)</f>
        <v>512028</v>
      </c>
      <c r="G200" s="220">
        <f>SUM(G201,G203)</f>
        <v>0</v>
      </c>
    </row>
    <row r="201" spans="1:7" s="224" customFormat="1" ht="33.75" customHeight="1">
      <c r="A201" s="272"/>
      <c r="B201" s="272"/>
      <c r="C201" s="273">
        <v>2008</v>
      </c>
      <c r="D201" s="274" t="s">
        <v>584</v>
      </c>
      <c r="E201" s="240">
        <f>SUM(F201,G201)</f>
        <v>512028</v>
      </c>
      <c r="F201" s="240">
        <v>512028</v>
      </c>
      <c r="G201" s="240">
        <v>0</v>
      </c>
    </row>
    <row r="202" spans="1:7" s="259" customFormat="1" ht="66" customHeight="1">
      <c r="A202" s="306"/>
      <c r="B202" s="306"/>
      <c r="C202" s="276"/>
      <c r="D202" s="242" t="s">
        <v>763</v>
      </c>
      <c r="E202" s="307"/>
      <c r="F202" s="308"/>
      <c r="G202" s="308"/>
    </row>
    <row r="203" spans="1:7" s="259" customFormat="1" ht="52.5" customHeight="1" hidden="1">
      <c r="A203" s="255"/>
      <c r="B203" s="255"/>
      <c r="C203" s="289">
        <v>6209</v>
      </c>
      <c r="D203" s="309" t="s">
        <v>171</v>
      </c>
      <c r="E203" s="257"/>
      <c r="F203" s="258"/>
      <c r="G203" s="258"/>
    </row>
    <row r="204" spans="1:7" s="259" customFormat="1" ht="67.5" customHeight="1" hidden="1">
      <c r="A204" s="255"/>
      <c r="B204" s="255"/>
      <c r="C204" s="289"/>
      <c r="D204" s="242" t="s">
        <v>634</v>
      </c>
      <c r="E204" s="257"/>
      <c r="F204" s="258"/>
      <c r="G204" s="258"/>
    </row>
    <row r="205" spans="1:7" s="217" customFormat="1" ht="19.5" customHeight="1">
      <c r="A205" s="261" t="s">
        <v>308</v>
      </c>
      <c r="B205" s="261"/>
      <c r="C205" s="262"/>
      <c r="D205" s="263" t="s">
        <v>309</v>
      </c>
      <c r="E205" s="231">
        <f aca="true" t="shared" si="10" ref="E205:G206">E206</f>
        <v>827000</v>
      </c>
      <c r="F205" s="231">
        <f t="shared" si="10"/>
        <v>827000</v>
      </c>
      <c r="G205" s="231">
        <f t="shared" si="10"/>
        <v>0</v>
      </c>
    </row>
    <row r="206" spans="1:7" s="217" customFormat="1" ht="46.5" customHeight="1">
      <c r="A206" s="264"/>
      <c r="B206" s="285" t="s">
        <v>310</v>
      </c>
      <c r="C206" s="262"/>
      <c r="D206" s="271" t="s">
        <v>311</v>
      </c>
      <c r="E206" s="220">
        <f t="shared" si="10"/>
        <v>827000</v>
      </c>
      <c r="F206" s="220">
        <f t="shared" si="10"/>
        <v>827000</v>
      </c>
      <c r="G206" s="220">
        <f t="shared" si="10"/>
        <v>0</v>
      </c>
    </row>
    <row r="207" spans="1:7" s="224" customFormat="1" ht="58.5" customHeight="1">
      <c r="A207" s="266"/>
      <c r="B207" s="266"/>
      <c r="C207" s="277">
        <v>2110</v>
      </c>
      <c r="D207" s="222" t="s">
        <v>171</v>
      </c>
      <c r="E207" s="223">
        <f>SUM(F207,G207)</f>
        <v>827000</v>
      </c>
      <c r="F207" s="223">
        <v>827000</v>
      </c>
      <c r="G207" s="223">
        <v>0</v>
      </c>
    </row>
    <row r="208" spans="1:7" s="217" customFormat="1" ht="19.5" customHeight="1">
      <c r="A208" s="261" t="s">
        <v>312</v>
      </c>
      <c r="B208" s="261"/>
      <c r="C208" s="282"/>
      <c r="D208" s="230" t="s">
        <v>313</v>
      </c>
      <c r="E208" s="231">
        <f>SUM(E209,E211,E213)</f>
        <v>389637</v>
      </c>
      <c r="F208" s="231">
        <f>SUM(F209,F211,F213)</f>
        <v>389637</v>
      </c>
      <c r="G208" s="231">
        <f>SUM(G209,G211,G213)</f>
        <v>0</v>
      </c>
    </row>
    <row r="209" spans="1:7" s="217" customFormat="1" ht="19.5" customHeight="1" hidden="1">
      <c r="A209" s="264"/>
      <c r="B209" s="264" t="s">
        <v>314</v>
      </c>
      <c r="C209" s="270"/>
      <c r="D209" s="271" t="s">
        <v>315</v>
      </c>
      <c r="E209" s="220">
        <f>SUM(E210)</f>
        <v>0</v>
      </c>
      <c r="F209" s="220">
        <f>SUM(F210)</f>
        <v>0</v>
      </c>
      <c r="G209" s="220">
        <f>SUM(G210)</f>
        <v>0</v>
      </c>
    </row>
    <row r="210" spans="1:7" s="254" customFormat="1" ht="55.5" customHeight="1" hidden="1">
      <c r="A210" s="255"/>
      <c r="B210" s="255"/>
      <c r="C210" s="289">
        <v>2110</v>
      </c>
      <c r="D210" s="309" t="s">
        <v>171</v>
      </c>
      <c r="E210" s="257">
        <f>SUM(F210,G210)</f>
        <v>0</v>
      </c>
      <c r="F210" s="258">
        <v>0</v>
      </c>
      <c r="G210" s="258">
        <v>0</v>
      </c>
    </row>
    <row r="211" spans="1:7" s="217" customFormat="1" ht="19.5" customHeight="1">
      <c r="A211" s="264"/>
      <c r="B211" s="264" t="s">
        <v>316</v>
      </c>
      <c r="C211" s="270"/>
      <c r="D211" s="271" t="s">
        <v>317</v>
      </c>
      <c r="E211" s="220">
        <f>E212</f>
        <v>74637</v>
      </c>
      <c r="F211" s="220">
        <f>F212</f>
        <v>74637</v>
      </c>
      <c r="G211" s="220">
        <f>G212</f>
        <v>0</v>
      </c>
    </row>
    <row r="212" spans="1:7" s="224" customFormat="1" ht="54" customHeight="1">
      <c r="A212" s="266"/>
      <c r="B212" s="266"/>
      <c r="C212" s="266" t="s">
        <v>318</v>
      </c>
      <c r="D212" s="268" t="s">
        <v>319</v>
      </c>
      <c r="E212" s="223">
        <f>SUM(F212,G212)</f>
        <v>74637</v>
      </c>
      <c r="F212" s="223">
        <v>74637</v>
      </c>
      <c r="G212" s="223">
        <v>0</v>
      </c>
    </row>
    <row r="213" spans="1:7" s="217" customFormat="1" ht="29.25" customHeight="1">
      <c r="A213" s="264"/>
      <c r="B213" s="264" t="s">
        <v>648</v>
      </c>
      <c r="C213" s="270"/>
      <c r="D213" s="271" t="s">
        <v>649</v>
      </c>
      <c r="E213" s="220">
        <f>E214</f>
        <v>315000</v>
      </c>
      <c r="F213" s="220">
        <f>F214</f>
        <v>315000</v>
      </c>
      <c r="G213" s="220">
        <f>G214</f>
        <v>0</v>
      </c>
    </row>
    <row r="214" spans="1:7" s="224" customFormat="1" ht="58.5" customHeight="1">
      <c r="A214" s="266"/>
      <c r="B214" s="266"/>
      <c r="C214" s="277">
        <v>2110</v>
      </c>
      <c r="D214" s="222" t="s">
        <v>171</v>
      </c>
      <c r="E214" s="223">
        <f>SUM(F214,G214)</f>
        <v>315000</v>
      </c>
      <c r="F214" s="223">
        <v>315000</v>
      </c>
      <c r="G214" s="223">
        <v>0</v>
      </c>
    </row>
    <row r="215" spans="1:7" s="217" customFormat="1" ht="21.75" customHeight="1">
      <c r="A215" s="261" t="s">
        <v>331</v>
      </c>
      <c r="B215" s="261"/>
      <c r="C215" s="261"/>
      <c r="D215" s="283" t="s">
        <v>332</v>
      </c>
      <c r="E215" s="231">
        <f>SUM(E216,E218,E220)</f>
        <v>251146</v>
      </c>
      <c r="F215" s="231">
        <f>SUM(F216,F218,F220)</f>
        <v>251146</v>
      </c>
      <c r="G215" s="231">
        <f>SUM(G216,G218,G220)</f>
        <v>0</v>
      </c>
    </row>
    <row r="216" spans="1:7" s="217" customFormat="1" ht="26.25" customHeight="1">
      <c r="A216" s="264"/>
      <c r="B216" s="285" t="s">
        <v>333</v>
      </c>
      <c r="C216" s="262"/>
      <c r="D216" s="271" t="s">
        <v>334</v>
      </c>
      <c r="E216" s="220">
        <f>E217</f>
        <v>36000</v>
      </c>
      <c r="F216" s="220">
        <f>F217</f>
        <v>36000</v>
      </c>
      <c r="G216" s="220">
        <f>G217</f>
        <v>0</v>
      </c>
    </row>
    <row r="217" spans="1:7" s="224" customFormat="1" ht="56.25" customHeight="1">
      <c r="A217" s="266"/>
      <c r="B217" s="266"/>
      <c r="C217" s="277">
        <v>2110</v>
      </c>
      <c r="D217" s="222" t="s">
        <v>171</v>
      </c>
      <c r="E217" s="223">
        <f>SUM(F217,G217)</f>
        <v>36000</v>
      </c>
      <c r="F217" s="223">
        <v>36000</v>
      </c>
      <c r="G217" s="223">
        <v>0</v>
      </c>
    </row>
    <row r="218" spans="1:7" s="217" customFormat="1" ht="21" customHeight="1">
      <c r="A218" s="264"/>
      <c r="B218" s="285" t="s">
        <v>427</v>
      </c>
      <c r="C218" s="262"/>
      <c r="D218" s="271" t="s">
        <v>491</v>
      </c>
      <c r="E218" s="220">
        <f>E219</f>
        <v>128359</v>
      </c>
      <c r="F218" s="220">
        <f>F219</f>
        <v>128359</v>
      </c>
      <c r="G218" s="220">
        <f>G219</f>
        <v>0</v>
      </c>
    </row>
    <row r="219" spans="1:7" s="224" customFormat="1" ht="63" customHeight="1">
      <c r="A219" s="266"/>
      <c r="B219" s="266"/>
      <c r="C219" s="277">
        <v>2690</v>
      </c>
      <c r="D219" s="222" t="s">
        <v>23</v>
      </c>
      <c r="E219" s="223">
        <f>SUM(F219,G219)</f>
        <v>128359</v>
      </c>
      <c r="F219" s="223">
        <v>128359</v>
      </c>
      <c r="G219" s="223">
        <v>0</v>
      </c>
    </row>
    <row r="220" spans="1:7" s="217" customFormat="1" ht="21" customHeight="1">
      <c r="A220" s="264"/>
      <c r="B220" s="285" t="s">
        <v>395</v>
      </c>
      <c r="C220" s="262"/>
      <c r="D220" s="271" t="s">
        <v>175</v>
      </c>
      <c r="E220" s="220">
        <f>SUM(E221)</f>
        <v>86787</v>
      </c>
      <c r="F220" s="220">
        <f>SUM(F221)</f>
        <v>86787</v>
      </c>
      <c r="G220" s="220">
        <f>SUM(G221)</f>
        <v>0</v>
      </c>
    </row>
    <row r="221" spans="1:7" s="224" customFormat="1" ht="33" customHeight="1">
      <c r="A221" s="292"/>
      <c r="B221" s="292"/>
      <c r="C221" s="273">
        <v>2008</v>
      </c>
      <c r="D221" s="238" t="s">
        <v>584</v>
      </c>
      <c r="E221" s="240">
        <f>SUM(F221,G221)</f>
        <v>86787</v>
      </c>
      <c r="F221" s="240">
        <v>86787</v>
      </c>
      <c r="G221" s="240">
        <v>0</v>
      </c>
    </row>
    <row r="222" spans="1:7" s="224" customFormat="1" ht="65.25" customHeight="1">
      <c r="A222" s="310"/>
      <c r="B222" s="311"/>
      <c r="C222" s="312"/>
      <c r="D222" s="242" t="s">
        <v>763</v>
      </c>
      <c r="E222" s="295"/>
      <c r="F222" s="295"/>
      <c r="G222" s="295"/>
    </row>
    <row r="223" spans="1:8" s="304" customFormat="1" ht="22.5" customHeight="1">
      <c r="A223" s="433" t="s">
        <v>344</v>
      </c>
      <c r="B223" s="434"/>
      <c r="C223" s="434"/>
      <c r="D223" s="435"/>
      <c r="E223" s="212">
        <f>E150+E7</f>
        <v>200787009</v>
      </c>
      <c r="F223" s="212">
        <f>F150+F7</f>
        <v>150658009</v>
      </c>
      <c r="G223" s="212">
        <f>G150+G7</f>
        <v>50129000</v>
      </c>
      <c r="H223" s="313">
        <f>SUM(F223:G223)</f>
        <v>200787009</v>
      </c>
    </row>
    <row r="224" s="314" customFormat="1" ht="12">
      <c r="E224" s="315"/>
    </row>
    <row r="225" s="314" customFormat="1" ht="12">
      <c r="E225" s="316"/>
    </row>
    <row r="226" s="314" customFormat="1" ht="12">
      <c r="E226" s="316"/>
    </row>
    <row r="227" s="314" customFormat="1" ht="12">
      <c r="E227" s="316"/>
    </row>
    <row r="228" s="314" customFormat="1" ht="12">
      <c r="E228" s="316"/>
    </row>
    <row r="229" s="314" customFormat="1" ht="12">
      <c r="E229" s="316"/>
    </row>
    <row r="230" s="314" customFormat="1" ht="12">
      <c r="E230" s="316"/>
    </row>
    <row r="231" s="314" customFormat="1" ht="12">
      <c r="E231" s="316"/>
    </row>
    <row r="232" s="314" customFormat="1" ht="12">
      <c r="E232" s="316"/>
    </row>
    <row r="233" s="314" customFormat="1" ht="12">
      <c r="E233" s="316"/>
    </row>
    <row r="234" s="314" customFormat="1" ht="12">
      <c r="E234" s="316"/>
    </row>
    <row r="235" s="314" customFormat="1" ht="12">
      <c r="E235" s="316"/>
    </row>
    <row r="236" s="314" customFormat="1" ht="12">
      <c r="E236" s="316"/>
    </row>
    <row r="237" s="314" customFormat="1" ht="12">
      <c r="E237" s="316"/>
    </row>
    <row r="238" s="314" customFormat="1" ht="12">
      <c r="E238" s="316"/>
    </row>
    <row r="239" s="314" customFormat="1" ht="12">
      <c r="E239" s="316"/>
    </row>
    <row r="240" s="314" customFormat="1" ht="12">
      <c r="E240" s="316"/>
    </row>
    <row r="241" s="314" customFormat="1" ht="12">
      <c r="E241" s="316"/>
    </row>
    <row r="242" s="314" customFormat="1" ht="12">
      <c r="E242" s="316"/>
    </row>
    <row r="243" s="314" customFormat="1" ht="12">
      <c r="E243" s="316"/>
    </row>
    <row r="244" s="314" customFormat="1" ht="12">
      <c r="E244" s="316"/>
    </row>
    <row r="245" s="314" customFormat="1" ht="12">
      <c r="E245" s="316"/>
    </row>
    <row r="246" s="314" customFormat="1" ht="12">
      <c r="E246" s="316"/>
    </row>
    <row r="247" s="314" customFormat="1" ht="12">
      <c r="E247" s="316"/>
    </row>
    <row r="248" s="314" customFormat="1" ht="12">
      <c r="E248" s="316"/>
    </row>
    <row r="249" s="314" customFormat="1" ht="12">
      <c r="E249" s="316"/>
    </row>
    <row r="250" s="314" customFormat="1" ht="12">
      <c r="E250" s="316"/>
    </row>
    <row r="251" s="314" customFormat="1" ht="12">
      <c r="E251" s="316"/>
    </row>
    <row r="252" s="314" customFormat="1" ht="12">
      <c r="E252" s="316"/>
    </row>
    <row r="253" s="314" customFormat="1" ht="12">
      <c r="E253" s="316"/>
    </row>
    <row r="254" s="314" customFormat="1" ht="12">
      <c r="E254" s="316"/>
    </row>
    <row r="255" s="314" customFormat="1" ht="12">
      <c r="E255" s="316"/>
    </row>
    <row r="256" s="314" customFormat="1" ht="12">
      <c r="E256" s="316"/>
    </row>
    <row r="257" s="314" customFormat="1" ht="12">
      <c r="E257" s="316"/>
    </row>
    <row r="258" s="314" customFormat="1" ht="12">
      <c r="E258" s="316"/>
    </row>
    <row r="259" s="314" customFormat="1" ht="12">
      <c r="E259" s="316"/>
    </row>
    <row r="260" s="314" customFormat="1" ht="12">
      <c r="E260" s="316"/>
    </row>
    <row r="261" s="314" customFormat="1" ht="12">
      <c r="E261" s="316"/>
    </row>
    <row r="262" s="314" customFormat="1" ht="12">
      <c r="E262" s="316"/>
    </row>
    <row r="263" s="314" customFormat="1" ht="12">
      <c r="E263" s="316"/>
    </row>
    <row r="264" s="314" customFormat="1" ht="12">
      <c r="E264" s="316"/>
    </row>
    <row r="265" s="314" customFormat="1" ht="12">
      <c r="E265" s="316"/>
    </row>
    <row r="266" s="314" customFormat="1" ht="12">
      <c r="E266" s="316"/>
    </row>
    <row r="267" s="314" customFormat="1" ht="12">
      <c r="E267" s="316"/>
    </row>
    <row r="268" s="314" customFormat="1" ht="12">
      <c r="E268" s="316"/>
    </row>
    <row r="269" s="314" customFormat="1" ht="12">
      <c r="E269" s="316"/>
    </row>
    <row r="270" s="314" customFormat="1" ht="12">
      <c r="E270" s="316"/>
    </row>
    <row r="271" s="314" customFormat="1" ht="12">
      <c r="E271" s="316"/>
    </row>
    <row r="272" s="314" customFormat="1" ht="12">
      <c r="E272" s="316"/>
    </row>
    <row r="273" s="314" customFormat="1" ht="12">
      <c r="E273" s="316"/>
    </row>
    <row r="274" s="314" customFormat="1" ht="12">
      <c r="E274" s="316"/>
    </row>
    <row r="275" s="314" customFormat="1" ht="12">
      <c r="E275" s="316"/>
    </row>
    <row r="276" s="314" customFormat="1" ht="12">
      <c r="E276" s="316"/>
    </row>
    <row r="277" s="314" customFormat="1" ht="12">
      <c r="E277" s="316"/>
    </row>
    <row r="278" s="314" customFormat="1" ht="12">
      <c r="E278" s="316"/>
    </row>
    <row r="279" s="314" customFormat="1" ht="12">
      <c r="E279" s="316"/>
    </row>
    <row r="280" s="314" customFormat="1" ht="12">
      <c r="E280" s="316"/>
    </row>
    <row r="281" s="314" customFormat="1" ht="12">
      <c r="E281" s="316"/>
    </row>
    <row r="282" s="314" customFormat="1" ht="12">
      <c r="E282" s="316"/>
    </row>
    <row r="283" s="314" customFormat="1" ht="12">
      <c r="E283" s="316"/>
    </row>
    <row r="284" s="314" customFormat="1" ht="12">
      <c r="E284" s="316"/>
    </row>
    <row r="285" s="314" customFormat="1" ht="12">
      <c r="E285" s="316"/>
    </row>
    <row r="286" s="314" customFormat="1" ht="12">
      <c r="E286" s="316"/>
    </row>
    <row r="287" s="314" customFormat="1" ht="12">
      <c r="E287" s="316"/>
    </row>
    <row r="288" s="314" customFormat="1" ht="12">
      <c r="E288" s="316"/>
    </row>
    <row r="289" s="314" customFormat="1" ht="12">
      <c r="E289" s="316"/>
    </row>
    <row r="290" s="314" customFormat="1" ht="12">
      <c r="E290" s="316"/>
    </row>
    <row r="291" s="314" customFormat="1" ht="12">
      <c r="E291" s="316"/>
    </row>
    <row r="292" s="314" customFormat="1" ht="12">
      <c r="E292" s="316"/>
    </row>
    <row r="293" s="314" customFormat="1" ht="12">
      <c r="E293" s="316"/>
    </row>
    <row r="294" s="314" customFormat="1" ht="12">
      <c r="E294" s="316"/>
    </row>
    <row r="295" s="314" customFormat="1" ht="12">
      <c r="E295" s="316"/>
    </row>
    <row r="296" s="314" customFormat="1" ht="12">
      <c r="E296" s="316"/>
    </row>
    <row r="297" s="314" customFormat="1" ht="12">
      <c r="E297" s="316"/>
    </row>
    <row r="298" s="314" customFormat="1" ht="12">
      <c r="E298" s="316"/>
    </row>
    <row r="299" s="314" customFormat="1" ht="12">
      <c r="E299" s="316"/>
    </row>
    <row r="300" s="314" customFormat="1" ht="12">
      <c r="E300" s="316"/>
    </row>
    <row r="301" s="314" customFormat="1" ht="12">
      <c r="E301" s="316"/>
    </row>
    <row r="302" s="314" customFormat="1" ht="12">
      <c r="E302" s="316"/>
    </row>
    <row r="303" s="314" customFormat="1" ht="12">
      <c r="E303" s="316"/>
    </row>
    <row r="304" s="314" customFormat="1" ht="12">
      <c r="E304" s="316"/>
    </row>
    <row r="305" s="314" customFormat="1" ht="12">
      <c r="E305" s="316"/>
    </row>
    <row r="306" s="314" customFormat="1" ht="12">
      <c r="E306" s="316"/>
    </row>
    <row r="307" s="314" customFormat="1" ht="12">
      <c r="E307" s="316"/>
    </row>
    <row r="308" s="314" customFormat="1" ht="12">
      <c r="E308" s="316"/>
    </row>
    <row r="309" s="314" customFormat="1" ht="12">
      <c r="E309" s="316"/>
    </row>
    <row r="310" s="314" customFormat="1" ht="12">
      <c r="E310" s="316"/>
    </row>
    <row r="311" s="314" customFormat="1" ht="12">
      <c r="E311" s="316"/>
    </row>
    <row r="312" s="314" customFormat="1" ht="12">
      <c r="E312" s="316"/>
    </row>
    <row r="313" s="314" customFormat="1" ht="12">
      <c r="E313" s="316"/>
    </row>
    <row r="314" s="314" customFormat="1" ht="12">
      <c r="E314" s="316"/>
    </row>
    <row r="315" s="314" customFormat="1" ht="12">
      <c r="E315" s="316"/>
    </row>
    <row r="316" s="314" customFormat="1" ht="12">
      <c r="E316" s="316"/>
    </row>
    <row r="317" s="314" customFormat="1" ht="12">
      <c r="E317" s="316"/>
    </row>
    <row r="318" s="314" customFormat="1" ht="12">
      <c r="E318" s="316"/>
    </row>
    <row r="319" s="314" customFormat="1" ht="12">
      <c r="E319" s="316"/>
    </row>
    <row r="320" s="314" customFormat="1" ht="12">
      <c r="E320" s="316"/>
    </row>
    <row r="321" s="314" customFormat="1" ht="12">
      <c r="E321" s="316"/>
    </row>
    <row r="322" s="314" customFormat="1" ht="12">
      <c r="E322" s="316"/>
    </row>
    <row r="323" s="314" customFormat="1" ht="12">
      <c r="E323" s="316"/>
    </row>
    <row r="324" s="314" customFormat="1" ht="12">
      <c r="E324" s="316"/>
    </row>
    <row r="325" s="314" customFormat="1" ht="12">
      <c r="E325" s="316"/>
    </row>
    <row r="326" s="314" customFormat="1" ht="12">
      <c r="E326" s="316"/>
    </row>
    <row r="327" s="314" customFormat="1" ht="12">
      <c r="E327" s="316"/>
    </row>
    <row r="328" s="314" customFormat="1" ht="12">
      <c r="E328" s="316"/>
    </row>
    <row r="329" s="314" customFormat="1" ht="12">
      <c r="E329" s="316"/>
    </row>
    <row r="330" s="314" customFormat="1" ht="12">
      <c r="E330" s="316"/>
    </row>
    <row r="331" s="314" customFormat="1" ht="12">
      <c r="E331" s="316"/>
    </row>
    <row r="332" s="314" customFormat="1" ht="12">
      <c r="E332" s="316"/>
    </row>
    <row r="333" s="314" customFormat="1" ht="12">
      <c r="E333" s="316"/>
    </row>
    <row r="334" s="314" customFormat="1" ht="12">
      <c r="E334" s="316"/>
    </row>
    <row r="335" s="314" customFormat="1" ht="12">
      <c r="E335" s="316"/>
    </row>
    <row r="336" s="314" customFormat="1" ht="12">
      <c r="E336" s="316"/>
    </row>
    <row r="337" s="314" customFormat="1" ht="12">
      <c r="E337" s="316"/>
    </row>
    <row r="338" s="314" customFormat="1" ht="12">
      <c r="E338" s="316"/>
    </row>
    <row r="339" s="314" customFormat="1" ht="12">
      <c r="E339" s="316"/>
    </row>
    <row r="340" s="314" customFormat="1" ht="12">
      <c r="E340" s="316"/>
    </row>
    <row r="341" s="314" customFormat="1" ht="12">
      <c r="E341" s="316"/>
    </row>
    <row r="342" s="314" customFormat="1" ht="12">
      <c r="E342" s="316"/>
    </row>
    <row r="343" s="314" customFormat="1" ht="12">
      <c r="E343" s="316"/>
    </row>
    <row r="344" s="314" customFormat="1" ht="12">
      <c r="E344" s="316"/>
    </row>
    <row r="345" s="314" customFormat="1" ht="12">
      <c r="E345" s="316"/>
    </row>
    <row r="346" s="314" customFormat="1" ht="12">
      <c r="E346" s="316"/>
    </row>
    <row r="347" s="314" customFormat="1" ht="12">
      <c r="E347" s="316"/>
    </row>
    <row r="348" s="314" customFormat="1" ht="12">
      <c r="E348" s="316"/>
    </row>
    <row r="349" s="314" customFormat="1" ht="12">
      <c r="E349" s="316"/>
    </row>
    <row r="350" s="314" customFormat="1" ht="12">
      <c r="E350" s="316"/>
    </row>
    <row r="351" s="314" customFormat="1" ht="12">
      <c r="E351" s="316"/>
    </row>
    <row r="352" s="314" customFormat="1" ht="12">
      <c r="E352" s="316"/>
    </row>
    <row r="353" s="314" customFormat="1" ht="12">
      <c r="E353" s="316"/>
    </row>
    <row r="354" s="314" customFormat="1" ht="12">
      <c r="E354" s="316"/>
    </row>
    <row r="355" s="314" customFormat="1" ht="12">
      <c r="E355" s="316"/>
    </row>
    <row r="356" s="314" customFormat="1" ht="12">
      <c r="E356" s="316"/>
    </row>
    <row r="357" s="314" customFormat="1" ht="12">
      <c r="E357" s="316"/>
    </row>
    <row r="358" s="314" customFormat="1" ht="12">
      <c r="E358" s="316"/>
    </row>
    <row r="359" s="314" customFormat="1" ht="12">
      <c r="E359" s="316"/>
    </row>
    <row r="360" s="314" customFormat="1" ht="12">
      <c r="E360" s="316"/>
    </row>
    <row r="361" s="314" customFormat="1" ht="12">
      <c r="E361" s="316"/>
    </row>
    <row r="362" s="314" customFormat="1" ht="12">
      <c r="E362" s="316"/>
    </row>
    <row r="363" s="314" customFormat="1" ht="12">
      <c r="E363" s="316"/>
    </row>
    <row r="364" s="314" customFormat="1" ht="12">
      <c r="E364" s="316"/>
    </row>
    <row r="365" s="314" customFormat="1" ht="12">
      <c r="E365" s="316"/>
    </row>
    <row r="366" s="314" customFormat="1" ht="12">
      <c r="E366" s="316"/>
    </row>
    <row r="367" s="314" customFormat="1" ht="12">
      <c r="E367" s="316"/>
    </row>
    <row r="368" s="314" customFormat="1" ht="12">
      <c r="E368" s="316"/>
    </row>
    <row r="369" s="314" customFormat="1" ht="12">
      <c r="E369" s="316"/>
    </row>
    <row r="370" s="314" customFormat="1" ht="12">
      <c r="E370" s="316"/>
    </row>
    <row r="371" s="314" customFormat="1" ht="12">
      <c r="E371" s="316"/>
    </row>
    <row r="372" s="314" customFormat="1" ht="12">
      <c r="E372" s="316"/>
    </row>
    <row r="373" s="314" customFormat="1" ht="12">
      <c r="E373" s="316"/>
    </row>
    <row r="374" s="314" customFormat="1" ht="12">
      <c r="E374" s="316"/>
    </row>
    <row r="375" s="314" customFormat="1" ht="12">
      <c r="E375" s="316"/>
    </row>
    <row r="376" s="314" customFormat="1" ht="12">
      <c r="E376" s="316"/>
    </row>
    <row r="377" s="314" customFormat="1" ht="12">
      <c r="E377" s="316"/>
    </row>
    <row r="378" s="314" customFormat="1" ht="12">
      <c r="E378" s="316"/>
    </row>
    <row r="379" s="314" customFormat="1" ht="12">
      <c r="E379" s="316"/>
    </row>
    <row r="380" s="314" customFormat="1" ht="12">
      <c r="E380" s="316"/>
    </row>
    <row r="381" s="314" customFormat="1" ht="12">
      <c r="E381" s="316"/>
    </row>
    <row r="382" s="314" customFormat="1" ht="12">
      <c r="E382" s="316"/>
    </row>
    <row r="383" s="314" customFormat="1" ht="12">
      <c r="E383" s="316"/>
    </row>
    <row r="384" s="314" customFormat="1" ht="12">
      <c r="E384" s="316"/>
    </row>
    <row r="385" s="314" customFormat="1" ht="12">
      <c r="E385" s="316"/>
    </row>
    <row r="386" s="314" customFormat="1" ht="12">
      <c r="E386" s="316"/>
    </row>
    <row r="387" s="314" customFormat="1" ht="12">
      <c r="E387" s="316"/>
    </row>
    <row r="388" s="314" customFormat="1" ht="12">
      <c r="E388" s="316"/>
    </row>
    <row r="389" s="314" customFormat="1" ht="12">
      <c r="E389" s="316"/>
    </row>
    <row r="390" s="314" customFormat="1" ht="12">
      <c r="E390" s="316"/>
    </row>
    <row r="391" s="314" customFormat="1" ht="12">
      <c r="E391" s="316"/>
    </row>
    <row r="392" s="314" customFormat="1" ht="12">
      <c r="E392" s="316"/>
    </row>
    <row r="393" s="314" customFormat="1" ht="12">
      <c r="E393" s="316"/>
    </row>
    <row r="394" s="314" customFormat="1" ht="12">
      <c r="E394" s="316"/>
    </row>
    <row r="395" s="314" customFormat="1" ht="12">
      <c r="E395" s="316"/>
    </row>
    <row r="396" s="314" customFormat="1" ht="12">
      <c r="E396" s="316"/>
    </row>
    <row r="397" s="314" customFormat="1" ht="12">
      <c r="E397" s="316"/>
    </row>
    <row r="398" s="314" customFormat="1" ht="12">
      <c r="E398" s="316"/>
    </row>
    <row r="399" s="314" customFormat="1" ht="12">
      <c r="E399" s="316"/>
    </row>
    <row r="400" s="314" customFormat="1" ht="12">
      <c r="E400" s="316"/>
    </row>
    <row r="401" s="314" customFormat="1" ht="12">
      <c r="E401" s="316"/>
    </row>
    <row r="402" s="314" customFormat="1" ht="12">
      <c r="E402" s="316"/>
    </row>
    <row r="403" s="314" customFormat="1" ht="12">
      <c r="E403" s="316"/>
    </row>
    <row r="404" s="314" customFormat="1" ht="12">
      <c r="E404" s="316"/>
    </row>
    <row r="405" s="314" customFormat="1" ht="12">
      <c r="E405" s="316"/>
    </row>
    <row r="406" s="314" customFormat="1" ht="12">
      <c r="E406" s="316"/>
    </row>
    <row r="407" s="314" customFormat="1" ht="12">
      <c r="E407" s="316"/>
    </row>
    <row r="408" s="314" customFormat="1" ht="12">
      <c r="E408" s="316"/>
    </row>
    <row r="409" s="314" customFormat="1" ht="12">
      <c r="E409" s="316"/>
    </row>
    <row r="410" s="314" customFormat="1" ht="12">
      <c r="E410" s="316"/>
    </row>
    <row r="411" s="314" customFormat="1" ht="12">
      <c r="E411" s="316"/>
    </row>
    <row r="412" s="314" customFormat="1" ht="12">
      <c r="E412" s="316"/>
    </row>
    <row r="413" s="314" customFormat="1" ht="12">
      <c r="E413" s="316"/>
    </row>
    <row r="414" s="314" customFormat="1" ht="12">
      <c r="E414" s="316"/>
    </row>
    <row r="415" s="314" customFormat="1" ht="12">
      <c r="E415" s="316"/>
    </row>
    <row r="416" s="314" customFormat="1" ht="12">
      <c r="E416" s="316"/>
    </row>
    <row r="417" s="314" customFormat="1" ht="12">
      <c r="E417" s="316"/>
    </row>
    <row r="418" s="314" customFormat="1" ht="12">
      <c r="E418" s="316"/>
    </row>
    <row r="419" s="314" customFormat="1" ht="12">
      <c r="E419" s="316"/>
    </row>
    <row r="420" s="314" customFormat="1" ht="12">
      <c r="E420" s="316"/>
    </row>
    <row r="421" s="314" customFormat="1" ht="12">
      <c r="E421" s="316"/>
    </row>
    <row r="422" s="314" customFormat="1" ht="12">
      <c r="E422" s="316"/>
    </row>
    <row r="423" s="314" customFormat="1" ht="12">
      <c r="E423" s="316"/>
    </row>
    <row r="424" s="314" customFormat="1" ht="12">
      <c r="E424" s="316"/>
    </row>
    <row r="425" s="314" customFormat="1" ht="12">
      <c r="E425" s="316"/>
    </row>
    <row r="426" s="314" customFormat="1" ht="12">
      <c r="E426" s="316"/>
    </row>
    <row r="427" s="314" customFormat="1" ht="12">
      <c r="E427" s="316"/>
    </row>
    <row r="428" s="314" customFormat="1" ht="12">
      <c r="E428" s="316"/>
    </row>
    <row r="429" s="314" customFormat="1" ht="12">
      <c r="E429" s="316"/>
    </row>
    <row r="430" s="314" customFormat="1" ht="12">
      <c r="E430" s="316"/>
    </row>
    <row r="431" s="314" customFormat="1" ht="12">
      <c r="E431" s="316"/>
    </row>
    <row r="432" s="314" customFormat="1" ht="12">
      <c r="E432" s="316"/>
    </row>
    <row r="433" s="314" customFormat="1" ht="12">
      <c r="E433" s="316"/>
    </row>
    <row r="434" s="314" customFormat="1" ht="12">
      <c r="E434" s="316"/>
    </row>
    <row r="435" s="314" customFormat="1" ht="12">
      <c r="E435" s="316"/>
    </row>
    <row r="436" s="314" customFormat="1" ht="12">
      <c r="E436" s="316"/>
    </row>
    <row r="437" s="314" customFormat="1" ht="12">
      <c r="E437" s="316"/>
    </row>
    <row r="438" s="314" customFormat="1" ht="12">
      <c r="E438" s="316"/>
    </row>
    <row r="439" s="314" customFormat="1" ht="12">
      <c r="E439" s="316"/>
    </row>
    <row r="440" s="314" customFormat="1" ht="12">
      <c r="E440" s="316"/>
    </row>
    <row r="441" s="314" customFormat="1" ht="12">
      <c r="E441" s="316"/>
    </row>
    <row r="442" s="314" customFormat="1" ht="12">
      <c r="E442" s="316"/>
    </row>
    <row r="443" s="314" customFormat="1" ht="12">
      <c r="E443" s="316"/>
    </row>
    <row r="444" s="314" customFormat="1" ht="12">
      <c r="E444" s="316"/>
    </row>
    <row r="445" s="314" customFormat="1" ht="12">
      <c r="E445" s="316"/>
    </row>
    <row r="446" s="314" customFormat="1" ht="12">
      <c r="E446" s="316"/>
    </row>
    <row r="447" s="314" customFormat="1" ht="12">
      <c r="E447" s="316"/>
    </row>
    <row r="448" s="314" customFormat="1" ht="12">
      <c r="E448" s="316"/>
    </row>
    <row r="449" s="314" customFormat="1" ht="12">
      <c r="E449" s="316"/>
    </row>
    <row r="450" s="314" customFormat="1" ht="12">
      <c r="E450" s="316"/>
    </row>
    <row r="451" s="314" customFormat="1" ht="12">
      <c r="E451" s="316"/>
    </row>
    <row r="452" s="314" customFormat="1" ht="12">
      <c r="E452" s="316"/>
    </row>
    <row r="453" s="314" customFormat="1" ht="12">
      <c r="E453" s="316"/>
    </row>
    <row r="454" s="314" customFormat="1" ht="12">
      <c r="E454" s="316"/>
    </row>
    <row r="455" s="314" customFormat="1" ht="12">
      <c r="E455" s="316"/>
    </row>
    <row r="456" s="314" customFormat="1" ht="12">
      <c r="E456" s="316"/>
    </row>
    <row r="457" s="314" customFormat="1" ht="12">
      <c r="E457" s="316"/>
    </row>
    <row r="458" s="314" customFormat="1" ht="12">
      <c r="E458" s="316"/>
    </row>
    <row r="459" s="314" customFormat="1" ht="12">
      <c r="E459" s="316"/>
    </row>
    <row r="460" s="314" customFormat="1" ht="12">
      <c r="E460" s="316"/>
    </row>
    <row r="461" s="314" customFormat="1" ht="12">
      <c r="E461" s="316"/>
    </row>
    <row r="462" s="314" customFormat="1" ht="12">
      <c r="E462" s="316"/>
    </row>
    <row r="463" s="314" customFormat="1" ht="12">
      <c r="E463" s="316"/>
    </row>
    <row r="464" s="314" customFormat="1" ht="12">
      <c r="E464" s="316"/>
    </row>
    <row r="465" s="314" customFormat="1" ht="12">
      <c r="E465" s="316"/>
    </row>
    <row r="466" s="314" customFormat="1" ht="12">
      <c r="E466" s="316"/>
    </row>
    <row r="467" s="314" customFormat="1" ht="12">
      <c r="E467" s="316"/>
    </row>
    <row r="468" s="314" customFormat="1" ht="12">
      <c r="E468" s="316"/>
    </row>
    <row r="469" s="314" customFormat="1" ht="12">
      <c r="E469" s="316"/>
    </row>
    <row r="470" s="314" customFormat="1" ht="12">
      <c r="E470" s="316"/>
    </row>
    <row r="471" s="314" customFormat="1" ht="12">
      <c r="E471" s="316"/>
    </row>
    <row r="472" s="314" customFormat="1" ht="12">
      <c r="E472" s="316"/>
    </row>
    <row r="473" s="314" customFormat="1" ht="12">
      <c r="E473" s="316"/>
    </row>
    <row r="474" s="314" customFormat="1" ht="12">
      <c r="E474" s="316"/>
    </row>
    <row r="475" s="314" customFormat="1" ht="12">
      <c r="E475" s="316"/>
    </row>
    <row r="476" s="314" customFormat="1" ht="12">
      <c r="E476" s="316"/>
    </row>
    <row r="477" s="314" customFormat="1" ht="12">
      <c r="E477" s="316"/>
    </row>
    <row r="478" s="314" customFormat="1" ht="12">
      <c r="E478" s="316"/>
    </row>
    <row r="479" s="314" customFormat="1" ht="12">
      <c r="E479" s="316"/>
    </row>
    <row r="480" s="314" customFormat="1" ht="12">
      <c r="E480" s="316"/>
    </row>
    <row r="481" s="314" customFormat="1" ht="12">
      <c r="E481" s="316"/>
    </row>
    <row r="482" s="314" customFormat="1" ht="12">
      <c r="E482" s="316"/>
    </row>
    <row r="483" s="314" customFormat="1" ht="12">
      <c r="E483" s="316"/>
    </row>
    <row r="484" s="314" customFormat="1" ht="12">
      <c r="E484" s="316"/>
    </row>
    <row r="485" s="314" customFormat="1" ht="12">
      <c r="E485" s="316"/>
    </row>
    <row r="486" s="314" customFormat="1" ht="12">
      <c r="E486" s="316"/>
    </row>
    <row r="487" s="314" customFormat="1" ht="12">
      <c r="E487" s="316"/>
    </row>
    <row r="488" s="314" customFormat="1" ht="12">
      <c r="E488" s="316"/>
    </row>
    <row r="489" s="314" customFormat="1" ht="12">
      <c r="E489" s="316"/>
    </row>
    <row r="490" s="314" customFormat="1" ht="12">
      <c r="E490" s="316"/>
    </row>
    <row r="491" s="314" customFormat="1" ht="12">
      <c r="E491" s="316"/>
    </row>
    <row r="492" s="314" customFormat="1" ht="12">
      <c r="E492" s="316"/>
    </row>
    <row r="493" s="314" customFormat="1" ht="12">
      <c r="E493" s="316"/>
    </row>
    <row r="494" s="314" customFormat="1" ht="12">
      <c r="E494" s="316"/>
    </row>
    <row r="495" s="314" customFormat="1" ht="12">
      <c r="E495" s="316"/>
    </row>
    <row r="496" s="314" customFormat="1" ht="12">
      <c r="E496" s="316"/>
    </row>
    <row r="497" s="314" customFormat="1" ht="12">
      <c r="E497" s="316"/>
    </row>
    <row r="498" s="314" customFormat="1" ht="12">
      <c r="E498" s="316"/>
    </row>
    <row r="499" s="314" customFormat="1" ht="12">
      <c r="E499" s="316"/>
    </row>
    <row r="500" s="314" customFormat="1" ht="12">
      <c r="E500" s="316"/>
    </row>
    <row r="501" s="314" customFormat="1" ht="12">
      <c r="E501" s="316"/>
    </row>
    <row r="502" s="314" customFormat="1" ht="12">
      <c r="E502" s="316"/>
    </row>
    <row r="503" s="314" customFormat="1" ht="12">
      <c r="E503" s="316"/>
    </row>
    <row r="504" s="314" customFormat="1" ht="12">
      <c r="E504" s="316"/>
    </row>
    <row r="505" s="314" customFormat="1" ht="12">
      <c r="E505" s="316"/>
    </row>
    <row r="506" s="314" customFormat="1" ht="12">
      <c r="E506" s="316"/>
    </row>
    <row r="507" s="314" customFormat="1" ht="12">
      <c r="E507" s="316"/>
    </row>
    <row r="508" s="314" customFormat="1" ht="12">
      <c r="E508" s="316"/>
    </row>
    <row r="509" s="314" customFormat="1" ht="12">
      <c r="E509" s="316"/>
    </row>
    <row r="510" s="314" customFormat="1" ht="12">
      <c r="E510" s="316"/>
    </row>
    <row r="511" s="314" customFormat="1" ht="12">
      <c r="E511" s="316"/>
    </row>
    <row r="512" s="314" customFormat="1" ht="12">
      <c r="E512" s="316"/>
    </row>
    <row r="513" s="314" customFormat="1" ht="12">
      <c r="E513" s="316"/>
    </row>
    <row r="514" s="314" customFormat="1" ht="12">
      <c r="E514" s="316"/>
    </row>
    <row r="515" s="314" customFormat="1" ht="12">
      <c r="E515" s="316"/>
    </row>
    <row r="516" s="314" customFormat="1" ht="12">
      <c r="E516" s="316"/>
    </row>
    <row r="517" s="314" customFormat="1" ht="12">
      <c r="E517" s="316"/>
    </row>
    <row r="518" s="314" customFormat="1" ht="12">
      <c r="E518" s="316"/>
    </row>
    <row r="519" s="314" customFormat="1" ht="12">
      <c r="E519" s="316"/>
    </row>
    <row r="520" s="314" customFormat="1" ht="12">
      <c r="E520" s="316"/>
    </row>
    <row r="521" s="314" customFormat="1" ht="12">
      <c r="E521" s="316"/>
    </row>
    <row r="522" s="314" customFormat="1" ht="12">
      <c r="E522" s="316"/>
    </row>
    <row r="523" s="314" customFormat="1" ht="12">
      <c r="E523" s="316"/>
    </row>
    <row r="524" s="314" customFormat="1" ht="12">
      <c r="E524" s="316"/>
    </row>
    <row r="525" s="314" customFormat="1" ht="12">
      <c r="E525" s="316"/>
    </row>
    <row r="526" s="314" customFormat="1" ht="12">
      <c r="E526" s="316"/>
    </row>
    <row r="527" s="314" customFormat="1" ht="12">
      <c r="E527" s="316"/>
    </row>
    <row r="528" s="314" customFormat="1" ht="12">
      <c r="E528" s="316"/>
    </row>
    <row r="529" s="314" customFormat="1" ht="12">
      <c r="E529" s="316"/>
    </row>
    <row r="530" s="314" customFormat="1" ht="12">
      <c r="E530" s="316"/>
    </row>
    <row r="531" s="314" customFormat="1" ht="12">
      <c r="E531" s="316"/>
    </row>
    <row r="532" s="314" customFormat="1" ht="12">
      <c r="E532" s="316"/>
    </row>
    <row r="533" s="314" customFormat="1" ht="12">
      <c r="E533" s="316"/>
    </row>
    <row r="534" s="314" customFormat="1" ht="12">
      <c r="E534" s="316"/>
    </row>
    <row r="535" s="314" customFormat="1" ht="12">
      <c r="E535" s="316"/>
    </row>
    <row r="536" s="314" customFormat="1" ht="12">
      <c r="E536" s="316"/>
    </row>
    <row r="537" s="314" customFormat="1" ht="12">
      <c r="E537" s="316"/>
    </row>
    <row r="538" s="314" customFormat="1" ht="12">
      <c r="E538" s="316"/>
    </row>
    <row r="539" s="314" customFormat="1" ht="12">
      <c r="E539" s="316"/>
    </row>
    <row r="540" s="314" customFormat="1" ht="12">
      <c r="E540" s="316"/>
    </row>
    <row r="541" s="314" customFormat="1" ht="12">
      <c r="E541" s="316"/>
    </row>
    <row r="542" s="314" customFormat="1" ht="12">
      <c r="E542" s="316"/>
    </row>
    <row r="543" s="314" customFormat="1" ht="12">
      <c r="E543" s="316"/>
    </row>
    <row r="544" s="314" customFormat="1" ht="12">
      <c r="E544" s="316"/>
    </row>
    <row r="545" s="314" customFormat="1" ht="12">
      <c r="E545" s="316"/>
    </row>
    <row r="546" s="314" customFormat="1" ht="12">
      <c r="E546" s="316"/>
    </row>
    <row r="547" s="314" customFormat="1" ht="12">
      <c r="E547" s="316"/>
    </row>
    <row r="548" s="314" customFormat="1" ht="12">
      <c r="E548" s="316"/>
    </row>
    <row r="549" s="314" customFormat="1" ht="12">
      <c r="E549" s="316"/>
    </row>
    <row r="550" s="314" customFormat="1" ht="12">
      <c r="E550" s="316"/>
    </row>
    <row r="551" s="314" customFormat="1" ht="12">
      <c r="E551" s="316"/>
    </row>
    <row r="552" s="314" customFormat="1" ht="12">
      <c r="E552" s="316"/>
    </row>
    <row r="553" s="314" customFormat="1" ht="12">
      <c r="E553" s="316"/>
    </row>
    <row r="554" s="314" customFormat="1" ht="12">
      <c r="E554" s="316"/>
    </row>
    <row r="555" s="314" customFormat="1" ht="12">
      <c r="E555" s="316"/>
    </row>
    <row r="556" s="314" customFormat="1" ht="12">
      <c r="E556" s="316"/>
    </row>
    <row r="557" s="314" customFormat="1" ht="12">
      <c r="E557" s="316"/>
    </row>
    <row r="558" s="314" customFormat="1" ht="12">
      <c r="E558" s="316"/>
    </row>
    <row r="559" s="314" customFormat="1" ht="12">
      <c r="E559" s="316"/>
    </row>
    <row r="560" s="314" customFormat="1" ht="12">
      <c r="E560" s="316"/>
    </row>
    <row r="561" s="314" customFormat="1" ht="12">
      <c r="E561" s="316"/>
    </row>
    <row r="562" s="314" customFormat="1" ht="12">
      <c r="E562" s="316"/>
    </row>
    <row r="563" s="314" customFormat="1" ht="12">
      <c r="E563" s="316"/>
    </row>
    <row r="564" s="314" customFormat="1" ht="12">
      <c r="E564" s="316"/>
    </row>
    <row r="565" s="314" customFormat="1" ht="12">
      <c r="E565" s="316"/>
    </row>
    <row r="566" s="314" customFormat="1" ht="12">
      <c r="E566" s="316"/>
    </row>
    <row r="567" s="314" customFormat="1" ht="12">
      <c r="E567" s="316"/>
    </row>
    <row r="568" s="314" customFormat="1" ht="12">
      <c r="E568" s="316"/>
    </row>
    <row r="569" s="314" customFormat="1" ht="12">
      <c r="E569" s="316"/>
    </row>
    <row r="570" s="314" customFormat="1" ht="12">
      <c r="E570" s="316"/>
    </row>
    <row r="571" s="314" customFormat="1" ht="12">
      <c r="E571" s="316"/>
    </row>
    <row r="572" s="314" customFormat="1" ht="12">
      <c r="E572" s="316"/>
    </row>
    <row r="573" s="314" customFormat="1" ht="12">
      <c r="E573" s="316"/>
    </row>
    <row r="574" s="314" customFormat="1" ht="12">
      <c r="E574" s="316"/>
    </row>
    <row r="575" s="314" customFormat="1" ht="12">
      <c r="E575" s="316"/>
    </row>
    <row r="576" s="314" customFormat="1" ht="12">
      <c r="E576" s="316"/>
    </row>
    <row r="577" s="314" customFormat="1" ht="12">
      <c r="E577" s="316"/>
    </row>
    <row r="578" s="314" customFormat="1" ht="12">
      <c r="E578" s="316"/>
    </row>
    <row r="579" s="314" customFormat="1" ht="12">
      <c r="E579" s="316"/>
    </row>
    <row r="580" s="314" customFormat="1" ht="12">
      <c r="E580" s="316"/>
    </row>
    <row r="581" s="314" customFormat="1" ht="12">
      <c r="E581" s="316"/>
    </row>
    <row r="582" s="314" customFormat="1" ht="12">
      <c r="E582" s="316"/>
    </row>
    <row r="583" s="314" customFormat="1" ht="12">
      <c r="E583" s="316"/>
    </row>
    <row r="584" s="314" customFormat="1" ht="12">
      <c r="E584" s="316"/>
    </row>
    <row r="585" s="314" customFormat="1" ht="12">
      <c r="E585" s="316"/>
    </row>
    <row r="586" s="314" customFormat="1" ht="12">
      <c r="E586" s="316"/>
    </row>
    <row r="587" s="314" customFormat="1" ht="12">
      <c r="E587" s="316"/>
    </row>
    <row r="588" s="314" customFormat="1" ht="12">
      <c r="E588" s="316"/>
    </row>
    <row r="589" s="314" customFormat="1" ht="12">
      <c r="E589" s="316"/>
    </row>
    <row r="590" s="314" customFormat="1" ht="12">
      <c r="E590" s="316"/>
    </row>
    <row r="591" s="314" customFormat="1" ht="12">
      <c r="E591" s="316"/>
    </row>
    <row r="592" s="314" customFormat="1" ht="12">
      <c r="E592" s="316"/>
    </row>
    <row r="593" s="314" customFormat="1" ht="12">
      <c r="E593" s="316"/>
    </row>
    <row r="594" s="314" customFormat="1" ht="12">
      <c r="E594" s="316"/>
    </row>
    <row r="595" s="314" customFormat="1" ht="12">
      <c r="E595" s="316"/>
    </row>
    <row r="596" s="314" customFormat="1" ht="12">
      <c r="E596" s="316"/>
    </row>
    <row r="597" s="314" customFormat="1" ht="12">
      <c r="E597" s="316"/>
    </row>
    <row r="598" s="314" customFormat="1" ht="12">
      <c r="E598" s="316"/>
    </row>
    <row r="599" s="314" customFormat="1" ht="12">
      <c r="E599" s="316"/>
    </row>
    <row r="600" s="314" customFormat="1" ht="12">
      <c r="E600" s="316"/>
    </row>
    <row r="601" s="314" customFormat="1" ht="12">
      <c r="E601" s="316"/>
    </row>
    <row r="602" s="314" customFormat="1" ht="12">
      <c r="E602" s="316"/>
    </row>
    <row r="603" s="314" customFormat="1" ht="12">
      <c r="E603" s="316"/>
    </row>
    <row r="604" s="314" customFormat="1" ht="12">
      <c r="E604" s="316"/>
    </row>
    <row r="605" s="314" customFormat="1" ht="12">
      <c r="E605" s="316"/>
    </row>
    <row r="606" s="314" customFormat="1" ht="12">
      <c r="E606" s="316"/>
    </row>
    <row r="607" s="314" customFormat="1" ht="12">
      <c r="E607" s="316"/>
    </row>
    <row r="608" s="314" customFormat="1" ht="12">
      <c r="E608" s="316"/>
    </row>
    <row r="609" s="314" customFormat="1" ht="12">
      <c r="E609" s="316"/>
    </row>
    <row r="610" s="314" customFormat="1" ht="12">
      <c r="E610" s="316"/>
    </row>
    <row r="611" s="314" customFormat="1" ht="12">
      <c r="E611" s="316"/>
    </row>
    <row r="612" s="314" customFormat="1" ht="12">
      <c r="E612" s="316"/>
    </row>
    <row r="613" s="314" customFormat="1" ht="12">
      <c r="E613" s="316"/>
    </row>
    <row r="614" s="314" customFormat="1" ht="12">
      <c r="E614" s="316"/>
    </row>
    <row r="615" s="314" customFormat="1" ht="12">
      <c r="E615" s="316"/>
    </row>
    <row r="616" s="314" customFormat="1" ht="12">
      <c r="E616" s="316"/>
    </row>
    <row r="617" s="314" customFormat="1" ht="12">
      <c r="E617" s="316"/>
    </row>
    <row r="618" s="314" customFormat="1" ht="12">
      <c r="E618" s="316"/>
    </row>
    <row r="619" s="314" customFormat="1" ht="12">
      <c r="E619" s="316"/>
    </row>
    <row r="620" s="314" customFormat="1" ht="12">
      <c r="E620" s="316"/>
    </row>
    <row r="621" s="314" customFormat="1" ht="12">
      <c r="E621" s="316"/>
    </row>
    <row r="622" s="314" customFormat="1" ht="12">
      <c r="E622" s="316"/>
    </row>
    <row r="623" s="314" customFormat="1" ht="12">
      <c r="E623" s="316"/>
    </row>
    <row r="624" s="314" customFormat="1" ht="12">
      <c r="E624" s="316"/>
    </row>
    <row r="625" s="314" customFormat="1" ht="12">
      <c r="E625" s="316"/>
    </row>
    <row r="626" s="314" customFormat="1" ht="12">
      <c r="E626" s="316"/>
    </row>
    <row r="627" s="314" customFormat="1" ht="12">
      <c r="E627" s="316"/>
    </row>
    <row r="628" s="314" customFormat="1" ht="12">
      <c r="E628" s="316"/>
    </row>
    <row r="629" s="314" customFormat="1" ht="12">
      <c r="E629" s="316"/>
    </row>
    <row r="630" s="314" customFormat="1" ht="12">
      <c r="E630" s="316"/>
    </row>
    <row r="631" s="314" customFormat="1" ht="12">
      <c r="E631" s="316"/>
    </row>
    <row r="632" s="314" customFormat="1" ht="12">
      <c r="E632" s="316"/>
    </row>
    <row r="633" s="314" customFormat="1" ht="12">
      <c r="E633" s="316"/>
    </row>
    <row r="634" s="314" customFormat="1" ht="12">
      <c r="E634" s="316"/>
    </row>
    <row r="635" s="314" customFormat="1" ht="12">
      <c r="E635" s="316"/>
    </row>
    <row r="636" s="314" customFormat="1" ht="12">
      <c r="E636" s="316"/>
    </row>
    <row r="637" s="314" customFormat="1" ht="12">
      <c r="E637" s="316"/>
    </row>
    <row r="638" s="314" customFormat="1" ht="12">
      <c r="E638" s="316"/>
    </row>
    <row r="639" s="314" customFormat="1" ht="12">
      <c r="E639" s="316"/>
    </row>
    <row r="640" s="314" customFormat="1" ht="12">
      <c r="E640" s="316"/>
    </row>
    <row r="641" s="314" customFormat="1" ht="12">
      <c r="E641" s="316"/>
    </row>
    <row r="642" s="314" customFormat="1" ht="12">
      <c r="E642" s="316"/>
    </row>
    <row r="643" s="314" customFormat="1" ht="12">
      <c r="E643" s="316"/>
    </row>
    <row r="644" s="314" customFormat="1" ht="12">
      <c r="E644" s="316"/>
    </row>
    <row r="645" s="314" customFormat="1" ht="12">
      <c r="E645" s="316"/>
    </row>
    <row r="646" s="314" customFormat="1" ht="12">
      <c r="E646" s="316"/>
    </row>
    <row r="647" s="314" customFormat="1" ht="12">
      <c r="E647" s="316"/>
    </row>
    <row r="648" s="314" customFormat="1" ht="12">
      <c r="E648" s="316"/>
    </row>
    <row r="649" s="314" customFormat="1" ht="12">
      <c r="E649" s="316"/>
    </row>
    <row r="650" s="314" customFormat="1" ht="12">
      <c r="E650" s="316"/>
    </row>
    <row r="651" s="314" customFormat="1" ht="12">
      <c r="E651" s="316"/>
    </row>
    <row r="652" s="314" customFormat="1" ht="12">
      <c r="E652" s="316"/>
    </row>
    <row r="653" s="314" customFormat="1" ht="12">
      <c r="E653" s="316"/>
    </row>
    <row r="654" s="314" customFormat="1" ht="12">
      <c r="E654" s="316"/>
    </row>
    <row r="655" s="314" customFormat="1" ht="12">
      <c r="E655" s="316"/>
    </row>
    <row r="656" s="314" customFormat="1" ht="12">
      <c r="E656" s="316"/>
    </row>
    <row r="657" s="314" customFormat="1" ht="12">
      <c r="E657" s="316"/>
    </row>
    <row r="658" s="314" customFormat="1" ht="12">
      <c r="E658" s="316"/>
    </row>
    <row r="659" s="314" customFormat="1" ht="12">
      <c r="E659" s="316"/>
    </row>
    <row r="660" s="314" customFormat="1" ht="12">
      <c r="E660" s="316"/>
    </row>
    <row r="661" s="314" customFormat="1" ht="12">
      <c r="E661" s="316"/>
    </row>
    <row r="662" s="314" customFormat="1" ht="12">
      <c r="E662" s="316"/>
    </row>
    <row r="663" s="314" customFormat="1" ht="12">
      <c r="E663" s="316"/>
    </row>
    <row r="664" s="314" customFormat="1" ht="12">
      <c r="E664" s="316"/>
    </row>
    <row r="665" s="314" customFormat="1" ht="12">
      <c r="E665" s="316"/>
    </row>
    <row r="666" s="314" customFormat="1" ht="12">
      <c r="E666" s="316"/>
    </row>
    <row r="667" s="314" customFormat="1" ht="12">
      <c r="E667" s="316"/>
    </row>
    <row r="668" s="314" customFormat="1" ht="12">
      <c r="E668" s="316"/>
    </row>
    <row r="669" s="314" customFormat="1" ht="12">
      <c r="E669" s="316"/>
    </row>
    <row r="670" s="314" customFormat="1" ht="12">
      <c r="E670" s="316"/>
    </row>
    <row r="671" s="314" customFormat="1" ht="12">
      <c r="E671" s="316"/>
    </row>
    <row r="672" s="314" customFormat="1" ht="12">
      <c r="E672" s="316"/>
    </row>
    <row r="673" s="314" customFormat="1" ht="12">
      <c r="E673" s="316"/>
    </row>
    <row r="674" s="314" customFormat="1" ht="12">
      <c r="E674" s="316"/>
    </row>
    <row r="675" s="314" customFormat="1" ht="12">
      <c r="E675" s="316"/>
    </row>
    <row r="676" s="314" customFormat="1" ht="12">
      <c r="E676" s="316"/>
    </row>
    <row r="677" s="314" customFormat="1" ht="12">
      <c r="E677" s="316"/>
    </row>
    <row r="678" s="314" customFormat="1" ht="12">
      <c r="E678" s="316"/>
    </row>
    <row r="679" s="314" customFormat="1" ht="12">
      <c r="E679" s="316"/>
    </row>
    <row r="680" s="314" customFormat="1" ht="12">
      <c r="E680" s="316"/>
    </row>
    <row r="681" s="314" customFormat="1" ht="12">
      <c r="E681" s="316"/>
    </row>
    <row r="682" s="314" customFormat="1" ht="12">
      <c r="E682" s="316"/>
    </row>
    <row r="683" s="314" customFormat="1" ht="12">
      <c r="E683" s="316"/>
    </row>
    <row r="684" s="314" customFormat="1" ht="12">
      <c r="E684" s="316"/>
    </row>
    <row r="685" s="314" customFormat="1" ht="12">
      <c r="E685" s="316"/>
    </row>
    <row r="686" s="314" customFormat="1" ht="12">
      <c r="E686" s="316"/>
    </row>
    <row r="687" s="314" customFormat="1" ht="12">
      <c r="E687" s="316"/>
    </row>
    <row r="688" s="314" customFormat="1" ht="12">
      <c r="E688" s="316"/>
    </row>
    <row r="689" s="314" customFormat="1" ht="12">
      <c r="E689" s="316"/>
    </row>
    <row r="690" s="314" customFormat="1" ht="12">
      <c r="E690" s="316"/>
    </row>
    <row r="691" s="314" customFormat="1" ht="12">
      <c r="E691" s="316"/>
    </row>
    <row r="692" s="314" customFormat="1" ht="12">
      <c r="E692" s="316"/>
    </row>
    <row r="693" s="314" customFormat="1" ht="12">
      <c r="E693" s="316"/>
    </row>
    <row r="694" s="314" customFormat="1" ht="12">
      <c r="E694" s="316"/>
    </row>
    <row r="695" s="314" customFormat="1" ht="12">
      <c r="E695" s="316"/>
    </row>
    <row r="696" s="314" customFormat="1" ht="12">
      <c r="E696" s="316"/>
    </row>
    <row r="697" s="314" customFormat="1" ht="12">
      <c r="E697" s="316"/>
    </row>
    <row r="698" s="314" customFormat="1" ht="12">
      <c r="E698" s="316"/>
    </row>
    <row r="699" s="314" customFormat="1" ht="12">
      <c r="E699" s="316"/>
    </row>
    <row r="700" s="314" customFormat="1" ht="12">
      <c r="E700" s="316"/>
    </row>
    <row r="701" s="314" customFormat="1" ht="12">
      <c r="E701" s="316"/>
    </row>
    <row r="702" s="314" customFormat="1" ht="12">
      <c r="E702" s="316"/>
    </row>
    <row r="703" s="314" customFormat="1" ht="12">
      <c r="E703" s="316"/>
    </row>
    <row r="704" s="314" customFormat="1" ht="12">
      <c r="E704" s="316"/>
    </row>
    <row r="705" s="314" customFormat="1" ht="12">
      <c r="E705" s="316"/>
    </row>
    <row r="706" s="314" customFormat="1" ht="12">
      <c r="E706" s="316"/>
    </row>
    <row r="707" s="314" customFormat="1" ht="12">
      <c r="E707" s="316"/>
    </row>
    <row r="708" s="314" customFormat="1" ht="12">
      <c r="E708" s="316"/>
    </row>
    <row r="709" s="314" customFormat="1" ht="12">
      <c r="E709" s="316"/>
    </row>
    <row r="710" s="314" customFormat="1" ht="12">
      <c r="E710" s="316"/>
    </row>
    <row r="711" s="314" customFormat="1" ht="12">
      <c r="E711" s="316"/>
    </row>
    <row r="712" s="314" customFormat="1" ht="12">
      <c r="E712" s="316"/>
    </row>
    <row r="713" s="314" customFormat="1" ht="12">
      <c r="E713" s="316"/>
    </row>
    <row r="714" s="314" customFormat="1" ht="12">
      <c r="E714" s="316"/>
    </row>
    <row r="715" s="314" customFormat="1" ht="12">
      <c r="E715" s="316"/>
    </row>
    <row r="716" s="314" customFormat="1" ht="12">
      <c r="E716" s="316"/>
    </row>
    <row r="717" s="314" customFormat="1" ht="12">
      <c r="E717" s="316"/>
    </row>
    <row r="718" s="314" customFormat="1" ht="12">
      <c r="E718" s="316"/>
    </row>
    <row r="719" s="314" customFormat="1" ht="12">
      <c r="E719" s="316"/>
    </row>
    <row r="720" s="314" customFormat="1" ht="12">
      <c r="E720" s="316"/>
    </row>
    <row r="721" s="314" customFormat="1" ht="12">
      <c r="E721" s="316"/>
    </row>
    <row r="722" s="314" customFormat="1" ht="12">
      <c r="E722" s="316"/>
    </row>
    <row r="723" s="314" customFormat="1" ht="12">
      <c r="E723" s="316"/>
    </row>
    <row r="724" s="314" customFormat="1" ht="12">
      <c r="E724" s="316"/>
    </row>
    <row r="725" s="314" customFormat="1" ht="12">
      <c r="E725" s="316"/>
    </row>
    <row r="726" s="314" customFormat="1" ht="12">
      <c r="E726" s="316"/>
    </row>
    <row r="727" s="314" customFormat="1" ht="12">
      <c r="E727" s="316"/>
    </row>
    <row r="728" s="314" customFormat="1" ht="12">
      <c r="E728" s="316"/>
    </row>
    <row r="729" s="314" customFormat="1" ht="12">
      <c r="E729" s="316"/>
    </row>
    <row r="730" s="314" customFormat="1" ht="12">
      <c r="E730" s="316"/>
    </row>
    <row r="731" s="314" customFormat="1" ht="12">
      <c r="E731" s="316"/>
    </row>
    <row r="732" s="314" customFormat="1" ht="12">
      <c r="E732" s="316"/>
    </row>
    <row r="733" s="314" customFormat="1" ht="12">
      <c r="E733" s="316"/>
    </row>
    <row r="734" s="314" customFormat="1" ht="12">
      <c r="E734" s="316"/>
    </row>
    <row r="735" s="314" customFormat="1" ht="12">
      <c r="E735" s="316"/>
    </row>
    <row r="736" s="314" customFormat="1" ht="12">
      <c r="E736" s="316"/>
    </row>
    <row r="737" s="314" customFormat="1" ht="12">
      <c r="E737" s="316"/>
    </row>
    <row r="738" s="314" customFormat="1" ht="12">
      <c r="E738" s="316"/>
    </row>
    <row r="739" s="314" customFormat="1" ht="12">
      <c r="E739" s="316"/>
    </row>
    <row r="740" s="314" customFormat="1" ht="12">
      <c r="E740" s="316"/>
    </row>
    <row r="741" s="314" customFormat="1" ht="12">
      <c r="E741" s="316"/>
    </row>
    <row r="742" s="314" customFormat="1" ht="12">
      <c r="E742" s="316"/>
    </row>
    <row r="743" s="314" customFormat="1" ht="12">
      <c r="E743" s="316"/>
    </row>
    <row r="744" s="314" customFormat="1" ht="12">
      <c r="E744" s="316"/>
    </row>
    <row r="745" s="314" customFormat="1" ht="12">
      <c r="E745" s="316"/>
    </row>
    <row r="746" s="314" customFormat="1" ht="12">
      <c r="E746" s="316"/>
    </row>
    <row r="747" s="314" customFormat="1" ht="12">
      <c r="E747" s="316"/>
    </row>
    <row r="748" s="314" customFormat="1" ht="12">
      <c r="E748" s="316"/>
    </row>
    <row r="749" s="314" customFormat="1" ht="12">
      <c r="E749" s="316"/>
    </row>
    <row r="750" s="314" customFormat="1" ht="12">
      <c r="E750" s="316"/>
    </row>
    <row r="751" s="314" customFormat="1" ht="12">
      <c r="E751" s="316"/>
    </row>
    <row r="752" s="314" customFormat="1" ht="12">
      <c r="E752" s="316"/>
    </row>
    <row r="753" s="314" customFormat="1" ht="12">
      <c r="E753" s="316"/>
    </row>
    <row r="754" s="314" customFormat="1" ht="12">
      <c r="E754" s="316"/>
    </row>
    <row r="755" s="314" customFormat="1" ht="12">
      <c r="E755" s="316"/>
    </row>
    <row r="756" s="314" customFormat="1" ht="12">
      <c r="E756" s="316"/>
    </row>
    <row r="757" s="314" customFormat="1" ht="12">
      <c r="E757" s="316"/>
    </row>
    <row r="758" s="314" customFormat="1" ht="12">
      <c r="E758" s="316"/>
    </row>
    <row r="759" s="314" customFormat="1" ht="12">
      <c r="E759" s="316"/>
    </row>
    <row r="760" s="314" customFormat="1" ht="12">
      <c r="E760" s="316"/>
    </row>
    <row r="761" s="314" customFormat="1" ht="12">
      <c r="E761" s="316"/>
    </row>
    <row r="762" s="314" customFormat="1" ht="12">
      <c r="E762" s="316"/>
    </row>
    <row r="763" s="314" customFormat="1" ht="12">
      <c r="E763" s="316"/>
    </row>
    <row r="764" s="314" customFormat="1" ht="12">
      <c r="E764" s="316"/>
    </row>
    <row r="765" s="314" customFormat="1" ht="12">
      <c r="E765" s="316"/>
    </row>
    <row r="766" s="314" customFormat="1" ht="12">
      <c r="E766" s="316"/>
    </row>
    <row r="767" s="314" customFormat="1" ht="12">
      <c r="E767" s="316"/>
    </row>
    <row r="768" s="314" customFormat="1" ht="12">
      <c r="E768" s="316"/>
    </row>
    <row r="769" s="314" customFormat="1" ht="12">
      <c r="E769" s="316"/>
    </row>
    <row r="770" s="314" customFormat="1" ht="12">
      <c r="E770" s="316"/>
    </row>
    <row r="771" s="314" customFormat="1" ht="12">
      <c r="E771" s="316"/>
    </row>
    <row r="772" s="314" customFormat="1" ht="12">
      <c r="E772" s="316"/>
    </row>
    <row r="773" s="314" customFormat="1" ht="12">
      <c r="E773" s="316"/>
    </row>
    <row r="774" s="314" customFormat="1" ht="12">
      <c r="E774" s="316"/>
    </row>
    <row r="775" s="314" customFormat="1" ht="12">
      <c r="E775" s="316"/>
    </row>
    <row r="776" s="314" customFormat="1" ht="12">
      <c r="E776" s="316"/>
    </row>
    <row r="777" s="314" customFormat="1" ht="12">
      <c r="E777" s="316"/>
    </row>
    <row r="778" s="314" customFormat="1" ht="12">
      <c r="E778" s="316"/>
    </row>
    <row r="779" s="314" customFormat="1" ht="12">
      <c r="E779" s="316"/>
    </row>
    <row r="780" s="314" customFormat="1" ht="12">
      <c r="E780" s="316"/>
    </row>
    <row r="781" s="314" customFormat="1" ht="12">
      <c r="E781" s="316"/>
    </row>
    <row r="782" s="314" customFormat="1" ht="12">
      <c r="E782" s="316"/>
    </row>
    <row r="783" s="314" customFormat="1" ht="12">
      <c r="E783" s="316"/>
    </row>
    <row r="784" s="314" customFormat="1" ht="12">
      <c r="E784" s="316"/>
    </row>
    <row r="785" s="314" customFormat="1" ht="12">
      <c r="E785" s="316"/>
    </row>
    <row r="786" s="314" customFormat="1" ht="12">
      <c r="E786" s="316"/>
    </row>
    <row r="787" s="314" customFormat="1" ht="12">
      <c r="E787" s="316"/>
    </row>
    <row r="788" s="314" customFormat="1" ht="12">
      <c r="E788" s="316"/>
    </row>
    <row r="789" s="314" customFormat="1" ht="12">
      <c r="E789" s="316"/>
    </row>
    <row r="790" s="314" customFormat="1" ht="12">
      <c r="E790" s="316"/>
    </row>
    <row r="791" s="314" customFormat="1" ht="12">
      <c r="E791" s="316"/>
    </row>
    <row r="792" s="314" customFormat="1" ht="12">
      <c r="E792" s="316"/>
    </row>
    <row r="793" s="314" customFormat="1" ht="12">
      <c r="E793" s="316"/>
    </row>
    <row r="794" s="314" customFormat="1" ht="12">
      <c r="E794" s="316"/>
    </row>
    <row r="795" s="314" customFormat="1" ht="12">
      <c r="E795" s="316"/>
    </row>
    <row r="796" s="314" customFormat="1" ht="12">
      <c r="E796" s="316"/>
    </row>
    <row r="797" s="314" customFormat="1" ht="12">
      <c r="E797" s="316"/>
    </row>
    <row r="798" s="314" customFormat="1" ht="12">
      <c r="E798" s="316"/>
    </row>
    <row r="799" s="314" customFormat="1" ht="12">
      <c r="E799" s="316"/>
    </row>
    <row r="800" s="314" customFormat="1" ht="12">
      <c r="E800" s="316"/>
    </row>
    <row r="801" s="314" customFormat="1" ht="12">
      <c r="E801" s="316"/>
    </row>
    <row r="802" s="314" customFormat="1" ht="12">
      <c r="E802" s="316"/>
    </row>
    <row r="803" s="314" customFormat="1" ht="12">
      <c r="E803" s="316"/>
    </row>
    <row r="804" s="314" customFormat="1" ht="12">
      <c r="E804" s="316"/>
    </row>
    <row r="805" s="314" customFormat="1" ht="12">
      <c r="E805" s="316"/>
    </row>
    <row r="806" s="314" customFormat="1" ht="12">
      <c r="E806" s="316"/>
    </row>
    <row r="807" s="314" customFormat="1" ht="12">
      <c r="E807" s="316"/>
    </row>
    <row r="808" s="314" customFormat="1" ht="12">
      <c r="E808" s="316"/>
    </row>
    <row r="809" s="314" customFormat="1" ht="12">
      <c r="E809" s="316"/>
    </row>
    <row r="810" s="314" customFormat="1" ht="12">
      <c r="E810" s="316"/>
    </row>
    <row r="811" s="314" customFormat="1" ht="12">
      <c r="E811" s="316"/>
    </row>
    <row r="812" s="314" customFormat="1" ht="12">
      <c r="E812" s="316"/>
    </row>
    <row r="813" s="314" customFormat="1" ht="12">
      <c r="E813" s="316"/>
    </row>
    <row r="814" s="314" customFormat="1" ht="12">
      <c r="E814" s="316"/>
    </row>
    <row r="815" s="314" customFormat="1" ht="12">
      <c r="E815" s="316"/>
    </row>
    <row r="816" s="314" customFormat="1" ht="12">
      <c r="E816" s="316"/>
    </row>
    <row r="817" s="314" customFormat="1" ht="12">
      <c r="E817" s="316"/>
    </row>
    <row r="818" s="314" customFormat="1" ht="12">
      <c r="E818" s="316"/>
    </row>
    <row r="819" s="314" customFormat="1" ht="12">
      <c r="E819" s="316"/>
    </row>
    <row r="820" s="314" customFormat="1" ht="12">
      <c r="E820" s="316"/>
    </row>
    <row r="821" s="314" customFormat="1" ht="12">
      <c r="E821" s="316"/>
    </row>
    <row r="822" s="314" customFormat="1" ht="12">
      <c r="E822" s="316"/>
    </row>
    <row r="823" s="314" customFormat="1" ht="12">
      <c r="E823" s="316"/>
    </row>
    <row r="824" s="314" customFormat="1" ht="12">
      <c r="E824" s="316"/>
    </row>
    <row r="825" s="314" customFormat="1" ht="12">
      <c r="E825" s="316"/>
    </row>
    <row r="826" s="314" customFormat="1" ht="12">
      <c r="E826" s="316"/>
    </row>
    <row r="827" s="314" customFormat="1" ht="12">
      <c r="E827" s="316"/>
    </row>
    <row r="828" s="314" customFormat="1" ht="12">
      <c r="E828" s="316"/>
    </row>
    <row r="829" s="314" customFormat="1" ht="12">
      <c r="E829" s="316"/>
    </row>
    <row r="830" s="314" customFormat="1" ht="12">
      <c r="E830" s="316"/>
    </row>
    <row r="831" s="314" customFormat="1" ht="12">
      <c r="E831" s="316"/>
    </row>
    <row r="832" s="314" customFormat="1" ht="12">
      <c r="E832" s="316"/>
    </row>
    <row r="833" s="314" customFormat="1" ht="12">
      <c r="E833" s="316"/>
    </row>
    <row r="834" s="314" customFormat="1" ht="12">
      <c r="E834" s="316"/>
    </row>
    <row r="835" s="314" customFormat="1" ht="12">
      <c r="E835" s="316"/>
    </row>
    <row r="836" s="314" customFormat="1" ht="12">
      <c r="E836" s="316"/>
    </row>
    <row r="837" s="314" customFormat="1" ht="12">
      <c r="E837" s="316"/>
    </row>
    <row r="838" s="314" customFormat="1" ht="12">
      <c r="E838" s="316"/>
    </row>
    <row r="839" s="314" customFormat="1" ht="12">
      <c r="E839" s="316"/>
    </row>
    <row r="840" s="314" customFormat="1" ht="12">
      <c r="E840" s="316"/>
    </row>
    <row r="841" s="314" customFormat="1" ht="12">
      <c r="E841" s="316"/>
    </row>
    <row r="842" s="314" customFormat="1" ht="12">
      <c r="E842" s="316"/>
    </row>
    <row r="843" s="314" customFormat="1" ht="12">
      <c r="E843" s="316"/>
    </row>
    <row r="844" s="314" customFormat="1" ht="12">
      <c r="E844" s="316"/>
    </row>
    <row r="845" s="314" customFormat="1" ht="12">
      <c r="E845" s="316"/>
    </row>
    <row r="846" s="314" customFormat="1" ht="12">
      <c r="E846" s="316"/>
    </row>
    <row r="847" s="314" customFormat="1" ht="12">
      <c r="E847" s="316"/>
    </row>
    <row r="848" s="314" customFormat="1" ht="12">
      <c r="E848" s="316"/>
    </row>
    <row r="849" s="314" customFormat="1" ht="12">
      <c r="E849" s="316"/>
    </row>
    <row r="850" s="314" customFormat="1" ht="12">
      <c r="E850" s="316"/>
    </row>
    <row r="851" s="314" customFormat="1" ht="12">
      <c r="E851" s="316"/>
    </row>
    <row r="852" s="314" customFormat="1" ht="12">
      <c r="E852" s="316"/>
    </row>
    <row r="853" s="314" customFormat="1" ht="12">
      <c r="E853" s="316"/>
    </row>
    <row r="854" s="314" customFormat="1" ht="12">
      <c r="E854" s="316"/>
    </row>
    <row r="855" s="314" customFormat="1" ht="12">
      <c r="E855" s="316"/>
    </row>
    <row r="856" s="314" customFormat="1" ht="12">
      <c r="E856" s="316"/>
    </row>
    <row r="857" s="314" customFormat="1" ht="12">
      <c r="E857" s="316"/>
    </row>
    <row r="858" s="314" customFormat="1" ht="12">
      <c r="E858" s="316"/>
    </row>
    <row r="859" s="314" customFormat="1" ht="12">
      <c r="E859" s="316"/>
    </row>
    <row r="860" s="314" customFormat="1" ht="12">
      <c r="E860" s="316"/>
    </row>
    <row r="861" s="314" customFormat="1" ht="12">
      <c r="E861" s="316"/>
    </row>
    <row r="862" s="314" customFormat="1" ht="12">
      <c r="E862" s="316"/>
    </row>
    <row r="863" s="314" customFormat="1" ht="12">
      <c r="E863" s="316"/>
    </row>
    <row r="864" s="314" customFormat="1" ht="12">
      <c r="E864" s="316"/>
    </row>
    <row r="865" s="314" customFormat="1" ht="12">
      <c r="E865" s="316"/>
    </row>
    <row r="866" s="314" customFormat="1" ht="12">
      <c r="E866" s="316"/>
    </row>
    <row r="867" s="314" customFormat="1" ht="12">
      <c r="E867" s="316"/>
    </row>
    <row r="868" s="314" customFormat="1" ht="12">
      <c r="E868" s="316"/>
    </row>
    <row r="869" s="314" customFormat="1" ht="12">
      <c r="E869" s="316"/>
    </row>
    <row r="870" s="314" customFormat="1" ht="12">
      <c r="E870" s="316"/>
    </row>
    <row r="871" s="314" customFormat="1" ht="12">
      <c r="E871" s="316"/>
    </row>
    <row r="872" s="314" customFormat="1" ht="12">
      <c r="E872" s="316"/>
    </row>
    <row r="873" s="314" customFormat="1" ht="12">
      <c r="E873" s="316"/>
    </row>
    <row r="874" s="314" customFormat="1" ht="12">
      <c r="E874" s="316"/>
    </row>
    <row r="875" s="314" customFormat="1" ht="12">
      <c r="E875" s="316"/>
    </row>
    <row r="876" s="314" customFormat="1" ht="12">
      <c r="E876" s="316"/>
    </row>
    <row r="877" s="314" customFormat="1" ht="12">
      <c r="E877" s="316"/>
    </row>
    <row r="878" s="314" customFormat="1" ht="12">
      <c r="E878" s="316"/>
    </row>
    <row r="879" s="314" customFormat="1" ht="12">
      <c r="E879" s="316"/>
    </row>
    <row r="880" s="314" customFormat="1" ht="12">
      <c r="E880" s="316"/>
    </row>
    <row r="881" s="314" customFormat="1" ht="12">
      <c r="E881" s="316"/>
    </row>
    <row r="882" s="314" customFormat="1" ht="12">
      <c r="E882" s="316"/>
    </row>
    <row r="883" s="314" customFormat="1" ht="12">
      <c r="E883" s="316"/>
    </row>
    <row r="884" s="314" customFormat="1" ht="12">
      <c r="E884" s="316"/>
    </row>
    <row r="885" s="314" customFormat="1" ht="12">
      <c r="E885" s="316"/>
    </row>
    <row r="886" s="314" customFormat="1" ht="12">
      <c r="E886" s="316"/>
    </row>
    <row r="887" s="314" customFormat="1" ht="12">
      <c r="E887" s="316"/>
    </row>
    <row r="888" s="314" customFormat="1" ht="12">
      <c r="E888" s="316"/>
    </row>
    <row r="889" s="314" customFormat="1" ht="12">
      <c r="E889" s="316"/>
    </row>
    <row r="890" s="314" customFormat="1" ht="12">
      <c r="E890" s="316"/>
    </row>
    <row r="891" s="314" customFormat="1" ht="12">
      <c r="E891" s="316"/>
    </row>
    <row r="892" s="314" customFormat="1" ht="12">
      <c r="E892" s="316"/>
    </row>
    <row r="893" s="314" customFormat="1" ht="12">
      <c r="E893" s="316"/>
    </row>
    <row r="894" s="314" customFormat="1" ht="12">
      <c r="E894" s="316"/>
    </row>
    <row r="895" s="314" customFormat="1" ht="12">
      <c r="E895" s="316"/>
    </row>
    <row r="896" s="314" customFormat="1" ht="12">
      <c r="E896" s="316"/>
    </row>
    <row r="897" s="314" customFormat="1" ht="12">
      <c r="E897" s="316"/>
    </row>
    <row r="898" s="314" customFormat="1" ht="12">
      <c r="E898" s="316"/>
    </row>
    <row r="899" s="314" customFormat="1" ht="12">
      <c r="E899" s="316"/>
    </row>
    <row r="900" s="314" customFormat="1" ht="12">
      <c r="E900" s="316"/>
    </row>
    <row r="901" s="314" customFormat="1" ht="12">
      <c r="E901" s="316"/>
    </row>
    <row r="902" s="314" customFormat="1" ht="12">
      <c r="E902" s="316"/>
    </row>
    <row r="903" s="314" customFormat="1" ht="12">
      <c r="E903" s="316"/>
    </row>
    <row r="904" s="314" customFormat="1" ht="12">
      <c r="E904" s="316"/>
    </row>
    <row r="905" s="314" customFormat="1" ht="12">
      <c r="E905" s="316"/>
    </row>
    <row r="906" s="314" customFormat="1" ht="12">
      <c r="E906" s="316"/>
    </row>
    <row r="907" s="314" customFormat="1" ht="12">
      <c r="E907" s="316"/>
    </row>
    <row r="908" s="314" customFormat="1" ht="12">
      <c r="E908" s="316"/>
    </row>
    <row r="909" s="314" customFormat="1" ht="12">
      <c r="E909" s="316"/>
    </row>
    <row r="910" s="314" customFormat="1" ht="12">
      <c r="E910" s="316"/>
    </row>
    <row r="911" s="314" customFormat="1" ht="12">
      <c r="E911" s="316"/>
    </row>
    <row r="912" s="314" customFormat="1" ht="12">
      <c r="E912" s="316"/>
    </row>
    <row r="913" s="314" customFormat="1" ht="12">
      <c r="E913" s="316"/>
    </row>
    <row r="914" s="314" customFormat="1" ht="12">
      <c r="E914" s="316"/>
    </row>
    <row r="915" s="314" customFormat="1" ht="12">
      <c r="E915" s="316"/>
    </row>
    <row r="916" s="314" customFormat="1" ht="12">
      <c r="E916" s="316"/>
    </row>
    <row r="917" s="314" customFormat="1" ht="12">
      <c r="E917" s="316"/>
    </row>
    <row r="918" s="314" customFormat="1" ht="12">
      <c r="E918" s="316"/>
    </row>
    <row r="919" s="314" customFormat="1" ht="12">
      <c r="E919" s="316"/>
    </row>
    <row r="920" s="314" customFormat="1" ht="12">
      <c r="E920" s="316"/>
    </row>
    <row r="921" s="314" customFormat="1" ht="12">
      <c r="E921" s="316"/>
    </row>
    <row r="922" s="314" customFormat="1" ht="12">
      <c r="E922" s="316"/>
    </row>
    <row r="923" s="314" customFormat="1" ht="12">
      <c r="E923" s="316"/>
    </row>
    <row r="924" s="314" customFormat="1" ht="12">
      <c r="E924" s="316"/>
    </row>
    <row r="925" s="314" customFormat="1" ht="12">
      <c r="E925" s="316"/>
    </row>
    <row r="926" s="314" customFormat="1" ht="12">
      <c r="E926" s="316"/>
    </row>
    <row r="927" s="314" customFormat="1" ht="12">
      <c r="E927" s="316"/>
    </row>
    <row r="928" s="314" customFormat="1" ht="12">
      <c r="E928" s="316"/>
    </row>
    <row r="929" s="314" customFormat="1" ht="12">
      <c r="E929" s="316"/>
    </row>
    <row r="930" s="314" customFormat="1" ht="12">
      <c r="E930" s="316"/>
    </row>
    <row r="931" s="314" customFormat="1" ht="12">
      <c r="E931" s="316"/>
    </row>
    <row r="932" s="314" customFormat="1" ht="12">
      <c r="E932" s="316"/>
    </row>
    <row r="933" s="314" customFormat="1" ht="12">
      <c r="E933" s="316"/>
    </row>
    <row r="934" s="314" customFormat="1" ht="12">
      <c r="E934" s="316"/>
    </row>
    <row r="935" s="314" customFormat="1" ht="12">
      <c r="E935" s="316"/>
    </row>
    <row r="936" s="314" customFormat="1" ht="12">
      <c r="E936" s="316"/>
    </row>
    <row r="937" s="314" customFormat="1" ht="12">
      <c r="E937" s="316"/>
    </row>
    <row r="938" s="314" customFormat="1" ht="12">
      <c r="E938" s="316"/>
    </row>
    <row r="939" s="314" customFormat="1" ht="12">
      <c r="E939" s="316"/>
    </row>
    <row r="940" s="314" customFormat="1" ht="12">
      <c r="E940" s="316"/>
    </row>
    <row r="941" s="314" customFormat="1" ht="12">
      <c r="E941" s="316"/>
    </row>
    <row r="942" s="314" customFormat="1" ht="12">
      <c r="E942" s="316"/>
    </row>
    <row r="943" s="314" customFormat="1" ht="12">
      <c r="E943" s="316"/>
    </row>
    <row r="944" s="314" customFormat="1" ht="12">
      <c r="E944" s="316"/>
    </row>
    <row r="945" s="314" customFormat="1" ht="12">
      <c r="E945" s="316"/>
    </row>
    <row r="946" s="314" customFormat="1" ht="12">
      <c r="E946" s="316"/>
    </row>
    <row r="947" s="314" customFormat="1" ht="12">
      <c r="E947" s="316"/>
    </row>
    <row r="948" s="314" customFormat="1" ht="12">
      <c r="E948" s="316"/>
    </row>
    <row r="949" s="314" customFormat="1" ht="12">
      <c r="E949" s="316"/>
    </row>
    <row r="950" s="314" customFormat="1" ht="12">
      <c r="E950" s="316"/>
    </row>
    <row r="951" s="314" customFormat="1" ht="12">
      <c r="E951" s="316"/>
    </row>
    <row r="952" s="314" customFormat="1" ht="12">
      <c r="E952" s="316"/>
    </row>
    <row r="953" s="314" customFormat="1" ht="12">
      <c r="E953" s="316"/>
    </row>
    <row r="954" s="314" customFormat="1" ht="12">
      <c r="E954" s="316"/>
    </row>
    <row r="955" s="314" customFormat="1" ht="12">
      <c r="E955" s="316"/>
    </row>
    <row r="956" s="314" customFormat="1" ht="12">
      <c r="E956" s="316"/>
    </row>
    <row r="957" s="314" customFormat="1" ht="12">
      <c r="E957" s="316"/>
    </row>
    <row r="958" s="314" customFormat="1" ht="12">
      <c r="E958" s="316"/>
    </row>
    <row r="959" s="314" customFormat="1" ht="12">
      <c r="E959" s="316"/>
    </row>
    <row r="960" s="314" customFormat="1" ht="12">
      <c r="E960" s="316"/>
    </row>
    <row r="961" s="314" customFormat="1" ht="12">
      <c r="E961" s="316"/>
    </row>
    <row r="962" s="314" customFormat="1" ht="12">
      <c r="E962" s="316"/>
    </row>
    <row r="963" s="314" customFormat="1" ht="12">
      <c r="E963" s="316"/>
    </row>
    <row r="964" s="314" customFormat="1" ht="12">
      <c r="E964" s="316"/>
    </row>
    <row r="965" s="314" customFormat="1" ht="12">
      <c r="E965" s="316"/>
    </row>
    <row r="966" s="314" customFormat="1" ht="12">
      <c r="E966" s="316"/>
    </row>
    <row r="967" s="314" customFormat="1" ht="12">
      <c r="E967" s="316"/>
    </row>
    <row r="968" s="314" customFormat="1" ht="12">
      <c r="E968" s="316"/>
    </row>
    <row r="969" s="314" customFormat="1" ht="12">
      <c r="E969" s="316"/>
    </row>
    <row r="970" s="314" customFormat="1" ht="12">
      <c r="E970" s="316"/>
    </row>
    <row r="971" s="314" customFormat="1" ht="12">
      <c r="E971" s="316"/>
    </row>
    <row r="972" s="314" customFormat="1" ht="12">
      <c r="E972" s="316"/>
    </row>
    <row r="973" s="314" customFormat="1" ht="12">
      <c r="E973" s="316"/>
    </row>
    <row r="974" s="314" customFormat="1" ht="12">
      <c r="E974" s="316"/>
    </row>
    <row r="975" s="314" customFormat="1" ht="12">
      <c r="E975" s="316"/>
    </row>
    <row r="976" s="314" customFormat="1" ht="12">
      <c r="E976" s="316"/>
    </row>
    <row r="977" s="314" customFormat="1" ht="12">
      <c r="E977" s="316"/>
    </row>
    <row r="978" s="314" customFormat="1" ht="12">
      <c r="E978" s="316"/>
    </row>
    <row r="979" s="314" customFormat="1" ht="12">
      <c r="E979" s="316"/>
    </row>
    <row r="980" s="314" customFormat="1" ht="12">
      <c r="E980" s="316"/>
    </row>
    <row r="981" s="314" customFormat="1" ht="12">
      <c r="E981" s="316"/>
    </row>
    <row r="982" s="314" customFormat="1" ht="12">
      <c r="E982" s="316"/>
    </row>
    <row r="983" s="314" customFormat="1" ht="12">
      <c r="E983" s="316"/>
    </row>
    <row r="984" s="314" customFormat="1" ht="12">
      <c r="E984" s="316"/>
    </row>
    <row r="985" s="314" customFormat="1" ht="12">
      <c r="E985" s="316"/>
    </row>
    <row r="986" s="314" customFormat="1" ht="12">
      <c r="E986" s="316"/>
    </row>
    <row r="987" s="314" customFormat="1" ht="12">
      <c r="E987" s="316"/>
    </row>
    <row r="988" s="314" customFormat="1" ht="12">
      <c r="E988" s="316"/>
    </row>
    <row r="989" s="314" customFormat="1" ht="12">
      <c r="E989" s="316"/>
    </row>
    <row r="990" s="314" customFormat="1" ht="12">
      <c r="E990" s="316"/>
    </row>
    <row r="991" s="314" customFormat="1" ht="12">
      <c r="E991" s="316"/>
    </row>
    <row r="992" s="314" customFormat="1" ht="12">
      <c r="E992" s="316"/>
    </row>
    <row r="993" s="314" customFormat="1" ht="12">
      <c r="E993" s="316"/>
    </row>
    <row r="994" s="314" customFormat="1" ht="12">
      <c r="E994" s="316"/>
    </row>
    <row r="995" s="314" customFormat="1" ht="12">
      <c r="E995" s="316"/>
    </row>
    <row r="996" s="314" customFormat="1" ht="12">
      <c r="E996" s="316"/>
    </row>
    <row r="997" s="314" customFormat="1" ht="12">
      <c r="E997" s="316"/>
    </row>
    <row r="998" s="314" customFormat="1" ht="12">
      <c r="E998" s="316"/>
    </row>
    <row r="999" s="314" customFormat="1" ht="12">
      <c r="E999" s="316"/>
    </row>
    <row r="1000" s="314" customFormat="1" ht="12">
      <c r="E1000" s="316"/>
    </row>
    <row r="1001" s="314" customFormat="1" ht="12">
      <c r="E1001" s="316"/>
    </row>
    <row r="1002" s="314" customFormat="1" ht="12">
      <c r="E1002" s="316"/>
    </row>
    <row r="1003" s="314" customFormat="1" ht="12">
      <c r="E1003" s="316"/>
    </row>
    <row r="1004" s="314" customFormat="1" ht="12">
      <c r="E1004" s="316"/>
    </row>
    <row r="1005" s="314" customFormat="1" ht="12">
      <c r="E1005" s="316"/>
    </row>
    <row r="1006" s="314" customFormat="1" ht="12">
      <c r="E1006" s="316"/>
    </row>
    <row r="1007" s="314" customFormat="1" ht="12">
      <c r="E1007" s="316"/>
    </row>
    <row r="1008" s="314" customFormat="1" ht="12">
      <c r="E1008" s="316"/>
    </row>
    <row r="1009" s="314" customFormat="1" ht="12">
      <c r="E1009" s="316"/>
    </row>
    <row r="1010" s="314" customFormat="1" ht="12">
      <c r="E1010" s="316"/>
    </row>
    <row r="1011" s="314" customFormat="1" ht="12">
      <c r="E1011" s="316"/>
    </row>
    <row r="1012" s="314" customFormat="1" ht="12">
      <c r="E1012" s="316"/>
    </row>
    <row r="1013" s="314" customFormat="1" ht="12">
      <c r="E1013" s="316"/>
    </row>
    <row r="1014" s="314" customFormat="1" ht="12">
      <c r="E1014" s="316"/>
    </row>
    <row r="1015" s="314" customFormat="1" ht="12">
      <c r="E1015" s="316"/>
    </row>
    <row r="1016" s="314" customFormat="1" ht="12">
      <c r="E1016" s="316"/>
    </row>
    <row r="1017" s="314" customFormat="1" ht="12">
      <c r="E1017" s="316"/>
    </row>
    <row r="1018" s="314" customFormat="1" ht="12">
      <c r="E1018" s="316"/>
    </row>
    <row r="1019" s="314" customFormat="1" ht="12">
      <c r="E1019" s="316"/>
    </row>
    <row r="1020" s="314" customFormat="1" ht="12">
      <c r="E1020" s="316"/>
    </row>
    <row r="1021" s="314" customFormat="1" ht="12">
      <c r="E1021" s="316"/>
    </row>
    <row r="1022" s="314" customFormat="1" ht="12">
      <c r="E1022" s="316"/>
    </row>
    <row r="1023" s="314" customFormat="1" ht="12">
      <c r="E1023" s="316"/>
    </row>
    <row r="1024" s="314" customFormat="1" ht="12">
      <c r="E1024" s="316"/>
    </row>
    <row r="1025" s="314" customFormat="1" ht="12">
      <c r="E1025" s="316"/>
    </row>
    <row r="1026" s="314" customFormat="1" ht="12">
      <c r="E1026" s="316"/>
    </row>
    <row r="1027" s="314" customFormat="1" ht="12">
      <c r="E1027" s="316"/>
    </row>
    <row r="1028" s="314" customFormat="1" ht="12">
      <c r="E1028" s="316"/>
    </row>
    <row r="1029" s="314" customFormat="1" ht="12">
      <c r="E1029" s="316"/>
    </row>
    <row r="1030" s="314" customFormat="1" ht="12">
      <c r="E1030" s="316"/>
    </row>
    <row r="1031" s="314" customFormat="1" ht="12">
      <c r="E1031" s="316"/>
    </row>
    <row r="1032" s="314" customFormat="1" ht="12">
      <c r="E1032" s="316"/>
    </row>
    <row r="1033" s="314" customFormat="1" ht="12">
      <c r="E1033" s="316"/>
    </row>
    <row r="1034" s="314" customFormat="1" ht="12">
      <c r="E1034" s="316"/>
    </row>
    <row r="1035" s="314" customFormat="1" ht="12">
      <c r="E1035" s="316"/>
    </row>
    <row r="1036" s="314" customFormat="1" ht="12">
      <c r="E1036" s="316"/>
    </row>
    <row r="1037" s="314" customFormat="1" ht="12">
      <c r="E1037" s="316"/>
    </row>
    <row r="1038" s="314" customFormat="1" ht="12">
      <c r="E1038" s="316"/>
    </row>
    <row r="1039" s="314" customFormat="1" ht="12">
      <c r="E1039" s="316"/>
    </row>
    <row r="1040" s="314" customFormat="1" ht="12">
      <c r="E1040" s="316"/>
    </row>
    <row r="1041" s="314" customFormat="1" ht="12">
      <c r="E1041" s="316"/>
    </row>
    <row r="1042" s="314" customFormat="1" ht="12">
      <c r="E1042" s="316"/>
    </row>
    <row r="1043" s="314" customFormat="1" ht="12">
      <c r="E1043" s="316"/>
    </row>
    <row r="1044" s="314" customFormat="1" ht="12">
      <c r="E1044" s="316"/>
    </row>
    <row r="1045" s="314" customFormat="1" ht="12">
      <c r="E1045" s="316"/>
    </row>
    <row r="1046" s="314" customFormat="1" ht="12">
      <c r="E1046" s="316"/>
    </row>
    <row r="1047" s="314" customFormat="1" ht="12">
      <c r="E1047" s="316"/>
    </row>
    <row r="1048" s="314" customFormat="1" ht="12">
      <c r="E1048" s="316"/>
    </row>
    <row r="1049" s="314" customFormat="1" ht="12">
      <c r="E1049" s="316"/>
    </row>
    <row r="1050" s="314" customFormat="1" ht="12">
      <c r="E1050" s="316"/>
    </row>
    <row r="1051" s="314" customFormat="1" ht="12">
      <c r="E1051" s="316"/>
    </row>
    <row r="1052" s="314" customFormat="1" ht="12">
      <c r="E1052" s="316"/>
    </row>
    <row r="1053" s="314" customFormat="1" ht="12">
      <c r="E1053" s="316"/>
    </row>
    <row r="1054" s="314" customFormat="1" ht="12">
      <c r="E1054" s="316"/>
    </row>
    <row r="1055" s="314" customFormat="1" ht="12">
      <c r="E1055" s="316"/>
    </row>
    <row r="1056" s="314" customFormat="1" ht="12">
      <c r="E1056" s="316"/>
    </row>
    <row r="1057" s="314" customFormat="1" ht="12">
      <c r="E1057" s="316"/>
    </row>
    <row r="1058" s="314" customFormat="1" ht="12">
      <c r="E1058" s="316"/>
    </row>
    <row r="1059" s="314" customFormat="1" ht="12">
      <c r="E1059" s="316"/>
    </row>
    <row r="1060" s="314" customFormat="1" ht="12">
      <c r="E1060" s="316"/>
    </row>
    <row r="1061" s="314" customFormat="1" ht="12">
      <c r="E1061" s="316"/>
    </row>
    <row r="1062" s="314" customFormat="1" ht="12">
      <c r="E1062" s="316"/>
    </row>
    <row r="1063" s="314" customFormat="1" ht="12">
      <c r="E1063" s="316"/>
    </row>
    <row r="1064" s="314" customFormat="1" ht="12">
      <c r="E1064" s="316"/>
    </row>
    <row r="1065" s="314" customFormat="1" ht="12">
      <c r="E1065" s="316"/>
    </row>
    <row r="1066" s="314" customFormat="1" ht="12">
      <c r="E1066" s="316"/>
    </row>
    <row r="1067" s="314" customFormat="1" ht="12">
      <c r="E1067" s="316"/>
    </row>
    <row r="1068" s="314" customFormat="1" ht="12">
      <c r="E1068" s="316"/>
    </row>
    <row r="1069" s="314" customFormat="1" ht="12">
      <c r="E1069" s="316"/>
    </row>
    <row r="1070" s="314" customFormat="1" ht="12">
      <c r="E1070" s="316"/>
    </row>
    <row r="1071" s="314" customFormat="1" ht="12">
      <c r="E1071" s="316"/>
    </row>
    <row r="1072" s="314" customFormat="1" ht="12">
      <c r="E1072" s="316"/>
    </row>
    <row r="1073" s="314" customFormat="1" ht="12">
      <c r="E1073" s="316"/>
    </row>
    <row r="1074" s="314" customFormat="1" ht="12">
      <c r="E1074" s="316"/>
    </row>
    <row r="1075" s="314" customFormat="1" ht="12">
      <c r="E1075" s="316"/>
    </row>
    <row r="1076" s="314" customFormat="1" ht="12">
      <c r="E1076" s="316"/>
    </row>
    <row r="1077" s="314" customFormat="1" ht="12">
      <c r="E1077" s="316"/>
    </row>
    <row r="1078" s="314" customFormat="1" ht="12">
      <c r="E1078" s="316"/>
    </row>
    <row r="1079" s="314" customFormat="1" ht="12">
      <c r="E1079" s="316"/>
    </row>
    <row r="1080" s="314" customFormat="1" ht="12">
      <c r="E1080" s="316"/>
    </row>
    <row r="1081" s="314" customFormat="1" ht="12">
      <c r="E1081" s="316"/>
    </row>
    <row r="1082" s="314" customFormat="1" ht="12">
      <c r="E1082" s="316"/>
    </row>
    <row r="1083" s="314" customFormat="1" ht="12">
      <c r="E1083" s="316"/>
    </row>
    <row r="1084" s="314" customFormat="1" ht="12">
      <c r="E1084" s="316"/>
    </row>
    <row r="1085" s="314" customFormat="1" ht="12">
      <c r="E1085" s="316"/>
    </row>
    <row r="1086" s="314" customFormat="1" ht="12">
      <c r="E1086" s="316"/>
    </row>
    <row r="1087" s="314" customFormat="1" ht="12">
      <c r="E1087" s="316"/>
    </row>
    <row r="1088" s="314" customFormat="1" ht="12">
      <c r="E1088" s="316"/>
    </row>
    <row r="1089" s="314" customFormat="1" ht="12">
      <c r="E1089" s="316"/>
    </row>
    <row r="1090" s="314" customFormat="1" ht="12">
      <c r="E1090" s="316"/>
    </row>
    <row r="1091" s="314" customFormat="1" ht="12">
      <c r="E1091" s="316"/>
    </row>
    <row r="1092" s="314" customFormat="1" ht="12">
      <c r="E1092" s="316"/>
    </row>
    <row r="1093" s="314" customFormat="1" ht="12">
      <c r="E1093" s="316"/>
    </row>
    <row r="1094" s="314" customFormat="1" ht="12">
      <c r="E1094" s="316"/>
    </row>
    <row r="1095" s="314" customFormat="1" ht="12">
      <c r="E1095" s="316"/>
    </row>
    <row r="1096" s="314" customFormat="1" ht="12">
      <c r="E1096" s="316"/>
    </row>
    <row r="1097" s="314" customFormat="1" ht="12">
      <c r="E1097" s="316"/>
    </row>
    <row r="1098" s="314" customFormat="1" ht="12">
      <c r="E1098" s="316"/>
    </row>
    <row r="1099" s="314" customFormat="1" ht="12">
      <c r="E1099" s="316"/>
    </row>
    <row r="1100" s="314" customFormat="1" ht="12">
      <c r="E1100" s="316"/>
    </row>
    <row r="1101" s="314" customFormat="1" ht="12">
      <c r="E1101" s="316"/>
    </row>
    <row r="1102" s="314" customFormat="1" ht="12">
      <c r="E1102" s="316"/>
    </row>
    <row r="1103" s="314" customFormat="1" ht="12">
      <c r="E1103" s="316"/>
    </row>
    <row r="1104" s="314" customFormat="1" ht="12">
      <c r="E1104" s="316"/>
    </row>
    <row r="1105" s="314" customFormat="1" ht="12">
      <c r="E1105" s="316"/>
    </row>
    <row r="1106" s="314" customFormat="1" ht="12">
      <c r="E1106" s="316"/>
    </row>
    <row r="1107" s="314" customFormat="1" ht="12">
      <c r="E1107" s="316"/>
    </row>
    <row r="1108" s="314" customFormat="1" ht="12">
      <c r="E1108" s="316"/>
    </row>
    <row r="1109" s="314" customFormat="1" ht="12">
      <c r="E1109" s="316"/>
    </row>
    <row r="1110" s="314" customFormat="1" ht="12">
      <c r="E1110" s="316"/>
    </row>
    <row r="1111" s="314" customFormat="1" ht="12">
      <c r="E1111" s="316"/>
    </row>
    <row r="1112" s="314" customFormat="1" ht="12">
      <c r="E1112" s="316"/>
    </row>
    <row r="1113" s="314" customFormat="1" ht="12">
      <c r="E1113" s="316"/>
    </row>
    <row r="1114" s="314" customFormat="1" ht="12">
      <c r="E1114" s="316"/>
    </row>
    <row r="1115" s="314" customFormat="1" ht="12">
      <c r="E1115" s="316"/>
    </row>
    <row r="1116" s="314" customFormat="1" ht="12">
      <c r="E1116" s="316"/>
    </row>
    <row r="1117" s="314" customFormat="1" ht="12">
      <c r="E1117" s="316"/>
    </row>
    <row r="1118" s="314" customFormat="1" ht="12">
      <c r="E1118" s="316"/>
    </row>
    <row r="1119" s="314" customFormat="1" ht="12">
      <c r="E1119" s="316"/>
    </row>
    <row r="1120" s="314" customFormat="1" ht="12">
      <c r="E1120" s="316"/>
    </row>
    <row r="1121" s="314" customFormat="1" ht="12">
      <c r="E1121" s="316"/>
    </row>
    <row r="1122" s="314" customFormat="1" ht="12">
      <c r="E1122" s="316"/>
    </row>
    <row r="1123" s="314" customFormat="1" ht="12">
      <c r="E1123" s="316"/>
    </row>
    <row r="1124" s="314" customFormat="1" ht="12">
      <c r="E1124" s="316"/>
    </row>
    <row r="1125" s="314" customFormat="1" ht="12">
      <c r="E1125" s="316"/>
    </row>
    <row r="1126" s="314" customFormat="1" ht="12">
      <c r="E1126" s="316"/>
    </row>
    <row r="1127" s="314" customFormat="1" ht="12">
      <c r="E1127" s="316"/>
    </row>
    <row r="1128" s="314" customFormat="1" ht="12">
      <c r="E1128" s="316"/>
    </row>
    <row r="1129" s="314" customFormat="1" ht="12">
      <c r="E1129" s="316"/>
    </row>
    <row r="1130" s="314" customFormat="1" ht="12">
      <c r="E1130" s="316"/>
    </row>
    <row r="1131" s="314" customFormat="1" ht="12">
      <c r="E1131" s="316"/>
    </row>
    <row r="1132" s="314" customFormat="1" ht="12">
      <c r="E1132" s="316"/>
    </row>
    <row r="1133" s="314" customFormat="1" ht="12">
      <c r="E1133" s="316"/>
    </row>
    <row r="1134" s="314" customFormat="1" ht="12">
      <c r="E1134" s="316"/>
    </row>
    <row r="1135" s="314" customFormat="1" ht="12">
      <c r="E1135" s="316"/>
    </row>
    <row r="1136" s="314" customFormat="1" ht="12">
      <c r="E1136" s="316"/>
    </row>
    <row r="1137" s="314" customFormat="1" ht="12">
      <c r="E1137" s="316"/>
    </row>
    <row r="1138" s="314" customFormat="1" ht="12">
      <c r="E1138" s="316"/>
    </row>
    <row r="1139" s="314" customFormat="1" ht="12">
      <c r="E1139" s="316"/>
    </row>
    <row r="1140" s="314" customFormat="1" ht="12">
      <c r="E1140" s="316"/>
    </row>
    <row r="1141" s="314" customFormat="1" ht="12">
      <c r="E1141" s="316"/>
    </row>
    <row r="1142" s="314" customFormat="1" ht="12">
      <c r="E1142" s="316"/>
    </row>
    <row r="1143" s="314" customFormat="1" ht="12">
      <c r="E1143" s="316"/>
    </row>
    <row r="1144" s="314" customFormat="1" ht="12">
      <c r="E1144" s="316"/>
    </row>
    <row r="1145" s="314" customFormat="1" ht="12">
      <c r="E1145" s="316"/>
    </row>
    <row r="1146" s="314" customFormat="1" ht="12">
      <c r="E1146" s="316"/>
    </row>
    <row r="1147" s="314" customFormat="1" ht="12">
      <c r="E1147" s="316"/>
    </row>
    <row r="1148" s="314" customFormat="1" ht="12">
      <c r="E1148" s="316"/>
    </row>
    <row r="1149" s="314" customFormat="1" ht="12">
      <c r="E1149" s="316"/>
    </row>
    <row r="1150" s="314" customFormat="1" ht="12">
      <c r="E1150" s="316"/>
    </row>
    <row r="1151" s="314" customFormat="1" ht="12">
      <c r="E1151" s="316"/>
    </row>
    <row r="1152" s="314" customFormat="1" ht="12">
      <c r="E1152" s="316"/>
    </row>
    <row r="1153" s="314" customFormat="1" ht="12">
      <c r="E1153" s="316"/>
    </row>
    <row r="1154" s="314" customFormat="1" ht="12">
      <c r="E1154" s="316"/>
    </row>
    <row r="1155" s="314" customFormat="1" ht="12">
      <c r="E1155" s="316"/>
    </row>
    <row r="1156" s="314" customFormat="1" ht="12">
      <c r="E1156" s="316"/>
    </row>
    <row r="1157" s="314" customFormat="1" ht="12">
      <c r="E1157" s="316"/>
    </row>
    <row r="1158" s="314" customFormat="1" ht="12">
      <c r="E1158" s="316"/>
    </row>
    <row r="1159" s="314" customFormat="1" ht="12">
      <c r="E1159" s="316"/>
    </row>
    <row r="1160" s="314" customFormat="1" ht="12">
      <c r="E1160" s="316"/>
    </row>
    <row r="1161" s="314" customFormat="1" ht="12">
      <c r="E1161" s="316"/>
    </row>
    <row r="1162" s="314" customFormat="1" ht="12">
      <c r="E1162" s="316"/>
    </row>
    <row r="1163" s="314" customFormat="1" ht="12">
      <c r="E1163" s="316"/>
    </row>
    <row r="1164" s="314" customFormat="1" ht="12">
      <c r="E1164" s="316"/>
    </row>
    <row r="1165" s="314" customFormat="1" ht="12">
      <c r="E1165" s="316"/>
    </row>
    <row r="1166" s="314" customFormat="1" ht="12">
      <c r="E1166" s="316"/>
    </row>
    <row r="1167" s="314" customFormat="1" ht="12">
      <c r="E1167" s="316"/>
    </row>
    <row r="1168" s="314" customFormat="1" ht="12">
      <c r="E1168" s="316"/>
    </row>
    <row r="1169" s="314" customFormat="1" ht="12">
      <c r="E1169" s="316"/>
    </row>
    <row r="1170" s="314" customFormat="1" ht="12">
      <c r="E1170" s="316"/>
    </row>
    <row r="1171" s="314" customFormat="1" ht="12">
      <c r="E1171" s="316"/>
    </row>
    <row r="1172" s="314" customFormat="1" ht="12">
      <c r="E1172" s="316"/>
    </row>
    <row r="1173" s="314" customFormat="1" ht="12">
      <c r="E1173" s="316"/>
    </row>
    <row r="1174" s="314" customFormat="1" ht="12">
      <c r="E1174" s="316"/>
    </row>
    <row r="1175" s="314" customFormat="1" ht="12">
      <c r="E1175" s="316"/>
    </row>
    <row r="1176" s="314" customFormat="1" ht="12">
      <c r="E1176" s="316"/>
    </row>
    <row r="1177" s="314" customFormat="1" ht="12">
      <c r="E1177" s="316"/>
    </row>
    <row r="1178" s="314" customFormat="1" ht="12">
      <c r="E1178" s="316"/>
    </row>
    <row r="1179" s="314" customFormat="1" ht="12">
      <c r="E1179" s="316"/>
    </row>
    <row r="1180" s="314" customFormat="1" ht="12">
      <c r="E1180" s="316"/>
    </row>
    <row r="1181" s="314" customFormat="1" ht="12">
      <c r="E1181" s="316"/>
    </row>
    <row r="1182" s="314" customFormat="1" ht="12">
      <c r="E1182" s="316"/>
    </row>
    <row r="1183" s="314" customFormat="1" ht="12">
      <c r="E1183" s="316"/>
    </row>
    <row r="1184" s="314" customFormat="1" ht="12">
      <c r="E1184" s="316"/>
    </row>
    <row r="1185" s="314" customFormat="1" ht="12">
      <c r="E1185" s="316"/>
    </row>
    <row r="1186" s="314" customFormat="1" ht="12">
      <c r="E1186" s="316"/>
    </row>
    <row r="1187" s="314" customFormat="1" ht="12">
      <c r="E1187" s="316"/>
    </row>
    <row r="1188" s="314" customFormat="1" ht="12">
      <c r="E1188" s="316"/>
    </row>
    <row r="1189" s="314" customFormat="1" ht="12">
      <c r="E1189" s="316"/>
    </row>
    <row r="1190" s="314" customFormat="1" ht="12">
      <c r="E1190" s="316"/>
    </row>
    <row r="1191" s="314" customFormat="1" ht="12">
      <c r="E1191" s="316"/>
    </row>
    <row r="1192" s="314" customFormat="1" ht="12">
      <c r="E1192" s="316"/>
    </row>
    <row r="1193" s="314" customFormat="1" ht="12">
      <c r="E1193" s="316"/>
    </row>
    <row r="1194" s="314" customFormat="1" ht="12">
      <c r="E1194" s="316"/>
    </row>
    <row r="1195" s="314" customFormat="1" ht="12">
      <c r="E1195" s="316"/>
    </row>
    <row r="1196" s="314" customFormat="1" ht="12">
      <c r="E1196" s="316"/>
    </row>
    <row r="1197" s="314" customFormat="1" ht="12">
      <c r="E1197" s="316"/>
    </row>
    <row r="1198" s="314" customFormat="1" ht="12">
      <c r="E1198" s="316"/>
    </row>
    <row r="1199" s="314" customFormat="1" ht="12">
      <c r="E1199" s="316"/>
    </row>
    <row r="1200" s="314" customFormat="1" ht="12">
      <c r="E1200" s="316"/>
    </row>
    <row r="1201" s="314" customFormat="1" ht="12">
      <c r="E1201" s="316"/>
    </row>
    <row r="1202" s="314" customFormat="1" ht="12">
      <c r="E1202" s="316"/>
    </row>
    <row r="1203" s="314" customFormat="1" ht="12">
      <c r="E1203" s="316"/>
    </row>
    <row r="1204" s="314" customFormat="1" ht="12">
      <c r="E1204" s="316"/>
    </row>
    <row r="1205" s="314" customFormat="1" ht="12">
      <c r="E1205" s="316"/>
    </row>
    <row r="1206" s="314" customFormat="1" ht="12">
      <c r="E1206" s="316"/>
    </row>
    <row r="1207" s="314" customFormat="1" ht="12">
      <c r="E1207" s="316"/>
    </row>
    <row r="1208" s="314" customFormat="1" ht="12">
      <c r="E1208" s="316"/>
    </row>
    <row r="1209" s="314" customFormat="1" ht="12">
      <c r="E1209" s="316"/>
    </row>
    <row r="1210" s="314" customFormat="1" ht="12">
      <c r="E1210" s="316"/>
    </row>
    <row r="1211" s="314" customFormat="1" ht="12">
      <c r="E1211" s="316"/>
    </row>
    <row r="1212" s="314" customFormat="1" ht="12">
      <c r="E1212" s="316"/>
    </row>
    <row r="1213" s="314" customFormat="1" ht="12">
      <c r="E1213" s="316"/>
    </row>
    <row r="1214" s="314" customFormat="1" ht="12">
      <c r="E1214" s="316"/>
    </row>
    <row r="1215" s="314" customFormat="1" ht="12">
      <c r="E1215" s="316"/>
    </row>
    <row r="1216" s="314" customFormat="1" ht="12">
      <c r="E1216" s="316"/>
    </row>
    <row r="1217" s="314" customFormat="1" ht="12">
      <c r="E1217" s="316"/>
    </row>
    <row r="1218" s="314" customFormat="1" ht="12">
      <c r="E1218" s="316"/>
    </row>
    <row r="1219" s="314" customFormat="1" ht="12">
      <c r="E1219" s="316"/>
    </row>
    <row r="1220" s="314" customFormat="1" ht="12">
      <c r="E1220" s="316"/>
    </row>
    <row r="1221" s="314" customFormat="1" ht="12">
      <c r="E1221" s="316"/>
    </row>
    <row r="1222" s="314" customFormat="1" ht="12">
      <c r="E1222" s="316"/>
    </row>
    <row r="1223" s="314" customFormat="1" ht="12">
      <c r="E1223" s="316"/>
    </row>
    <row r="1224" s="314" customFormat="1" ht="12">
      <c r="E1224" s="316"/>
    </row>
    <row r="1225" s="314" customFormat="1" ht="12">
      <c r="E1225" s="316"/>
    </row>
    <row r="1226" s="314" customFormat="1" ht="12">
      <c r="E1226" s="316"/>
    </row>
    <row r="1227" s="314" customFormat="1" ht="12">
      <c r="E1227" s="316"/>
    </row>
    <row r="1228" s="314" customFormat="1" ht="12">
      <c r="E1228" s="316"/>
    </row>
    <row r="1229" s="314" customFormat="1" ht="12">
      <c r="E1229" s="316"/>
    </row>
    <row r="1230" s="314" customFormat="1" ht="12">
      <c r="E1230" s="316"/>
    </row>
    <row r="1231" s="314" customFormat="1" ht="12">
      <c r="E1231" s="316"/>
    </row>
    <row r="1232" s="314" customFormat="1" ht="12">
      <c r="E1232" s="316"/>
    </row>
    <row r="1233" s="314" customFormat="1" ht="12">
      <c r="E1233" s="316"/>
    </row>
    <row r="1234" s="314" customFormat="1" ht="12">
      <c r="E1234" s="316"/>
    </row>
    <row r="1235" s="314" customFormat="1" ht="12">
      <c r="E1235" s="316"/>
    </row>
    <row r="1236" s="314" customFormat="1" ht="12">
      <c r="E1236" s="316"/>
    </row>
    <row r="1237" s="314" customFormat="1" ht="12">
      <c r="E1237" s="316"/>
    </row>
    <row r="1238" s="314" customFormat="1" ht="12">
      <c r="E1238" s="316"/>
    </row>
    <row r="1239" s="314" customFormat="1" ht="12">
      <c r="E1239" s="316"/>
    </row>
    <row r="1240" s="314" customFormat="1" ht="12">
      <c r="E1240" s="316"/>
    </row>
    <row r="1241" s="314" customFormat="1" ht="12">
      <c r="E1241" s="316"/>
    </row>
    <row r="1242" s="314" customFormat="1" ht="12">
      <c r="E1242" s="316"/>
    </row>
    <row r="1243" s="314" customFormat="1" ht="12">
      <c r="E1243" s="316"/>
    </row>
    <row r="1244" s="314" customFormat="1" ht="12">
      <c r="E1244" s="316"/>
    </row>
    <row r="1245" s="314" customFormat="1" ht="12">
      <c r="E1245" s="316"/>
    </row>
    <row r="1246" s="314" customFormat="1" ht="12">
      <c r="E1246" s="316"/>
    </row>
    <row r="1247" s="314" customFormat="1" ht="12">
      <c r="E1247" s="316"/>
    </row>
    <row r="1248" s="314" customFormat="1" ht="12">
      <c r="E1248" s="316"/>
    </row>
    <row r="1249" s="314" customFormat="1" ht="12">
      <c r="E1249" s="316"/>
    </row>
    <row r="1250" s="314" customFormat="1" ht="12">
      <c r="E1250" s="316"/>
    </row>
    <row r="1251" s="314" customFormat="1" ht="12">
      <c r="E1251" s="316"/>
    </row>
    <row r="1252" s="314" customFormat="1" ht="12">
      <c r="E1252" s="316"/>
    </row>
    <row r="1253" s="314" customFormat="1" ht="12">
      <c r="E1253" s="316"/>
    </row>
    <row r="1254" s="314" customFormat="1" ht="12">
      <c r="E1254" s="316"/>
    </row>
    <row r="1255" s="314" customFormat="1" ht="12">
      <c r="E1255" s="316"/>
    </row>
    <row r="1256" s="314" customFormat="1" ht="12">
      <c r="E1256" s="316"/>
    </row>
    <row r="1257" s="314" customFormat="1" ht="12">
      <c r="E1257" s="316"/>
    </row>
    <row r="1258" s="314" customFormat="1" ht="12">
      <c r="E1258" s="316"/>
    </row>
    <row r="1259" s="314" customFormat="1" ht="12">
      <c r="E1259" s="316"/>
    </row>
    <row r="1260" s="314" customFormat="1" ht="12">
      <c r="E1260" s="316"/>
    </row>
    <row r="1261" s="314" customFormat="1" ht="12">
      <c r="E1261" s="316"/>
    </row>
    <row r="1262" s="314" customFormat="1" ht="12">
      <c r="E1262" s="316"/>
    </row>
    <row r="1263" s="314" customFormat="1" ht="12">
      <c r="E1263" s="316"/>
    </row>
    <row r="1264" s="314" customFormat="1" ht="12">
      <c r="E1264" s="316"/>
    </row>
    <row r="1265" s="314" customFormat="1" ht="12">
      <c r="E1265" s="316"/>
    </row>
    <row r="1266" s="314" customFormat="1" ht="12">
      <c r="E1266" s="316"/>
    </row>
    <row r="1267" s="314" customFormat="1" ht="12">
      <c r="E1267" s="316"/>
    </row>
    <row r="1268" s="314" customFormat="1" ht="12">
      <c r="E1268" s="316"/>
    </row>
    <row r="1269" s="314" customFormat="1" ht="12">
      <c r="E1269" s="316"/>
    </row>
    <row r="1270" s="314" customFormat="1" ht="12">
      <c r="E1270" s="316"/>
    </row>
    <row r="1271" s="314" customFormat="1" ht="12">
      <c r="E1271" s="316"/>
    </row>
    <row r="1272" s="314" customFormat="1" ht="12">
      <c r="E1272" s="316"/>
    </row>
    <row r="1273" s="314" customFormat="1" ht="12">
      <c r="E1273" s="316"/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A7:D7"/>
    <mergeCell ref="A150:D150"/>
    <mergeCell ref="E4:E5"/>
    <mergeCell ref="F4:G4"/>
    <mergeCell ref="A223:D223"/>
    <mergeCell ref="A4:A5"/>
    <mergeCell ref="B4:B5"/>
    <mergeCell ref="C4:C5"/>
    <mergeCell ref="D4:D5"/>
  </mergeCells>
  <printOptions horizontalCentered="1"/>
  <pageMargins left="0.5511811023622047" right="0.5511811023622047" top="1.8110236220472442" bottom="0.5905511811023623" header="0.5118110236220472" footer="0.5118110236220472"/>
  <pageSetup horizontalDpi="300" verticalDpi="300" orientation="portrait" paperSize="9" r:id="rId1"/>
  <headerFooter alignWithMargins="0">
    <oddHeader xml:space="preserve">&amp;R&amp;9Załącznik nr &amp;A
do uchwały Nr LXI/498/2009   
Rady Miasta Świnoujście 
z dnia 17 grudnia 2009 roku  </oddHeader>
  </headerFooter>
  <rowBreaks count="2" manualBreakCount="2">
    <brk id="26" max="6" man="1"/>
    <brk id="108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N71"/>
  <sheetViews>
    <sheetView tabSelected="1" view="pageBreakPreview" zoomScale="90" zoomScaleSheetLayoutView="90" zoomScalePageLayoutView="0" workbookViewId="0" topLeftCell="A1">
      <pane ySplit="5" topLeftCell="BM6" activePane="bottomLeft" state="frozen"/>
      <selection pane="topLeft" activeCell="C20" sqref="C20"/>
      <selection pane="bottomLeft" activeCell="L13" sqref="L13"/>
    </sheetView>
  </sheetViews>
  <sheetFormatPr defaultColWidth="9.00390625" defaultRowHeight="12.75"/>
  <cols>
    <col min="1" max="1" width="3.625" style="70" customWidth="1"/>
    <col min="2" max="2" width="4.75390625" style="70" customWidth="1"/>
    <col min="3" max="3" width="6.25390625" style="70" customWidth="1"/>
    <col min="4" max="4" width="18.625" style="41" customWidth="1"/>
    <col min="5" max="5" width="20.00390625" style="41" customWidth="1"/>
    <col min="6" max="6" width="11.875" style="41" customWidth="1"/>
    <col min="7" max="7" width="9.00390625" style="41" customWidth="1"/>
    <col min="8" max="8" width="9.625" style="41" customWidth="1"/>
    <col min="9" max="9" width="9.375" style="41" customWidth="1"/>
    <col min="10" max="10" width="11.75390625" style="41" customWidth="1"/>
    <col min="11" max="11" width="9.25390625" style="41" customWidth="1"/>
    <col min="12" max="12" width="9.375" style="41" customWidth="1"/>
    <col min="13" max="13" width="8.75390625" style="41" customWidth="1"/>
    <col min="14" max="14" width="7.25390625" style="41" customWidth="1"/>
    <col min="15" max="16384" width="9.125" style="41" customWidth="1"/>
  </cols>
  <sheetData>
    <row r="1" spans="1:14" ht="74.25" customHeight="1">
      <c r="A1" s="429" t="s">
        <v>709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</row>
    <row r="2" spans="1:14" ht="15.7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60" t="s">
        <v>131</v>
      </c>
    </row>
    <row r="3" spans="1:14" ht="49.5" customHeight="1">
      <c r="A3" s="521" t="s">
        <v>142</v>
      </c>
      <c r="B3" s="521" t="s">
        <v>100</v>
      </c>
      <c r="C3" s="521" t="s">
        <v>130</v>
      </c>
      <c r="D3" s="526" t="s">
        <v>114</v>
      </c>
      <c r="E3" s="528"/>
      <c r="F3" s="524" t="s">
        <v>811</v>
      </c>
      <c r="G3" s="524" t="s">
        <v>29</v>
      </c>
      <c r="H3" s="524" t="s">
        <v>30</v>
      </c>
      <c r="I3" s="524" t="s">
        <v>713</v>
      </c>
      <c r="J3" s="524" t="s">
        <v>541</v>
      </c>
      <c r="K3" s="526" t="s">
        <v>540</v>
      </c>
      <c r="L3" s="527"/>
      <c r="M3" s="527"/>
      <c r="N3" s="528"/>
    </row>
    <row r="4" spans="1:14" ht="39.75" customHeight="1">
      <c r="A4" s="522"/>
      <c r="B4" s="522"/>
      <c r="C4" s="522"/>
      <c r="D4" s="398" t="s">
        <v>809</v>
      </c>
      <c r="E4" s="398" t="s">
        <v>810</v>
      </c>
      <c r="F4" s="525"/>
      <c r="G4" s="525"/>
      <c r="H4" s="525"/>
      <c r="I4" s="525"/>
      <c r="J4" s="525"/>
      <c r="K4" s="399" t="s">
        <v>19</v>
      </c>
      <c r="L4" s="399" t="s">
        <v>575</v>
      </c>
      <c r="M4" s="399" t="s">
        <v>702</v>
      </c>
      <c r="N4" s="399" t="s">
        <v>703</v>
      </c>
    </row>
    <row r="5" spans="1:14" s="161" customFormat="1" ht="7.5" customHeight="1">
      <c r="A5" s="400">
        <v>1</v>
      </c>
      <c r="B5" s="400">
        <v>2</v>
      </c>
      <c r="C5" s="400">
        <v>3</v>
      </c>
      <c r="D5" s="400">
        <v>4</v>
      </c>
      <c r="E5" s="400">
        <v>5</v>
      </c>
      <c r="F5" s="400">
        <v>6</v>
      </c>
      <c r="G5" s="400">
        <v>7</v>
      </c>
      <c r="H5" s="400">
        <v>8</v>
      </c>
      <c r="I5" s="400">
        <v>9</v>
      </c>
      <c r="J5" s="400">
        <v>10</v>
      </c>
      <c r="K5" s="400">
        <v>11</v>
      </c>
      <c r="L5" s="400">
        <v>12</v>
      </c>
      <c r="M5" s="400">
        <v>13</v>
      </c>
      <c r="N5" s="400">
        <v>14</v>
      </c>
    </row>
    <row r="6" spans="1:14" s="162" customFormat="1" ht="23.25" customHeight="1">
      <c r="A6" s="529" t="s">
        <v>126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1"/>
    </row>
    <row r="7" spans="1:14" ht="24" customHeight="1">
      <c r="A7" s="511" t="s">
        <v>109</v>
      </c>
      <c r="B7" s="513" t="s">
        <v>724</v>
      </c>
      <c r="C7" s="513" t="s">
        <v>725</v>
      </c>
      <c r="D7" s="507" t="s">
        <v>723</v>
      </c>
      <c r="E7" s="507" t="s">
        <v>5</v>
      </c>
      <c r="F7" s="507" t="s">
        <v>516</v>
      </c>
      <c r="G7" s="507" t="s">
        <v>624</v>
      </c>
      <c r="H7" s="509">
        <v>993648</v>
      </c>
      <c r="I7" s="509">
        <v>993648</v>
      </c>
      <c r="J7" s="401" t="s">
        <v>710</v>
      </c>
      <c r="K7" s="402">
        <f>SUM(K8,K9)</f>
        <v>432000</v>
      </c>
      <c r="L7" s="402">
        <f>SUM(L8,L9)</f>
        <v>300000</v>
      </c>
      <c r="M7" s="402">
        <f>SUM(M8,M9)</f>
        <v>0</v>
      </c>
      <c r="N7" s="402">
        <f>SUM(N8,N9)</f>
        <v>0</v>
      </c>
    </row>
    <row r="8" spans="1:14" ht="22.5" customHeight="1">
      <c r="A8" s="512"/>
      <c r="B8" s="514"/>
      <c r="C8" s="514"/>
      <c r="D8" s="508"/>
      <c r="E8" s="508"/>
      <c r="F8" s="508"/>
      <c r="G8" s="508"/>
      <c r="H8" s="510"/>
      <c r="I8" s="510"/>
      <c r="J8" s="403" t="s">
        <v>31</v>
      </c>
      <c r="K8" s="404">
        <f>223000+144500</f>
        <v>367500</v>
      </c>
      <c r="L8" s="404">
        <f>170000+85000</f>
        <v>255000</v>
      </c>
      <c r="M8" s="404">
        <v>0</v>
      </c>
      <c r="N8" s="403">
        <v>0</v>
      </c>
    </row>
    <row r="9" spans="1:14" ht="22.5" customHeight="1">
      <c r="A9" s="512"/>
      <c r="B9" s="514"/>
      <c r="C9" s="514"/>
      <c r="D9" s="508"/>
      <c r="E9" s="508"/>
      <c r="F9" s="515"/>
      <c r="G9" s="508"/>
      <c r="H9" s="510"/>
      <c r="I9" s="510"/>
      <c r="J9" s="403" t="s">
        <v>711</v>
      </c>
      <c r="K9" s="404">
        <f>39000+25500</f>
        <v>64500</v>
      </c>
      <c r="L9" s="404">
        <f>30000+15000</f>
        <v>45000</v>
      </c>
      <c r="M9" s="404">
        <v>0</v>
      </c>
      <c r="N9" s="403">
        <v>0</v>
      </c>
    </row>
    <row r="10" spans="1:14" ht="24" customHeight="1">
      <c r="A10" s="511" t="s">
        <v>110</v>
      </c>
      <c r="B10" s="518" t="s">
        <v>217</v>
      </c>
      <c r="C10" s="518" t="s">
        <v>373</v>
      </c>
      <c r="D10" s="507" t="s">
        <v>576</v>
      </c>
      <c r="E10" s="507" t="s">
        <v>708</v>
      </c>
      <c r="F10" s="507" t="s">
        <v>516</v>
      </c>
      <c r="G10" s="507" t="s">
        <v>624</v>
      </c>
      <c r="H10" s="509">
        <v>1678145</v>
      </c>
      <c r="I10" s="509">
        <v>1678145</v>
      </c>
      <c r="J10" s="401" t="s">
        <v>710</v>
      </c>
      <c r="K10" s="402">
        <f>SUM(K11,K12,K13)</f>
        <v>799398</v>
      </c>
      <c r="L10" s="402">
        <f>SUM(L11,L12,L13)</f>
        <v>235209</v>
      </c>
      <c r="M10" s="402">
        <f>SUM(M11,M12,M13)</f>
        <v>0</v>
      </c>
      <c r="N10" s="402">
        <f>SUM(N11,N12,N13)</f>
        <v>0</v>
      </c>
    </row>
    <row r="11" spans="1:14" ht="22.5" customHeight="1">
      <c r="A11" s="512"/>
      <c r="B11" s="514"/>
      <c r="C11" s="514"/>
      <c r="D11" s="508"/>
      <c r="E11" s="508"/>
      <c r="F11" s="508"/>
      <c r="G11" s="508"/>
      <c r="H11" s="510"/>
      <c r="I11" s="510"/>
      <c r="J11" s="403" t="s">
        <v>31</v>
      </c>
      <c r="K11" s="404">
        <v>674450</v>
      </c>
      <c r="L11" s="404">
        <v>198238</v>
      </c>
      <c r="M11" s="404">
        <v>0</v>
      </c>
      <c r="N11" s="403">
        <v>0</v>
      </c>
    </row>
    <row r="12" spans="1:14" ht="22.5" customHeight="1">
      <c r="A12" s="512"/>
      <c r="B12" s="514"/>
      <c r="C12" s="514"/>
      <c r="D12" s="508"/>
      <c r="E12" s="508"/>
      <c r="F12" s="508"/>
      <c r="G12" s="508"/>
      <c r="H12" s="510"/>
      <c r="I12" s="510"/>
      <c r="J12" s="403" t="s">
        <v>706</v>
      </c>
      <c r="K12" s="404">
        <v>119021</v>
      </c>
      <c r="L12" s="404">
        <v>34983</v>
      </c>
      <c r="M12" s="404">
        <v>0</v>
      </c>
      <c r="N12" s="403">
        <v>0</v>
      </c>
    </row>
    <row r="13" spans="1:14" ht="22.5" customHeight="1">
      <c r="A13" s="517"/>
      <c r="B13" s="519"/>
      <c r="C13" s="519"/>
      <c r="D13" s="515"/>
      <c r="E13" s="515"/>
      <c r="F13" s="515"/>
      <c r="G13" s="515"/>
      <c r="H13" s="516"/>
      <c r="I13" s="516"/>
      <c r="J13" s="411" t="s">
        <v>707</v>
      </c>
      <c r="K13" s="404">
        <v>5927</v>
      </c>
      <c r="L13" s="404">
        <v>1988</v>
      </c>
      <c r="M13" s="404">
        <v>0</v>
      </c>
      <c r="N13" s="403">
        <v>0</v>
      </c>
    </row>
    <row r="14" spans="1:14" ht="24" customHeight="1">
      <c r="A14" s="511" t="s">
        <v>111</v>
      </c>
      <c r="B14" s="518" t="s">
        <v>379</v>
      </c>
      <c r="C14" s="518" t="s">
        <v>420</v>
      </c>
      <c r="D14" s="507" t="s">
        <v>755</v>
      </c>
      <c r="E14" s="507" t="s">
        <v>704</v>
      </c>
      <c r="F14" s="507" t="s">
        <v>812</v>
      </c>
      <c r="G14" s="507" t="s">
        <v>623</v>
      </c>
      <c r="H14" s="509">
        <v>1202237</v>
      </c>
      <c r="I14" s="509">
        <v>1024056</v>
      </c>
      <c r="J14" s="401" t="s">
        <v>710</v>
      </c>
      <c r="K14" s="402">
        <f>SUM(K15,K16)</f>
        <v>473650</v>
      </c>
      <c r="L14" s="402">
        <f>SUM(L15,L16)</f>
        <v>0</v>
      </c>
      <c r="M14" s="402">
        <f>SUM(M15,M16)</f>
        <v>0</v>
      </c>
      <c r="N14" s="402">
        <f>SUM(N15,N16)</f>
        <v>0</v>
      </c>
    </row>
    <row r="15" spans="1:14" ht="22.5" customHeight="1">
      <c r="A15" s="512"/>
      <c r="B15" s="514"/>
      <c r="C15" s="514"/>
      <c r="D15" s="508"/>
      <c r="E15" s="508"/>
      <c r="F15" s="508"/>
      <c r="G15" s="508"/>
      <c r="H15" s="510"/>
      <c r="I15" s="510"/>
      <c r="J15" s="403" t="s">
        <v>31</v>
      </c>
      <c r="K15" s="404">
        <v>236825</v>
      </c>
      <c r="L15" s="404">
        <v>0</v>
      </c>
      <c r="M15" s="404">
        <v>0</v>
      </c>
      <c r="N15" s="403">
        <v>0</v>
      </c>
    </row>
    <row r="16" spans="1:14" ht="22.5" customHeight="1">
      <c r="A16" s="517"/>
      <c r="B16" s="519"/>
      <c r="C16" s="519"/>
      <c r="D16" s="515"/>
      <c r="E16" s="515"/>
      <c r="F16" s="515"/>
      <c r="G16" s="515"/>
      <c r="H16" s="516"/>
      <c r="I16" s="516"/>
      <c r="J16" s="403" t="s">
        <v>711</v>
      </c>
      <c r="K16" s="404">
        <v>236825</v>
      </c>
      <c r="L16" s="404">
        <v>0</v>
      </c>
      <c r="M16" s="404">
        <v>0</v>
      </c>
      <c r="N16" s="403">
        <v>0</v>
      </c>
    </row>
    <row r="17" spans="1:14" ht="22.5" customHeight="1">
      <c r="A17" s="511" t="s">
        <v>99</v>
      </c>
      <c r="B17" s="518" t="s">
        <v>331</v>
      </c>
      <c r="C17" s="518" t="s">
        <v>395</v>
      </c>
      <c r="D17" s="507" t="s">
        <v>576</v>
      </c>
      <c r="E17" s="507" t="s">
        <v>577</v>
      </c>
      <c r="F17" s="507" t="s">
        <v>813</v>
      </c>
      <c r="G17" s="507" t="s">
        <v>571</v>
      </c>
      <c r="H17" s="509">
        <v>279142</v>
      </c>
      <c r="I17" s="509">
        <v>279142</v>
      </c>
      <c r="J17" s="401" t="s">
        <v>710</v>
      </c>
      <c r="K17" s="402">
        <f>SUM(K18,K19)</f>
        <v>94115</v>
      </c>
      <c r="L17" s="402">
        <f>SUM(L18,L19)</f>
        <v>0</v>
      </c>
      <c r="M17" s="402">
        <f>SUM(M18,M19)</f>
        <v>0</v>
      </c>
      <c r="N17" s="402">
        <f>SUM(N18,N19)</f>
        <v>0</v>
      </c>
    </row>
    <row r="18" spans="1:14" ht="22.5" customHeight="1">
      <c r="A18" s="512"/>
      <c r="B18" s="514"/>
      <c r="C18" s="514"/>
      <c r="D18" s="508"/>
      <c r="E18" s="508"/>
      <c r="F18" s="508"/>
      <c r="G18" s="508"/>
      <c r="H18" s="510"/>
      <c r="I18" s="510"/>
      <c r="J18" s="403" t="s">
        <v>31</v>
      </c>
      <c r="K18" s="404">
        <v>86787</v>
      </c>
      <c r="L18" s="404">
        <v>0</v>
      </c>
      <c r="M18" s="404">
        <v>0</v>
      </c>
      <c r="N18" s="403">
        <v>0</v>
      </c>
    </row>
    <row r="19" spans="1:14" ht="22.5" customHeight="1">
      <c r="A19" s="517"/>
      <c r="B19" s="519"/>
      <c r="C19" s="519"/>
      <c r="D19" s="515"/>
      <c r="E19" s="515"/>
      <c r="F19" s="515"/>
      <c r="G19" s="515"/>
      <c r="H19" s="516"/>
      <c r="I19" s="516"/>
      <c r="J19" s="403" t="s">
        <v>705</v>
      </c>
      <c r="K19" s="404">
        <v>7328</v>
      </c>
      <c r="L19" s="404">
        <v>0</v>
      </c>
      <c r="M19" s="404">
        <v>0</v>
      </c>
      <c r="N19" s="403">
        <v>0</v>
      </c>
    </row>
    <row r="20" spans="1:14" ht="22.5" customHeight="1">
      <c r="A20" s="532" t="s">
        <v>129</v>
      </c>
      <c r="B20" s="533"/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4"/>
    </row>
    <row r="21" spans="1:14" ht="24" customHeight="1">
      <c r="A21" s="511" t="s">
        <v>115</v>
      </c>
      <c r="B21" s="518" t="s">
        <v>180</v>
      </c>
      <c r="C21" s="518" t="s">
        <v>414</v>
      </c>
      <c r="D21" s="507" t="s">
        <v>753</v>
      </c>
      <c r="E21" s="507" t="s">
        <v>593</v>
      </c>
      <c r="F21" s="507" t="s">
        <v>516</v>
      </c>
      <c r="G21" s="507" t="s">
        <v>752</v>
      </c>
      <c r="H21" s="509">
        <v>18069000</v>
      </c>
      <c r="I21" s="509">
        <v>18000000</v>
      </c>
      <c r="J21" s="401" t="s">
        <v>710</v>
      </c>
      <c r="K21" s="402">
        <f>SUM(K22,K23,K24)</f>
        <v>6164000</v>
      </c>
      <c r="L21" s="402">
        <f>SUM(L22,L23,L24)</f>
        <v>5444000</v>
      </c>
      <c r="M21" s="402">
        <f>SUM(M22,M23,M24)</f>
        <v>6392000</v>
      </c>
      <c r="N21" s="402">
        <f>SUM(N22,N23,N24)</f>
        <v>0</v>
      </c>
    </row>
    <row r="22" spans="1:14" ht="22.5" customHeight="1">
      <c r="A22" s="512"/>
      <c r="B22" s="514"/>
      <c r="C22" s="514"/>
      <c r="D22" s="508"/>
      <c r="E22" s="508"/>
      <c r="F22" s="508"/>
      <c r="G22" s="508"/>
      <c r="H22" s="510"/>
      <c r="I22" s="510"/>
      <c r="J22" s="403" t="s">
        <v>31</v>
      </c>
      <c r="K22" s="404">
        <v>2050000</v>
      </c>
      <c r="L22" s="404">
        <v>1819000</v>
      </c>
      <c r="M22" s="404">
        <v>2118000</v>
      </c>
      <c r="N22" s="403">
        <v>0</v>
      </c>
    </row>
    <row r="23" spans="1:14" ht="22.5" customHeight="1">
      <c r="A23" s="512"/>
      <c r="B23" s="514"/>
      <c r="C23" s="514"/>
      <c r="D23" s="508"/>
      <c r="E23" s="508"/>
      <c r="F23" s="508"/>
      <c r="G23" s="508"/>
      <c r="H23" s="510"/>
      <c r="I23" s="510"/>
      <c r="J23" s="403" t="s">
        <v>711</v>
      </c>
      <c r="K23" s="404">
        <v>4045000</v>
      </c>
      <c r="L23" s="404">
        <v>3625000</v>
      </c>
      <c r="M23" s="404">
        <v>4274000</v>
      </c>
      <c r="N23" s="403">
        <v>0</v>
      </c>
    </row>
    <row r="24" spans="1:14" ht="22.5" customHeight="1">
      <c r="A24" s="517"/>
      <c r="B24" s="519"/>
      <c r="C24" s="519"/>
      <c r="D24" s="515"/>
      <c r="E24" s="515"/>
      <c r="F24" s="515"/>
      <c r="G24" s="515"/>
      <c r="H24" s="516"/>
      <c r="I24" s="516"/>
      <c r="J24" s="403" t="s">
        <v>714</v>
      </c>
      <c r="K24" s="404">
        <v>69000</v>
      </c>
      <c r="L24" s="404">
        <v>0</v>
      </c>
      <c r="M24" s="404">
        <v>0</v>
      </c>
      <c r="N24" s="403">
        <v>0</v>
      </c>
    </row>
    <row r="25" spans="1:14" ht="31.5" customHeight="1">
      <c r="A25" s="511" t="s">
        <v>118</v>
      </c>
      <c r="B25" s="518" t="s">
        <v>180</v>
      </c>
      <c r="C25" s="518" t="s">
        <v>367</v>
      </c>
      <c r="D25" s="507" t="s">
        <v>785</v>
      </c>
      <c r="E25" s="507" t="s">
        <v>694</v>
      </c>
      <c r="F25" s="507" t="s">
        <v>516</v>
      </c>
      <c r="G25" s="507" t="s">
        <v>754</v>
      </c>
      <c r="H25" s="509">
        <v>5510000</v>
      </c>
      <c r="I25" s="509">
        <v>5500000</v>
      </c>
      <c r="J25" s="401" t="s">
        <v>710</v>
      </c>
      <c r="K25" s="402">
        <f>SUM(K26,K27,K28)</f>
        <v>3300000</v>
      </c>
      <c r="L25" s="402">
        <f>SUM(L26,L27,L28)</f>
        <v>2200000</v>
      </c>
      <c r="M25" s="402">
        <f>SUM(M26,M27,M28)</f>
        <v>0</v>
      </c>
      <c r="N25" s="402">
        <f>SUM(N26,N27,N28)</f>
        <v>0</v>
      </c>
    </row>
    <row r="26" spans="1:14" ht="31.5" customHeight="1">
      <c r="A26" s="512"/>
      <c r="B26" s="514"/>
      <c r="C26" s="514"/>
      <c r="D26" s="508"/>
      <c r="E26" s="508"/>
      <c r="F26" s="508"/>
      <c r="G26" s="508"/>
      <c r="H26" s="510"/>
      <c r="I26" s="510"/>
      <c r="J26" s="403" t="s">
        <v>31</v>
      </c>
      <c r="K26" s="404">
        <v>2805000</v>
      </c>
      <c r="L26" s="404">
        <v>1870000</v>
      </c>
      <c r="M26" s="404">
        <v>0</v>
      </c>
      <c r="N26" s="403">
        <v>0</v>
      </c>
    </row>
    <row r="27" spans="1:14" ht="31.5" customHeight="1">
      <c r="A27" s="512"/>
      <c r="B27" s="514"/>
      <c r="C27" s="514"/>
      <c r="D27" s="508"/>
      <c r="E27" s="508"/>
      <c r="F27" s="508"/>
      <c r="G27" s="508"/>
      <c r="H27" s="510"/>
      <c r="I27" s="510"/>
      <c r="J27" s="403" t="s">
        <v>711</v>
      </c>
      <c r="K27" s="404">
        <v>485000</v>
      </c>
      <c r="L27" s="404">
        <v>330000</v>
      </c>
      <c r="M27" s="404">
        <v>0</v>
      </c>
      <c r="N27" s="403">
        <v>0</v>
      </c>
    </row>
    <row r="28" spans="1:14" ht="31.5" customHeight="1">
      <c r="A28" s="517"/>
      <c r="B28" s="519"/>
      <c r="C28" s="519"/>
      <c r="D28" s="515"/>
      <c r="E28" s="515"/>
      <c r="F28" s="515"/>
      <c r="G28" s="515"/>
      <c r="H28" s="516"/>
      <c r="I28" s="516"/>
      <c r="J28" s="403" t="s">
        <v>714</v>
      </c>
      <c r="K28" s="404">
        <v>10000</v>
      </c>
      <c r="L28" s="404">
        <v>0</v>
      </c>
      <c r="M28" s="404">
        <v>0</v>
      </c>
      <c r="N28" s="403">
        <v>0</v>
      </c>
    </row>
    <row r="29" spans="1:14" ht="24" customHeight="1">
      <c r="A29" s="511" t="s">
        <v>120</v>
      </c>
      <c r="B29" s="518" t="s">
        <v>184</v>
      </c>
      <c r="C29" s="518" t="s">
        <v>368</v>
      </c>
      <c r="D29" s="507" t="s">
        <v>755</v>
      </c>
      <c r="E29" s="507" t="s">
        <v>597</v>
      </c>
      <c r="F29" s="507" t="s">
        <v>516</v>
      </c>
      <c r="G29" s="507" t="s">
        <v>752</v>
      </c>
      <c r="H29" s="509">
        <v>19670000</v>
      </c>
      <c r="I29" s="520" t="s">
        <v>756</v>
      </c>
      <c r="J29" s="401" t="s">
        <v>710</v>
      </c>
      <c r="K29" s="402">
        <f>SUM(K30,K31,K32)</f>
        <v>5150000</v>
      </c>
      <c r="L29" s="402">
        <f>SUM(L30,L31,L32)</f>
        <v>11240000</v>
      </c>
      <c r="M29" s="402">
        <f>SUM(M30,M31,M32)</f>
        <v>3000000</v>
      </c>
      <c r="N29" s="402">
        <f>SUM(N30,N31,N32)</f>
        <v>0</v>
      </c>
    </row>
    <row r="30" spans="1:14" ht="22.5" customHeight="1">
      <c r="A30" s="512"/>
      <c r="B30" s="514"/>
      <c r="C30" s="514"/>
      <c r="D30" s="508"/>
      <c r="E30" s="508"/>
      <c r="F30" s="508"/>
      <c r="G30" s="508"/>
      <c r="H30" s="510"/>
      <c r="I30" s="510"/>
      <c r="J30" s="403" t="s">
        <v>31</v>
      </c>
      <c r="K30" s="404">
        <v>2060000</v>
      </c>
      <c r="L30" s="404">
        <v>4694000</v>
      </c>
      <c r="M30" s="404">
        <v>1200000</v>
      </c>
      <c r="N30" s="403">
        <v>0</v>
      </c>
    </row>
    <row r="31" spans="1:14" ht="22.5" customHeight="1">
      <c r="A31" s="512"/>
      <c r="B31" s="514"/>
      <c r="C31" s="514"/>
      <c r="D31" s="508"/>
      <c r="E31" s="508"/>
      <c r="F31" s="508"/>
      <c r="G31" s="508"/>
      <c r="H31" s="510"/>
      <c r="I31" s="510"/>
      <c r="J31" s="403" t="s">
        <v>711</v>
      </c>
      <c r="K31" s="404">
        <v>3065000</v>
      </c>
      <c r="L31" s="404">
        <v>6546000</v>
      </c>
      <c r="M31" s="404">
        <v>1800000</v>
      </c>
      <c r="N31" s="403">
        <v>0</v>
      </c>
    </row>
    <row r="32" spans="1:14" ht="22.5" customHeight="1">
      <c r="A32" s="517"/>
      <c r="B32" s="519"/>
      <c r="C32" s="519"/>
      <c r="D32" s="515"/>
      <c r="E32" s="515"/>
      <c r="F32" s="515"/>
      <c r="G32" s="515"/>
      <c r="H32" s="516"/>
      <c r="I32" s="516"/>
      <c r="J32" s="403" t="s">
        <v>714</v>
      </c>
      <c r="K32" s="404">
        <v>25000</v>
      </c>
      <c r="L32" s="404">
        <v>0</v>
      </c>
      <c r="M32" s="404">
        <v>0</v>
      </c>
      <c r="N32" s="403">
        <v>0</v>
      </c>
    </row>
    <row r="33" spans="1:14" ht="24" customHeight="1">
      <c r="A33" s="511" t="s">
        <v>123</v>
      </c>
      <c r="B33" s="518" t="s">
        <v>335</v>
      </c>
      <c r="C33" s="518" t="s">
        <v>403</v>
      </c>
      <c r="D33" s="507" t="s">
        <v>755</v>
      </c>
      <c r="E33" s="507" t="s">
        <v>757</v>
      </c>
      <c r="F33" s="507" t="s">
        <v>516</v>
      </c>
      <c r="G33" s="507" t="s">
        <v>754</v>
      </c>
      <c r="H33" s="509">
        <v>7811306</v>
      </c>
      <c r="I33" s="509">
        <v>7811306</v>
      </c>
      <c r="J33" s="401" t="s">
        <v>710</v>
      </c>
      <c r="K33" s="402">
        <f>SUM(K34,K35,K36)</f>
        <v>5350000</v>
      </c>
      <c r="L33" s="402">
        <f>SUM(L34,L35,L36)</f>
        <v>1920000</v>
      </c>
      <c r="M33" s="402">
        <f>SUM(M34,M35,M36)</f>
        <v>0</v>
      </c>
      <c r="N33" s="402">
        <f>SUM(N34,N35,N36)</f>
        <v>0</v>
      </c>
    </row>
    <row r="34" spans="1:14" ht="22.5" customHeight="1">
      <c r="A34" s="512"/>
      <c r="B34" s="514"/>
      <c r="C34" s="514"/>
      <c r="D34" s="508"/>
      <c r="E34" s="508"/>
      <c r="F34" s="508"/>
      <c r="G34" s="508"/>
      <c r="H34" s="510"/>
      <c r="I34" s="510"/>
      <c r="J34" s="403" t="s">
        <v>31</v>
      </c>
      <c r="K34" s="404">
        <v>2650000</v>
      </c>
      <c r="L34" s="404">
        <v>1255000</v>
      </c>
      <c r="M34" s="404">
        <v>0</v>
      </c>
      <c r="N34" s="403">
        <v>0</v>
      </c>
    </row>
    <row r="35" spans="1:14" ht="22.5" customHeight="1">
      <c r="A35" s="512"/>
      <c r="B35" s="514"/>
      <c r="C35" s="514"/>
      <c r="D35" s="508"/>
      <c r="E35" s="508"/>
      <c r="F35" s="508"/>
      <c r="G35" s="508"/>
      <c r="H35" s="510"/>
      <c r="I35" s="510"/>
      <c r="J35" s="403" t="s">
        <v>711</v>
      </c>
      <c r="K35" s="404">
        <v>2650000</v>
      </c>
      <c r="L35" s="404">
        <v>665000</v>
      </c>
      <c r="M35" s="404">
        <v>0</v>
      </c>
      <c r="N35" s="403">
        <v>0</v>
      </c>
    </row>
    <row r="36" spans="1:14" ht="22.5" customHeight="1">
      <c r="A36" s="517"/>
      <c r="B36" s="519"/>
      <c r="C36" s="519"/>
      <c r="D36" s="515"/>
      <c r="E36" s="515"/>
      <c r="F36" s="515"/>
      <c r="G36" s="515"/>
      <c r="H36" s="516"/>
      <c r="I36" s="516"/>
      <c r="J36" s="403" t="s">
        <v>714</v>
      </c>
      <c r="K36" s="404">
        <v>50000</v>
      </c>
      <c r="L36" s="404">
        <v>0</v>
      </c>
      <c r="M36" s="404">
        <v>0</v>
      </c>
      <c r="N36" s="403">
        <v>0</v>
      </c>
    </row>
    <row r="37" spans="1:14" ht="31.5" customHeight="1">
      <c r="A37" s="511" t="s">
        <v>505</v>
      </c>
      <c r="B37" s="518" t="s">
        <v>335</v>
      </c>
      <c r="C37" s="518" t="s">
        <v>403</v>
      </c>
      <c r="D37" s="507" t="s">
        <v>785</v>
      </c>
      <c r="E37" s="507" t="s">
        <v>786</v>
      </c>
      <c r="F37" s="507" t="s">
        <v>516</v>
      </c>
      <c r="G37" s="507" t="s">
        <v>754</v>
      </c>
      <c r="H37" s="509">
        <v>2330000</v>
      </c>
      <c r="I37" s="509">
        <v>2296283</v>
      </c>
      <c r="J37" s="401" t="s">
        <v>710</v>
      </c>
      <c r="K37" s="402">
        <f>SUM(K38,K39,K40)</f>
        <v>1730000</v>
      </c>
      <c r="L37" s="402">
        <f>SUM(L38,L39,L40)</f>
        <v>600000</v>
      </c>
      <c r="M37" s="402">
        <f>SUM(M38,M39,M40)</f>
        <v>0</v>
      </c>
      <c r="N37" s="402">
        <f>SUM(N38,N39,N40)</f>
        <v>0</v>
      </c>
    </row>
    <row r="38" spans="1:14" ht="31.5" customHeight="1">
      <c r="A38" s="512"/>
      <c r="B38" s="514"/>
      <c r="C38" s="514"/>
      <c r="D38" s="508"/>
      <c r="E38" s="508"/>
      <c r="F38" s="508"/>
      <c r="G38" s="508"/>
      <c r="H38" s="510"/>
      <c r="I38" s="510"/>
      <c r="J38" s="403" t="s">
        <v>31</v>
      </c>
      <c r="K38" s="404">
        <v>1445000</v>
      </c>
      <c r="L38" s="404">
        <v>510000</v>
      </c>
      <c r="M38" s="404">
        <v>0</v>
      </c>
      <c r="N38" s="403">
        <v>0</v>
      </c>
    </row>
    <row r="39" spans="1:14" ht="31.5" customHeight="1">
      <c r="A39" s="512"/>
      <c r="B39" s="514"/>
      <c r="C39" s="514"/>
      <c r="D39" s="508"/>
      <c r="E39" s="508"/>
      <c r="F39" s="508"/>
      <c r="G39" s="508"/>
      <c r="H39" s="510"/>
      <c r="I39" s="510"/>
      <c r="J39" s="403" t="s">
        <v>711</v>
      </c>
      <c r="K39" s="404">
        <v>255000</v>
      </c>
      <c r="L39" s="404">
        <v>90000</v>
      </c>
      <c r="M39" s="404">
        <v>0</v>
      </c>
      <c r="N39" s="403">
        <v>0</v>
      </c>
    </row>
    <row r="40" spans="1:14" ht="31.5" customHeight="1">
      <c r="A40" s="517"/>
      <c r="B40" s="519"/>
      <c r="C40" s="519"/>
      <c r="D40" s="515"/>
      <c r="E40" s="515"/>
      <c r="F40" s="515"/>
      <c r="G40" s="515"/>
      <c r="H40" s="516"/>
      <c r="I40" s="516"/>
      <c r="J40" s="403" t="s">
        <v>714</v>
      </c>
      <c r="K40" s="404">
        <v>30000</v>
      </c>
      <c r="L40" s="404">
        <v>0</v>
      </c>
      <c r="M40" s="404">
        <v>0</v>
      </c>
      <c r="N40" s="403">
        <v>0</v>
      </c>
    </row>
    <row r="41" spans="1:14" ht="24" customHeight="1">
      <c r="A41" s="511" t="s">
        <v>506</v>
      </c>
      <c r="B41" s="518" t="s">
        <v>411</v>
      </c>
      <c r="C41" s="518" t="s">
        <v>412</v>
      </c>
      <c r="D41" s="507" t="s">
        <v>753</v>
      </c>
      <c r="E41" s="507" t="s">
        <v>712</v>
      </c>
      <c r="F41" s="507" t="s">
        <v>516</v>
      </c>
      <c r="G41" s="507" t="s">
        <v>571</v>
      </c>
      <c r="H41" s="509">
        <v>17022099</v>
      </c>
      <c r="I41" s="509">
        <v>16972099</v>
      </c>
      <c r="J41" s="401" t="s">
        <v>710</v>
      </c>
      <c r="K41" s="402">
        <f>SUM(K42,K43,K44)</f>
        <v>6500000</v>
      </c>
      <c r="L41" s="402">
        <f>SUM(L42,L43,L44)</f>
        <v>0</v>
      </c>
      <c r="M41" s="402">
        <f>SUM(M42,M43,M44)</f>
        <v>0</v>
      </c>
      <c r="N41" s="402">
        <f>SUM(N42,N43,N44)</f>
        <v>0</v>
      </c>
    </row>
    <row r="42" spans="1:14" ht="24" customHeight="1">
      <c r="A42" s="512"/>
      <c r="B42" s="514"/>
      <c r="C42" s="514"/>
      <c r="D42" s="508"/>
      <c r="E42" s="508"/>
      <c r="F42" s="508"/>
      <c r="G42" s="508"/>
      <c r="H42" s="510"/>
      <c r="I42" s="510"/>
      <c r="J42" s="403" t="s">
        <v>31</v>
      </c>
      <c r="K42" s="404">
        <v>5000000</v>
      </c>
      <c r="L42" s="404">
        <v>0</v>
      </c>
      <c r="M42" s="404">
        <v>0</v>
      </c>
      <c r="N42" s="403">
        <v>0</v>
      </c>
    </row>
    <row r="43" spans="1:14" ht="22.5" customHeight="1">
      <c r="A43" s="512"/>
      <c r="B43" s="514"/>
      <c r="C43" s="514"/>
      <c r="D43" s="508"/>
      <c r="E43" s="508"/>
      <c r="F43" s="508"/>
      <c r="G43" s="508"/>
      <c r="H43" s="510"/>
      <c r="I43" s="510"/>
      <c r="J43" s="403" t="s">
        <v>711</v>
      </c>
      <c r="K43" s="404">
        <v>1450000</v>
      </c>
      <c r="L43" s="404">
        <v>0</v>
      </c>
      <c r="M43" s="404">
        <v>0</v>
      </c>
      <c r="N43" s="403">
        <v>0</v>
      </c>
    </row>
    <row r="44" spans="1:14" ht="22.5" customHeight="1">
      <c r="A44" s="517"/>
      <c r="B44" s="519"/>
      <c r="C44" s="519"/>
      <c r="D44" s="515"/>
      <c r="E44" s="515"/>
      <c r="F44" s="515"/>
      <c r="G44" s="515"/>
      <c r="H44" s="516"/>
      <c r="I44" s="516"/>
      <c r="J44" s="403" t="s">
        <v>714</v>
      </c>
      <c r="K44" s="403">
        <v>50000</v>
      </c>
      <c r="L44" s="404">
        <v>0</v>
      </c>
      <c r="M44" s="404">
        <v>0</v>
      </c>
      <c r="N44" s="403">
        <v>0</v>
      </c>
    </row>
    <row r="45" spans="1:14" s="133" customFormat="1" ht="24" customHeight="1">
      <c r="A45" s="523" t="s">
        <v>550</v>
      </c>
      <c r="B45" s="523"/>
      <c r="C45" s="523"/>
      <c r="D45" s="523"/>
      <c r="E45" s="523"/>
      <c r="F45" s="523"/>
      <c r="G45" s="523"/>
      <c r="H45" s="523"/>
      <c r="I45" s="523"/>
      <c r="J45" s="405"/>
      <c r="K45" s="406">
        <f>SUM(K7,K10,K14,K17,K21,K25,K29,K33,K37,K41)</f>
        <v>29993163</v>
      </c>
      <c r="L45" s="406">
        <f>SUM(L7,L10,L14,L17,L21,L25,L29,L33,L37,L41)</f>
        <v>21939209</v>
      </c>
      <c r="M45" s="406">
        <f>SUM(M7,M10,M14,M17,M21,M25,M29,M33,M37,M41)</f>
        <v>9392000</v>
      </c>
      <c r="N45" s="406">
        <f>SUM(N7,N10,N14,N17,N21,N25,N29,N33,N37,N41)</f>
        <v>0</v>
      </c>
    </row>
    <row r="46" spans="1:14" s="323" customFormat="1" ht="27" customHeight="1">
      <c r="A46" s="503" t="s">
        <v>773</v>
      </c>
      <c r="B46" s="503"/>
      <c r="C46" s="503"/>
      <c r="D46" s="503"/>
      <c r="E46" s="503"/>
      <c r="F46" s="503"/>
      <c r="G46" s="503"/>
      <c r="H46" s="503"/>
      <c r="I46" s="503"/>
      <c r="J46" s="407"/>
      <c r="K46" s="504">
        <f>SUM(K45,L45,M45,N45)</f>
        <v>61324372</v>
      </c>
      <c r="L46" s="505"/>
      <c r="M46" s="505"/>
      <c r="N46" s="506"/>
    </row>
    <row r="47" spans="1:14" ht="12.75">
      <c r="A47" s="166"/>
      <c r="B47" s="166"/>
      <c r="C47" s="166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</row>
    <row r="48" spans="1:14" ht="12.75">
      <c r="A48" s="166"/>
      <c r="B48" s="166"/>
      <c r="C48" s="166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</row>
    <row r="49" spans="1:14" ht="12.75">
      <c r="A49" s="166"/>
      <c r="B49" s="166"/>
      <c r="C49" s="166"/>
      <c r="D49" s="167"/>
      <c r="E49" s="167"/>
      <c r="F49" s="167"/>
      <c r="G49" s="167"/>
      <c r="H49" s="167"/>
      <c r="I49" s="167"/>
      <c r="J49" s="167"/>
      <c r="K49" s="322"/>
      <c r="L49" s="167"/>
      <c r="M49" s="167"/>
      <c r="N49" s="167"/>
    </row>
    <row r="50" spans="1:14" ht="12.75">
      <c r="A50" s="166"/>
      <c r="B50" s="166"/>
      <c r="C50" s="166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</row>
    <row r="51" spans="1:14" ht="12.75">
      <c r="A51" s="166"/>
      <c r="B51" s="166"/>
      <c r="C51" s="166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</row>
    <row r="52" spans="1:14" ht="12.75">
      <c r="A52" s="166"/>
      <c r="B52" s="166"/>
      <c r="C52" s="166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</row>
    <row r="53" spans="1:14" ht="12.75">
      <c r="A53" s="166"/>
      <c r="B53" s="166"/>
      <c r="C53" s="166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</row>
    <row r="54" spans="1:14" ht="12.75">
      <c r="A54" s="166"/>
      <c r="B54" s="166"/>
      <c r="C54" s="166"/>
      <c r="D54" s="167"/>
      <c r="E54" s="167"/>
      <c r="F54" s="167"/>
      <c r="G54" s="167"/>
      <c r="H54" s="167"/>
      <c r="I54" s="167"/>
      <c r="J54" s="167"/>
      <c r="K54" s="167"/>
      <c r="L54" s="322"/>
      <c r="M54" s="167"/>
      <c r="N54" s="167"/>
    </row>
    <row r="55" spans="1:14" ht="12.75">
      <c r="A55" s="166"/>
      <c r="B55" s="166"/>
      <c r="C55" s="166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</row>
    <row r="56" spans="1:14" ht="12.75">
      <c r="A56" s="166"/>
      <c r="B56" s="166"/>
      <c r="C56" s="166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</row>
    <row r="57" spans="1:14" ht="12.75">
      <c r="A57" s="166"/>
      <c r="B57" s="166"/>
      <c r="C57" s="166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</row>
    <row r="58" spans="1:14" ht="12.75">
      <c r="A58" s="166"/>
      <c r="B58" s="166"/>
      <c r="C58" s="166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</row>
    <row r="59" spans="1:14" ht="12.75">
      <c r="A59" s="166"/>
      <c r="B59" s="166"/>
      <c r="C59" s="166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</row>
    <row r="60" spans="1:14" ht="12.75">
      <c r="A60" s="166"/>
      <c r="B60" s="166"/>
      <c r="C60" s="166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</row>
    <row r="61" spans="1:14" ht="12.75">
      <c r="A61" s="166"/>
      <c r="B61" s="166"/>
      <c r="C61" s="166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</row>
    <row r="62" spans="1:14" ht="12.75">
      <c r="A62" s="166"/>
      <c r="B62" s="166"/>
      <c r="C62" s="166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</row>
    <row r="63" spans="1:14" ht="12.75">
      <c r="A63" s="166"/>
      <c r="B63" s="166"/>
      <c r="C63" s="166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</row>
    <row r="64" spans="1:14" ht="12.75">
      <c r="A64" s="166"/>
      <c r="B64" s="166"/>
      <c r="C64" s="166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</row>
    <row r="65" spans="1:14" ht="12.75">
      <c r="A65" s="166"/>
      <c r="B65" s="166"/>
      <c r="C65" s="166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</row>
    <row r="66" spans="1:14" ht="12.75">
      <c r="A66" s="166"/>
      <c r="B66" s="166"/>
      <c r="C66" s="166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</row>
    <row r="67" spans="1:14" ht="12.75">
      <c r="A67" s="166"/>
      <c r="B67" s="166"/>
      <c r="C67" s="166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</row>
    <row r="68" spans="1:14" ht="12.75">
      <c r="A68" s="166"/>
      <c r="B68" s="166"/>
      <c r="C68" s="166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</row>
    <row r="69" spans="1:14" ht="12.75">
      <c r="A69" s="166"/>
      <c r="B69" s="166"/>
      <c r="C69" s="166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</row>
    <row r="70" spans="1:14" ht="12.75">
      <c r="A70" s="166"/>
      <c r="B70" s="166"/>
      <c r="C70" s="166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</row>
    <row r="71" spans="1:14" ht="12.75">
      <c r="A71" s="166"/>
      <c r="B71" s="166"/>
      <c r="C71" s="166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</row>
  </sheetData>
  <sheetProtection formatCells="0" formatColumns="0" formatRows="0" insertColumns="0" insertRows="0" insertHyperlinks="0" deleteColumns="0" deleteRows="0" sort="0" autoFilter="0" pivotTables="0"/>
  <mergeCells count="106">
    <mergeCell ref="F7:F9"/>
    <mergeCell ref="F10:F13"/>
    <mergeCell ref="F14:F16"/>
    <mergeCell ref="F17:F19"/>
    <mergeCell ref="A6:N6"/>
    <mergeCell ref="A20:N20"/>
    <mergeCell ref="E14:E16"/>
    <mergeCell ref="G14:G16"/>
    <mergeCell ref="H14:H16"/>
    <mergeCell ref="I14:I16"/>
    <mergeCell ref="A14:A16"/>
    <mergeCell ref="B14:B16"/>
    <mergeCell ref="C14:C16"/>
    <mergeCell ref="D14:D16"/>
    <mergeCell ref="E10:E13"/>
    <mergeCell ref="G10:G13"/>
    <mergeCell ref="H10:H13"/>
    <mergeCell ref="I10:I13"/>
    <mergeCell ref="A10:A13"/>
    <mergeCell ref="B10:B13"/>
    <mergeCell ref="C10:C13"/>
    <mergeCell ref="D10:D13"/>
    <mergeCell ref="I3:I4"/>
    <mergeCell ref="A1:N1"/>
    <mergeCell ref="G3:G4"/>
    <mergeCell ref="J3:J4"/>
    <mergeCell ref="K3:N3"/>
    <mergeCell ref="H3:H4"/>
    <mergeCell ref="B3:B4"/>
    <mergeCell ref="A3:A4"/>
    <mergeCell ref="D3:E3"/>
    <mergeCell ref="F3:F4"/>
    <mergeCell ref="C3:C4"/>
    <mergeCell ref="A45:I45"/>
    <mergeCell ref="A17:A19"/>
    <mergeCell ref="B17:B19"/>
    <mergeCell ref="C17:C19"/>
    <mergeCell ref="D17:D19"/>
    <mergeCell ref="I17:I19"/>
    <mergeCell ref="E17:E19"/>
    <mergeCell ref="G17:G19"/>
    <mergeCell ref="H17:H19"/>
    <mergeCell ref="A29:A32"/>
    <mergeCell ref="B29:B32"/>
    <mergeCell ref="C29:C32"/>
    <mergeCell ref="D29:D32"/>
    <mergeCell ref="E29:E32"/>
    <mergeCell ref="G29:G32"/>
    <mergeCell ref="H29:H32"/>
    <mergeCell ref="I29:I32"/>
    <mergeCell ref="F29:F32"/>
    <mergeCell ref="A33:A36"/>
    <mergeCell ref="B33:B36"/>
    <mergeCell ref="C33:C36"/>
    <mergeCell ref="D33:D36"/>
    <mergeCell ref="E33:E36"/>
    <mergeCell ref="G33:G36"/>
    <mergeCell ref="H33:H36"/>
    <mergeCell ref="I33:I36"/>
    <mergeCell ref="F33:F36"/>
    <mergeCell ref="A41:A44"/>
    <mergeCell ref="B41:B44"/>
    <mergeCell ref="C41:C44"/>
    <mergeCell ref="D41:D44"/>
    <mergeCell ref="E41:E44"/>
    <mergeCell ref="G41:G44"/>
    <mergeCell ref="H41:H44"/>
    <mergeCell ref="I41:I44"/>
    <mergeCell ref="F41:F44"/>
    <mergeCell ref="A37:A40"/>
    <mergeCell ref="B37:B40"/>
    <mergeCell ref="C37:C40"/>
    <mergeCell ref="D37:D40"/>
    <mergeCell ref="E37:E40"/>
    <mergeCell ref="G37:G40"/>
    <mergeCell ref="H37:H40"/>
    <mergeCell ref="I37:I40"/>
    <mergeCell ref="F37:F40"/>
    <mergeCell ref="A21:A24"/>
    <mergeCell ref="B21:B24"/>
    <mergeCell ref="C21:C24"/>
    <mergeCell ref="D21:D24"/>
    <mergeCell ref="E21:E24"/>
    <mergeCell ref="G21:G24"/>
    <mergeCell ref="H21:H24"/>
    <mergeCell ref="I21:I24"/>
    <mergeCell ref="F21:F24"/>
    <mergeCell ref="A25:A28"/>
    <mergeCell ref="B25:B28"/>
    <mergeCell ref="C25:C28"/>
    <mergeCell ref="D25:D28"/>
    <mergeCell ref="E25:E28"/>
    <mergeCell ref="G25:G28"/>
    <mergeCell ref="H25:H28"/>
    <mergeCell ref="I25:I28"/>
    <mergeCell ref="F25:F28"/>
    <mergeCell ref="A46:I46"/>
    <mergeCell ref="K46:N46"/>
    <mergeCell ref="E7:E9"/>
    <mergeCell ref="G7:G9"/>
    <mergeCell ref="H7:H9"/>
    <mergeCell ref="I7:I9"/>
    <mergeCell ref="A7:A9"/>
    <mergeCell ref="B7:B9"/>
    <mergeCell ref="C7:C9"/>
    <mergeCell ref="D7:D9"/>
  </mergeCells>
  <printOptions horizontalCentered="1" verticalCentered="1"/>
  <pageMargins left="0.5905511811023623" right="0.3937007874015748" top="1.3779527559055118" bottom="0.7874015748031497" header="0.5118110236220472" footer="0.5118110236220472"/>
  <pageSetup horizontalDpi="600" verticalDpi="600" orientation="landscape" paperSize="9" r:id="rId1"/>
  <headerFooter alignWithMargins="0">
    <oddHeader xml:space="preserve">&amp;R&amp;9Załącznik nr &amp;A
do uchwały Nr  LXI/498/2009 
Rady Miasta Świnoujście
z dnia 17 grudnia 2009 roku  </oddHeader>
  </headerFooter>
  <rowBreaks count="2" manualBreakCount="2">
    <brk id="28" max="12" man="1"/>
    <brk id="40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J12"/>
  <sheetViews>
    <sheetView view="pageLayout" zoomScaleSheetLayoutView="100" workbookViewId="0" topLeftCell="A1">
      <selection activeCell="C23" sqref="C23"/>
    </sheetView>
  </sheetViews>
  <sheetFormatPr defaultColWidth="9.00390625" defaultRowHeight="12.75"/>
  <cols>
    <col min="1" max="1" width="3.00390625" style="118" customWidth="1"/>
    <col min="2" max="2" width="34.25390625" style="66" customWidth="1"/>
    <col min="3" max="3" width="12.875" style="66" customWidth="1"/>
    <col min="4" max="4" width="10.75390625" style="66" customWidth="1"/>
    <col min="5" max="5" width="16.125" style="66" customWidth="1"/>
    <col min="6" max="6" width="10.125" style="66" customWidth="1"/>
    <col min="7" max="7" width="10.375" style="66" customWidth="1"/>
    <col min="8" max="8" width="10.125" style="66" bestFit="1" customWidth="1"/>
    <col min="9" max="9" width="10.625" style="66" bestFit="1" customWidth="1"/>
    <col min="10" max="10" width="14.125" style="66" customWidth="1"/>
    <col min="11" max="16384" width="9.125" style="66" customWidth="1"/>
  </cols>
  <sheetData>
    <row r="1" spans="1:10" ht="18">
      <c r="A1" s="454" t="s">
        <v>680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1:10" ht="16.5">
      <c r="A2" s="538"/>
      <c r="B2" s="538"/>
      <c r="C2" s="538"/>
      <c r="D2" s="538"/>
      <c r="E2" s="538"/>
      <c r="F2" s="538"/>
      <c r="G2" s="538"/>
      <c r="H2" s="538"/>
      <c r="I2" s="538"/>
      <c r="J2" s="538"/>
    </row>
    <row r="3" spans="1:10" ht="12.75">
      <c r="A3" s="70"/>
      <c r="B3" s="41"/>
      <c r="C3" s="41"/>
      <c r="D3" s="41"/>
      <c r="E3" s="41"/>
      <c r="F3" s="41"/>
      <c r="G3" s="41"/>
      <c r="H3" s="41"/>
      <c r="I3" s="41"/>
      <c r="J3" s="112" t="s">
        <v>131</v>
      </c>
    </row>
    <row r="4" spans="1:10" ht="15" customHeight="1">
      <c r="A4" s="419" t="s">
        <v>142</v>
      </c>
      <c r="B4" s="419" t="s">
        <v>98</v>
      </c>
      <c r="C4" s="420" t="s">
        <v>144</v>
      </c>
      <c r="D4" s="475" t="s">
        <v>107</v>
      </c>
      <c r="E4" s="539"/>
      <c r="F4" s="539"/>
      <c r="G4" s="476"/>
      <c r="H4" s="420" t="s">
        <v>106</v>
      </c>
      <c r="I4" s="420"/>
      <c r="J4" s="420" t="s">
        <v>146</v>
      </c>
    </row>
    <row r="5" spans="1:10" ht="15" customHeight="1">
      <c r="A5" s="419"/>
      <c r="B5" s="419"/>
      <c r="C5" s="420"/>
      <c r="D5" s="420" t="s">
        <v>105</v>
      </c>
      <c r="E5" s="535" t="s">
        <v>104</v>
      </c>
      <c r="F5" s="536"/>
      <c r="G5" s="537"/>
      <c r="H5" s="420" t="s">
        <v>105</v>
      </c>
      <c r="I5" s="420" t="s">
        <v>145</v>
      </c>
      <c r="J5" s="420"/>
    </row>
    <row r="6" spans="1:10" ht="18" customHeight="1">
      <c r="A6" s="419"/>
      <c r="B6" s="419"/>
      <c r="C6" s="420"/>
      <c r="D6" s="420"/>
      <c r="E6" s="477" t="s">
        <v>549</v>
      </c>
      <c r="F6" s="535" t="s">
        <v>149</v>
      </c>
      <c r="G6" s="537"/>
      <c r="H6" s="420"/>
      <c r="I6" s="420"/>
      <c r="J6" s="420"/>
    </row>
    <row r="7" spans="1:10" ht="42" customHeight="1">
      <c r="A7" s="419"/>
      <c r="B7" s="419"/>
      <c r="C7" s="420"/>
      <c r="D7" s="420"/>
      <c r="E7" s="478"/>
      <c r="F7" s="72" t="s">
        <v>548</v>
      </c>
      <c r="G7" s="72" t="s">
        <v>162</v>
      </c>
      <c r="H7" s="420"/>
      <c r="I7" s="420"/>
      <c r="J7" s="420"/>
    </row>
    <row r="8" spans="1:10" ht="7.5" customHeight="1">
      <c r="A8" s="73">
        <v>1</v>
      </c>
      <c r="B8" s="73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3">
        <v>10</v>
      </c>
    </row>
    <row r="9" spans="1:10" s="76" customFormat="1" ht="27.75" customHeight="1">
      <c r="A9" s="469" t="s">
        <v>778</v>
      </c>
      <c r="B9" s="471"/>
      <c r="C9" s="113">
        <f>C10+C11+C12</f>
        <v>495234</v>
      </c>
      <c r="D9" s="113">
        <f aca="true" t="shared" si="0" ref="D9:J9">D10+D11+D12</f>
        <v>23358094</v>
      </c>
      <c r="E9" s="113">
        <f t="shared" si="0"/>
        <v>7500000</v>
      </c>
      <c r="F9" s="113">
        <f t="shared" si="0"/>
        <v>6270000</v>
      </c>
      <c r="G9" s="113">
        <f t="shared" si="0"/>
        <v>1230000</v>
      </c>
      <c r="H9" s="113">
        <f t="shared" si="0"/>
        <v>23353494</v>
      </c>
      <c r="I9" s="113">
        <f t="shared" si="0"/>
        <v>0</v>
      </c>
      <c r="J9" s="113">
        <f t="shared" si="0"/>
        <v>499834</v>
      </c>
    </row>
    <row r="10" spans="1:10" ht="24.75" customHeight="1">
      <c r="A10" s="53" t="s">
        <v>109</v>
      </c>
      <c r="B10" s="114" t="s">
        <v>54</v>
      </c>
      <c r="C10" s="55">
        <v>324100</v>
      </c>
      <c r="D10" s="55">
        <v>11201200</v>
      </c>
      <c r="E10" s="55">
        <f>SUM(F10,G10)</f>
        <v>1040000</v>
      </c>
      <c r="F10" s="55">
        <v>400000</v>
      </c>
      <c r="G10" s="55">
        <v>640000</v>
      </c>
      <c r="H10" s="55">
        <v>11200200</v>
      </c>
      <c r="I10" s="115">
        <v>0</v>
      </c>
      <c r="J10" s="55">
        <f>C10+D10-H10</f>
        <v>325100</v>
      </c>
    </row>
    <row r="11" spans="1:10" ht="24.75" customHeight="1">
      <c r="A11" s="53" t="s">
        <v>110</v>
      </c>
      <c r="B11" s="114" t="s">
        <v>574</v>
      </c>
      <c r="C11" s="55">
        <v>60000</v>
      </c>
      <c r="D11" s="55">
        <v>7500894</v>
      </c>
      <c r="E11" s="55">
        <f>SUM(F11,G11)</f>
        <v>5220000</v>
      </c>
      <c r="F11" s="55">
        <v>5020000</v>
      </c>
      <c r="G11" s="82">
        <v>200000</v>
      </c>
      <c r="H11" s="82">
        <v>7500894</v>
      </c>
      <c r="I11" s="116">
        <v>0</v>
      </c>
      <c r="J11" s="82">
        <f>C11+D11-H11</f>
        <v>60000</v>
      </c>
    </row>
    <row r="12" spans="1:10" ht="26.25" customHeight="1">
      <c r="A12" s="58" t="s">
        <v>111</v>
      </c>
      <c r="B12" s="119" t="s">
        <v>777</v>
      </c>
      <c r="C12" s="59">
        <v>111134</v>
      </c>
      <c r="D12" s="59">
        <v>4656000</v>
      </c>
      <c r="E12" s="59">
        <f>SUM(F12,G12)</f>
        <v>1240000</v>
      </c>
      <c r="F12" s="59">
        <v>850000</v>
      </c>
      <c r="G12" s="59">
        <v>390000</v>
      </c>
      <c r="H12" s="59">
        <v>4652400</v>
      </c>
      <c r="I12" s="117">
        <v>0</v>
      </c>
      <c r="J12" s="59">
        <f>C12+D12-H12</f>
        <v>114734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I5:I7"/>
    <mergeCell ref="J4:J7"/>
    <mergeCell ref="H4:I4"/>
    <mergeCell ref="A1:J1"/>
    <mergeCell ref="A2:J2"/>
    <mergeCell ref="A4:A7"/>
    <mergeCell ref="B4:B7"/>
    <mergeCell ref="C4:C7"/>
    <mergeCell ref="D5:D7"/>
    <mergeCell ref="D4:G4"/>
    <mergeCell ref="A9:B9"/>
    <mergeCell ref="E5:G5"/>
    <mergeCell ref="F6:G6"/>
    <mergeCell ref="H5:H7"/>
    <mergeCell ref="E6:E7"/>
  </mergeCells>
  <printOptions horizontalCentered="1" verticalCentered="1"/>
  <pageMargins left="0.7874015748031497" right="0.5118110236220472" top="0.9055118110236221" bottom="0.6299212598425197" header="0.5118110236220472" footer="0.5118110236220472"/>
  <pageSetup horizontalDpi="600" verticalDpi="600" orientation="landscape" paperSize="9" r:id="rId1"/>
  <headerFooter alignWithMargins="0">
    <oddHeader xml:space="preserve">&amp;R&amp;9Załącznik nr &amp;A
do uchwały Nr  LXI/498/2009    
Rady Miasta Świnoujście
z dnia  17 grudnia 2009 roku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G32"/>
  <sheetViews>
    <sheetView view="pageBreakPreview" zoomScaleSheetLayoutView="100" workbookViewId="0" topLeftCell="A10">
      <selection activeCell="E19" sqref="E19"/>
    </sheetView>
  </sheetViews>
  <sheetFormatPr defaultColWidth="9.00390625" defaultRowHeight="12.75"/>
  <cols>
    <col min="1" max="1" width="3.00390625" style="118" customWidth="1"/>
    <col min="2" max="2" width="26.75390625" style="66" customWidth="1"/>
    <col min="3" max="3" width="13.375" style="66" customWidth="1"/>
    <col min="4" max="4" width="10.75390625" style="66" customWidth="1"/>
    <col min="5" max="5" width="10.125" style="66" bestFit="1" customWidth="1"/>
    <col min="6" max="6" width="13.25390625" style="66" customWidth="1"/>
    <col min="7" max="7" width="13.125" style="66" customWidth="1"/>
    <col min="8" max="16384" width="9.125" style="66" customWidth="1"/>
  </cols>
  <sheetData>
    <row r="1" spans="1:7" ht="55.5" customHeight="1">
      <c r="A1" s="483" t="s">
        <v>681</v>
      </c>
      <c r="B1" s="483"/>
      <c r="C1" s="483"/>
      <c r="D1" s="483"/>
      <c r="E1" s="483"/>
      <c r="F1" s="483"/>
      <c r="G1" s="483"/>
    </row>
    <row r="2" spans="1:6" ht="16.5">
      <c r="A2" s="538"/>
      <c r="B2" s="538"/>
      <c r="C2" s="538"/>
      <c r="D2" s="538"/>
      <c r="E2" s="538"/>
      <c r="F2" s="538"/>
    </row>
    <row r="3" spans="1:7" ht="12.75">
      <c r="A3" s="70"/>
      <c r="B3" s="41"/>
      <c r="C3" s="41"/>
      <c r="D3" s="41"/>
      <c r="E3" s="41"/>
      <c r="G3" s="112" t="s">
        <v>131</v>
      </c>
    </row>
    <row r="4" spans="1:7" ht="84" customHeight="1">
      <c r="A4" s="44" t="s">
        <v>142</v>
      </c>
      <c r="B4" s="44" t="s">
        <v>98</v>
      </c>
      <c r="C4" s="45" t="s">
        <v>144</v>
      </c>
      <c r="D4" s="71" t="s">
        <v>107</v>
      </c>
      <c r="E4" s="45" t="s">
        <v>106</v>
      </c>
      <c r="F4" s="45" t="s">
        <v>146</v>
      </c>
      <c r="G4" s="45" t="s">
        <v>633</v>
      </c>
    </row>
    <row r="5" spans="1:7" ht="7.5" customHeight="1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  <c r="G5" s="73">
        <v>7</v>
      </c>
    </row>
    <row r="6" spans="1:7" s="123" customFormat="1" ht="21" customHeight="1">
      <c r="A6" s="460" t="s">
        <v>43</v>
      </c>
      <c r="B6" s="462"/>
      <c r="C6" s="122">
        <f>SUM(C7,C8,C9,C10,C11,C12,C13,C14,C15,C16,C17)</f>
        <v>66681</v>
      </c>
      <c r="D6" s="122">
        <f>SUM(D7,D8,D9,D10,D11,D12,D13,D14,D15,D16,D17)</f>
        <v>1939528</v>
      </c>
      <c r="E6" s="122">
        <f>SUM(E7,E8,E9,E10,E11,E12,E13,E14,E15,E16,E17)</f>
        <v>1977551</v>
      </c>
      <c r="F6" s="122">
        <f>SUM(F7,F8,F9,F10,F11,F12,F13,F14,F15,F16,F17)</f>
        <v>28658</v>
      </c>
      <c r="G6" s="49">
        <f>SUM(G7,G8,G9,G10,G11,G12,G13,G14,G15,G16,G17)</f>
        <v>0</v>
      </c>
    </row>
    <row r="7" spans="1:7" ht="24.75" customHeight="1">
      <c r="A7" s="95" t="s">
        <v>109</v>
      </c>
      <c r="B7" s="96" t="s">
        <v>516</v>
      </c>
      <c r="C7" s="82">
        <v>0</v>
      </c>
      <c r="D7" s="82">
        <v>610000</v>
      </c>
      <c r="E7" s="82">
        <v>610000</v>
      </c>
      <c r="F7" s="82">
        <f>C7+D7-E7</f>
        <v>0</v>
      </c>
      <c r="G7" s="116">
        <v>0</v>
      </c>
    </row>
    <row r="8" spans="1:7" ht="24.75" customHeight="1">
      <c r="A8" s="95" t="s">
        <v>110</v>
      </c>
      <c r="B8" s="96" t="s">
        <v>55</v>
      </c>
      <c r="C8" s="82">
        <v>5073</v>
      </c>
      <c r="D8" s="82">
        <v>130517</v>
      </c>
      <c r="E8" s="82">
        <v>130590</v>
      </c>
      <c r="F8" s="82">
        <f>C8+D8-E8</f>
        <v>5000</v>
      </c>
      <c r="G8" s="116">
        <v>0</v>
      </c>
    </row>
    <row r="9" spans="1:7" ht="24.75" customHeight="1">
      <c r="A9" s="95" t="s">
        <v>111</v>
      </c>
      <c r="B9" s="96" t="s">
        <v>56</v>
      </c>
      <c r="C9" s="82">
        <v>0</v>
      </c>
      <c r="D9" s="82">
        <v>11160</v>
      </c>
      <c r="E9" s="82">
        <v>11160</v>
      </c>
      <c r="F9" s="82">
        <f aca="true" t="shared" si="0" ref="F9:F17">C9+D9-E9</f>
        <v>0</v>
      </c>
      <c r="G9" s="116">
        <v>0</v>
      </c>
    </row>
    <row r="10" spans="1:7" ht="30" customHeight="1">
      <c r="A10" s="95" t="s">
        <v>99</v>
      </c>
      <c r="B10" s="124" t="s">
        <v>682</v>
      </c>
      <c r="C10" s="82">
        <v>4500</v>
      </c>
      <c r="D10" s="82">
        <v>141703</v>
      </c>
      <c r="E10" s="82">
        <v>145653</v>
      </c>
      <c r="F10" s="82">
        <f t="shared" si="0"/>
        <v>550</v>
      </c>
      <c r="G10" s="116">
        <v>0</v>
      </c>
    </row>
    <row r="11" spans="1:7" ht="24.75" customHeight="1">
      <c r="A11" s="95" t="s">
        <v>115</v>
      </c>
      <c r="B11" s="54" t="s">
        <v>57</v>
      </c>
      <c r="C11" s="55">
        <v>0</v>
      </c>
      <c r="D11" s="55">
        <v>207002</v>
      </c>
      <c r="E11" s="125">
        <v>207002</v>
      </c>
      <c r="F11" s="82">
        <f t="shared" si="0"/>
        <v>0</v>
      </c>
      <c r="G11" s="115">
        <v>0</v>
      </c>
    </row>
    <row r="12" spans="1:7" ht="24.75" customHeight="1">
      <c r="A12" s="95" t="s">
        <v>118</v>
      </c>
      <c r="B12" s="54" t="s">
        <v>58</v>
      </c>
      <c r="C12" s="55">
        <v>0</v>
      </c>
      <c r="D12" s="55">
        <v>137010</v>
      </c>
      <c r="E12" s="55">
        <v>137010</v>
      </c>
      <c r="F12" s="82">
        <f t="shared" si="0"/>
        <v>0</v>
      </c>
      <c r="G12" s="115">
        <v>0</v>
      </c>
    </row>
    <row r="13" spans="1:7" ht="24.75" customHeight="1">
      <c r="A13" s="95" t="s">
        <v>120</v>
      </c>
      <c r="B13" s="96" t="s">
        <v>59</v>
      </c>
      <c r="C13" s="82">
        <v>30000</v>
      </c>
      <c r="D13" s="82">
        <v>220510</v>
      </c>
      <c r="E13" s="82">
        <v>250510</v>
      </c>
      <c r="F13" s="82">
        <f t="shared" si="0"/>
        <v>0</v>
      </c>
      <c r="G13" s="115">
        <v>0</v>
      </c>
    </row>
    <row r="14" spans="1:7" ht="24.75" customHeight="1">
      <c r="A14" s="95" t="s">
        <v>123</v>
      </c>
      <c r="B14" s="96" t="s">
        <v>60</v>
      </c>
      <c r="C14" s="82">
        <v>1500</v>
      </c>
      <c r="D14" s="82">
        <v>91370</v>
      </c>
      <c r="E14" s="82">
        <v>91370</v>
      </c>
      <c r="F14" s="82">
        <f t="shared" si="0"/>
        <v>1500</v>
      </c>
      <c r="G14" s="115">
        <v>0</v>
      </c>
    </row>
    <row r="15" spans="1:7" ht="24.75" customHeight="1">
      <c r="A15" s="95" t="s">
        <v>505</v>
      </c>
      <c r="B15" s="96" t="s">
        <v>61</v>
      </c>
      <c r="C15" s="82">
        <v>20822</v>
      </c>
      <c r="D15" s="82">
        <v>12000</v>
      </c>
      <c r="E15" s="82">
        <v>16000</v>
      </c>
      <c r="F15" s="82">
        <f t="shared" si="0"/>
        <v>16822</v>
      </c>
      <c r="G15" s="115">
        <v>0</v>
      </c>
    </row>
    <row r="16" spans="1:7" ht="24.75" customHeight="1">
      <c r="A16" s="95" t="s">
        <v>506</v>
      </c>
      <c r="B16" s="96" t="s">
        <v>62</v>
      </c>
      <c r="C16" s="82">
        <v>4786</v>
      </c>
      <c r="D16" s="82">
        <v>213056</v>
      </c>
      <c r="E16" s="82">
        <v>213056</v>
      </c>
      <c r="F16" s="82">
        <f t="shared" si="0"/>
        <v>4786</v>
      </c>
      <c r="G16" s="115">
        <v>0</v>
      </c>
    </row>
    <row r="17" spans="1:7" ht="24.75" customHeight="1">
      <c r="A17" s="58" t="s">
        <v>507</v>
      </c>
      <c r="B17" s="57" t="s">
        <v>63</v>
      </c>
      <c r="C17" s="59">
        <v>0</v>
      </c>
      <c r="D17" s="59">
        <v>165200</v>
      </c>
      <c r="E17" s="59">
        <v>165200</v>
      </c>
      <c r="F17" s="82">
        <f t="shared" si="0"/>
        <v>0</v>
      </c>
      <c r="G17" s="115">
        <v>0</v>
      </c>
    </row>
    <row r="18" spans="1:7" s="76" customFormat="1" ht="23.25" customHeight="1">
      <c r="A18" s="460" t="s">
        <v>44</v>
      </c>
      <c r="B18" s="462"/>
      <c r="C18" s="49">
        <f>SUM(C19,C20,C21,C22,C23,C24,C25,C26)</f>
        <v>9270</v>
      </c>
      <c r="D18" s="49">
        <f>SUM(D19,D20,D21,D22,D23,D24,D25,D26)</f>
        <v>2084317</v>
      </c>
      <c r="E18" s="49">
        <f>SUM(E19,E20,E21,E22,E23,E24,E25,E26)</f>
        <v>2085337</v>
      </c>
      <c r="F18" s="49">
        <f>SUM(F19,F20,F21,F22,F23,F24,F25,F26)</f>
        <v>8250</v>
      </c>
      <c r="G18" s="49">
        <f>SUM(G19,G20,G21,G22,G23,G24,G25,G26)</f>
        <v>0</v>
      </c>
    </row>
    <row r="19" spans="1:7" ht="24.75" customHeight="1">
      <c r="A19" s="95" t="s">
        <v>508</v>
      </c>
      <c r="B19" s="124" t="s">
        <v>65</v>
      </c>
      <c r="C19" s="82">
        <v>0</v>
      </c>
      <c r="D19" s="82">
        <v>414500</v>
      </c>
      <c r="E19" s="82">
        <v>414500</v>
      </c>
      <c r="F19" s="82">
        <f aca="true" t="shared" si="1" ref="F19:F26">C19+D19-E19</f>
        <v>0</v>
      </c>
      <c r="G19" s="132">
        <v>0</v>
      </c>
    </row>
    <row r="20" spans="1:7" ht="24.75" customHeight="1">
      <c r="A20" s="95" t="s">
        <v>509</v>
      </c>
      <c r="B20" s="124" t="s">
        <v>64</v>
      </c>
      <c r="C20" s="82">
        <v>0</v>
      </c>
      <c r="D20" s="82">
        <v>400000</v>
      </c>
      <c r="E20" s="82">
        <v>400000</v>
      </c>
      <c r="F20" s="82">
        <f t="shared" si="1"/>
        <v>0</v>
      </c>
      <c r="G20" s="132">
        <v>0</v>
      </c>
    </row>
    <row r="21" spans="1:7" ht="29.25" customHeight="1">
      <c r="A21" s="53" t="s">
        <v>510</v>
      </c>
      <c r="B21" s="56" t="s">
        <v>66</v>
      </c>
      <c r="C21" s="55">
        <v>0</v>
      </c>
      <c r="D21" s="55">
        <v>46550</v>
      </c>
      <c r="E21" s="55">
        <v>46550</v>
      </c>
      <c r="F21" s="82">
        <f t="shared" si="1"/>
        <v>0</v>
      </c>
      <c r="G21" s="132">
        <v>0</v>
      </c>
    </row>
    <row r="22" spans="1:7" ht="28.5" customHeight="1">
      <c r="A22" s="95" t="s">
        <v>511</v>
      </c>
      <c r="B22" s="127" t="s">
        <v>67</v>
      </c>
      <c r="C22" s="84">
        <v>5200</v>
      </c>
      <c r="D22" s="84">
        <v>23100</v>
      </c>
      <c r="E22" s="84">
        <v>21600</v>
      </c>
      <c r="F22" s="82">
        <f t="shared" si="1"/>
        <v>6700</v>
      </c>
      <c r="G22" s="132">
        <v>0</v>
      </c>
    </row>
    <row r="23" spans="1:7" ht="24.75" customHeight="1">
      <c r="A23" s="95" t="s">
        <v>512</v>
      </c>
      <c r="B23" s="102" t="s">
        <v>68</v>
      </c>
      <c r="C23" s="88">
        <v>0</v>
      </c>
      <c r="D23" s="88">
        <v>360015</v>
      </c>
      <c r="E23" s="88">
        <v>360015</v>
      </c>
      <c r="F23" s="82">
        <f t="shared" si="1"/>
        <v>0</v>
      </c>
      <c r="G23" s="132">
        <v>0</v>
      </c>
    </row>
    <row r="24" spans="1:7" ht="29.25" customHeight="1">
      <c r="A24" s="95" t="s">
        <v>513</v>
      </c>
      <c r="B24" s="128" t="s">
        <v>685</v>
      </c>
      <c r="C24" s="88">
        <v>0</v>
      </c>
      <c r="D24" s="88">
        <v>220000</v>
      </c>
      <c r="E24" s="88">
        <v>220000</v>
      </c>
      <c r="F24" s="82">
        <f t="shared" si="1"/>
        <v>0</v>
      </c>
      <c r="G24" s="132">
        <v>0</v>
      </c>
    </row>
    <row r="25" spans="1:7" ht="29.25" customHeight="1">
      <c r="A25" s="95" t="s">
        <v>514</v>
      </c>
      <c r="B25" s="128" t="s">
        <v>684</v>
      </c>
      <c r="C25" s="88">
        <v>2570</v>
      </c>
      <c r="D25" s="88">
        <v>6002</v>
      </c>
      <c r="E25" s="88">
        <v>8572</v>
      </c>
      <c r="F25" s="82">
        <f t="shared" si="1"/>
        <v>0</v>
      </c>
      <c r="G25" s="132">
        <v>0</v>
      </c>
    </row>
    <row r="26" spans="1:7" ht="28.5" customHeight="1">
      <c r="A26" s="58" t="s">
        <v>515</v>
      </c>
      <c r="B26" s="129" t="s">
        <v>683</v>
      </c>
      <c r="C26" s="59">
        <v>1500</v>
      </c>
      <c r="D26" s="59">
        <v>614150</v>
      </c>
      <c r="E26" s="59">
        <v>614100</v>
      </c>
      <c r="F26" s="82">
        <f t="shared" si="1"/>
        <v>1550</v>
      </c>
      <c r="G26" s="132">
        <v>0</v>
      </c>
    </row>
    <row r="27" spans="1:7" ht="24" customHeight="1">
      <c r="A27" s="460" t="s">
        <v>550</v>
      </c>
      <c r="B27" s="462"/>
      <c r="C27" s="49">
        <f>C18+C6</f>
        <v>75951</v>
      </c>
      <c r="D27" s="49">
        <f>D18+D6</f>
        <v>4023845</v>
      </c>
      <c r="E27" s="49">
        <f>E18+E6</f>
        <v>4062888</v>
      </c>
      <c r="F27" s="49">
        <f>F18+F6</f>
        <v>36908</v>
      </c>
      <c r="G27" s="49">
        <f>G18+G6</f>
        <v>0</v>
      </c>
    </row>
    <row r="28" ht="4.5" customHeight="1"/>
    <row r="29" spans="1:2" ht="12.75" customHeight="1">
      <c r="A29" s="130"/>
      <c r="B29" s="131"/>
    </row>
    <row r="30" spans="1:2" ht="12.75">
      <c r="A30" s="130"/>
      <c r="B30" s="131"/>
    </row>
    <row r="31" spans="1:2" ht="12.75">
      <c r="A31" s="130"/>
      <c r="B31" s="131"/>
    </row>
    <row r="32" spans="1:2" ht="12.75">
      <c r="A32" s="130"/>
      <c r="B32" s="131"/>
    </row>
  </sheetData>
  <sheetProtection formatCells="0" formatColumns="0" formatRows="0" insertColumns="0" insertRows="0" insertHyperlinks="0" deleteColumns="0" deleteRows="0" sort="0" autoFilter="0" pivotTables="0"/>
  <mergeCells count="5">
    <mergeCell ref="A1:G1"/>
    <mergeCell ref="A2:F2"/>
    <mergeCell ref="A27:B27"/>
    <mergeCell ref="A6:B6"/>
    <mergeCell ref="A18:B18"/>
  </mergeCells>
  <printOptions horizontalCentered="1" verticalCentered="1"/>
  <pageMargins left="0.7874015748031497" right="0.5118110236220472" top="0.9055118110236221" bottom="0.6299212598425197" header="0.5118110236220472" footer="0.5118110236220472"/>
  <pageSetup horizontalDpi="600" verticalDpi="600" orientation="portrait" paperSize="9" r:id="rId1"/>
  <headerFooter alignWithMargins="0">
    <oddHeader xml:space="preserve">&amp;R&amp;9Załącznik nr &amp;A
do uchwały Nr LXI/498/2009    
Rady Miasta Świnoujście
z dnia  17 grudnia 2009 roku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K30"/>
  <sheetViews>
    <sheetView view="pageLayout" zoomScaleSheetLayoutView="100" workbookViewId="0" topLeftCell="A1">
      <selection activeCell="C19" sqref="C19"/>
    </sheetView>
  </sheetViews>
  <sheetFormatPr defaultColWidth="9.00390625" defaultRowHeight="12.75"/>
  <cols>
    <col min="1" max="1" width="5.625" style="2" bestFit="1" customWidth="1"/>
    <col min="2" max="2" width="5.625" style="2" customWidth="1"/>
    <col min="3" max="3" width="63.125" style="2" customWidth="1"/>
    <col min="4" max="4" width="17.75390625" style="2" customWidth="1"/>
    <col min="5" max="16384" width="9.125" style="2" customWidth="1"/>
  </cols>
  <sheetData>
    <row r="1" spans="1:11" s="41" customFormat="1" ht="19.5" customHeight="1">
      <c r="A1" s="454" t="s">
        <v>128</v>
      </c>
      <c r="B1" s="454"/>
      <c r="C1" s="454"/>
      <c r="D1" s="454"/>
      <c r="E1" s="91"/>
      <c r="F1" s="91"/>
      <c r="G1" s="91"/>
      <c r="H1" s="91"/>
      <c r="I1" s="91"/>
      <c r="J1" s="91"/>
      <c r="K1" s="91"/>
    </row>
    <row r="2" spans="1:8" s="41" customFormat="1" ht="19.5" customHeight="1">
      <c r="A2" s="454" t="s">
        <v>630</v>
      </c>
      <c r="B2" s="454"/>
      <c r="C2" s="454"/>
      <c r="D2" s="454"/>
      <c r="E2" s="91"/>
      <c r="F2" s="91"/>
      <c r="G2" s="91"/>
      <c r="H2" s="91"/>
    </row>
    <row r="3" s="41" customFormat="1" ht="12.75"/>
    <row r="4" spans="1:4" s="41" customFormat="1" ht="12.75">
      <c r="A4" s="133"/>
      <c r="B4" s="133"/>
      <c r="C4" s="133"/>
      <c r="D4" s="112"/>
    </row>
    <row r="5" spans="1:4" s="41" customFormat="1" ht="18.75" customHeight="1">
      <c r="A5" s="419" t="s">
        <v>142</v>
      </c>
      <c r="B5" s="419" t="s">
        <v>102</v>
      </c>
      <c r="C5" s="134" t="s">
        <v>686</v>
      </c>
      <c r="D5" s="419" t="s">
        <v>631</v>
      </c>
    </row>
    <row r="6" spans="1:11" s="41" customFormat="1" ht="19.5" customHeight="1">
      <c r="A6" s="419"/>
      <c r="B6" s="419"/>
      <c r="C6" s="44" t="s">
        <v>98</v>
      </c>
      <c r="D6" s="419"/>
      <c r="E6" s="135"/>
      <c r="F6" s="135"/>
      <c r="G6" s="135"/>
      <c r="H6" s="135"/>
      <c r="I6" s="135"/>
      <c r="J6" s="136"/>
      <c r="K6" s="136"/>
    </row>
    <row r="7" spans="1:11" s="41" customFormat="1" ht="19.5" customHeight="1">
      <c r="A7" s="126" t="s">
        <v>108</v>
      </c>
      <c r="B7" s="126" t="s">
        <v>136</v>
      </c>
      <c r="C7" s="137" t="s">
        <v>144</v>
      </c>
      <c r="D7" s="49">
        <v>29459979</v>
      </c>
      <c r="E7" s="135"/>
      <c r="F7" s="135"/>
      <c r="G7" s="135"/>
      <c r="H7" s="135"/>
      <c r="I7" s="135"/>
      <c r="J7" s="136"/>
      <c r="K7" s="136"/>
    </row>
    <row r="8" spans="1:11" s="41" customFormat="1" ht="19.5" customHeight="1">
      <c r="A8" s="126" t="s">
        <v>112</v>
      </c>
      <c r="B8" s="126" t="s">
        <v>136</v>
      </c>
      <c r="C8" s="137" t="s">
        <v>107</v>
      </c>
      <c r="D8" s="49">
        <f>D9+D10+D11</f>
        <v>1201500</v>
      </c>
      <c r="E8" s="135"/>
      <c r="F8" s="135"/>
      <c r="G8" s="135"/>
      <c r="H8" s="135"/>
      <c r="I8" s="135"/>
      <c r="J8" s="136"/>
      <c r="K8" s="136"/>
    </row>
    <row r="9" spans="1:11" s="335" customFormat="1" ht="19.5" customHeight="1">
      <c r="A9" s="330" t="s">
        <v>109</v>
      </c>
      <c r="B9" s="330" t="s">
        <v>176</v>
      </c>
      <c r="C9" s="331" t="s">
        <v>177</v>
      </c>
      <c r="D9" s="332">
        <v>1200000</v>
      </c>
      <c r="E9" s="333"/>
      <c r="F9" s="333"/>
      <c r="G9" s="333"/>
      <c r="H9" s="333"/>
      <c r="I9" s="333"/>
      <c r="J9" s="334"/>
      <c r="K9" s="334"/>
    </row>
    <row r="10" spans="1:11" s="335" customFormat="1" ht="19.5" customHeight="1">
      <c r="A10" s="354" t="s">
        <v>110</v>
      </c>
      <c r="B10" s="354" t="s">
        <v>203</v>
      </c>
      <c r="C10" s="349" t="s">
        <v>204</v>
      </c>
      <c r="D10" s="358">
        <v>1000</v>
      </c>
      <c r="E10" s="333"/>
      <c r="F10" s="333"/>
      <c r="G10" s="333"/>
      <c r="H10" s="333"/>
      <c r="I10" s="333"/>
      <c r="J10" s="334"/>
      <c r="K10" s="334"/>
    </row>
    <row r="11" spans="1:11" s="335" customFormat="1" ht="19.5" customHeight="1">
      <c r="A11" s="359" t="s">
        <v>111</v>
      </c>
      <c r="B11" s="359" t="s">
        <v>546</v>
      </c>
      <c r="C11" s="360" t="s">
        <v>346</v>
      </c>
      <c r="D11" s="361">
        <v>500</v>
      </c>
      <c r="E11" s="333"/>
      <c r="F11" s="333"/>
      <c r="G11" s="333"/>
      <c r="H11" s="333"/>
      <c r="I11" s="333"/>
      <c r="J11" s="334"/>
      <c r="K11" s="334"/>
    </row>
    <row r="12" spans="1:11" s="41" customFormat="1" ht="19.5" customHeight="1">
      <c r="A12" s="126" t="s">
        <v>113</v>
      </c>
      <c r="B12" s="126" t="s">
        <v>136</v>
      </c>
      <c r="C12" s="137" t="s">
        <v>106</v>
      </c>
      <c r="D12" s="49">
        <f>SUM(D13,D14,D15,D16,D17,D18,D19)</f>
        <v>9063883</v>
      </c>
      <c r="E12" s="135"/>
      <c r="F12" s="135"/>
      <c r="G12" s="135"/>
      <c r="H12" s="135"/>
      <c r="I12" s="135"/>
      <c r="J12" s="136"/>
      <c r="K12" s="136"/>
    </row>
    <row r="13" spans="1:11" s="335" customFormat="1" ht="30.75" customHeight="1">
      <c r="A13" s="362" t="s">
        <v>109</v>
      </c>
      <c r="B13" s="362">
        <v>2440</v>
      </c>
      <c r="C13" s="352" t="s">
        <v>347</v>
      </c>
      <c r="D13" s="111">
        <v>1848883</v>
      </c>
      <c r="E13" s="333"/>
      <c r="F13" s="333"/>
      <c r="G13" s="333"/>
      <c r="H13" s="333"/>
      <c r="I13" s="333"/>
      <c r="J13" s="334"/>
      <c r="K13" s="334"/>
    </row>
    <row r="14" spans="1:11" s="335" customFormat="1" ht="33" customHeight="1">
      <c r="A14" s="343" t="s">
        <v>110</v>
      </c>
      <c r="B14" s="343">
        <v>2450</v>
      </c>
      <c r="C14" s="346" t="s">
        <v>348</v>
      </c>
      <c r="D14" s="345">
        <v>70000</v>
      </c>
      <c r="E14" s="333"/>
      <c r="F14" s="333"/>
      <c r="G14" s="333"/>
      <c r="H14" s="333"/>
      <c r="I14" s="333"/>
      <c r="J14" s="334"/>
      <c r="K14" s="334"/>
    </row>
    <row r="15" spans="1:11" s="335" customFormat="1" ht="19.5" customHeight="1">
      <c r="A15" s="343" t="s">
        <v>111</v>
      </c>
      <c r="B15" s="343">
        <v>4210</v>
      </c>
      <c r="C15" s="344" t="s">
        <v>349</v>
      </c>
      <c r="D15" s="345">
        <v>54000</v>
      </c>
      <c r="E15" s="333"/>
      <c r="F15" s="333"/>
      <c r="G15" s="333"/>
      <c r="H15" s="333"/>
      <c r="I15" s="333"/>
      <c r="J15" s="334"/>
      <c r="K15" s="334"/>
    </row>
    <row r="16" spans="1:11" s="335" customFormat="1" ht="18" customHeight="1">
      <c r="A16" s="343" t="s">
        <v>99</v>
      </c>
      <c r="B16" s="343">
        <v>4240</v>
      </c>
      <c r="C16" s="344" t="s">
        <v>350</v>
      </c>
      <c r="D16" s="345">
        <v>1000</v>
      </c>
      <c r="E16" s="333"/>
      <c r="F16" s="333"/>
      <c r="G16" s="333"/>
      <c r="H16" s="333"/>
      <c r="I16" s="333"/>
      <c r="J16" s="334"/>
      <c r="K16" s="334"/>
    </row>
    <row r="17" spans="1:11" s="335" customFormat="1" ht="17.25" customHeight="1">
      <c r="A17" s="343" t="s">
        <v>115</v>
      </c>
      <c r="B17" s="343">
        <v>4300</v>
      </c>
      <c r="C17" s="344" t="s">
        <v>345</v>
      </c>
      <c r="D17" s="345">
        <v>785000</v>
      </c>
      <c r="E17" s="333"/>
      <c r="F17" s="333"/>
      <c r="G17" s="333"/>
      <c r="H17" s="333"/>
      <c r="I17" s="333"/>
      <c r="J17" s="334"/>
      <c r="K17" s="334"/>
    </row>
    <row r="18" spans="1:11" s="335" customFormat="1" ht="18.75" customHeight="1">
      <c r="A18" s="343" t="s">
        <v>118</v>
      </c>
      <c r="B18" s="343">
        <v>4390</v>
      </c>
      <c r="C18" s="344" t="s">
        <v>552</v>
      </c>
      <c r="D18" s="345">
        <v>120000</v>
      </c>
      <c r="E18" s="333"/>
      <c r="F18" s="333"/>
      <c r="G18" s="333"/>
      <c r="H18" s="333"/>
      <c r="I18" s="333"/>
      <c r="J18" s="334"/>
      <c r="K18" s="334"/>
    </row>
    <row r="19" spans="1:11" s="335" customFormat="1" ht="44.25" customHeight="1">
      <c r="A19" s="343" t="s">
        <v>120</v>
      </c>
      <c r="B19" s="343">
        <v>6260</v>
      </c>
      <c r="C19" s="346" t="s">
        <v>687</v>
      </c>
      <c r="D19" s="345">
        <v>6185000</v>
      </c>
      <c r="E19" s="333"/>
      <c r="F19" s="333"/>
      <c r="G19" s="333"/>
      <c r="H19" s="333"/>
      <c r="I19" s="333"/>
      <c r="J19" s="334"/>
      <c r="K19" s="334"/>
    </row>
    <row r="20" spans="1:11" s="41" customFormat="1" ht="19.5" customHeight="1">
      <c r="A20" s="126" t="s">
        <v>127</v>
      </c>
      <c r="B20" s="126" t="s">
        <v>136</v>
      </c>
      <c r="C20" s="138" t="s">
        <v>146</v>
      </c>
      <c r="D20" s="49">
        <f>SUM(D7+D8-D12)</f>
        <v>21597596</v>
      </c>
      <c r="E20" s="135"/>
      <c r="F20" s="135"/>
      <c r="G20" s="135"/>
      <c r="H20" s="135"/>
      <c r="I20" s="135"/>
      <c r="J20" s="136"/>
      <c r="K20" s="136"/>
    </row>
    <row r="21" spans="1:11" s="41" customFormat="1" ht="15">
      <c r="A21" s="135"/>
      <c r="B21" s="135"/>
      <c r="C21" s="135"/>
      <c r="D21" s="135"/>
      <c r="E21" s="135"/>
      <c r="F21" s="135"/>
      <c r="G21" s="135"/>
      <c r="H21" s="135"/>
      <c r="I21" s="135"/>
      <c r="J21" s="136"/>
      <c r="K21" s="136"/>
    </row>
    <row r="22" spans="1:11" ht="15">
      <c r="A22" s="5"/>
      <c r="B22" s="5"/>
      <c r="C22" s="5"/>
      <c r="D22" s="5"/>
      <c r="E22" s="5"/>
      <c r="F22" s="5"/>
      <c r="G22" s="5"/>
      <c r="H22" s="5"/>
      <c r="I22" s="5"/>
      <c r="J22" s="6"/>
      <c r="K22" s="6"/>
    </row>
    <row r="23" spans="1:11" ht="15">
      <c r="A23" s="5"/>
      <c r="B23" s="5"/>
      <c r="C23" s="5"/>
      <c r="D23" s="5"/>
      <c r="E23" s="5"/>
      <c r="F23" s="5"/>
      <c r="G23" s="5"/>
      <c r="H23" s="5"/>
      <c r="I23" s="5"/>
      <c r="J23" s="6"/>
      <c r="K23" s="6"/>
    </row>
    <row r="24" spans="1:11" ht="15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</row>
    <row r="25" spans="1:11" ht="15">
      <c r="A25" s="5"/>
      <c r="B25" s="5"/>
      <c r="C25" s="5"/>
      <c r="D25" s="5"/>
      <c r="E25" s="5"/>
      <c r="F25" s="5"/>
      <c r="G25" s="5"/>
      <c r="H25" s="5"/>
      <c r="I25" s="5"/>
      <c r="J25" s="6"/>
      <c r="K25" s="6"/>
    </row>
    <row r="26" spans="1:11" ht="15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</row>
    <row r="27" spans="1:11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5:A6"/>
    <mergeCell ref="B5:B6"/>
    <mergeCell ref="D5:D6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&amp;A
 do uchwały Nr LXI/498/2009  
Rady Miasta Świnoujście
z dnia 17 grudnia 2009 roku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K26"/>
  <sheetViews>
    <sheetView view="pageLayout" zoomScaleSheetLayoutView="100" workbookViewId="0" topLeftCell="A1">
      <selection activeCell="D12" sqref="D12"/>
    </sheetView>
  </sheetViews>
  <sheetFormatPr defaultColWidth="9.00390625" defaultRowHeight="12.75"/>
  <cols>
    <col min="1" max="1" width="5.25390625" style="41" bestFit="1" customWidth="1"/>
    <col min="2" max="2" width="5.25390625" style="41" customWidth="1"/>
    <col min="3" max="3" width="63.125" style="41" customWidth="1"/>
    <col min="4" max="4" width="17.75390625" style="41" customWidth="1"/>
    <col min="5" max="16384" width="9.125" style="41" customWidth="1"/>
  </cols>
  <sheetData>
    <row r="1" spans="1:11" ht="19.5" customHeight="1">
      <c r="A1" s="454" t="s">
        <v>165</v>
      </c>
      <c r="B1" s="454"/>
      <c r="C1" s="454"/>
      <c r="D1" s="454"/>
      <c r="E1" s="91"/>
      <c r="F1" s="91"/>
      <c r="G1" s="91"/>
      <c r="H1" s="91"/>
      <c r="I1" s="91"/>
      <c r="J1" s="91"/>
      <c r="K1" s="91"/>
    </row>
    <row r="2" spans="1:8" ht="19.5" customHeight="1">
      <c r="A2" s="454" t="s">
        <v>630</v>
      </c>
      <c r="B2" s="454"/>
      <c r="C2" s="454"/>
      <c r="D2" s="454"/>
      <c r="E2" s="91"/>
      <c r="F2" s="91"/>
      <c r="G2" s="91"/>
      <c r="H2" s="91"/>
    </row>
    <row r="4" s="133" customFormat="1" ht="18" customHeight="1">
      <c r="D4" s="139" t="s">
        <v>131</v>
      </c>
    </row>
    <row r="5" spans="1:4" s="133" customFormat="1" ht="18" customHeight="1">
      <c r="A5" s="419" t="s">
        <v>142</v>
      </c>
      <c r="B5" s="419" t="s">
        <v>102</v>
      </c>
      <c r="C5" s="134" t="s">
        <v>686</v>
      </c>
      <c r="D5" s="419" t="s">
        <v>631</v>
      </c>
    </row>
    <row r="6" spans="1:11" ht="19.5" customHeight="1">
      <c r="A6" s="419"/>
      <c r="B6" s="419"/>
      <c r="C6" s="44" t="s">
        <v>98</v>
      </c>
      <c r="D6" s="419"/>
      <c r="E6" s="135"/>
      <c r="F6" s="135"/>
      <c r="G6" s="135"/>
      <c r="H6" s="135"/>
      <c r="I6" s="135"/>
      <c r="J6" s="136"/>
      <c r="K6" s="136"/>
    </row>
    <row r="7" spans="1:11" ht="19.5" customHeight="1">
      <c r="A7" s="126" t="s">
        <v>108</v>
      </c>
      <c r="B7" s="126" t="s">
        <v>136</v>
      </c>
      <c r="C7" s="137" t="s">
        <v>144</v>
      </c>
      <c r="D7" s="140">
        <v>5051</v>
      </c>
      <c r="E7" s="135"/>
      <c r="F7" s="135"/>
      <c r="G7" s="135"/>
      <c r="H7" s="135"/>
      <c r="I7" s="135"/>
      <c r="J7" s="136"/>
      <c r="K7" s="136"/>
    </row>
    <row r="8" spans="1:11" ht="19.5" customHeight="1">
      <c r="A8" s="126" t="s">
        <v>112</v>
      </c>
      <c r="B8" s="126" t="s">
        <v>136</v>
      </c>
      <c r="C8" s="137" t="s">
        <v>107</v>
      </c>
      <c r="D8" s="140">
        <f>SUM(D9,D10)</f>
        <v>250100</v>
      </c>
      <c r="E8" s="135"/>
      <c r="F8" s="135"/>
      <c r="G8" s="135"/>
      <c r="H8" s="135"/>
      <c r="I8" s="135"/>
      <c r="J8" s="136"/>
      <c r="K8" s="136"/>
    </row>
    <row r="9" spans="1:11" s="335" customFormat="1" ht="19.5" customHeight="1">
      <c r="A9" s="330" t="s">
        <v>109</v>
      </c>
      <c r="B9" s="330" t="s">
        <v>176</v>
      </c>
      <c r="C9" s="331" t="s">
        <v>177</v>
      </c>
      <c r="D9" s="347">
        <v>250000</v>
      </c>
      <c r="E9" s="333"/>
      <c r="F9" s="333"/>
      <c r="G9" s="333"/>
      <c r="H9" s="333"/>
      <c r="I9" s="333"/>
      <c r="J9" s="334"/>
      <c r="K9" s="334"/>
    </row>
    <row r="10" spans="1:11" s="335" customFormat="1" ht="19.5" customHeight="1">
      <c r="A10" s="348" t="s">
        <v>110</v>
      </c>
      <c r="B10" s="348" t="s">
        <v>203</v>
      </c>
      <c r="C10" s="349" t="s">
        <v>204</v>
      </c>
      <c r="D10" s="350">
        <v>100</v>
      </c>
      <c r="E10" s="333"/>
      <c r="F10" s="333"/>
      <c r="G10" s="333"/>
      <c r="H10" s="333"/>
      <c r="I10" s="333"/>
      <c r="J10" s="334"/>
      <c r="K10" s="334"/>
    </row>
    <row r="11" spans="1:11" ht="19.5" customHeight="1">
      <c r="A11" s="126" t="s">
        <v>113</v>
      </c>
      <c r="B11" s="126" t="s">
        <v>136</v>
      </c>
      <c r="C11" s="137" t="s">
        <v>106</v>
      </c>
      <c r="D11" s="140">
        <f>SUM(D12,D13,D15)</f>
        <v>255000</v>
      </c>
      <c r="E11" s="135"/>
      <c r="F11" s="135"/>
      <c r="G11" s="135"/>
      <c r="H11" s="135"/>
      <c r="I11" s="135"/>
      <c r="J11" s="136"/>
      <c r="K11" s="136"/>
    </row>
    <row r="12" spans="1:11" s="335" customFormat="1" ht="33.75" customHeight="1">
      <c r="A12" s="351" t="s">
        <v>109</v>
      </c>
      <c r="B12" s="351" t="s">
        <v>542</v>
      </c>
      <c r="C12" s="352" t="s">
        <v>609</v>
      </c>
      <c r="D12" s="353">
        <v>60700</v>
      </c>
      <c r="E12" s="333"/>
      <c r="F12" s="333"/>
      <c r="G12" s="333"/>
      <c r="H12" s="333"/>
      <c r="I12" s="333"/>
      <c r="J12" s="334"/>
      <c r="K12" s="334"/>
    </row>
    <row r="13" spans="1:11" s="335" customFormat="1" ht="31.5" customHeight="1">
      <c r="A13" s="354" t="s">
        <v>110</v>
      </c>
      <c r="B13" s="354" t="s">
        <v>543</v>
      </c>
      <c r="C13" s="346" t="s">
        <v>610</v>
      </c>
      <c r="D13" s="355">
        <v>70000</v>
      </c>
      <c r="E13" s="333"/>
      <c r="F13" s="333"/>
      <c r="G13" s="333"/>
      <c r="H13" s="333"/>
      <c r="I13" s="333"/>
      <c r="J13" s="334"/>
      <c r="K13" s="334"/>
    </row>
    <row r="14" spans="1:11" s="335" customFormat="1" ht="21.75" customHeight="1" hidden="1">
      <c r="A14" s="354" t="s">
        <v>544</v>
      </c>
      <c r="B14" s="354" t="s">
        <v>544</v>
      </c>
      <c r="C14" s="356" t="s">
        <v>349</v>
      </c>
      <c r="D14" s="357">
        <v>0</v>
      </c>
      <c r="E14" s="333"/>
      <c r="F14" s="333"/>
      <c r="G14" s="333"/>
      <c r="H14" s="333"/>
      <c r="I14" s="333"/>
      <c r="J14" s="334"/>
      <c r="K14" s="334"/>
    </row>
    <row r="15" spans="1:11" s="335" customFormat="1" ht="20.25" customHeight="1">
      <c r="A15" s="354" t="s">
        <v>111</v>
      </c>
      <c r="B15" s="354" t="s">
        <v>545</v>
      </c>
      <c r="C15" s="344" t="s">
        <v>345</v>
      </c>
      <c r="D15" s="355">
        <v>124300</v>
      </c>
      <c r="E15" s="333"/>
      <c r="F15" s="333"/>
      <c r="G15" s="333"/>
      <c r="H15" s="333"/>
      <c r="I15" s="333"/>
      <c r="J15" s="334"/>
      <c r="K15" s="334"/>
    </row>
    <row r="16" spans="1:11" ht="19.5" customHeight="1">
      <c r="A16" s="126" t="s">
        <v>127</v>
      </c>
      <c r="B16" s="126" t="s">
        <v>136</v>
      </c>
      <c r="C16" s="137" t="s">
        <v>146</v>
      </c>
      <c r="D16" s="140">
        <f>D7+D8-D11</f>
        <v>151</v>
      </c>
      <c r="E16" s="135"/>
      <c r="F16" s="135"/>
      <c r="G16" s="135"/>
      <c r="H16" s="135"/>
      <c r="I16" s="135"/>
      <c r="J16" s="136"/>
      <c r="K16" s="136"/>
    </row>
    <row r="17" spans="1:11" ht="15">
      <c r="A17" s="135"/>
      <c r="B17" s="135"/>
      <c r="C17" s="135"/>
      <c r="D17" s="135"/>
      <c r="E17" s="135"/>
      <c r="F17" s="135"/>
      <c r="G17" s="135"/>
      <c r="H17" s="135"/>
      <c r="I17" s="135"/>
      <c r="J17" s="136"/>
      <c r="K17" s="136"/>
    </row>
    <row r="18" spans="1:11" ht="15">
      <c r="A18" s="135"/>
      <c r="B18" s="135"/>
      <c r="C18" s="135"/>
      <c r="D18" s="135"/>
      <c r="E18" s="135"/>
      <c r="F18" s="135"/>
      <c r="G18" s="135"/>
      <c r="H18" s="135"/>
      <c r="I18" s="135"/>
      <c r="J18" s="136"/>
      <c r="K18" s="136"/>
    </row>
    <row r="19" spans="1:11" ht="15">
      <c r="A19" s="135"/>
      <c r="B19" s="135"/>
      <c r="C19" s="135"/>
      <c r="D19" s="135"/>
      <c r="E19" s="135"/>
      <c r="F19" s="135"/>
      <c r="G19" s="135"/>
      <c r="H19" s="135"/>
      <c r="I19" s="135"/>
      <c r="J19" s="136"/>
      <c r="K19" s="136"/>
    </row>
    <row r="20" spans="1:11" ht="15">
      <c r="A20" s="135"/>
      <c r="B20" s="135"/>
      <c r="C20" s="135"/>
      <c r="D20" s="135"/>
      <c r="E20" s="135"/>
      <c r="F20" s="135"/>
      <c r="G20" s="135"/>
      <c r="H20" s="135"/>
      <c r="I20" s="135"/>
      <c r="J20" s="136"/>
      <c r="K20" s="136"/>
    </row>
    <row r="21" spans="1:11" ht="15">
      <c r="A21" s="135"/>
      <c r="B21" s="135"/>
      <c r="C21" s="135"/>
      <c r="D21" s="135"/>
      <c r="E21" s="135"/>
      <c r="F21" s="135"/>
      <c r="G21" s="135"/>
      <c r="H21" s="135"/>
      <c r="I21" s="135"/>
      <c r="J21" s="136"/>
      <c r="K21" s="136"/>
    </row>
    <row r="22" spans="1:11" ht="15">
      <c r="A22" s="135"/>
      <c r="B22" s="135"/>
      <c r="C22" s="135"/>
      <c r="D22" s="135"/>
      <c r="E22" s="135"/>
      <c r="F22" s="135"/>
      <c r="G22" s="135"/>
      <c r="H22" s="135"/>
      <c r="I22" s="135"/>
      <c r="J22" s="136"/>
      <c r="K22" s="136"/>
    </row>
    <row r="23" spans="1:11" ht="15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</row>
    <row r="24" spans="1:11" ht="1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</row>
    <row r="25" spans="1:11" ht="15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</row>
    <row r="26" spans="1:11" ht="1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5:A6"/>
    <mergeCell ref="B5:B6"/>
    <mergeCell ref="D5:D6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Nr LXI/498/2009  
Rady Miasta Świnoujście
z dnia 17 grudnia 2009 roku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K35"/>
  <sheetViews>
    <sheetView showGridLines="0" view="pageLayout" zoomScaleSheetLayoutView="100" workbookViewId="0" topLeftCell="A2">
      <selection activeCell="C18" sqref="C18"/>
    </sheetView>
  </sheetViews>
  <sheetFormatPr defaultColWidth="9.00390625" defaultRowHeight="12.75"/>
  <cols>
    <col min="1" max="1" width="5.625" style="65" bestFit="1" customWidth="1"/>
    <col min="2" max="2" width="5.625" style="65" customWidth="1"/>
    <col min="3" max="3" width="63.125" style="65" customWidth="1"/>
    <col min="4" max="4" width="17.75390625" style="65" customWidth="1"/>
    <col min="5" max="16384" width="9.125" style="65" customWidth="1"/>
  </cols>
  <sheetData>
    <row r="1" spans="1:11" s="41" customFormat="1" ht="19.5" customHeight="1">
      <c r="A1" s="454" t="s">
        <v>165</v>
      </c>
      <c r="B1" s="454"/>
      <c r="C1" s="454"/>
      <c r="D1" s="454"/>
      <c r="E1" s="91"/>
      <c r="F1" s="91"/>
      <c r="G1" s="91"/>
      <c r="H1" s="91"/>
      <c r="I1" s="91"/>
      <c r="J1" s="91"/>
      <c r="K1" s="91"/>
    </row>
    <row r="2" spans="1:8" s="41" customFormat="1" ht="19.5" customHeight="1">
      <c r="A2" s="454" t="s">
        <v>632</v>
      </c>
      <c r="B2" s="454"/>
      <c r="C2" s="454"/>
      <c r="D2" s="454"/>
      <c r="E2" s="91"/>
      <c r="F2" s="91"/>
      <c r="G2" s="91"/>
      <c r="H2" s="91"/>
    </row>
    <row r="3" s="41" customFormat="1" ht="12.75"/>
    <row r="4" s="133" customFormat="1" ht="12.75">
      <c r="D4" s="139" t="s">
        <v>131</v>
      </c>
    </row>
    <row r="5" spans="1:4" s="133" customFormat="1" ht="12.75">
      <c r="A5" s="419" t="s">
        <v>142</v>
      </c>
      <c r="B5" s="419" t="s">
        <v>102</v>
      </c>
      <c r="C5" s="134" t="s">
        <v>780</v>
      </c>
      <c r="D5" s="419" t="s">
        <v>631</v>
      </c>
    </row>
    <row r="6" spans="1:11" s="41" customFormat="1" ht="19.5" customHeight="1">
      <c r="A6" s="419"/>
      <c r="B6" s="419"/>
      <c r="C6" s="44" t="s">
        <v>98</v>
      </c>
      <c r="D6" s="419"/>
      <c r="E6" s="135"/>
      <c r="F6" s="135"/>
      <c r="G6" s="135"/>
      <c r="H6" s="135"/>
      <c r="I6" s="135"/>
      <c r="J6" s="136"/>
      <c r="K6" s="136"/>
    </row>
    <row r="7" spans="1:11" s="41" customFormat="1" ht="19.5" customHeight="1">
      <c r="A7" s="126" t="s">
        <v>108</v>
      </c>
      <c r="B7" s="126" t="s">
        <v>136</v>
      </c>
      <c r="C7" s="137" t="s">
        <v>144</v>
      </c>
      <c r="D7" s="49">
        <v>15880</v>
      </c>
      <c r="E7" s="135"/>
      <c r="F7" s="135"/>
      <c r="G7" s="135"/>
      <c r="H7" s="135"/>
      <c r="I7" s="135"/>
      <c r="J7" s="136"/>
      <c r="K7" s="136"/>
    </row>
    <row r="8" spans="1:11" s="41" customFormat="1" ht="19.5" customHeight="1">
      <c r="A8" s="126" t="s">
        <v>112</v>
      </c>
      <c r="B8" s="126" t="s">
        <v>136</v>
      </c>
      <c r="C8" s="137" t="s">
        <v>107</v>
      </c>
      <c r="D8" s="49">
        <f>D9+D10</f>
        <v>280000</v>
      </c>
      <c r="E8" s="135"/>
      <c r="F8" s="135"/>
      <c r="G8" s="135"/>
      <c r="H8" s="135"/>
      <c r="I8" s="135"/>
      <c r="J8" s="136"/>
      <c r="K8" s="136"/>
    </row>
    <row r="9" spans="1:11" s="335" customFormat="1" ht="19.5" customHeight="1">
      <c r="A9" s="330" t="s">
        <v>109</v>
      </c>
      <c r="B9" s="330" t="s">
        <v>215</v>
      </c>
      <c r="C9" s="331" t="s">
        <v>351</v>
      </c>
      <c r="D9" s="332">
        <v>270000</v>
      </c>
      <c r="E9" s="333"/>
      <c r="F9" s="333"/>
      <c r="G9" s="333"/>
      <c r="H9" s="333"/>
      <c r="I9" s="333"/>
      <c r="J9" s="334"/>
      <c r="K9" s="334"/>
    </row>
    <row r="10" spans="1:11" s="335" customFormat="1" ht="19.5" customHeight="1">
      <c r="A10" s="336" t="s">
        <v>110</v>
      </c>
      <c r="B10" s="336" t="s">
        <v>203</v>
      </c>
      <c r="C10" s="337" t="s">
        <v>204</v>
      </c>
      <c r="D10" s="338">
        <v>10000</v>
      </c>
      <c r="E10" s="333"/>
      <c r="F10" s="333"/>
      <c r="G10" s="333"/>
      <c r="H10" s="333"/>
      <c r="I10" s="333"/>
      <c r="J10" s="334"/>
      <c r="K10" s="334"/>
    </row>
    <row r="11" spans="1:11" s="41" customFormat="1" ht="19.5" customHeight="1">
      <c r="A11" s="126" t="s">
        <v>113</v>
      </c>
      <c r="B11" s="126" t="s">
        <v>136</v>
      </c>
      <c r="C11" s="137" t="s">
        <v>106</v>
      </c>
      <c r="D11" s="49">
        <f>SUM(D12,D13,D14,D15,D16,D17,D18,D19,D20,D21,D22,D23,D24)</f>
        <v>295880</v>
      </c>
      <c r="E11" s="135"/>
      <c r="F11" s="135"/>
      <c r="G11" s="135"/>
      <c r="H11" s="135"/>
      <c r="I11" s="135"/>
      <c r="J11" s="136"/>
      <c r="K11" s="136"/>
    </row>
    <row r="12" spans="1:11" s="335" customFormat="1" ht="15.75" customHeight="1">
      <c r="A12" s="339" t="s">
        <v>109</v>
      </c>
      <c r="B12" s="339">
        <v>2960</v>
      </c>
      <c r="C12" s="331" t="s">
        <v>352</v>
      </c>
      <c r="D12" s="332">
        <v>56000</v>
      </c>
      <c r="E12" s="333"/>
      <c r="F12" s="333"/>
      <c r="G12" s="333"/>
      <c r="H12" s="333"/>
      <c r="I12" s="333"/>
      <c r="J12" s="334"/>
      <c r="K12" s="334"/>
    </row>
    <row r="13" spans="1:11" s="335" customFormat="1" ht="15.75" customHeight="1">
      <c r="A13" s="340" t="s">
        <v>110</v>
      </c>
      <c r="B13" s="340">
        <v>4110</v>
      </c>
      <c r="C13" s="341" t="s">
        <v>45</v>
      </c>
      <c r="D13" s="342">
        <v>1700</v>
      </c>
      <c r="E13" s="333"/>
      <c r="F13" s="333"/>
      <c r="G13" s="333"/>
      <c r="H13" s="333"/>
      <c r="I13" s="333"/>
      <c r="J13" s="334"/>
      <c r="K13" s="334"/>
    </row>
    <row r="14" spans="1:11" s="335" customFormat="1" ht="15.75" customHeight="1">
      <c r="A14" s="340" t="s">
        <v>111</v>
      </c>
      <c r="B14" s="340">
        <v>4120</v>
      </c>
      <c r="C14" s="341" t="s">
        <v>46</v>
      </c>
      <c r="D14" s="342">
        <v>250</v>
      </c>
      <c r="E14" s="333"/>
      <c r="F14" s="333"/>
      <c r="G14" s="333"/>
      <c r="H14" s="333"/>
      <c r="I14" s="333"/>
      <c r="J14" s="334"/>
      <c r="K14" s="334"/>
    </row>
    <row r="15" spans="1:11" s="335" customFormat="1" ht="15.75" customHeight="1">
      <c r="A15" s="340" t="s">
        <v>99</v>
      </c>
      <c r="B15" s="340">
        <v>4170</v>
      </c>
      <c r="C15" s="341" t="s">
        <v>354</v>
      </c>
      <c r="D15" s="342">
        <v>25000</v>
      </c>
      <c r="E15" s="333"/>
      <c r="F15" s="333"/>
      <c r="G15" s="333"/>
      <c r="H15" s="333"/>
      <c r="I15" s="333"/>
      <c r="J15" s="334"/>
      <c r="K15" s="334"/>
    </row>
    <row r="16" spans="1:11" s="335" customFormat="1" ht="15.75" customHeight="1">
      <c r="A16" s="340" t="s">
        <v>115</v>
      </c>
      <c r="B16" s="343">
        <v>4210</v>
      </c>
      <c r="C16" s="344" t="s">
        <v>349</v>
      </c>
      <c r="D16" s="345">
        <v>25000</v>
      </c>
      <c r="E16" s="333"/>
      <c r="F16" s="333"/>
      <c r="G16" s="333"/>
      <c r="H16" s="333"/>
      <c r="I16" s="333"/>
      <c r="J16" s="334"/>
      <c r="K16" s="334"/>
    </row>
    <row r="17" spans="1:11" s="335" customFormat="1" ht="15.75" customHeight="1">
      <c r="A17" s="340" t="s">
        <v>118</v>
      </c>
      <c r="B17" s="343">
        <v>4240</v>
      </c>
      <c r="C17" s="344" t="s">
        <v>350</v>
      </c>
      <c r="D17" s="345">
        <v>1000</v>
      </c>
      <c r="E17" s="333"/>
      <c r="F17" s="333"/>
      <c r="G17" s="333"/>
      <c r="H17" s="333"/>
      <c r="I17" s="333"/>
      <c r="J17" s="334"/>
      <c r="K17" s="334"/>
    </row>
    <row r="18" spans="1:11" s="335" customFormat="1" ht="15.75" customHeight="1">
      <c r="A18" s="340" t="s">
        <v>120</v>
      </c>
      <c r="B18" s="343">
        <v>4270</v>
      </c>
      <c r="C18" s="344" t="s">
        <v>353</v>
      </c>
      <c r="D18" s="345">
        <v>4000</v>
      </c>
      <c r="E18" s="333"/>
      <c r="F18" s="333"/>
      <c r="G18" s="333"/>
      <c r="H18" s="333"/>
      <c r="I18" s="333"/>
      <c r="J18" s="334"/>
      <c r="K18" s="334"/>
    </row>
    <row r="19" spans="1:11" s="335" customFormat="1" ht="15.75" customHeight="1">
      <c r="A19" s="340" t="s">
        <v>123</v>
      </c>
      <c r="B19" s="343">
        <v>4300</v>
      </c>
      <c r="C19" s="344" t="s">
        <v>345</v>
      </c>
      <c r="D19" s="345">
        <v>137930</v>
      </c>
      <c r="E19" s="333"/>
      <c r="F19" s="333"/>
      <c r="G19" s="333"/>
      <c r="H19" s="333"/>
      <c r="I19" s="333"/>
      <c r="J19" s="334"/>
      <c r="K19" s="334"/>
    </row>
    <row r="20" spans="1:11" s="335" customFormat="1" ht="15.75" customHeight="1">
      <c r="A20" s="340" t="s">
        <v>505</v>
      </c>
      <c r="B20" s="343">
        <v>4430</v>
      </c>
      <c r="C20" s="344" t="s">
        <v>355</v>
      </c>
      <c r="D20" s="345">
        <v>1000</v>
      </c>
      <c r="E20" s="333"/>
      <c r="F20" s="333"/>
      <c r="G20" s="333"/>
      <c r="H20" s="333"/>
      <c r="I20" s="333"/>
      <c r="J20" s="334"/>
      <c r="K20" s="334"/>
    </row>
    <row r="21" spans="1:11" s="335" customFormat="1" ht="15.75" customHeight="1">
      <c r="A21" s="340" t="s">
        <v>506</v>
      </c>
      <c r="B21" s="343">
        <v>4700</v>
      </c>
      <c r="C21" s="344" t="s">
        <v>779</v>
      </c>
      <c r="D21" s="345">
        <v>5000</v>
      </c>
      <c r="E21" s="333"/>
      <c r="F21" s="333"/>
      <c r="G21" s="333"/>
      <c r="H21" s="333"/>
      <c r="I21" s="333"/>
      <c r="J21" s="334"/>
      <c r="K21" s="334"/>
    </row>
    <row r="22" spans="1:11" s="335" customFormat="1" ht="30" customHeight="1">
      <c r="A22" s="340" t="s">
        <v>507</v>
      </c>
      <c r="B22" s="343">
        <v>4740</v>
      </c>
      <c r="C22" s="346" t="s">
        <v>47</v>
      </c>
      <c r="D22" s="345">
        <v>12000</v>
      </c>
      <c r="E22" s="333"/>
      <c r="F22" s="333"/>
      <c r="G22" s="333"/>
      <c r="H22" s="333"/>
      <c r="I22" s="333"/>
      <c r="J22" s="334"/>
      <c r="K22" s="334"/>
    </row>
    <row r="23" spans="1:11" s="335" customFormat="1" ht="18.75" customHeight="1">
      <c r="A23" s="340" t="s">
        <v>508</v>
      </c>
      <c r="B23" s="343">
        <v>4750</v>
      </c>
      <c r="C23" s="344" t="s">
        <v>48</v>
      </c>
      <c r="D23" s="345">
        <v>15000</v>
      </c>
      <c r="E23" s="333"/>
      <c r="F23" s="333"/>
      <c r="G23" s="333"/>
      <c r="H23" s="333"/>
      <c r="I23" s="333"/>
      <c r="J23" s="334"/>
      <c r="K23" s="334"/>
    </row>
    <row r="24" spans="1:11" s="335" customFormat="1" ht="18.75" customHeight="1">
      <c r="A24" s="343" t="s">
        <v>509</v>
      </c>
      <c r="B24" s="343">
        <v>6120</v>
      </c>
      <c r="C24" s="346" t="s">
        <v>356</v>
      </c>
      <c r="D24" s="345">
        <v>12000</v>
      </c>
      <c r="E24" s="333"/>
      <c r="F24" s="333"/>
      <c r="G24" s="333"/>
      <c r="H24" s="333"/>
      <c r="I24" s="333"/>
      <c r="J24" s="334"/>
      <c r="K24" s="334"/>
    </row>
    <row r="25" spans="1:11" s="41" customFormat="1" ht="19.5" customHeight="1">
      <c r="A25" s="126" t="s">
        <v>127</v>
      </c>
      <c r="B25" s="126" t="s">
        <v>136</v>
      </c>
      <c r="C25" s="137" t="s">
        <v>146</v>
      </c>
      <c r="D25" s="49">
        <f>D7+D8-D11</f>
        <v>0</v>
      </c>
      <c r="E25" s="135"/>
      <c r="F25" s="135"/>
      <c r="G25" s="135"/>
      <c r="H25" s="135"/>
      <c r="I25" s="135"/>
      <c r="J25" s="136"/>
      <c r="K25" s="136"/>
    </row>
    <row r="26" spans="1:11" ht="15">
      <c r="A26" s="135"/>
      <c r="B26" s="135"/>
      <c r="C26" s="135"/>
      <c r="D26" s="135"/>
      <c r="E26" s="135"/>
      <c r="F26" s="135"/>
      <c r="G26" s="135"/>
      <c r="H26" s="135"/>
      <c r="I26" s="135"/>
      <c r="J26" s="136"/>
      <c r="K26" s="136"/>
    </row>
    <row r="27" spans="1:4" s="142" customFormat="1" ht="12.75">
      <c r="A27" s="540"/>
      <c r="B27" s="540"/>
      <c r="C27" s="541"/>
      <c r="D27" s="541"/>
    </row>
    <row r="28" spans="1:11" ht="15">
      <c r="A28" s="135"/>
      <c r="B28" s="135"/>
      <c r="C28" s="135"/>
      <c r="D28" s="135"/>
      <c r="E28" s="135"/>
      <c r="F28" s="135"/>
      <c r="G28" s="135"/>
      <c r="H28" s="135"/>
      <c r="I28" s="135"/>
      <c r="J28" s="136"/>
      <c r="K28" s="136"/>
    </row>
    <row r="29" spans="1:11" ht="15">
      <c r="A29" s="135"/>
      <c r="B29" s="135"/>
      <c r="C29" s="135"/>
      <c r="D29" s="135"/>
      <c r="E29" s="135"/>
      <c r="F29" s="135"/>
      <c r="G29" s="135"/>
      <c r="H29" s="135"/>
      <c r="I29" s="135"/>
      <c r="J29" s="136"/>
      <c r="K29" s="136"/>
    </row>
    <row r="30" spans="1:11" ht="15">
      <c r="A30" s="135"/>
      <c r="B30" s="135"/>
      <c r="C30" s="135"/>
      <c r="D30" s="135"/>
      <c r="E30" s="135"/>
      <c r="F30" s="135"/>
      <c r="G30" s="135"/>
      <c r="H30" s="135"/>
      <c r="I30" s="135"/>
      <c r="J30" s="136"/>
      <c r="K30" s="136"/>
    </row>
    <row r="31" spans="1:11" ht="15">
      <c r="A31" s="135"/>
      <c r="B31" s="135"/>
      <c r="C31" s="135"/>
      <c r="D31" s="135"/>
      <c r="E31" s="135"/>
      <c r="F31" s="135"/>
      <c r="G31" s="135"/>
      <c r="H31" s="135"/>
      <c r="I31" s="135"/>
      <c r="J31" s="136"/>
      <c r="K31" s="136"/>
    </row>
    <row r="32" spans="1:11" ht="15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</row>
    <row r="33" spans="1:11" ht="15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</row>
    <row r="34" spans="1:11" ht="15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</row>
    <row r="35" spans="1:11" ht="15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</row>
  </sheetData>
  <sheetProtection formatCells="0" formatColumns="0" formatRows="0" insertColumns="0" insertRows="0" insertHyperlinks="0" deleteColumns="0" deleteRows="0" sort="0" autoFilter="0" pivotTables="0"/>
  <mergeCells count="6">
    <mergeCell ref="A1:D1"/>
    <mergeCell ref="A2:D2"/>
    <mergeCell ref="A27:D27"/>
    <mergeCell ref="A5:A6"/>
    <mergeCell ref="B5:B6"/>
    <mergeCell ref="D5:D6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&amp;A
 do uchwały Nr LXI/498/2009  
Rady Miasta Świnoujście
z dnia 17 grudnia 2009 roku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0"/>
  </sheetPr>
  <dimension ref="A1:F23"/>
  <sheetViews>
    <sheetView view="pageBreakPreview" zoomScaleSheetLayoutView="100" workbookViewId="0" topLeftCell="A1">
      <pane ySplit="5" topLeftCell="BM10" activePane="bottomLeft" state="frozen"/>
      <selection pane="topLeft" activeCell="C20" sqref="C20"/>
      <selection pane="bottomLeft" activeCell="D14" sqref="D14"/>
    </sheetView>
  </sheetViews>
  <sheetFormatPr defaultColWidth="9.00390625" defaultRowHeight="12.75"/>
  <cols>
    <col min="1" max="1" width="4.00390625" style="175" customWidth="1"/>
    <col min="2" max="2" width="8.125" style="175" customWidth="1"/>
    <col min="3" max="3" width="9.875" style="175" customWidth="1"/>
    <col min="4" max="4" width="44.75390625" style="175" customWidth="1"/>
    <col min="5" max="5" width="20.375" style="175" customWidth="1"/>
    <col min="6" max="16384" width="9.125" style="175" customWidth="1"/>
  </cols>
  <sheetData>
    <row r="1" spans="1:5" s="41" customFormat="1" ht="42" customHeight="1">
      <c r="A1" s="429" t="s">
        <v>727</v>
      </c>
      <c r="B1" s="429"/>
      <c r="C1" s="429"/>
      <c r="D1" s="429"/>
      <c r="E1" s="429"/>
    </row>
    <row r="2" spans="4:5" s="41" customFormat="1" ht="19.5" customHeight="1">
      <c r="D2" s="91"/>
      <c r="E2" s="91"/>
    </row>
    <row r="3" s="41" customFormat="1" ht="19.5" customHeight="1">
      <c r="E3" s="160" t="s">
        <v>131</v>
      </c>
    </row>
    <row r="4" spans="1:5" s="41" customFormat="1" ht="19.5" customHeight="1">
      <c r="A4" s="44" t="s">
        <v>142</v>
      </c>
      <c r="B4" s="44" t="s">
        <v>100</v>
      </c>
      <c r="C4" s="44" t="s">
        <v>101</v>
      </c>
      <c r="D4" s="44" t="s">
        <v>135</v>
      </c>
      <c r="E4" s="44" t="s">
        <v>134</v>
      </c>
    </row>
    <row r="5" spans="1:5" s="41" customFormat="1" ht="7.5" customHeight="1">
      <c r="A5" s="73">
        <v>1</v>
      </c>
      <c r="B5" s="73">
        <v>2</v>
      </c>
      <c r="C5" s="73">
        <v>3</v>
      </c>
      <c r="D5" s="73">
        <v>4</v>
      </c>
      <c r="E5" s="73">
        <v>5</v>
      </c>
    </row>
    <row r="6" spans="1:5" s="41" customFormat="1" ht="30" customHeight="1">
      <c r="A6" s="421" t="s">
        <v>43</v>
      </c>
      <c r="B6" s="422"/>
      <c r="C6" s="422"/>
      <c r="D6" s="422"/>
      <c r="E6" s="181">
        <f>SUM(E7,E8,E9,E10,E11,E12)</f>
        <v>8147200</v>
      </c>
    </row>
    <row r="7" spans="1:6" s="41" customFormat="1" ht="30" customHeight="1">
      <c r="A7" s="95" t="s">
        <v>109</v>
      </c>
      <c r="B7" s="95">
        <v>801</v>
      </c>
      <c r="C7" s="95">
        <v>80104</v>
      </c>
      <c r="D7" s="96" t="s">
        <v>574</v>
      </c>
      <c r="E7" s="182">
        <v>5020000</v>
      </c>
      <c r="F7" s="41" t="s">
        <v>730</v>
      </c>
    </row>
    <row r="8" spans="1:6" s="41" customFormat="1" ht="30" customHeight="1">
      <c r="A8" s="53" t="s">
        <v>110</v>
      </c>
      <c r="B8" s="53">
        <v>801</v>
      </c>
      <c r="C8" s="53">
        <v>80110</v>
      </c>
      <c r="D8" s="56" t="s">
        <v>611</v>
      </c>
      <c r="E8" s="163">
        <v>275000</v>
      </c>
      <c r="F8" s="41" t="s">
        <v>729</v>
      </c>
    </row>
    <row r="9" spans="1:6" s="41" customFormat="1" ht="30" customHeight="1">
      <c r="A9" s="53" t="s">
        <v>111</v>
      </c>
      <c r="B9" s="53">
        <v>851</v>
      </c>
      <c r="C9" s="53">
        <v>85154</v>
      </c>
      <c r="D9" s="56" t="s">
        <v>591</v>
      </c>
      <c r="E9" s="163">
        <v>6200</v>
      </c>
      <c r="F9" s="41" t="s">
        <v>728</v>
      </c>
    </row>
    <row r="10" spans="1:6" s="41" customFormat="1" ht="30" customHeight="1">
      <c r="A10" s="53" t="s">
        <v>99</v>
      </c>
      <c r="B10" s="53">
        <v>921</v>
      </c>
      <c r="C10" s="53">
        <v>92109</v>
      </c>
      <c r="D10" s="54" t="s">
        <v>521</v>
      </c>
      <c r="E10" s="163">
        <v>1300000</v>
      </c>
      <c r="F10" s="41" t="s">
        <v>731</v>
      </c>
    </row>
    <row r="11" spans="1:6" s="41" customFormat="1" ht="30" customHeight="1">
      <c r="A11" s="53" t="s">
        <v>115</v>
      </c>
      <c r="B11" s="53">
        <v>921</v>
      </c>
      <c r="C11" s="53">
        <v>92116</v>
      </c>
      <c r="D11" s="54" t="s">
        <v>522</v>
      </c>
      <c r="E11" s="163">
        <v>1156000</v>
      </c>
      <c r="F11" s="41" t="s">
        <v>731</v>
      </c>
    </row>
    <row r="12" spans="1:6" s="41" customFormat="1" ht="30" customHeight="1">
      <c r="A12" s="53" t="s">
        <v>118</v>
      </c>
      <c r="B12" s="53">
        <v>921</v>
      </c>
      <c r="C12" s="53">
        <v>92118</v>
      </c>
      <c r="D12" s="54" t="s">
        <v>553</v>
      </c>
      <c r="E12" s="163">
        <v>390000</v>
      </c>
      <c r="F12" s="41" t="s">
        <v>731</v>
      </c>
    </row>
    <row r="13" spans="1:5" s="41" customFormat="1" ht="30" customHeight="1">
      <c r="A13" s="421" t="s">
        <v>44</v>
      </c>
      <c r="B13" s="422"/>
      <c r="C13" s="422"/>
      <c r="D13" s="422"/>
      <c r="E13" s="181">
        <f>SUM(E14,E15,E16,E17)</f>
        <v>936655</v>
      </c>
    </row>
    <row r="14" spans="1:6" s="65" customFormat="1" ht="38.25" customHeight="1">
      <c r="A14" s="169" t="s">
        <v>120</v>
      </c>
      <c r="B14" s="169">
        <v>801</v>
      </c>
      <c r="C14" s="169">
        <v>80130</v>
      </c>
      <c r="D14" s="170" t="s">
        <v>781</v>
      </c>
      <c r="E14" s="178">
        <v>658840</v>
      </c>
      <c r="F14" s="172" t="s">
        <v>729</v>
      </c>
    </row>
    <row r="15" spans="1:6" s="65" customFormat="1" ht="38.25" customHeight="1">
      <c r="A15" s="168" t="s">
        <v>123</v>
      </c>
      <c r="B15" s="168">
        <v>801</v>
      </c>
      <c r="C15" s="168">
        <v>80130</v>
      </c>
      <c r="D15" s="170" t="s">
        <v>732</v>
      </c>
      <c r="E15" s="171">
        <v>222040</v>
      </c>
      <c r="F15" s="172" t="s">
        <v>729</v>
      </c>
    </row>
    <row r="16" spans="1:6" s="65" customFormat="1" ht="35.25" customHeight="1">
      <c r="A16" s="168" t="s">
        <v>505</v>
      </c>
      <c r="B16" s="168">
        <v>851</v>
      </c>
      <c r="C16" s="168">
        <v>85111</v>
      </c>
      <c r="D16" s="128" t="s">
        <v>612</v>
      </c>
      <c r="E16" s="171">
        <v>35000</v>
      </c>
      <c r="F16" s="172" t="s">
        <v>728</v>
      </c>
    </row>
    <row r="17" spans="1:6" s="41" customFormat="1" ht="35.25" customHeight="1">
      <c r="A17" s="168" t="s">
        <v>506</v>
      </c>
      <c r="B17" s="168">
        <v>851</v>
      </c>
      <c r="C17" s="168">
        <v>85117</v>
      </c>
      <c r="D17" s="128" t="s">
        <v>523</v>
      </c>
      <c r="E17" s="171">
        <v>20775</v>
      </c>
      <c r="F17" s="60" t="s">
        <v>728</v>
      </c>
    </row>
    <row r="18" spans="1:5" s="65" customFormat="1" ht="30" customHeight="1">
      <c r="A18" s="421" t="s">
        <v>167</v>
      </c>
      <c r="B18" s="422"/>
      <c r="C18" s="422"/>
      <c r="D18" s="415"/>
      <c r="E18" s="173">
        <f>SUM(E6,E13)</f>
        <v>9083855</v>
      </c>
    </row>
    <row r="19" s="65" customFormat="1" ht="12.75"/>
    <row r="20" ht="12.75">
      <c r="A20" s="174"/>
    </row>
    <row r="21" ht="12.75">
      <c r="A21" s="141"/>
    </row>
    <row r="23" ht="12.75">
      <c r="A23" s="141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18:D18"/>
    <mergeCell ref="A13:D13"/>
    <mergeCell ref="A6:D6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r:id="rId1"/>
  <headerFooter alignWithMargins="0">
    <oddHeader xml:space="preserve">&amp;R&amp;9Załącznik nr &amp;A
do uchwały  Nr  LXI/498/2009
Rady Miasta Świnoujście
z dnia 17 grudnia 2009 roku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0"/>
  </sheetPr>
  <dimension ref="A1:F12"/>
  <sheetViews>
    <sheetView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3.375" style="118" customWidth="1"/>
    <col min="2" max="2" width="6.25390625" style="118" customWidth="1"/>
    <col min="3" max="3" width="8.375" style="118" customWidth="1"/>
    <col min="4" max="4" width="23.875" style="66" customWidth="1"/>
    <col min="5" max="5" width="37.625" style="66" customWidth="1"/>
    <col min="6" max="6" width="17.625" style="66" customWidth="1"/>
    <col min="7" max="16384" width="9.125" style="66" customWidth="1"/>
  </cols>
  <sheetData>
    <row r="1" spans="1:6" ht="49.5" customHeight="1">
      <c r="A1" s="429" t="s">
        <v>726</v>
      </c>
      <c r="B1" s="429"/>
      <c r="C1" s="429"/>
      <c r="D1" s="429"/>
      <c r="E1" s="429"/>
      <c r="F1" s="429"/>
    </row>
    <row r="2" spans="4:6" ht="19.5" customHeight="1">
      <c r="D2" s="41"/>
      <c r="E2" s="41"/>
      <c r="F2" s="160" t="s">
        <v>131</v>
      </c>
    </row>
    <row r="3" spans="1:6" ht="19.5" customHeight="1">
      <c r="A3" s="419" t="s">
        <v>142</v>
      </c>
      <c r="B3" s="419" t="s">
        <v>100</v>
      </c>
      <c r="C3" s="419" t="s">
        <v>101</v>
      </c>
      <c r="D3" s="420" t="s">
        <v>147</v>
      </c>
      <c r="E3" s="420" t="s">
        <v>739</v>
      </c>
      <c r="F3" s="420" t="s">
        <v>132</v>
      </c>
    </row>
    <row r="4" spans="1:6" ht="19.5" customHeight="1">
      <c r="A4" s="419"/>
      <c r="B4" s="419"/>
      <c r="C4" s="419"/>
      <c r="D4" s="420"/>
      <c r="E4" s="420"/>
      <c r="F4" s="420"/>
    </row>
    <row r="5" spans="1:6" ht="19.5" customHeight="1">
      <c r="A5" s="419"/>
      <c r="B5" s="419"/>
      <c r="C5" s="419"/>
      <c r="D5" s="420"/>
      <c r="E5" s="420"/>
      <c r="F5" s="420"/>
    </row>
    <row r="6" spans="1:6" ht="7.5" customHeight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</row>
    <row r="7" spans="1:6" ht="30" customHeight="1">
      <c r="A7" s="469" t="s">
        <v>43</v>
      </c>
      <c r="B7" s="470"/>
      <c r="C7" s="470"/>
      <c r="D7" s="470"/>
      <c r="E7" s="470"/>
      <c r="F7" s="471"/>
    </row>
    <row r="8" spans="1:6" s="41" customFormat="1" ht="78" customHeight="1">
      <c r="A8" s="53" t="s">
        <v>109</v>
      </c>
      <c r="B8" s="53">
        <v>700</v>
      </c>
      <c r="C8" s="53">
        <v>70001</v>
      </c>
      <c r="D8" s="414" t="s">
        <v>518</v>
      </c>
      <c r="E8" s="56" t="s">
        <v>825</v>
      </c>
      <c r="F8" s="163">
        <v>400000</v>
      </c>
    </row>
    <row r="9" spans="1:6" s="41" customFormat="1" ht="102" customHeight="1">
      <c r="A9" s="53" t="s">
        <v>110</v>
      </c>
      <c r="B9" s="53">
        <v>926</v>
      </c>
      <c r="C9" s="53">
        <v>92605</v>
      </c>
      <c r="D9" s="414" t="s">
        <v>519</v>
      </c>
      <c r="E9" s="56" t="s">
        <v>629</v>
      </c>
      <c r="F9" s="163">
        <v>850000</v>
      </c>
    </row>
    <row r="10" spans="1:6" s="41" customFormat="1" ht="30" customHeight="1">
      <c r="A10" s="421" t="s">
        <v>520</v>
      </c>
      <c r="B10" s="422"/>
      <c r="C10" s="422"/>
      <c r="D10" s="415"/>
      <c r="E10" s="164"/>
      <c r="F10" s="49">
        <f>SUM(F8,F9)</f>
        <v>1250000</v>
      </c>
    </row>
    <row r="12" ht="12.75">
      <c r="A12" s="165"/>
    </row>
  </sheetData>
  <sheetProtection formatCells="0" formatColumns="0" formatRows="0" insertColumns="0" insertRows="0" insertHyperlinks="0" deleteColumns="0" deleteRows="0" sort="0" autoFilter="0" pivotTables="0"/>
  <mergeCells count="9">
    <mergeCell ref="A7:F7"/>
    <mergeCell ref="A10:D10"/>
    <mergeCell ref="A1:F1"/>
    <mergeCell ref="F3:F5"/>
    <mergeCell ref="D3:D5"/>
    <mergeCell ref="E3:E5"/>
    <mergeCell ref="A3:A5"/>
    <mergeCell ref="B3:B5"/>
    <mergeCell ref="C3:C5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r:id="rId1"/>
  <headerFooter alignWithMargins="0">
    <oddHeader xml:space="preserve">&amp;R&amp;9Załącznik nr &amp;A
do uchwały Nr LXI/498/2009
Rady Miasta Świnoujście
z dnia 17 grudnia 2009 roku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0"/>
  </sheetPr>
  <dimension ref="A1:G18"/>
  <sheetViews>
    <sheetView view="pageBreakPreview"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5.25390625" style="4" customWidth="1"/>
    <col min="2" max="2" width="9.125" style="4" customWidth="1"/>
    <col min="3" max="3" width="11.00390625" style="4" customWidth="1"/>
    <col min="4" max="4" width="43.875" style="4" customWidth="1"/>
    <col min="5" max="5" width="13.75390625" style="4" customWidth="1"/>
    <col min="6" max="6" width="12.00390625" style="4" customWidth="1"/>
    <col min="7" max="7" width="9.125" style="2" customWidth="1"/>
    <col min="8" max="16384" width="9.125" style="4" customWidth="1"/>
  </cols>
  <sheetData>
    <row r="1" spans="1:7" s="66" customFormat="1" ht="48.75" customHeight="1">
      <c r="A1" s="429" t="s">
        <v>735</v>
      </c>
      <c r="B1" s="429"/>
      <c r="C1" s="429"/>
      <c r="D1" s="429"/>
      <c r="E1" s="429"/>
      <c r="F1" s="429"/>
      <c r="G1" s="41"/>
    </row>
    <row r="2" spans="4:7" s="66" customFormat="1" ht="19.5" customHeight="1">
      <c r="D2" s="91"/>
      <c r="E2" s="91"/>
      <c r="G2" s="41"/>
    </row>
    <row r="3" spans="4:7" s="66" customFormat="1" ht="19.5" customHeight="1">
      <c r="D3" s="41"/>
      <c r="E3" s="112"/>
      <c r="F3" s="112" t="s">
        <v>131</v>
      </c>
      <c r="G3" s="41"/>
    </row>
    <row r="4" spans="1:6" s="66" customFormat="1" ht="22.5" customHeight="1">
      <c r="A4" s="480" t="s">
        <v>142</v>
      </c>
      <c r="B4" s="480" t="s">
        <v>100</v>
      </c>
      <c r="C4" s="480" t="s">
        <v>101</v>
      </c>
      <c r="D4" s="480" t="s">
        <v>133</v>
      </c>
      <c r="E4" s="475" t="s">
        <v>742</v>
      </c>
      <c r="F4" s="476"/>
    </row>
    <row r="5" spans="1:6" s="66" customFormat="1" ht="20.25" customHeight="1">
      <c r="A5" s="482"/>
      <c r="B5" s="482"/>
      <c r="C5" s="482"/>
      <c r="D5" s="482"/>
      <c r="E5" s="45" t="s">
        <v>743</v>
      </c>
      <c r="F5" s="45" t="s">
        <v>744</v>
      </c>
    </row>
    <row r="6" spans="1:7" s="183" customFormat="1" ht="7.5" customHeight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161"/>
    </row>
    <row r="7" spans="1:7" s="66" customFormat="1" ht="30" customHeight="1">
      <c r="A7" s="421" t="s">
        <v>43</v>
      </c>
      <c r="B7" s="422"/>
      <c r="C7" s="422"/>
      <c r="D7" s="422"/>
      <c r="E7" s="49">
        <f>SUM(E8,E9,E10)</f>
        <v>0</v>
      </c>
      <c r="F7" s="49">
        <f>SUM(F8,F9,F10)</f>
        <v>1230000</v>
      </c>
      <c r="G7" s="41"/>
    </row>
    <row r="8" spans="1:7" s="190" customFormat="1" ht="28.5" customHeight="1">
      <c r="A8" s="184" t="s">
        <v>109</v>
      </c>
      <c r="B8" s="191">
        <v>700</v>
      </c>
      <c r="C8" s="184">
        <v>70001</v>
      </c>
      <c r="D8" s="328" t="s">
        <v>556</v>
      </c>
      <c r="E8" s="187">
        <v>0</v>
      </c>
      <c r="F8" s="188">
        <v>640000</v>
      </c>
      <c r="G8" s="189" t="s">
        <v>736</v>
      </c>
    </row>
    <row r="9" spans="1:7" s="190" customFormat="1" ht="28.5" customHeight="1">
      <c r="A9" s="184" t="s">
        <v>110</v>
      </c>
      <c r="B9" s="191">
        <v>801</v>
      </c>
      <c r="C9" s="192">
        <v>80104</v>
      </c>
      <c r="D9" s="186" t="s">
        <v>613</v>
      </c>
      <c r="E9" s="187">
        <v>0</v>
      </c>
      <c r="F9" s="188">
        <v>200000</v>
      </c>
      <c r="G9" s="189" t="s">
        <v>736</v>
      </c>
    </row>
    <row r="10" spans="1:7" s="41" customFormat="1" ht="30" customHeight="1">
      <c r="A10" s="184" t="s">
        <v>111</v>
      </c>
      <c r="B10" s="53">
        <v>926</v>
      </c>
      <c r="C10" s="193">
        <v>92605</v>
      </c>
      <c r="D10" s="194" t="s">
        <v>555</v>
      </c>
      <c r="E10" s="188">
        <v>0</v>
      </c>
      <c r="F10" s="188">
        <v>390000</v>
      </c>
      <c r="G10" s="189" t="s">
        <v>736</v>
      </c>
    </row>
    <row r="11" spans="1:6" s="41" customFormat="1" ht="30" customHeight="1">
      <c r="A11" s="421" t="s">
        <v>44</v>
      </c>
      <c r="B11" s="422"/>
      <c r="C11" s="422"/>
      <c r="D11" s="422"/>
      <c r="E11" s="181">
        <f>SUM(E12,E13,E14,E15)</f>
        <v>885920</v>
      </c>
      <c r="F11" s="181">
        <f>SUM(F12,F13,F14,F15)</f>
        <v>324325</v>
      </c>
    </row>
    <row r="12" spans="1:7" s="41" customFormat="1" ht="32.25" customHeight="1">
      <c r="A12" s="195" t="s">
        <v>99</v>
      </c>
      <c r="B12" s="195">
        <v>851</v>
      </c>
      <c r="C12" s="195">
        <v>85111</v>
      </c>
      <c r="D12" s="363" t="s">
        <v>740</v>
      </c>
      <c r="E12" s="182">
        <v>0</v>
      </c>
      <c r="F12" s="182">
        <v>295425</v>
      </c>
      <c r="G12" s="41" t="s">
        <v>737</v>
      </c>
    </row>
    <row r="13" spans="1:7" s="189" customFormat="1" ht="30" customHeight="1">
      <c r="A13" s="195" t="s">
        <v>115</v>
      </c>
      <c r="B13" s="185">
        <v>851</v>
      </c>
      <c r="C13" s="198">
        <v>85117</v>
      </c>
      <c r="D13" s="199" t="s">
        <v>537</v>
      </c>
      <c r="E13" s="188">
        <v>0</v>
      </c>
      <c r="F13" s="188">
        <v>28900</v>
      </c>
      <c r="G13" s="41" t="s">
        <v>737</v>
      </c>
    </row>
    <row r="14" spans="1:7" s="41" customFormat="1" ht="30" customHeight="1">
      <c r="A14" s="195" t="s">
        <v>118</v>
      </c>
      <c r="B14" s="195">
        <v>852</v>
      </c>
      <c r="C14" s="196">
        <v>85201</v>
      </c>
      <c r="D14" s="56" t="s">
        <v>530</v>
      </c>
      <c r="E14" s="163">
        <v>798390</v>
      </c>
      <c r="F14" s="163">
        <v>0</v>
      </c>
      <c r="G14" s="41" t="s">
        <v>738</v>
      </c>
    </row>
    <row r="15" spans="1:7" s="41" customFormat="1" ht="30" customHeight="1">
      <c r="A15" s="195" t="s">
        <v>120</v>
      </c>
      <c r="B15" s="196">
        <v>852</v>
      </c>
      <c r="C15" s="196">
        <v>85204</v>
      </c>
      <c r="D15" s="56" t="s">
        <v>49</v>
      </c>
      <c r="E15" s="163">
        <v>87530</v>
      </c>
      <c r="F15" s="163">
        <v>0</v>
      </c>
      <c r="G15" s="41" t="s">
        <v>738</v>
      </c>
    </row>
    <row r="16" spans="1:7" s="66" customFormat="1" ht="30" customHeight="1">
      <c r="A16" s="421" t="s">
        <v>167</v>
      </c>
      <c r="B16" s="422"/>
      <c r="C16" s="422"/>
      <c r="D16" s="415"/>
      <c r="E16" s="181">
        <f>SUM(E7,E11)</f>
        <v>885920</v>
      </c>
      <c r="F16" s="181">
        <f>SUM(F7,F11)</f>
        <v>1554325</v>
      </c>
      <c r="G16" s="41"/>
    </row>
    <row r="17" spans="1:6" s="133" customFormat="1" ht="33" customHeight="1">
      <c r="A17" s="542" t="s">
        <v>547</v>
      </c>
      <c r="B17" s="542"/>
      <c r="C17" s="542"/>
      <c r="D17" s="542"/>
      <c r="E17" s="543">
        <f>E16+F16</f>
        <v>2440245</v>
      </c>
      <c r="F17" s="544"/>
    </row>
    <row r="18" ht="12.75">
      <c r="A18" s="3"/>
    </row>
  </sheetData>
  <sheetProtection formatCells="0" formatColumns="0" formatRows="0" insertColumns="0" insertRows="0" insertHyperlinks="0" deleteColumns="0" deleteRows="0" sort="0" autoFilter="0" pivotTables="0"/>
  <mergeCells count="11">
    <mergeCell ref="A7:D7"/>
    <mergeCell ref="A17:D17"/>
    <mergeCell ref="E17:F17"/>
    <mergeCell ref="A16:D16"/>
    <mergeCell ref="A11:D11"/>
    <mergeCell ref="A1:F1"/>
    <mergeCell ref="A4:A5"/>
    <mergeCell ref="B4:B5"/>
    <mergeCell ref="C4:C5"/>
    <mergeCell ref="D4:D5"/>
    <mergeCell ref="E4:F4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r:id="rId1"/>
  <headerFooter alignWithMargins="0">
    <oddHeader xml:space="preserve">&amp;R&amp;9Załącznik nr &amp;A
do uchwały Nr LXI/498/2009 
Rady Miasta Świnoujście
z dnia 17 grudnia 2009 roku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0"/>
  </sheetPr>
  <dimension ref="A1:H21"/>
  <sheetViews>
    <sheetView view="pageBreakPreview"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5.25390625" style="4" customWidth="1"/>
    <col min="2" max="2" width="9.125" style="4" customWidth="1"/>
    <col min="3" max="3" width="11.00390625" style="4" customWidth="1"/>
    <col min="4" max="4" width="43.875" style="4" customWidth="1"/>
    <col min="5" max="5" width="13.25390625" style="4" customWidth="1"/>
    <col min="6" max="6" width="13.625" style="4" customWidth="1"/>
    <col min="7" max="7" width="9.125" style="2" customWidth="1"/>
    <col min="8" max="8" width="21.00390625" style="4" customWidth="1"/>
    <col min="9" max="16384" width="9.125" style="4" customWidth="1"/>
  </cols>
  <sheetData>
    <row r="1" spans="1:7" s="66" customFormat="1" ht="58.5" customHeight="1">
      <c r="A1" s="429" t="s">
        <v>774</v>
      </c>
      <c r="B1" s="429"/>
      <c r="C1" s="429"/>
      <c r="D1" s="429"/>
      <c r="E1" s="429"/>
      <c r="F1" s="429"/>
      <c r="G1" s="41"/>
    </row>
    <row r="2" spans="4:7" s="66" customFormat="1" ht="9.75" customHeight="1">
      <c r="D2" s="91"/>
      <c r="E2" s="91"/>
      <c r="G2" s="41"/>
    </row>
    <row r="3" spans="4:7" s="66" customFormat="1" ht="19.5" customHeight="1">
      <c r="D3" s="41"/>
      <c r="E3" s="112"/>
      <c r="F3" s="112" t="s">
        <v>131</v>
      </c>
      <c r="G3" s="41"/>
    </row>
    <row r="4" spans="1:7" s="66" customFormat="1" ht="22.5" customHeight="1">
      <c r="A4" s="480" t="s">
        <v>142</v>
      </c>
      <c r="B4" s="480" t="s">
        <v>100</v>
      </c>
      <c r="C4" s="480" t="s">
        <v>101</v>
      </c>
      <c r="D4" s="480" t="s">
        <v>133</v>
      </c>
      <c r="E4" s="475" t="s">
        <v>742</v>
      </c>
      <c r="F4" s="476"/>
      <c r="G4" s="41"/>
    </row>
    <row r="5" spans="1:7" s="66" customFormat="1" ht="20.25" customHeight="1">
      <c r="A5" s="482"/>
      <c r="B5" s="482"/>
      <c r="C5" s="482"/>
      <c r="D5" s="482"/>
      <c r="E5" s="45" t="s">
        <v>743</v>
      </c>
      <c r="F5" s="45" t="s">
        <v>744</v>
      </c>
      <c r="G5" s="41"/>
    </row>
    <row r="6" spans="1:7" s="183" customFormat="1" ht="10.5" customHeight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200">
        <v>6</v>
      </c>
      <c r="G6" s="161"/>
    </row>
    <row r="7" spans="1:7" s="66" customFormat="1" ht="26.25" customHeight="1">
      <c r="A7" s="421" t="s">
        <v>43</v>
      </c>
      <c r="B7" s="422"/>
      <c r="C7" s="422"/>
      <c r="D7" s="422"/>
      <c r="E7" s="329">
        <f>SUM(E8,E9,E10,E11,E12,E13,E14,E15,E16,E17,E18)</f>
        <v>1818236</v>
      </c>
      <c r="F7" s="181">
        <f>SUM(F8,F9,F10,F11,F12,F13,F14,F16,F17,F18)</f>
        <v>150000</v>
      </c>
      <c r="G7" s="41"/>
    </row>
    <row r="8" spans="1:7" s="66" customFormat="1" ht="26.25" customHeight="1">
      <c r="A8" s="195" t="s">
        <v>109</v>
      </c>
      <c r="B8" s="95">
        <v>630</v>
      </c>
      <c r="C8" s="195">
        <v>63003</v>
      </c>
      <c r="D8" s="96" t="s">
        <v>187</v>
      </c>
      <c r="E8" s="188">
        <v>100000</v>
      </c>
      <c r="F8" s="188">
        <v>0</v>
      </c>
      <c r="G8" s="41" t="s">
        <v>746</v>
      </c>
    </row>
    <row r="9" spans="1:7" s="66" customFormat="1" ht="28.5" customHeight="1">
      <c r="A9" s="195" t="s">
        <v>110</v>
      </c>
      <c r="B9" s="53">
        <v>750</v>
      </c>
      <c r="C9" s="196">
        <v>75095</v>
      </c>
      <c r="D9" s="54" t="s">
        <v>554</v>
      </c>
      <c r="E9" s="188">
        <v>6436</v>
      </c>
      <c r="F9" s="188">
        <v>0</v>
      </c>
      <c r="G9" s="41" t="s">
        <v>746</v>
      </c>
    </row>
    <row r="10" spans="1:7" s="41" customFormat="1" ht="28.5" customHeight="1">
      <c r="A10" s="195" t="s">
        <v>111</v>
      </c>
      <c r="B10" s="53">
        <v>801</v>
      </c>
      <c r="C10" s="53">
        <v>80195</v>
      </c>
      <c r="D10" s="54" t="s">
        <v>529</v>
      </c>
      <c r="E10" s="163">
        <v>14000</v>
      </c>
      <c r="F10" s="163">
        <v>0</v>
      </c>
      <c r="G10" s="41" t="s">
        <v>746</v>
      </c>
    </row>
    <row r="11" spans="1:7" s="41" customFormat="1" ht="28.5" customHeight="1">
      <c r="A11" s="195" t="s">
        <v>99</v>
      </c>
      <c r="B11" s="53">
        <v>851</v>
      </c>
      <c r="C11" s="53">
        <v>85149</v>
      </c>
      <c r="D11" s="54" t="s">
        <v>456</v>
      </c>
      <c r="E11" s="163">
        <v>14000</v>
      </c>
      <c r="F11" s="163">
        <v>0</v>
      </c>
      <c r="G11" s="41" t="s">
        <v>746</v>
      </c>
    </row>
    <row r="12" spans="1:7" s="41" customFormat="1" ht="30" customHeight="1">
      <c r="A12" s="195" t="s">
        <v>115</v>
      </c>
      <c r="B12" s="95">
        <v>851</v>
      </c>
      <c r="C12" s="193">
        <v>85154</v>
      </c>
      <c r="D12" s="201" t="s">
        <v>531</v>
      </c>
      <c r="E12" s="188">
        <v>450000</v>
      </c>
      <c r="F12" s="188">
        <v>0</v>
      </c>
      <c r="G12" s="41" t="s">
        <v>746</v>
      </c>
    </row>
    <row r="13" spans="1:7" s="41" customFormat="1" ht="30" customHeight="1">
      <c r="A13" s="195" t="s">
        <v>118</v>
      </c>
      <c r="B13" s="95">
        <v>851</v>
      </c>
      <c r="C13" s="193">
        <v>85195</v>
      </c>
      <c r="D13" s="194" t="s">
        <v>532</v>
      </c>
      <c r="E13" s="188">
        <v>20000</v>
      </c>
      <c r="F13" s="188">
        <v>0</v>
      </c>
      <c r="G13" s="41" t="s">
        <v>747</v>
      </c>
    </row>
    <row r="14" spans="1:7" s="41" customFormat="1" ht="28.5" customHeight="1">
      <c r="A14" s="195" t="s">
        <v>120</v>
      </c>
      <c r="B14" s="95">
        <v>853</v>
      </c>
      <c r="C14" s="193">
        <v>85395</v>
      </c>
      <c r="D14" s="201" t="s">
        <v>528</v>
      </c>
      <c r="E14" s="188">
        <v>552000</v>
      </c>
      <c r="F14" s="188">
        <v>0</v>
      </c>
      <c r="G14" s="364" t="s">
        <v>748</v>
      </c>
    </row>
    <row r="15" spans="1:7" s="41" customFormat="1" ht="28.5" customHeight="1">
      <c r="A15" s="195" t="s">
        <v>123</v>
      </c>
      <c r="B15" s="95">
        <v>900</v>
      </c>
      <c r="C15" s="193">
        <v>90013</v>
      </c>
      <c r="D15" s="201" t="s">
        <v>469</v>
      </c>
      <c r="E15" s="188">
        <v>305000</v>
      </c>
      <c r="F15" s="188">
        <v>0</v>
      </c>
      <c r="G15" s="41" t="s">
        <v>746</v>
      </c>
    </row>
    <row r="16" spans="1:7" s="41" customFormat="1" ht="30" customHeight="1">
      <c r="A16" s="195" t="s">
        <v>505</v>
      </c>
      <c r="B16" s="95">
        <v>921</v>
      </c>
      <c r="C16" s="193">
        <v>92120</v>
      </c>
      <c r="D16" s="194" t="s">
        <v>741</v>
      </c>
      <c r="E16" s="188">
        <v>0</v>
      </c>
      <c r="F16" s="188">
        <v>150000</v>
      </c>
      <c r="G16" s="41" t="s">
        <v>749</v>
      </c>
    </row>
    <row r="17" spans="1:7" s="41" customFormat="1" ht="28.5" customHeight="1">
      <c r="A17" s="195" t="s">
        <v>506</v>
      </c>
      <c r="B17" s="95">
        <v>921</v>
      </c>
      <c r="C17" s="193">
        <v>92195</v>
      </c>
      <c r="D17" s="194" t="s">
        <v>53</v>
      </c>
      <c r="E17" s="188">
        <v>56800</v>
      </c>
      <c r="F17" s="188">
        <v>0</v>
      </c>
      <c r="G17" s="41" t="s">
        <v>746</v>
      </c>
    </row>
    <row r="18" spans="1:7" s="41" customFormat="1" ht="28.5" customHeight="1">
      <c r="A18" s="195" t="s">
        <v>507</v>
      </c>
      <c r="B18" s="53">
        <v>926</v>
      </c>
      <c r="C18" s="193">
        <v>92605</v>
      </c>
      <c r="D18" s="201" t="s">
        <v>476</v>
      </c>
      <c r="E18" s="188">
        <v>300000</v>
      </c>
      <c r="F18" s="188">
        <v>0</v>
      </c>
      <c r="G18" s="41" t="s">
        <v>746</v>
      </c>
    </row>
    <row r="19" spans="1:7" s="66" customFormat="1" ht="31.5" customHeight="1">
      <c r="A19" s="421" t="s">
        <v>157</v>
      </c>
      <c r="B19" s="422"/>
      <c r="C19" s="422"/>
      <c r="D19" s="415"/>
      <c r="E19" s="543">
        <f>SUM(E7,F7)</f>
        <v>1968236</v>
      </c>
      <c r="F19" s="545"/>
      <c r="G19" s="41"/>
    </row>
    <row r="21" spans="1:8" s="9" customFormat="1" ht="12.75">
      <c r="A21" s="7"/>
      <c r="B21" s="8"/>
      <c r="C21" s="8"/>
      <c r="E21" s="10"/>
      <c r="G21" s="2"/>
      <c r="H21" s="11"/>
    </row>
  </sheetData>
  <sheetProtection formatCells="0" formatColumns="0" formatRows="0" insertColumns="0" insertRows="0" insertHyperlinks="0" deleteColumns="0" deleteRows="0" sort="0" autoFilter="0" pivotTables="0"/>
  <mergeCells count="9">
    <mergeCell ref="A19:D19"/>
    <mergeCell ref="A7:D7"/>
    <mergeCell ref="E19:F19"/>
    <mergeCell ref="A1:F1"/>
    <mergeCell ref="E4:F4"/>
    <mergeCell ref="A4:A5"/>
    <mergeCell ref="B4:B5"/>
    <mergeCell ref="C4:C5"/>
    <mergeCell ref="D4:D5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r:id="rId1"/>
  <headerFooter alignWithMargins="0">
    <oddHeader xml:space="preserve">&amp;R&amp;9Załącznik nr &amp;A
do uchwały Nr  LXI/498/2009 
Rady Miasta Świnoujście
z dnia 17 grudnia 2009 roku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O170"/>
  <sheetViews>
    <sheetView view="pageBreakPreview" zoomScaleNormal="95" zoomScaleSheetLayoutView="100" zoomScalePageLayoutView="0" workbookViewId="0" topLeftCell="B1">
      <pane ySplit="8" topLeftCell="BM9" activePane="bottomLeft" state="frozen"/>
      <selection pane="topLeft" activeCell="C20" sqref="C20"/>
      <selection pane="bottomLeft" activeCell="C107" sqref="C107"/>
    </sheetView>
  </sheetViews>
  <sheetFormatPr defaultColWidth="9.00390625" defaultRowHeight="12.75"/>
  <cols>
    <col min="1" max="1" width="4.875" style="39" customWidth="1"/>
    <col min="2" max="2" width="7.25390625" style="39" customWidth="1"/>
    <col min="3" max="3" width="19.25390625" style="20" customWidth="1"/>
    <col min="4" max="4" width="9.625" style="20" customWidth="1"/>
    <col min="5" max="5" width="9.25390625" style="20" customWidth="1"/>
    <col min="6" max="6" width="9.875" style="20" customWidth="1"/>
    <col min="7" max="7" width="10.625" style="20" customWidth="1"/>
    <col min="8" max="8" width="7.375" style="20" customWidth="1"/>
    <col min="9" max="9" width="7.875" style="20" customWidth="1"/>
    <col min="10" max="10" width="8.375" style="20" customWidth="1"/>
    <col min="11" max="11" width="8.75390625" style="20" customWidth="1"/>
    <col min="12" max="12" width="10.75390625" style="20" customWidth="1"/>
    <col min="13" max="13" width="8.25390625" style="20" customWidth="1"/>
    <col min="14" max="14" width="7.75390625" style="20" customWidth="1"/>
    <col min="15" max="15" width="9.375" style="20" customWidth="1"/>
    <col min="16" max="16384" width="9.125" style="17" customWidth="1"/>
  </cols>
  <sheetData>
    <row r="1" spans="1:15" s="24" customFormat="1" ht="18">
      <c r="A1" s="454" t="s">
        <v>652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</row>
    <row r="2" spans="1:6" ht="11.25">
      <c r="A2" s="18"/>
      <c r="B2" s="18"/>
      <c r="C2" s="19"/>
      <c r="D2" s="19"/>
      <c r="E2" s="19"/>
      <c r="F2" s="19"/>
    </row>
    <row r="3" spans="1:15" ht="11.25">
      <c r="A3" s="18"/>
      <c r="B3" s="18"/>
      <c r="C3" s="19"/>
      <c r="D3" s="19"/>
      <c r="E3" s="19"/>
      <c r="O3" s="159" t="s">
        <v>141</v>
      </c>
    </row>
    <row r="4" spans="1:15" s="21" customFormat="1" ht="18.75" customHeight="1">
      <c r="A4" s="455" t="s">
        <v>100</v>
      </c>
      <c r="B4" s="455" t="s">
        <v>101</v>
      </c>
      <c r="C4" s="447" t="s">
        <v>114</v>
      </c>
      <c r="D4" s="447" t="s">
        <v>653</v>
      </c>
      <c r="E4" s="447" t="s">
        <v>149</v>
      </c>
      <c r="F4" s="447"/>
      <c r="G4" s="447"/>
      <c r="H4" s="447"/>
      <c r="I4" s="447"/>
      <c r="J4" s="447"/>
      <c r="K4" s="447"/>
      <c r="L4" s="447"/>
      <c r="M4" s="447"/>
      <c r="N4" s="447"/>
      <c r="O4" s="447"/>
    </row>
    <row r="5" spans="1:15" s="21" customFormat="1" ht="20.25" customHeight="1">
      <c r="A5" s="455"/>
      <c r="B5" s="455"/>
      <c r="C5" s="447"/>
      <c r="D5" s="447"/>
      <c r="E5" s="447" t="s">
        <v>126</v>
      </c>
      <c r="F5" s="447" t="s">
        <v>104</v>
      </c>
      <c r="G5" s="447"/>
      <c r="H5" s="447"/>
      <c r="I5" s="447"/>
      <c r="J5" s="447"/>
      <c r="K5" s="447"/>
      <c r="L5" s="447"/>
      <c r="M5" s="447"/>
      <c r="N5" s="447"/>
      <c r="O5" s="447" t="s">
        <v>129</v>
      </c>
    </row>
    <row r="6" spans="1:15" s="21" customFormat="1" ht="27" customHeight="1">
      <c r="A6" s="455"/>
      <c r="B6" s="455"/>
      <c r="C6" s="447"/>
      <c r="D6" s="447"/>
      <c r="E6" s="447"/>
      <c r="F6" s="448" t="s">
        <v>655</v>
      </c>
      <c r="G6" s="449"/>
      <c r="H6" s="448" t="s">
        <v>656</v>
      </c>
      <c r="I6" s="449"/>
      <c r="J6" s="450" t="s">
        <v>658</v>
      </c>
      <c r="K6" s="450" t="s">
        <v>699</v>
      </c>
      <c r="L6" s="452" t="s">
        <v>659</v>
      </c>
      <c r="M6" s="450" t="s">
        <v>150</v>
      </c>
      <c r="N6" s="450" t="s">
        <v>160</v>
      </c>
      <c r="O6" s="447"/>
    </row>
    <row r="7" spans="1:15" s="21" customFormat="1" ht="120.75" customHeight="1">
      <c r="A7" s="455"/>
      <c r="B7" s="455"/>
      <c r="C7" s="447"/>
      <c r="D7" s="447"/>
      <c r="E7" s="447"/>
      <c r="F7" s="16" t="s">
        <v>783</v>
      </c>
      <c r="G7" s="16" t="s">
        <v>750</v>
      </c>
      <c r="H7" s="16" t="s">
        <v>657</v>
      </c>
      <c r="I7" s="16" t="s">
        <v>660</v>
      </c>
      <c r="J7" s="451"/>
      <c r="K7" s="451"/>
      <c r="L7" s="453"/>
      <c r="M7" s="451"/>
      <c r="N7" s="451"/>
      <c r="O7" s="447"/>
    </row>
    <row r="8" spans="1:15" s="21" customFormat="1" ht="8.25" customHeight="1">
      <c r="A8" s="22">
        <v>1</v>
      </c>
      <c r="B8" s="22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</row>
    <row r="9" spans="1:15" s="365" customFormat="1" ht="12" customHeight="1">
      <c r="A9" s="457" t="s">
        <v>27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1"/>
    </row>
    <row r="10" spans="1:15" s="28" customFormat="1" ht="11.25">
      <c r="A10" s="25" t="s">
        <v>168</v>
      </c>
      <c r="B10" s="25"/>
      <c r="C10" s="26" t="s">
        <v>169</v>
      </c>
      <c r="D10" s="27">
        <f aca="true" t="shared" si="0" ref="D10:O10">SUM(D11:D13)</f>
        <v>69267</v>
      </c>
      <c r="E10" s="27">
        <f t="shared" si="0"/>
        <v>69267</v>
      </c>
      <c r="F10" s="27">
        <f t="shared" si="0"/>
        <v>52130</v>
      </c>
      <c r="G10" s="27">
        <f t="shared" si="0"/>
        <v>16137</v>
      </c>
      <c r="H10" s="27">
        <f t="shared" si="0"/>
        <v>0</v>
      </c>
      <c r="I10" s="27">
        <f t="shared" si="0"/>
        <v>0</v>
      </c>
      <c r="J10" s="27">
        <f t="shared" si="0"/>
        <v>1000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27">
        <f t="shared" si="0"/>
        <v>0</v>
      </c>
      <c r="O10" s="27">
        <f t="shared" si="0"/>
        <v>0</v>
      </c>
    </row>
    <row r="11" spans="1:15" s="21" customFormat="1" ht="11.25">
      <c r="A11" s="29"/>
      <c r="B11" s="29" t="s">
        <v>359</v>
      </c>
      <c r="C11" s="30" t="s">
        <v>436</v>
      </c>
      <c r="D11" s="31">
        <f>E11+O11</f>
        <v>65000</v>
      </c>
      <c r="E11" s="31">
        <f>SUM(F11:N11)</f>
        <v>65000</v>
      </c>
      <c r="F11" s="31">
        <v>52130</v>
      </c>
      <c r="G11" s="31">
        <v>12870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</row>
    <row r="12" spans="1:15" s="21" customFormat="1" ht="11.25">
      <c r="A12" s="29"/>
      <c r="B12" s="29" t="s">
        <v>360</v>
      </c>
      <c r="C12" s="30" t="s">
        <v>437</v>
      </c>
      <c r="D12" s="31">
        <f>E12+O12</f>
        <v>1000</v>
      </c>
      <c r="E12" s="31">
        <f>SUM(F12:N12)</f>
        <v>1000</v>
      </c>
      <c r="F12" s="31">
        <v>0</v>
      </c>
      <c r="G12" s="31">
        <v>0</v>
      </c>
      <c r="H12" s="31">
        <v>0</v>
      </c>
      <c r="I12" s="31">
        <v>0</v>
      </c>
      <c r="J12" s="31">
        <v>1000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</row>
    <row r="13" spans="1:15" s="21" customFormat="1" ht="11.25">
      <c r="A13" s="29"/>
      <c r="B13" s="29" t="s">
        <v>361</v>
      </c>
      <c r="C13" s="30" t="s">
        <v>175</v>
      </c>
      <c r="D13" s="31">
        <f>E13+O13</f>
        <v>3267</v>
      </c>
      <c r="E13" s="31">
        <f>SUM(F13:N13)</f>
        <v>3267</v>
      </c>
      <c r="F13" s="31">
        <v>0</v>
      </c>
      <c r="G13" s="31">
        <v>3267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</row>
    <row r="14" spans="1:15" s="28" customFormat="1" ht="11.25">
      <c r="A14" s="32" t="s">
        <v>172</v>
      </c>
      <c r="B14" s="32"/>
      <c r="C14" s="33" t="s">
        <v>173</v>
      </c>
      <c r="D14" s="34">
        <f aca="true" t="shared" si="1" ref="D14:O14">D15</f>
        <v>36020</v>
      </c>
      <c r="E14" s="34">
        <f t="shared" si="1"/>
        <v>36020</v>
      </c>
      <c r="F14" s="34">
        <f t="shared" si="1"/>
        <v>0</v>
      </c>
      <c r="G14" s="34">
        <f t="shared" si="1"/>
        <v>36020</v>
      </c>
      <c r="H14" s="34">
        <f t="shared" si="1"/>
        <v>0</v>
      </c>
      <c r="I14" s="34">
        <f t="shared" si="1"/>
        <v>0</v>
      </c>
      <c r="J14" s="34">
        <f t="shared" si="1"/>
        <v>0</v>
      </c>
      <c r="K14" s="34">
        <f t="shared" si="1"/>
        <v>0</v>
      </c>
      <c r="L14" s="34">
        <f t="shared" si="1"/>
        <v>0</v>
      </c>
      <c r="M14" s="34">
        <f t="shared" si="1"/>
        <v>0</v>
      </c>
      <c r="N14" s="34">
        <f t="shared" si="1"/>
        <v>0</v>
      </c>
      <c r="O14" s="34">
        <f t="shared" si="1"/>
        <v>0</v>
      </c>
    </row>
    <row r="15" spans="1:15" s="21" customFormat="1" ht="11.25">
      <c r="A15" s="29"/>
      <c r="B15" s="29" t="s">
        <v>174</v>
      </c>
      <c r="C15" s="30" t="s">
        <v>175</v>
      </c>
      <c r="D15" s="31">
        <f>E15+O15</f>
        <v>36020</v>
      </c>
      <c r="E15" s="31">
        <f>SUM(F15:N15)</f>
        <v>36020</v>
      </c>
      <c r="F15" s="31">
        <v>0</v>
      </c>
      <c r="G15" s="31">
        <v>36020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</row>
    <row r="16" spans="1:15" s="28" customFormat="1" ht="47.25" customHeight="1">
      <c r="A16" s="32" t="s">
        <v>362</v>
      </c>
      <c r="B16" s="32"/>
      <c r="C16" s="33" t="s">
        <v>502</v>
      </c>
      <c r="D16" s="34">
        <f aca="true" t="shared" si="2" ref="D16:O16">D17</f>
        <v>5451737</v>
      </c>
      <c r="E16" s="34">
        <f t="shared" si="2"/>
        <v>5451737</v>
      </c>
      <c r="F16" s="34">
        <f t="shared" si="2"/>
        <v>0</v>
      </c>
      <c r="G16" s="34">
        <f>SUM(G17)</f>
        <v>5451737</v>
      </c>
      <c r="H16" s="34">
        <f t="shared" si="2"/>
        <v>0</v>
      </c>
      <c r="I16" s="34">
        <f t="shared" si="2"/>
        <v>0</v>
      </c>
      <c r="J16" s="34">
        <f t="shared" si="2"/>
        <v>0</v>
      </c>
      <c r="K16" s="34">
        <f t="shared" si="2"/>
        <v>0</v>
      </c>
      <c r="L16" s="34">
        <f t="shared" si="2"/>
        <v>0</v>
      </c>
      <c r="M16" s="34">
        <f t="shared" si="2"/>
        <v>0</v>
      </c>
      <c r="N16" s="34">
        <f t="shared" si="2"/>
        <v>0</v>
      </c>
      <c r="O16" s="34">
        <f t="shared" si="2"/>
        <v>0</v>
      </c>
    </row>
    <row r="17" spans="1:15" s="21" customFormat="1" ht="11.25">
      <c r="A17" s="29"/>
      <c r="B17" s="29" t="s">
        <v>363</v>
      </c>
      <c r="C17" s="30" t="s">
        <v>438</v>
      </c>
      <c r="D17" s="31">
        <f>E17+O17</f>
        <v>5451737</v>
      </c>
      <c r="E17" s="31">
        <f>SUM(F17:N17)</f>
        <v>5451737</v>
      </c>
      <c r="F17" s="31">
        <v>0</v>
      </c>
      <c r="G17" s="31">
        <v>5451737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</row>
    <row r="18" spans="1:15" s="28" customFormat="1" ht="11.25">
      <c r="A18" s="32" t="s">
        <v>364</v>
      </c>
      <c r="B18" s="32"/>
      <c r="C18" s="33" t="s">
        <v>439</v>
      </c>
      <c r="D18" s="34">
        <f aca="true" t="shared" si="3" ref="D18:O18">D19</f>
        <v>400000</v>
      </c>
      <c r="E18" s="34">
        <f t="shared" si="3"/>
        <v>400000</v>
      </c>
      <c r="F18" s="34">
        <f t="shared" si="3"/>
        <v>200488</v>
      </c>
      <c r="G18" s="34">
        <f t="shared" si="3"/>
        <v>199512</v>
      </c>
      <c r="H18" s="34">
        <f t="shared" si="3"/>
        <v>0</v>
      </c>
      <c r="I18" s="34">
        <f t="shared" si="3"/>
        <v>0</v>
      </c>
      <c r="J18" s="34">
        <f t="shared" si="3"/>
        <v>0</v>
      </c>
      <c r="K18" s="34">
        <f t="shared" si="3"/>
        <v>0</v>
      </c>
      <c r="L18" s="34">
        <f t="shared" si="3"/>
        <v>0</v>
      </c>
      <c r="M18" s="34">
        <f t="shared" si="3"/>
        <v>0</v>
      </c>
      <c r="N18" s="34">
        <f t="shared" si="3"/>
        <v>0</v>
      </c>
      <c r="O18" s="34">
        <f t="shared" si="3"/>
        <v>0</v>
      </c>
    </row>
    <row r="19" spans="1:15" s="21" customFormat="1" ht="11.25">
      <c r="A19" s="29"/>
      <c r="B19" s="29" t="s">
        <v>365</v>
      </c>
      <c r="C19" s="30" t="s">
        <v>175</v>
      </c>
      <c r="D19" s="31">
        <f>E19+O19</f>
        <v>400000</v>
      </c>
      <c r="E19" s="31">
        <f>SUM(F19:N19)</f>
        <v>400000</v>
      </c>
      <c r="F19" s="31">
        <v>200488</v>
      </c>
      <c r="G19" s="31">
        <v>199512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</row>
    <row r="20" spans="1:15" s="28" customFormat="1" ht="11.25">
      <c r="A20" s="32" t="s">
        <v>180</v>
      </c>
      <c r="B20" s="32"/>
      <c r="C20" s="33" t="s">
        <v>181</v>
      </c>
      <c r="D20" s="34">
        <f aca="true" t="shared" si="4" ref="D20:O20">D21+D22+D23</f>
        <v>12960390</v>
      </c>
      <c r="E20" s="34">
        <f t="shared" si="4"/>
        <v>7090390</v>
      </c>
      <c r="F20" s="34">
        <f t="shared" si="4"/>
        <v>190810</v>
      </c>
      <c r="G20" s="34">
        <f t="shared" si="4"/>
        <v>6899580</v>
      </c>
      <c r="H20" s="34">
        <f t="shared" si="4"/>
        <v>0</v>
      </c>
      <c r="I20" s="34">
        <f t="shared" si="4"/>
        <v>0</v>
      </c>
      <c r="J20" s="34">
        <f t="shared" si="4"/>
        <v>0</v>
      </c>
      <c r="K20" s="34">
        <f t="shared" si="4"/>
        <v>0</v>
      </c>
      <c r="L20" s="34">
        <f t="shared" si="4"/>
        <v>0</v>
      </c>
      <c r="M20" s="34">
        <f t="shared" si="4"/>
        <v>0</v>
      </c>
      <c r="N20" s="34">
        <f t="shared" si="4"/>
        <v>0</v>
      </c>
      <c r="O20" s="34">
        <f t="shared" si="4"/>
        <v>5870000</v>
      </c>
    </row>
    <row r="21" spans="1:15" s="21" customFormat="1" ht="23.25" customHeight="1">
      <c r="A21" s="29"/>
      <c r="B21" s="29" t="s">
        <v>366</v>
      </c>
      <c r="C21" s="30" t="s">
        <v>440</v>
      </c>
      <c r="D21" s="31">
        <f>E21+O21</f>
        <v>2900000</v>
      </c>
      <c r="E21" s="31">
        <f>SUM(F21:N21)</f>
        <v>2900000</v>
      </c>
      <c r="F21" s="31">
        <v>0</v>
      </c>
      <c r="G21" s="31">
        <v>2900000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</row>
    <row r="22" spans="1:15" s="21" customFormat="1" ht="11.25">
      <c r="A22" s="29"/>
      <c r="B22" s="29" t="s">
        <v>367</v>
      </c>
      <c r="C22" s="30" t="s">
        <v>441</v>
      </c>
      <c r="D22" s="31">
        <f>E22+O22</f>
        <v>9644000</v>
      </c>
      <c r="E22" s="31">
        <f>SUM(F22:N22)</f>
        <v>3774000</v>
      </c>
      <c r="F22" s="31">
        <v>36500</v>
      </c>
      <c r="G22" s="31">
        <v>3737500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5870000</v>
      </c>
    </row>
    <row r="23" spans="1:15" s="21" customFormat="1" ht="11.25">
      <c r="A23" s="29"/>
      <c r="B23" s="29" t="s">
        <v>357</v>
      </c>
      <c r="C23" s="30" t="s">
        <v>358</v>
      </c>
      <c r="D23" s="31">
        <f>E23+O23</f>
        <v>416390</v>
      </c>
      <c r="E23" s="31">
        <f>SUM(F23:N23)</f>
        <v>416390</v>
      </c>
      <c r="F23" s="31">
        <v>154310</v>
      </c>
      <c r="G23" s="31">
        <v>262080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</row>
    <row r="24" spans="1:15" s="28" customFormat="1" ht="11.25">
      <c r="A24" s="32" t="s">
        <v>184</v>
      </c>
      <c r="B24" s="32"/>
      <c r="C24" s="33" t="s">
        <v>185</v>
      </c>
      <c r="D24" s="34">
        <f>D25+D26</f>
        <v>5684000</v>
      </c>
      <c r="E24" s="34">
        <f aca="true" t="shared" si="5" ref="E24:O24">E25+E26</f>
        <v>461000</v>
      </c>
      <c r="F24" s="34">
        <f t="shared" si="5"/>
        <v>21500</v>
      </c>
      <c r="G24" s="34">
        <f t="shared" si="5"/>
        <v>77500</v>
      </c>
      <c r="H24" s="34">
        <f t="shared" si="5"/>
        <v>0</v>
      </c>
      <c r="I24" s="34">
        <f t="shared" si="5"/>
        <v>0</v>
      </c>
      <c r="J24" s="34">
        <f t="shared" si="5"/>
        <v>100000</v>
      </c>
      <c r="K24" s="34">
        <f t="shared" si="5"/>
        <v>0</v>
      </c>
      <c r="L24" s="34">
        <f t="shared" si="5"/>
        <v>262000</v>
      </c>
      <c r="M24" s="34">
        <f t="shared" si="5"/>
        <v>0</v>
      </c>
      <c r="N24" s="34">
        <f t="shared" si="5"/>
        <v>0</v>
      </c>
      <c r="O24" s="34">
        <f t="shared" si="5"/>
        <v>5223000</v>
      </c>
    </row>
    <row r="25" spans="1:15" s="21" customFormat="1" ht="21" customHeight="1">
      <c r="A25" s="29"/>
      <c r="B25" s="29" t="s">
        <v>186</v>
      </c>
      <c r="C25" s="30" t="s">
        <v>187</v>
      </c>
      <c r="D25" s="31">
        <f>E25+O25</f>
        <v>461000</v>
      </c>
      <c r="E25" s="31">
        <f>SUM(F25:N25)</f>
        <v>461000</v>
      </c>
      <c r="F25" s="31">
        <v>21500</v>
      </c>
      <c r="G25" s="31">
        <v>77500</v>
      </c>
      <c r="H25" s="31">
        <v>0</v>
      </c>
      <c r="I25" s="31">
        <v>0</v>
      </c>
      <c r="J25" s="31">
        <v>100000</v>
      </c>
      <c r="K25" s="31">
        <v>0</v>
      </c>
      <c r="L25" s="31">
        <v>262000</v>
      </c>
      <c r="M25" s="31">
        <v>0</v>
      </c>
      <c r="N25" s="31">
        <v>0</v>
      </c>
      <c r="O25" s="31">
        <v>0</v>
      </c>
    </row>
    <row r="26" spans="1:15" s="21" customFormat="1" ht="11.25">
      <c r="A26" s="29"/>
      <c r="B26" s="29" t="s">
        <v>368</v>
      </c>
      <c r="C26" s="30" t="s">
        <v>175</v>
      </c>
      <c r="D26" s="31">
        <f>E26+O26</f>
        <v>5223000</v>
      </c>
      <c r="E26" s="31">
        <f>SUM(F26:N26)</f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5223000</v>
      </c>
    </row>
    <row r="27" spans="1:15" s="28" customFormat="1" ht="22.5" customHeight="1">
      <c r="A27" s="32" t="s">
        <v>190</v>
      </c>
      <c r="B27" s="32"/>
      <c r="C27" s="33" t="s">
        <v>191</v>
      </c>
      <c r="D27" s="34">
        <f>D28+D29+D30</f>
        <v>5339200</v>
      </c>
      <c r="E27" s="34">
        <f aca="true" t="shared" si="6" ref="E27:O27">E28+E29+E30</f>
        <v>2066200</v>
      </c>
      <c r="F27" s="34">
        <f t="shared" si="6"/>
        <v>0</v>
      </c>
      <c r="G27" s="34">
        <f t="shared" si="6"/>
        <v>1666200</v>
      </c>
      <c r="H27" s="34">
        <f t="shared" si="6"/>
        <v>0</v>
      </c>
      <c r="I27" s="34">
        <f t="shared" si="6"/>
        <v>0</v>
      </c>
      <c r="J27" s="34">
        <f t="shared" si="6"/>
        <v>400000</v>
      </c>
      <c r="K27" s="34">
        <f t="shared" si="6"/>
        <v>0</v>
      </c>
      <c r="L27" s="34">
        <f t="shared" si="6"/>
        <v>0</v>
      </c>
      <c r="M27" s="34">
        <f t="shared" si="6"/>
        <v>0</v>
      </c>
      <c r="N27" s="34">
        <f t="shared" si="6"/>
        <v>0</v>
      </c>
      <c r="O27" s="34">
        <f t="shared" si="6"/>
        <v>3273000</v>
      </c>
    </row>
    <row r="28" spans="1:15" s="21" customFormat="1" ht="23.25" customHeight="1">
      <c r="A28" s="29"/>
      <c r="B28" s="29" t="s">
        <v>369</v>
      </c>
      <c r="C28" s="30" t="s">
        <v>442</v>
      </c>
      <c r="D28" s="31">
        <f>E28+O28</f>
        <v>1040000</v>
      </c>
      <c r="E28" s="31">
        <f>SUM(F28:N28)</f>
        <v>400000</v>
      </c>
      <c r="F28" s="31">
        <v>0</v>
      </c>
      <c r="G28" s="31">
        <v>0</v>
      </c>
      <c r="H28" s="31">
        <v>0</v>
      </c>
      <c r="I28" s="31">
        <v>0</v>
      </c>
      <c r="J28" s="31">
        <v>400000</v>
      </c>
      <c r="K28" s="31">
        <v>0</v>
      </c>
      <c r="L28" s="31">
        <v>0</v>
      </c>
      <c r="M28" s="31">
        <v>0</v>
      </c>
      <c r="N28" s="31">
        <v>0</v>
      </c>
      <c r="O28" s="31">
        <v>640000</v>
      </c>
    </row>
    <row r="29" spans="1:15" s="21" customFormat="1" ht="26.25" customHeight="1">
      <c r="A29" s="29"/>
      <c r="B29" s="29" t="s">
        <v>192</v>
      </c>
      <c r="C29" s="30" t="s">
        <v>193</v>
      </c>
      <c r="D29" s="31">
        <f>E29+O29</f>
        <v>4249200</v>
      </c>
      <c r="E29" s="31">
        <f>SUM(F29:N29)</f>
        <v>1666200</v>
      </c>
      <c r="F29" s="31">
        <v>0</v>
      </c>
      <c r="G29" s="31">
        <v>1666200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2583000</v>
      </c>
    </row>
    <row r="30" spans="1:15" s="21" customFormat="1" ht="14.25" customHeight="1">
      <c r="A30" s="29"/>
      <c r="B30" s="29" t="s">
        <v>370</v>
      </c>
      <c r="C30" s="30" t="s">
        <v>175</v>
      </c>
      <c r="D30" s="31">
        <f>E30+O30</f>
        <v>50000</v>
      </c>
      <c r="E30" s="31">
        <f>SUM(F30:N30)</f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50000</v>
      </c>
    </row>
    <row r="31" spans="1:15" s="28" customFormat="1" ht="11.25">
      <c r="A31" s="32" t="s">
        <v>205</v>
      </c>
      <c r="B31" s="32"/>
      <c r="C31" s="33" t="s">
        <v>206</v>
      </c>
      <c r="D31" s="34">
        <f>D32+D33+D34</f>
        <v>1281895</v>
      </c>
      <c r="E31" s="34">
        <f aca="true" t="shared" si="7" ref="E31:O31">E32+E33+E34</f>
        <v>981895</v>
      </c>
      <c r="F31" s="34">
        <f t="shared" si="7"/>
        <v>0</v>
      </c>
      <c r="G31" s="34">
        <f t="shared" si="7"/>
        <v>981895</v>
      </c>
      <c r="H31" s="34">
        <f t="shared" si="7"/>
        <v>0</v>
      </c>
      <c r="I31" s="34">
        <f t="shared" si="7"/>
        <v>0</v>
      </c>
      <c r="J31" s="34">
        <f t="shared" si="7"/>
        <v>0</v>
      </c>
      <c r="K31" s="34">
        <f t="shared" si="7"/>
        <v>0</v>
      </c>
      <c r="L31" s="34">
        <f t="shared" si="7"/>
        <v>0</v>
      </c>
      <c r="M31" s="34">
        <f t="shared" si="7"/>
        <v>0</v>
      </c>
      <c r="N31" s="34">
        <f t="shared" si="7"/>
        <v>0</v>
      </c>
      <c r="O31" s="34">
        <f t="shared" si="7"/>
        <v>300000</v>
      </c>
    </row>
    <row r="32" spans="1:15" s="21" customFormat="1" ht="22.5" customHeight="1">
      <c r="A32" s="29"/>
      <c r="B32" s="29" t="s">
        <v>371</v>
      </c>
      <c r="C32" s="30" t="s">
        <v>443</v>
      </c>
      <c r="D32" s="31">
        <f>E32+O32</f>
        <v>489400</v>
      </c>
      <c r="E32" s="31">
        <f>SUM(F32:N32)</f>
        <v>489400</v>
      </c>
      <c r="F32" s="31">
        <v>0</v>
      </c>
      <c r="G32" s="31">
        <v>489400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</row>
    <row r="33" spans="1:15" s="21" customFormat="1" ht="24.75" customHeight="1">
      <c r="A33" s="29"/>
      <c r="B33" s="29" t="s">
        <v>209</v>
      </c>
      <c r="C33" s="30" t="s">
        <v>210</v>
      </c>
      <c r="D33" s="31">
        <f>E33+O33</f>
        <v>135000</v>
      </c>
      <c r="E33" s="31">
        <f>SUM(F33:N33)</f>
        <v>135000</v>
      </c>
      <c r="F33" s="31">
        <v>0</v>
      </c>
      <c r="G33" s="31">
        <v>135000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</row>
    <row r="34" spans="1:15" s="21" customFormat="1" ht="11.25">
      <c r="A34" s="29"/>
      <c r="B34" s="29" t="s">
        <v>213</v>
      </c>
      <c r="C34" s="30" t="s">
        <v>214</v>
      </c>
      <c r="D34" s="31">
        <f>E34+O34</f>
        <v>657495</v>
      </c>
      <c r="E34" s="31">
        <f>SUM(F34:N34)</f>
        <v>357495</v>
      </c>
      <c r="F34" s="31">
        <v>0</v>
      </c>
      <c r="G34" s="31">
        <v>357495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300000</v>
      </c>
    </row>
    <row r="35" spans="1:15" s="28" customFormat="1" ht="22.5">
      <c r="A35" s="32" t="s">
        <v>217</v>
      </c>
      <c r="B35" s="32"/>
      <c r="C35" s="33" t="s">
        <v>218</v>
      </c>
      <c r="D35" s="34">
        <f>D36+D37+D38+D39+D40</f>
        <v>17337977</v>
      </c>
      <c r="E35" s="34">
        <f aca="true" t="shared" si="8" ref="E35:O35">E36+E37+E38+E39+E40</f>
        <v>16551977</v>
      </c>
      <c r="F35" s="34">
        <f t="shared" si="8"/>
        <v>9931687</v>
      </c>
      <c r="G35" s="34">
        <f t="shared" si="8"/>
        <v>5174803</v>
      </c>
      <c r="H35" s="34">
        <f t="shared" si="8"/>
        <v>0</v>
      </c>
      <c r="I35" s="34">
        <f t="shared" si="8"/>
        <v>19280</v>
      </c>
      <c r="J35" s="34">
        <f t="shared" si="8"/>
        <v>6436</v>
      </c>
      <c r="K35" s="34">
        <f t="shared" si="8"/>
        <v>456300</v>
      </c>
      <c r="L35" s="34">
        <f t="shared" si="8"/>
        <v>963471</v>
      </c>
      <c r="M35" s="34">
        <f t="shared" si="8"/>
        <v>0</v>
      </c>
      <c r="N35" s="34">
        <f t="shared" si="8"/>
        <v>0</v>
      </c>
      <c r="O35" s="34">
        <f t="shared" si="8"/>
        <v>786000</v>
      </c>
    </row>
    <row r="36" spans="1:15" s="21" customFormat="1" ht="11.25">
      <c r="A36" s="29"/>
      <c r="B36" s="29" t="s">
        <v>219</v>
      </c>
      <c r="C36" s="30" t="s">
        <v>220</v>
      </c>
      <c r="D36" s="31">
        <f>E36+O36</f>
        <v>369700</v>
      </c>
      <c r="E36" s="31">
        <f>SUM(F36:N36)</f>
        <v>369700</v>
      </c>
      <c r="F36" s="31">
        <v>363125</v>
      </c>
      <c r="G36" s="31">
        <v>6575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</row>
    <row r="37" spans="1:15" s="21" customFormat="1" ht="22.5">
      <c r="A37" s="29"/>
      <c r="B37" s="29" t="s">
        <v>372</v>
      </c>
      <c r="C37" s="30" t="s">
        <v>444</v>
      </c>
      <c r="D37" s="31">
        <f>E37+O37</f>
        <v>505000</v>
      </c>
      <c r="E37" s="31">
        <f>SUM(F37:N37)</f>
        <v>505000</v>
      </c>
      <c r="F37" s="31">
        <v>0</v>
      </c>
      <c r="G37" s="31">
        <v>56700</v>
      </c>
      <c r="H37" s="31">
        <v>0</v>
      </c>
      <c r="I37" s="31">
        <v>0</v>
      </c>
      <c r="J37" s="31">
        <v>0</v>
      </c>
      <c r="K37" s="31">
        <v>448300</v>
      </c>
      <c r="L37" s="31">
        <v>0</v>
      </c>
      <c r="M37" s="31">
        <v>0</v>
      </c>
      <c r="N37" s="31">
        <v>0</v>
      </c>
      <c r="O37" s="31">
        <v>0</v>
      </c>
    </row>
    <row r="38" spans="1:15" s="21" customFormat="1" ht="22.5">
      <c r="A38" s="29"/>
      <c r="B38" s="29" t="s">
        <v>228</v>
      </c>
      <c r="C38" s="30" t="s">
        <v>229</v>
      </c>
      <c r="D38" s="31">
        <f>E38+O38</f>
        <v>11792590</v>
      </c>
      <c r="E38" s="31">
        <f>SUM(F38:N38)</f>
        <v>11771590</v>
      </c>
      <c r="F38" s="31">
        <v>9532562</v>
      </c>
      <c r="G38" s="31">
        <v>2231028</v>
      </c>
      <c r="H38" s="31">
        <v>0</v>
      </c>
      <c r="I38" s="31">
        <v>0</v>
      </c>
      <c r="J38" s="31">
        <v>0</v>
      </c>
      <c r="K38" s="31">
        <v>8000</v>
      </c>
      <c r="L38" s="31">
        <v>0</v>
      </c>
      <c r="M38" s="31">
        <v>0</v>
      </c>
      <c r="N38" s="31">
        <v>0</v>
      </c>
      <c r="O38" s="31">
        <v>21000</v>
      </c>
    </row>
    <row r="39" spans="1:15" s="21" customFormat="1" ht="22.5">
      <c r="A39" s="29"/>
      <c r="B39" s="29" t="s">
        <v>661</v>
      </c>
      <c r="C39" s="30" t="s">
        <v>662</v>
      </c>
      <c r="D39" s="31">
        <f>E39+O39</f>
        <v>2606000</v>
      </c>
      <c r="E39" s="31">
        <f>SUM(F39:N39)</f>
        <v>2606000</v>
      </c>
      <c r="F39" s="31">
        <v>20000</v>
      </c>
      <c r="G39" s="31">
        <v>2586000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</row>
    <row r="40" spans="1:15" s="21" customFormat="1" ht="11.25">
      <c r="A40" s="29"/>
      <c r="B40" s="29" t="s">
        <v>373</v>
      </c>
      <c r="C40" s="30" t="s">
        <v>175</v>
      </c>
      <c r="D40" s="31">
        <f>E40+O40</f>
        <v>2064687</v>
      </c>
      <c r="E40" s="31">
        <f>SUM(F40:N40)</f>
        <v>1299687</v>
      </c>
      <c r="F40" s="31">
        <v>16000</v>
      </c>
      <c r="G40" s="31">
        <v>294500</v>
      </c>
      <c r="H40" s="31">
        <v>0</v>
      </c>
      <c r="I40" s="31">
        <v>19280</v>
      </c>
      <c r="J40" s="31">
        <v>6436</v>
      </c>
      <c r="K40" s="31">
        <v>0</v>
      </c>
      <c r="L40" s="31">
        <v>963471</v>
      </c>
      <c r="M40" s="31">
        <v>0</v>
      </c>
      <c r="N40" s="31">
        <v>0</v>
      </c>
      <c r="O40" s="31">
        <v>765000</v>
      </c>
    </row>
    <row r="41" spans="1:15" s="28" customFormat="1" ht="57.75" customHeight="1">
      <c r="A41" s="32" t="s">
        <v>233</v>
      </c>
      <c r="B41" s="32"/>
      <c r="C41" s="33" t="s">
        <v>497</v>
      </c>
      <c r="D41" s="34">
        <f>D42</f>
        <v>6960</v>
      </c>
      <c r="E41" s="34">
        <f aca="true" t="shared" si="9" ref="E41:O41">E42</f>
        <v>6960</v>
      </c>
      <c r="F41" s="34">
        <f t="shared" si="9"/>
        <v>6960</v>
      </c>
      <c r="G41" s="34">
        <f t="shared" si="9"/>
        <v>0</v>
      </c>
      <c r="H41" s="34">
        <f t="shared" si="9"/>
        <v>0</v>
      </c>
      <c r="I41" s="34">
        <f t="shared" si="9"/>
        <v>0</v>
      </c>
      <c r="J41" s="34">
        <f t="shared" si="9"/>
        <v>0</v>
      </c>
      <c r="K41" s="34">
        <f t="shared" si="9"/>
        <v>0</v>
      </c>
      <c r="L41" s="34">
        <f t="shared" si="9"/>
        <v>0</v>
      </c>
      <c r="M41" s="34">
        <f t="shared" si="9"/>
        <v>0</v>
      </c>
      <c r="N41" s="34">
        <f t="shared" si="9"/>
        <v>0</v>
      </c>
      <c r="O41" s="34">
        <f t="shared" si="9"/>
        <v>0</v>
      </c>
    </row>
    <row r="42" spans="1:15" s="21" customFormat="1" ht="46.5" customHeight="1">
      <c r="A42" s="29"/>
      <c r="B42" s="29" t="s">
        <v>234</v>
      </c>
      <c r="C42" s="30" t="s">
        <v>498</v>
      </c>
      <c r="D42" s="31">
        <f>E42+O42</f>
        <v>6960</v>
      </c>
      <c r="E42" s="31">
        <f>SUM(F42:N42)</f>
        <v>6960</v>
      </c>
      <c r="F42" s="31">
        <v>6960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</row>
    <row r="43" spans="1:15" s="28" customFormat="1" ht="36.75" customHeight="1">
      <c r="A43" s="32" t="s">
        <v>235</v>
      </c>
      <c r="B43" s="32"/>
      <c r="C43" s="33" t="s">
        <v>236</v>
      </c>
      <c r="D43" s="34">
        <f>D44+D45+D46+D47</f>
        <v>648466</v>
      </c>
      <c r="E43" s="34">
        <f aca="true" t="shared" si="10" ref="E43:O43">E44+E45+E46+E47</f>
        <v>637466</v>
      </c>
      <c r="F43" s="34">
        <f t="shared" si="10"/>
        <v>262460</v>
      </c>
      <c r="G43" s="34">
        <f t="shared" si="10"/>
        <v>319298</v>
      </c>
      <c r="H43" s="34">
        <f t="shared" si="10"/>
        <v>0</v>
      </c>
      <c r="I43" s="34">
        <f t="shared" si="10"/>
        <v>0</v>
      </c>
      <c r="J43" s="34">
        <f t="shared" si="10"/>
        <v>0</v>
      </c>
      <c r="K43" s="34">
        <f t="shared" si="10"/>
        <v>55708</v>
      </c>
      <c r="L43" s="34">
        <f t="shared" si="10"/>
        <v>0</v>
      </c>
      <c r="M43" s="34">
        <f t="shared" si="10"/>
        <v>0</v>
      </c>
      <c r="N43" s="34">
        <f t="shared" si="10"/>
        <v>0</v>
      </c>
      <c r="O43" s="34">
        <f t="shared" si="10"/>
        <v>11000</v>
      </c>
    </row>
    <row r="44" spans="1:15" s="21" customFormat="1" ht="22.5">
      <c r="A44" s="29"/>
      <c r="B44" s="29" t="s">
        <v>374</v>
      </c>
      <c r="C44" s="30" t="s">
        <v>445</v>
      </c>
      <c r="D44" s="31">
        <f>E44+O44</f>
        <v>142823</v>
      </c>
      <c r="E44" s="31">
        <f>SUM(F44:N44)</f>
        <v>131823</v>
      </c>
      <c r="F44" s="31">
        <v>45810</v>
      </c>
      <c r="G44" s="31">
        <v>39643</v>
      </c>
      <c r="H44" s="31">
        <v>0</v>
      </c>
      <c r="I44" s="31">
        <v>0</v>
      </c>
      <c r="J44" s="31">
        <v>0</v>
      </c>
      <c r="K44" s="31">
        <v>46370</v>
      </c>
      <c r="L44" s="31">
        <v>0</v>
      </c>
      <c r="M44" s="31">
        <v>0</v>
      </c>
      <c r="N44" s="31">
        <v>0</v>
      </c>
      <c r="O44" s="31">
        <v>11000</v>
      </c>
    </row>
    <row r="45" spans="1:15" s="21" customFormat="1" ht="11.25">
      <c r="A45" s="29"/>
      <c r="B45" s="29" t="s">
        <v>239</v>
      </c>
      <c r="C45" s="30" t="s">
        <v>240</v>
      </c>
      <c r="D45" s="31">
        <f>E45+O45</f>
        <v>10000</v>
      </c>
      <c r="E45" s="31">
        <f>SUM(F45:N45)</f>
        <v>10000</v>
      </c>
      <c r="F45" s="31">
        <v>0</v>
      </c>
      <c r="G45" s="31">
        <v>10000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</row>
    <row r="46" spans="1:15" s="21" customFormat="1" ht="11.25">
      <c r="A46" s="29"/>
      <c r="B46" s="29" t="s">
        <v>241</v>
      </c>
      <c r="C46" s="30" t="s">
        <v>242</v>
      </c>
      <c r="D46" s="31">
        <f>E46+O46</f>
        <v>256243</v>
      </c>
      <c r="E46" s="31">
        <f>SUM(F46:N46)</f>
        <v>256243</v>
      </c>
      <c r="F46" s="31">
        <v>216650</v>
      </c>
      <c r="G46" s="31">
        <v>30255</v>
      </c>
      <c r="H46" s="31">
        <v>0</v>
      </c>
      <c r="I46" s="31">
        <v>0</v>
      </c>
      <c r="J46" s="31">
        <v>0</v>
      </c>
      <c r="K46" s="31">
        <v>9338</v>
      </c>
      <c r="L46" s="31">
        <v>0</v>
      </c>
      <c r="M46" s="31">
        <v>0</v>
      </c>
      <c r="N46" s="31">
        <v>0</v>
      </c>
      <c r="O46" s="31">
        <v>0</v>
      </c>
    </row>
    <row r="47" spans="1:15" s="21" customFormat="1" ht="11.25">
      <c r="A47" s="29"/>
      <c r="B47" s="29" t="s">
        <v>375</v>
      </c>
      <c r="C47" s="30" t="s">
        <v>175</v>
      </c>
      <c r="D47" s="31">
        <f>E47+O47</f>
        <v>239400</v>
      </c>
      <c r="E47" s="31">
        <f>SUM(F47:N47)</f>
        <v>239400</v>
      </c>
      <c r="F47" s="31">
        <v>0</v>
      </c>
      <c r="G47" s="31">
        <v>239400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</row>
    <row r="48" spans="1:15" s="28" customFormat="1" ht="89.25" customHeight="1">
      <c r="A48" s="32" t="s">
        <v>243</v>
      </c>
      <c r="B48" s="32"/>
      <c r="C48" s="33" t="s">
        <v>244</v>
      </c>
      <c r="D48" s="34">
        <f>D49</f>
        <v>408000</v>
      </c>
      <c r="E48" s="34">
        <f aca="true" t="shared" si="11" ref="E48:O48">E49</f>
        <v>408000</v>
      </c>
      <c r="F48" s="34">
        <f t="shared" si="11"/>
        <v>350000</v>
      </c>
      <c r="G48" s="34">
        <f t="shared" si="11"/>
        <v>58000</v>
      </c>
      <c r="H48" s="34">
        <f t="shared" si="11"/>
        <v>0</v>
      </c>
      <c r="I48" s="34">
        <f t="shared" si="11"/>
        <v>0</v>
      </c>
      <c r="J48" s="34">
        <f t="shared" si="11"/>
        <v>0</v>
      </c>
      <c r="K48" s="34">
        <f t="shared" si="11"/>
        <v>0</v>
      </c>
      <c r="L48" s="34">
        <f t="shared" si="11"/>
        <v>0</v>
      </c>
      <c r="M48" s="34">
        <f t="shared" si="11"/>
        <v>0</v>
      </c>
      <c r="N48" s="34">
        <f t="shared" si="11"/>
        <v>0</v>
      </c>
      <c r="O48" s="34">
        <f t="shared" si="11"/>
        <v>0</v>
      </c>
    </row>
    <row r="49" spans="1:15" s="21" customFormat="1" ht="33.75" customHeight="1">
      <c r="A49" s="29"/>
      <c r="B49" s="29" t="s">
        <v>20</v>
      </c>
      <c r="C49" s="30" t="s">
        <v>446</v>
      </c>
      <c r="D49" s="31">
        <f>E49+O49</f>
        <v>408000</v>
      </c>
      <c r="E49" s="31">
        <f>SUM(F49:N49)</f>
        <v>408000</v>
      </c>
      <c r="F49" s="31">
        <v>350000</v>
      </c>
      <c r="G49" s="31">
        <v>58000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</row>
    <row r="50" spans="1:15" s="28" customFormat="1" ht="24" customHeight="1">
      <c r="A50" s="32" t="s">
        <v>376</v>
      </c>
      <c r="B50" s="32"/>
      <c r="C50" s="33" t="s">
        <v>447</v>
      </c>
      <c r="D50" s="34">
        <f>D51</f>
        <v>3725000</v>
      </c>
      <c r="E50" s="34">
        <f aca="true" t="shared" si="12" ref="E50:O50">E51</f>
        <v>3725000</v>
      </c>
      <c r="F50" s="34">
        <f t="shared" si="12"/>
        <v>0</v>
      </c>
      <c r="G50" s="34">
        <f t="shared" si="12"/>
        <v>0</v>
      </c>
      <c r="H50" s="34">
        <f t="shared" si="12"/>
        <v>0</v>
      </c>
      <c r="I50" s="34">
        <f t="shared" si="12"/>
        <v>0</v>
      </c>
      <c r="J50" s="34">
        <f t="shared" si="12"/>
        <v>0</v>
      </c>
      <c r="K50" s="34">
        <f t="shared" si="12"/>
        <v>0</v>
      </c>
      <c r="L50" s="34">
        <f t="shared" si="12"/>
        <v>0</v>
      </c>
      <c r="M50" s="34">
        <f t="shared" si="12"/>
        <v>0</v>
      </c>
      <c r="N50" s="34">
        <f t="shared" si="12"/>
        <v>3725000</v>
      </c>
      <c r="O50" s="34">
        <f t="shared" si="12"/>
        <v>0</v>
      </c>
    </row>
    <row r="51" spans="1:15" s="21" customFormat="1" ht="46.5" customHeight="1">
      <c r="A51" s="29"/>
      <c r="B51" s="29" t="s">
        <v>377</v>
      </c>
      <c r="C51" s="30" t="s">
        <v>448</v>
      </c>
      <c r="D51" s="31">
        <f>E51+O51</f>
        <v>3725000</v>
      </c>
      <c r="E51" s="31">
        <f>SUM(F51:N51)</f>
        <v>3725000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3725000</v>
      </c>
      <c r="O51" s="31">
        <v>0</v>
      </c>
    </row>
    <row r="52" spans="1:15" s="28" customFormat="1" ht="15.75" customHeight="1">
      <c r="A52" s="32" t="s">
        <v>293</v>
      </c>
      <c r="B52" s="32"/>
      <c r="C52" s="33" t="s">
        <v>294</v>
      </c>
      <c r="D52" s="34">
        <f>D53+D54</f>
        <v>810000</v>
      </c>
      <c r="E52" s="34">
        <f aca="true" t="shared" si="13" ref="E52:O52">E53+E54</f>
        <v>810000</v>
      </c>
      <c r="F52" s="34">
        <f t="shared" si="13"/>
        <v>0</v>
      </c>
      <c r="G52" s="34">
        <f t="shared" si="13"/>
        <v>810000</v>
      </c>
      <c r="H52" s="34">
        <f t="shared" si="13"/>
        <v>0</v>
      </c>
      <c r="I52" s="34">
        <f t="shared" si="13"/>
        <v>0</v>
      </c>
      <c r="J52" s="34">
        <f t="shared" si="13"/>
        <v>0</v>
      </c>
      <c r="K52" s="34">
        <f t="shared" si="13"/>
        <v>0</v>
      </c>
      <c r="L52" s="34">
        <f t="shared" si="13"/>
        <v>0</v>
      </c>
      <c r="M52" s="34">
        <f t="shared" si="13"/>
        <v>0</v>
      </c>
      <c r="N52" s="34">
        <f t="shared" si="13"/>
        <v>0</v>
      </c>
      <c r="O52" s="34">
        <f t="shared" si="13"/>
        <v>0</v>
      </c>
    </row>
    <row r="53" spans="1:15" s="21" customFormat="1" ht="11.25">
      <c r="A53" s="29"/>
      <c r="B53" s="29" t="s">
        <v>378</v>
      </c>
      <c r="C53" s="30" t="s">
        <v>449</v>
      </c>
      <c r="D53" s="31">
        <f>E53+O53</f>
        <v>810000</v>
      </c>
      <c r="E53" s="31">
        <f>SUM(F53:N53)</f>
        <v>810000</v>
      </c>
      <c r="F53" s="31">
        <v>0</v>
      </c>
      <c r="G53" s="31">
        <v>810000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</row>
    <row r="54" spans="1:15" s="21" customFormat="1" ht="27" customHeight="1" hidden="1">
      <c r="A54" s="29"/>
      <c r="B54" s="29" t="s">
        <v>589</v>
      </c>
      <c r="C54" s="30" t="s">
        <v>590</v>
      </c>
      <c r="D54" s="31">
        <f>E54+O54</f>
        <v>0</v>
      </c>
      <c r="E54" s="31">
        <f>SUM(F54:N54)</f>
        <v>0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s="28" customFormat="1" ht="11.25">
      <c r="A55" s="32" t="s">
        <v>379</v>
      </c>
      <c r="B55" s="32"/>
      <c r="C55" s="33" t="s">
        <v>450</v>
      </c>
      <c r="D55" s="34">
        <f>D56+D57+D58+D59+D60+D61+D62+D63</f>
        <v>27779311</v>
      </c>
      <c r="E55" s="34">
        <f aca="true" t="shared" si="14" ref="E55:O55">E56+E57+E58+E59+E60+E61+E62+E63</f>
        <v>27079311</v>
      </c>
      <c r="F55" s="34">
        <f t="shared" si="14"/>
        <v>17348993</v>
      </c>
      <c r="G55" s="34">
        <f t="shared" si="14"/>
        <v>3447605</v>
      </c>
      <c r="H55" s="34">
        <f t="shared" si="14"/>
        <v>0</v>
      </c>
      <c r="I55" s="34">
        <f t="shared" si="14"/>
        <v>0</v>
      </c>
      <c r="J55" s="34">
        <f t="shared" si="14"/>
        <v>6169000</v>
      </c>
      <c r="K55" s="34">
        <f t="shared" si="14"/>
        <v>113713</v>
      </c>
      <c r="L55" s="34">
        <f t="shared" si="14"/>
        <v>0</v>
      </c>
      <c r="M55" s="34">
        <f t="shared" si="14"/>
        <v>0</v>
      </c>
      <c r="N55" s="34">
        <f t="shared" si="14"/>
        <v>0</v>
      </c>
      <c r="O55" s="34">
        <f t="shared" si="14"/>
        <v>700000</v>
      </c>
    </row>
    <row r="56" spans="1:15" s="21" customFormat="1" ht="11.25">
      <c r="A56" s="29"/>
      <c r="B56" s="29" t="s">
        <v>380</v>
      </c>
      <c r="C56" s="30" t="s">
        <v>451</v>
      </c>
      <c r="D56" s="31">
        <f aca="true" t="shared" si="15" ref="D56:D63">E56+O56</f>
        <v>12248870</v>
      </c>
      <c r="E56" s="31">
        <f>SUM(F56:N56)</f>
        <v>11748870</v>
      </c>
      <c r="F56" s="31">
        <v>9947301</v>
      </c>
      <c r="G56" s="31">
        <v>1463689</v>
      </c>
      <c r="H56" s="31">
        <v>0</v>
      </c>
      <c r="I56" s="31">
        <v>0</v>
      </c>
      <c r="J56" s="31">
        <v>326880</v>
      </c>
      <c r="K56" s="31">
        <v>11000</v>
      </c>
      <c r="L56" s="31">
        <v>0</v>
      </c>
      <c r="M56" s="31">
        <v>0</v>
      </c>
      <c r="N56" s="31">
        <v>0</v>
      </c>
      <c r="O56" s="31">
        <v>500000</v>
      </c>
    </row>
    <row r="57" spans="1:15" s="21" customFormat="1" ht="22.5">
      <c r="A57" s="29"/>
      <c r="B57" s="29" t="s">
        <v>381</v>
      </c>
      <c r="C57" s="30" t="s">
        <v>452</v>
      </c>
      <c r="D57" s="31">
        <f t="shared" si="15"/>
        <v>378274</v>
      </c>
      <c r="E57" s="31">
        <f aca="true" t="shared" si="16" ref="E57:E63">SUM(F57:N57)</f>
        <v>378274</v>
      </c>
      <c r="F57" s="31">
        <v>259241</v>
      </c>
      <c r="G57" s="31">
        <v>63353</v>
      </c>
      <c r="H57" s="31">
        <v>0</v>
      </c>
      <c r="I57" s="31">
        <v>0</v>
      </c>
      <c r="J57" s="31">
        <v>55680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</row>
    <row r="58" spans="1:15" s="21" customFormat="1" ht="11.25">
      <c r="A58" s="29"/>
      <c r="B58" s="29" t="s">
        <v>382</v>
      </c>
      <c r="C58" s="30" t="s">
        <v>453</v>
      </c>
      <c r="D58" s="31">
        <f t="shared" si="15"/>
        <v>5518240</v>
      </c>
      <c r="E58" s="31">
        <f t="shared" si="16"/>
        <v>5318240</v>
      </c>
      <c r="F58" s="31">
        <v>164060</v>
      </c>
      <c r="G58" s="31">
        <v>15460</v>
      </c>
      <c r="H58" s="31">
        <v>0</v>
      </c>
      <c r="I58" s="31">
        <v>0</v>
      </c>
      <c r="J58" s="31">
        <v>5138720</v>
      </c>
      <c r="K58" s="31">
        <v>0</v>
      </c>
      <c r="L58" s="31">
        <v>0</v>
      </c>
      <c r="M58" s="31"/>
      <c r="N58" s="31">
        <v>0</v>
      </c>
      <c r="O58" s="31">
        <v>200000</v>
      </c>
    </row>
    <row r="59" spans="1:15" s="21" customFormat="1" ht="11.25">
      <c r="A59" s="29"/>
      <c r="B59" s="29" t="s">
        <v>383</v>
      </c>
      <c r="C59" s="30" t="s">
        <v>454</v>
      </c>
      <c r="D59" s="31">
        <f t="shared" si="15"/>
        <v>8221923</v>
      </c>
      <c r="E59" s="31">
        <f t="shared" si="16"/>
        <v>8221923</v>
      </c>
      <c r="F59" s="31">
        <v>6379977</v>
      </c>
      <c r="G59" s="31">
        <v>1199106</v>
      </c>
      <c r="H59" s="31">
        <v>0</v>
      </c>
      <c r="I59" s="31">
        <v>0</v>
      </c>
      <c r="J59" s="31">
        <v>633720</v>
      </c>
      <c r="K59" s="31">
        <v>9120</v>
      </c>
      <c r="L59" s="31">
        <v>0</v>
      </c>
      <c r="M59" s="31">
        <v>0</v>
      </c>
      <c r="N59" s="31">
        <v>0</v>
      </c>
      <c r="O59" s="31">
        <v>0</v>
      </c>
    </row>
    <row r="60" spans="1:15" s="21" customFormat="1" ht="22.5" customHeight="1">
      <c r="A60" s="29"/>
      <c r="B60" s="29" t="s">
        <v>384</v>
      </c>
      <c r="C60" s="30" t="s">
        <v>455</v>
      </c>
      <c r="D60" s="31">
        <f t="shared" si="15"/>
        <v>86000</v>
      </c>
      <c r="E60" s="31">
        <f t="shared" si="16"/>
        <v>86000</v>
      </c>
      <c r="F60" s="31">
        <v>0</v>
      </c>
      <c r="G60" s="31">
        <v>86000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/>
      <c r="O60" s="31"/>
    </row>
    <row r="61" spans="1:15" s="21" customFormat="1" ht="22.5" customHeight="1">
      <c r="A61" s="29"/>
      <c r="B61" s="29" t="s">
        <v>385</v>
      </c>
      <c r="C61" s="30" t="s">
        <v>499</v>
      </c>
      <c r="D61" s="31">
        <f t="shared" si="15"/>
        <v>114735</v>
      </c>
      <c r="E61" s="31">
        <f t="shared" si="16"/>
        <v>114735</v>
      </c>
      <c r="F61" s="31">
        <v>0</v>
      </c>
      <c r="G61" s="31">
        <v>114735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</row>
    <row r="62" spans="1:15" s="21" customFormat="1" ht="11.25">
      <c r="A62" s="29"/>
      <c r="B62" s="29" t="s">
        <v>38</v>
      </c>
      <c r="C62" s="30" t="s">
        <v>39</v>
      </c>
      <c r="D62" s="31">
        <f t="shared" si="15"/>
        <v>560108</v>
      </c>
      <c r="E62" s="31">
        <f t="shared" si="16"/>
        <v>560108</v>
      </c>
      <c r="F62" s="31">
        <v>445870</v>
      </c>
      <c r="G62" s="31">
        <v>109620</v>
      </c>
      <c r="H62" s="31">
        <v>0</v>
      </c>
      <c r="I62" s="31">
        <v>0</v>
      </c>
      <c r="J62" s="31"/>
      <c r="K62" s="31">
        <v>4618</v>
      </c>
      <c r="L62" s="31">
        <v>0</v>
      </c>
      <c r="M62" s="31">
        <v>0</v>
      </c>
      <c r="N62" s="31">
        <v>0</v>
      </c>
      <c r="O62" s="31">
        <v>0</v>
      </c>
    </row>
    <row r="63" spans="1:15" s="21" customFormat="1" ht="11.25">
      <c r="A63" s="29"/>
      <c r="B63" s="29" t="s">
        <v>386</v>
      </c>
      <c r="C63" s="30" t="s">
        <v>175</v>
      </c>
      <c r="D63" s="31">
        <f t="shared" si="15"/>
        <v>651161</v>
      </c>
      <c r="E63" s="31">
        <f t="shared" si="16"/>
        <v>651161</v>
      </c>
      <c r="F63" s="31">
        <v>152544</v>
      </c>
      <c r="G63" s="31">
        <v>395642</v>
      </c>
      <c r="H63" s="31">
        <v>0</v>
      </c>
      <c r="I63" s="31">
        <v>0</v>
      </c>
      <c r="J63" s="31">
        <v>14000</v>
      </c>
      <c r="K63" s="31">
        <v>88975</v>
      </c>
      <c r="L63" s="31">
        <v>0</v>
      </c>
      <c r="M63" s="31">
        <v>0</v>
      </c>
      <c r="N63" s="31">
        <v>0</v>
      </c>
      <c r="O63" s="31">
        <v>0</v>
      </c>
    </row>
    <row r="64" spans="1:15" s="28" customFormat="1" ht="11.25">
      <c r="A64" s="32" t="s">
        <v>308</v>
      </c>
      <c r="B64" s="32"/>
      <c r="C64" s="33" t="s">
        <v>309</v>
      </c>
      <c r="D64" s="34">
        <f>D65+D66+D67+D68+D69</f>
        <v>1482800</v>
      </c>
      <c r="E64" s="34">
        <f aca="true" t="shared" si="17" ref="E64:O64">E65+E66+E67+E68+E69</f>
        <v>1182800</v>
      </c>
      <c r="F64" s="34">
        <f t="shared" si="17"/>
        <v>302959</v>
      </c>
      <c r="G64" s="34">
        <f t="shared" si="17"/>
        <v>389641</v>
      </c>
      <c r="H64" s="34">
        <f t="shared" si="17"/>
        <v>0</v>
      </c>
      <c r="I64" s="34">
        <f t="shared" si="17"/>
        <v>0</v>
      </c>
      <c r="J64" s="34">
        <f t="shared" si="17"/>
        <v>490200</v>
      </c>
      <c r="K64" s="34">
        <f t="shared" si="17"/>
        <v>0</v>
      </c>
      <c r="L64" s="34">
        <f t="shared" si="17"/>
        <v>0</v>
      </c>
      <c r="M64" s="34">
        <f t="shared" si="17"/>
        <v>0</v>
      </c>
      <c r="N64" s="34">
        <f t="shared" si="17"/>
        <v>0</v>
      </c>
      <c r="O64" s="34">
        <f t="shared" si="17"/>
        <v>300000</v>
      </c>
    </row>
    <row r="65" spans="1:15" s="21" customFormat="1" ht="22.5" customHeight="1">
      <c r="A65" s="29"/>
      <c r="B65" s="29" t="s">
        <v>387</v>
      </c>
      <c r="C65" s="30" t="s">
        <v>456</v>
      </c>
      <c r="D65" s="31">
        <f>E65+O65</f>
        <v>37700</v>
      </c>
      <c r="E65" s="31">
        <f>SUM(F65:N65)</f>
        <v>37700</v>
      </c>
      <c r="F65" s="31">
        <v>7700</v>
      </c>
      <c r="G65" s="31">
        <v>16000</v>
      </c>
      <c r="H65" s="31">
        <v>0</v>
      </c>
      <c r="I65" s="31">
        <v>0</v>
      </c>
      <c r="J65" s="31">
        <v>14000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</row>
    <row r="66" spans="1:15" s="21" customFormat="1" ht="24" customHeight="1">
      <c r="A66" s="29"/>
      <c r="B66" s="29" t="s">
        <v>388</v>
      </c>
      <c r="C66" s="30" t="s">
        <v>457</v>
      </c>
      <c r="D66" s="31">
        <f>E66+O66</f>
        <v>7000</v>
      </c>
      <c r="E66" s="31">
        <f>SUM(F66:N66)</f>
        <v>7000</v>
      </c>
      <c r="F66" s="31">
        <v>0</v>
      </c>
      <c r="G66" s="31">
        <v>7000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</row>
    <row r="67" spans="1:15" s="21" customFormat="1" ht="11.25" hidden="1">
      <c r="A67" s="29"/>
      <c r="B67" s="29" t="s">
        <v>389</v>
      </c>
      <c r="C67" s="30" t="s">
        <v>458</v>
      </c>
      <c r="D67" s="31">
        <f>E67+O67</f>
        <v>0</v>
      </c>
      <c r="E67" s="31">
        <f>SUM(F67:N67)</f>
        <v>0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1:15" s="21" customFormat="1" ht="22.5">
      <c r="A68" s="29"/>
      <c r="B68" s="29" t="s">
        <v>390</v>
      </c>
      <c r="C68" s="30" t="s">
        <v>459</v>
      </c>
      <c r="D68" s="31">
        <f>E68+O68</f>
        <v>1400000</v>
      </c>
      <c r="E68" s="31">
        <f>SUM(F68:N68)</f>
        <v>1100000</v>
      </c>
      <c r="F68" s="31">
        <v>284141</v>
      </c>
      <c r="G68" s="31">
        <v>359659</v>
      </c>
      <c r="H68" s="31">
        <v>0</v>
      </c>
      <c r="I68" s="31">
        <v>0</v>
      </c>
      <c r="J68" s="31">
        <v>456200</v>
      </c>
      <c r="K68" s="31">
        <v>0</v>
      </c>
      <c r="L68" s="31">
        <v>0</v>
      </c>
      <c r="M68" s="31">
        <v>0</v>
      </c>
      <c r="N68" s="31">
        <v>0</v>
      </c>
      <c r="O68" s="31">
        <v>300000</v>
      </c>
    </row>
    <row r="69" spans="1:15" s="21" customFormat="1" ht="11.25">
      <c r="A69" s="29"/>
      <c r="B69" s="29" t="s">
        <v>391</v>
      </c>
      <c r="C69" s="30" t="s">
        <v>175</v>
      </c>
      <c r="D69" s="31">
        <f>E69+O69</f>
        <v>38100</v>
      </c>
      <c r="E69" s="31">
        <f>SUM(F69:N69)</f>
        <v>38100</v>
      </c>
      <c r="F69" s="31">
        <v>11118</v>
      </c>
      <c r="G69" s="31">
        <f>4100+2882</f>
        <v>6982</v>
      </c>
      <c r="H69" s="31">
        <v>0</v>
      </c>
      <c r="I69" s="31">
        <v>0</v>
      </c>
      <c r="J69" s="31">
        <v>20000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</row>
    <row r="70" spans="1:15" s="28" customFormat="1" ht="11.25">
      <c r="A70" s="32" t="s">
        <v>312</v>
      </c>
      <c r="B70" s="32"/>
      <c r="C70" s="33" t="s">
        <v>313</v>
      </c>
      <c r="D70" s="34">
        <f>D71+D72+D76+D77+D78+D79+D80+D81+D73+D75+D74</f>
        <v>11795036</v>
      </c>
      <c r="E70" s="34">
        <f aca="true" t="shared" si="18" ref="E70:O70">E71+E72+E76+E77+E78+E79+E80+E81+E73+E75+E74</f>
        <v>11795036</v>
      </c>
      <c r="F70" s="34">
        <f t="shared" si="18"/>
        <v>2298484</v>
      </c>
      <c r="G70" s="34">
        <f t="shared" si="18"/>
        <v>1184430</v>
      </c>
      <c r="H70" s="34">
        <f t="shared" si="18"/>
        <v>0</v>
      </c>
      <c r="I70" s="34">
        <f t="shared" si="18"/>
        <v>0</v>
      </c>
      <c r="J70" s="34">
        <f t="shared" si="18"/>
        <v>137000</v>
      </c>
      <c r="K70" s="34">
        <f t="shared" si="18"/>
        <v>8175122</v>
      </c>
      <c r="L70" s="34">
        <f t="shared" si="18"/>
        <v>0</v>
      </c>
      <c r="M70" s="34">
        <f t="shared" si="18"/>
        <v>0</v>
      </c>
      <c r="N70" s="34">
        <f t="shared" si="18"/>
        <v>0</v>
      </c>
      <c r="O70" s="34">
        <f t="shared" si="18"/>
        <v>0</v>
      </c>
    </row>
    <row r="71" spans="1:15" s="21" customFormat="1" ht="23.25" customHeight="1">
      <c r="A71" s="29"/>
      <c r="B71" s="29" t="s">
        <v>425</v>
      </c>
      <c r="C71" s="30" t="s">
        <v>487</v>
      </c>
      <c r="D71" s="31">
        <f aca="true" t="shared" si="19" ref="D71:D81">E71+O71</f>
        <v>100000</v>
      </c>
      <c r="E71" s="31">
        <f>SUM(F71:N71)</f>
        <v>100000</v>
      </c>
      <c r="F71" s="31">
        <v>0</v>
      </c>
      <c r="G71" s="31">
        <v>100000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</row>
    <row r="72" spans="1:15" s="21" customFormat="1" ht="12.75" customHeight="1">
      <c r="A72" s="29"/>
      <c r="B72" s="29" t="s">
        <v>392</v>
      </c>
      <c r="C72" s="30" t="s">
        <v>460</v>
      </c>
      <c r="D72" s="31">
        <f t="shared" si="19"/>
        <v>533456</v>
      </c>
      <c r="E72" s="31">
        <f aca="true" t="shared" si="20" ref="E72:E81">SUM(F72:N72)</f>
        <v>533456</v>
      </c>
      <c r="F72" s="31">
        <v>0</v>
      </c>
      <c r="G72" s="31">
        <v>533456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</row>
    <row r="73" spans="1:15" s="21" customFormat="1" ht="11.25">
      <c r="A73" s="29"/>
      <c r="B73" s="29" t="s">
        <v>314</v>
      </c>
      <c r="C73" s="30" t="s">
        <v>315</v>
      </c>
      <c r="D73" s="31">
        <f t="shared" si="19"/>
        <v>137000</v>
      </c>
      <c r="E73" s="31">
        <f t="shared" si="20"/>
        <v>137000</v>
      </c>
      <c r="F73" s="31">
        <v>0</v>
      </c>
      <c r="G73" s="31">
        <v>0</v>
      </c>
      <c r="H73" s="31">
        <v>0</v>
      </c>
      <c r="I73" s="31">
        <v>0</v>
      </c>
      <c r="J73" s="31">
        <v>137000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</row>
    <row r="74" spans="1:15" s="21" customFormat="1" ht="69.75" customHeight="1">
      <c r="A74" s="29"/>
      <c r="B74" s="29" t="s">
        <v>320</v>
      </c>
      <c r="C74" s="30" t="s">
        <v>751</v>
      </c>
      <c r="D74" s="31">
        <f t="shared" si="19"/>
        <v>5460000</v>
      </c>
      <c r="E74" s="31">
        <f t="shared" si="20"/>
        <v>5460000</v>
      </c>
      <c r="F74" s="31">
        <v>200766</v>
      </c>
      <c r="G74" s="31">
        <v>18034</v>
      </c>
      <c r="H74" s="31">
        <v>0</v>
      </c>
      <c r="I74" s="31">
        <v>0</v>
      </c>
      <c r="J74" s="31">
        <v>0</v>
      </c>
      <c r="K74" s="31">
        <v>5241200</v>
      </c>
      <c r="L74" s="31">
        <v>0</v>
      </c>
      <c r="M74" s="31">
        <v>0</v>
      </c>
      <c r="N74" s="31">
        <v>0</v>
      </c>
      <c r="O74" s="31">
        <v>0</v>
      </c>
    </row>
    <row r="75" spans="1:15" s="21" customFormat="1" ht="108.75" customHeight="1">
      <c r="A75" s="29"/>
      <c r="B75" s="29" t="s">
        <v>321</v>
      </c>
      <c r="C75" s="30" t="s">
        <v>606</v>
      </c>
      <c r="D75" s="31">
        <f t="shared" si="19"/>
        <v>81000</v>
      </c>
      <c r="E75" s="31">
        <f t="shared" si="20"/>
        <v>81000</v>
      </c>
      <c r="F75" s="31">
        <v>0</v>
      </c>
      <c r="G75" s="31">
        <f>68000+13000</f>
        <v>81000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</row>
    <row r="76" spans="1:15" s="21" customFormat="1" ht="45.75" customHeight="1">
      <c r="A76" s="29"/>
      <c r="B76" s="29" t="s">
        <v>322</v>
      </c>
      <c r="C76" s="30" t="s">
        <v>323</v>
      </c>
      <c r="D76" s="31">
        <f t="shared" si="19"/>
        <v>1332700</v>
      </c>
      <c r="E76" s="31">
        <f t="shared" si="20"/>
        <v>1332700</v>
      </c>
      <c r="F76" s="31">
        <v>1500</v>
      </c>
      <c r="G76" s="31">
        <v>30000</v>
      </c>
      <c r="H76" s="31">
        <v>0</v>
      </c>
      <c r="I76" s="31">
        <v>0</v>
      </c>
      <c r="J76" s="31">
        <v>0</v>
      </c>
      <c r="K76" s="31">
        <v>1301200</v>
      </c>
      <c r="L76" s="31">
        <v>0</v>
      </c>
      <c r="M76" s="31">
        <v>0</v>
      </c>
      <c r="N76" s="31">
        <v>0</v>
      </c>
      <c r="O76" s="31">
        <v>0</v>
      </c>
    </row>
    <row r="77" spans="1:15" s="21" customFormat="1" ht="11.25">
      <c r="A77" s="29"/>
      <c r="B77" s="29" t="s">
        <v>393</v>
      </c>
      <c r="C77" s="30" t="s">
        <v>461</v>
      </c>
      <c r="D77" s="31">
        <f t="shared" si="19"/>
        <v>840000</v>
      </c>
      <c r="E77" s="31">
        <f t="shared" si="20"/>
        <v>840000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840000</v>
      </c>
      <c r="L77" s="31">
        <v>0</v>
      </c>
      <c r="M77" s="31">
        <v>0</v>
      </c>
      <c r="N77" s="31">
        <v>0</v>
      </c>
      <c r="O77" s="31">
        <v>0</v>
      </c>
    </row>
    <row r="78" spans="1:15" s="21" customFormat="1" ht="11.25">
      <c r="A78" s="29"/>
      <c r="B78" s="29" t="s">
        <v>644</v>
      </c>
      <c r="C78" s="30" t="s">
        <v>645</v>
      </c>
      <c r="D78" s="31">
        <f t="shared" si="19"/>
        <v>773000</v>
      </c>
      <c r="E78" s="31">
        <f t="shared" si="20"/>
        <v>773000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773000</v>
      </c>
      <c r="L78" s="31">
        <v>0</v>
      </c>
      <c r="M78" s="31">
        <v>0</v>
      </c>
      <c r="N78" s="31">
        <v>0</v>
      </c>
      <c r="O78" s="31">
        <v>0</v>
      </c>
    </row>
    <row r="79" spans="1:15" s="21" customFormat="1" ht="23.25" customHeight="1">
      <c r="A79" s="29"/>
      <c r="B79" s="29" t="s">
        <v>325</v>
      </c>
      <c r="C79" s="30" t="s">
        <v>326</v>
      </c>
      <c r="D79" s="31">
        <f t="shared" si="19"/>
        <v>1695580</v>
      </c>
      <c r="E79" s="31">
        <f t="shared" si="20"/>
        <v>1695580</v>
      </c>
      <c r="F79" s="31">
        <v>1327589</v>
      </c>
      <c r="G79" s="31">
        <v>358471</v>
      </c>
      <c r="H79" s="31">
        <v>0</v>
      </c>
      <c r="I79" s="31">
        <v>0</v>
      </c>
      <c r="J79" s="31">
        <v>0</v>
      </c>
      <c r="K79" s="31">
        <v>9520</v>
      </c>
      <c r="L79" s="31">
        <v>0</v>
      </c>
      <c r="M79" s="31">
        <v>0</v>
      </c>
      <c r="N79" s="31">
        <v>0</v>
      </c>
      <c r="O79" s="31">
        <v>0</v>
      </c>
    </row>
    <row r="80" spans="1:15" s="21" customFormat="1" ht="34.5" customHeight="1">
      <c r="A80" s="29"/>
      <c r="B80" s="29" t="s">
        <v>328</v>
      </c>
      <c r="C80" s="30" t="s">
        <v>329</v>
      </c>
      <c r="D80" s="31">
        <f t="shared" si="19"/>
        <v>839800</v>
      </c>
      <c r="E80" s="31">
        <f t="shared" si="20"/>
        <v>839800</v>
      </c>
      <c r="F80" s="31">
        <f>691038+77591</f>
        <v>768629</v>
      </c>
      <c r="G80" s="31">
        <v>60969</v>
      </c>
      <c r="H80" s="31">
        <v>0</v>
      </c>
      <c r="I80" s="31">
        <v>0</v>
      </c>
      <c r="J80" s="31">
        <v>0</v>
      </c>
      <c r="K80" s="31">
        <v>10202</v>
      </c>
      <c r="L80" s="31">
        <v>0</v>
      </c>
      <c r="M80" s="31">
        <v>0</v>
      </c>
      <c r="N80" s="31">
        <v>0</v>
      </c>
      <c r="O80" s="31">
        <v>0</v>
      </c>
    </row>
    <row r="81" spans="1:15" s="21" customFormat="1" ht="11.25">
      <c r="A81" s="29"/>
      <c r="B81" s="29" t="s">
        <v>330</v>
      </c>
      <c r="C81" s="30" t="s">
        <v>175</v>
      </c>
      <c r="D81" s="31">
        <f t="shared" si="19"/>
        <v>2500</v>
      </c>
      <c r="E81" s="31">
        <f t="shared" si="20"/>
        <v>2500</v>
      </c>
      <c r="F81" s="31">
        <v>0</v>
      </c>
      <c r="G81" s="31">
        <v>2500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</row>
    <row r="82" spans="1:15" s="28" customFormat="1" ht="33.75" customHeight="1">
      <c r="A82" s="32" t="s">
        <v>331</v>
      </c>
      <c r="B82" s="32"/>
      <c r="C82" s="33" t="s">
        <v>332</v>
      </c>
      <c r="D82" s="34">
        <f>D83+D84</f>
        <v>1618325</v>
      </c>
      <c r="E82" s="34">
        <f aca="true" t="shared" si="21" ref="E82:O82">E83+E84</f>
        <v>1611625</v>
      </c>
      <c r="F82" s="34">
        <f t="shared" si="21"/>
        <v>688933</v>
      </c>
      <c r="G82" s="34">
        <f t="shared" si="21"/>
        <v>370692</v>
      </c>
      <c r="H82" s="34">
        <f t="shared" si="21"/>
        <v>0</v>
      </c>
      <c r="I82" s="34">
        <f t="shared" si="21"/>
        <v>0</v>
      </c>
      <c r="J82" s="34">
        <f t="shared" si="21"/>
        <v>552000</v>
      </c>
      <c r="K82" s="34">
        <f t="shared" si="21"/>
        <v>0</v>
      </c>
      <c r="L82" s="34">
        <f t="shared" si="21"/>
        <v>0</v>
      </c>
      <c r="M82" s="34">
        <f t="shared" si="21"/>
        <v>0</v>
      </c>
      <c r="N82" s="34">
        <f t="shared" si="21"/>
        <v>0</v>
      </c>
      <c r="O82" s="34">
        <f t="shared" si="21"/>
        <v>6700</v>
      </c>
    </row>
    <row r="83" spans="1:15" s="21" customFormat="1" ht="11.25">
      <c r="A83" s="29"/>
      <c r="B83" s="29" t="s">
        <v>394</v>
      </c>
      <c r="C83" s="30" t="s">
        <v>462</v>
      </c>
      <c r="D83" s="31">
        <f>E83+O83</f>
        <v>1051325</v>
      </c>
      <c r="E83" s="31">
        <f>SUM(F83:N83)</f>
        <v>1044625</v>
      </c>
      <c r="F83" s="31">
        <v>688933</v>
      </c>
      <c r="G83" s="31">
        <v>355692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6700</v>
      </c>
    </row>
    <row r="84" spans="1:15" s="21" customFormat="1" ht="11.25">
      <c r="A84" s="29"/>
      <c r="B84" s="29" t="s">
        <v>395</v>
      </c>
      <c r="C84" s="30" t="s">
        <v>175</v>
      </c>
      <c r="D84" s="31">
        <f>E84+O84</f>
        <v>567000</v>
      </c>
      <c r="E84" s="31">
        <f>SUM(F84:N84)</f>
        <v>567000</v>
      </c>
      <c r="F84" s="31">
        <v>0</v>
      </c>
      <c r="G84" s="31">
        <v>15000</v>
      </c>
      <c r="H84" s="31">
        <v>0</v>
      </c>
      <c r="I84" s="31">
        <v>0</v>
      </c>
      <c r="J84" s="31">
        <v>552000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</row>
    <row r="85" spans="1:15" s="28" customFormat="1" ht="23.25" customHeight="1">
      <c r="A85" s="32" t="s">
        <v>396</v>
      </c>
      <c r="B85" s="32"/>
      <c r="C85" s="33" t="s">
        <v>463</v>
      </c>
      <c r="D85" s="34">
        <f>D86+D87+D88+D89+D90</f>
        <v>1485368</v>
      </c>
      <c r="E85" s="34">
        <f aca="true" t="shared" si="22" ref="E85:O85">E86+E87+E88+E89+E90</f>
        <v>1485368</v>
      </c>
      <c r="F85" s="34">
        <f t="shared" si="22"/>
        <v>969638</v>
      </c>
      <c r="G85" s="34">
        <f t="shared" si="22"/>
        <v>415095</v>
      </c>
      <c r="H85" s="34">
        <f t="shared" si="22"/>
        <v>0</v>
      </c>
      <c r="I85" s="34">
        <f t="shared" si="22"/>
        <v>0</v>
      </c>
      <c r="J85" s="34">
        <f t="shared" si="22"/>
        <v>0</v>
      </c>
      <c r="K85" s="34">
        <f t="shared" si="22"/>
        <v>100635</v>
      </c>
      <c r="L85" s="34">
        <f t="shared" si="22"/>
        <v>0</v>
      </c>
      <c r="M85" s="34">
        <f t="shared" si="22"/>
        <v>0</v>
      </c>
      <c r="N85" s="34">
        <f t="shared" si="22"/>
        <v>0</v>
      </c>
      <c r="O85" s="34">
        <f t="shared" si="22"/>
        <v>0</v>
      </c>
    </row>
    <row r="86" spans="1:15" s="21" customFormat="1" ht="11.25">
      <c r="A86" s="29"/>
      <c r="B86" s="29" t="s">
        <v>397</v>
      </c>
      <c r="C86" s="30" t="s">
        <v>464</v>
      </c>
      <c r="D86" s="31">
        <f>E86+O86</f>
        <v>589557</v>
      </c>
      <c r="E86" s="31">
        <f>SUM(F86:N86)</f>
        <v>589557</v>
      </c>
      <c r="F86" s="31">
        <v>485896</v>
      </c>
      <c r="G86" s="31">
        <v>103661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</row>
    <row r="87" spans="1:15" s="21" customFormat="1" ht="24.75" customHeight="1">
      <c r="A87" s="29"/>
      <c r="B87" s="29" t="s">
        <v>398</v>
      </c>
      <c r="C87" s="30" t="s">
        <v>517</v>
      </c>
      <c r="D87" s="31">
        <f>E87+O87</f>
        <v>565961</v>
      </c>
      <c r="E87" s="31">
        <f>SUM(F87:N87)</f>
        <v>565961</v>
      </c>
      <c r="F87" s="31">
        <v>470418</v>
      </c>
      <c r="G87" s="31">
        <v>95043</v>
      </c>
      <c r="H87" s="31">
        <v>0</v>
      </c>
      <c r="I87" s="31">
        <v>0</v>
      </c>
      <c r="J87" s="31">
        <v>0</v>
      </c>
      <c r="K87" s="31">
        <v>500</v>
      </c>
      <c r="L87" s="31">
        <v>0</v>
      </c>
      <c r="M87" s="31">
        <v>0</v>
      </c>
      <c r="N87" s="31">
        <v>0</v>
      </c>
      <c r="O87" s="31">
        <v>0</v>
      </c>
    </row>
    <row r="88" spans="1:15" s="21" customFormat="1" ht="23.25" customHeight="1">
      <c r="A88" s="29"/>
      <c r="B88" s="29" t="s">
        <v>399</v>
      </c>
      <c r="C88" s="30" t="s">
        <v>466</v>
      </c>
      <c r="D88" s="31">
        <f>E88+O88</f>
        <v>93000</v>
      </c>
      <c r="E88" s="31">
        <f>SUM(F88:N88)</f>
        <v>93000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93000</v>
      </c>
      <c r="L88" s="31">
        <v>0</v>
      </c>
      <c r="M88" s="31">
        <v>0</v>
      </c>
      <c r="N88" s="31">
        <v>0</v>
      </c>
      <c r="O88" s="31">
        <v>0</v>
      </c>
    </row>
    <row r="89" spans="1:15" s="21" customFormat="1" ht="24.75" customHeight="1">
      <c r="A89" s="29"/>
      <c r="B89" s="29" t="s">
        <v>400</v>
      </c>
      <c r="C89" s="30" t="s">
        <v>499</v>
      </c>
      <c r="D89" s="31">
        <f>E89+O89</f>
        <v>6391</v>
      </c>
      <c r="E89" s="31">
        <f>SUM(F89:N89)</f>
        <v>6391</v>
      </c>
      <c r="F89" s="31">
        <v>0</v>
      </c>
      <c r="G89" s="31">
        <v>6391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</row>
    <row r="90" spans="1:15" s="21" customFormat="1" ht="11.25">
      <c r="A90" s="29"/>
      <c r="B90" s="29" t="s">
        <v>401</v>
      </c>
      <c r="C90" s="30" t="s">
        <v>175</v>
      </c>
      <c r="D90" s="31">
        <f>E90+O90</f>
        <v>230459</v>
      </c>
      <c r="E90" s="31">
        <f>SUM(F90:N90)</f>
        <v>230459</v>
      </c>
      <c r="F90" s="31">
        <v>13324</v>
      </c>
      <c r="G90" s="31">
        <v>210000</v>
      </c>
      <c r="H90" s="31">
        <v>0</v>
      </c>
      <c r="I90" s="31">
        <v>0</v>
      </c>
      <c r="J90" s="31">
        <v>0</v>
      </c>
      <c r="K90" s="31">
        <v>7135</v>
      </c>
      <c r="L90" s="31">
        <v>0</v>
      </c>
      <c r="M90" s="31">
        <v>0</v>
      </c>
      <c r="N90" s="31">
        <v>0</v>
      </c>
      <c r="O90" s="31">
        <v>0</v>
      </c>
    </row>
    <row r="91" spans="1:15" s="28" customFormat="1" ht="33.75">
      <c r="A91" s="32" t="s">
        <v>335</v>
      </c>
      <c r="B91" s="32"/>
      <c r="C91" s="33" t="s">
        <v>336</v>
      </c>
      <c r="D91" s="34">
        <f>SUM(D92,D93,D94,D95,D96,D97,D98)</f>
        <v>15453165</v>
      </c>
      <c r="E91" s="34">
        <f aca="true" t="shared" si="23" ref="E91:O91">SUM(E92,E93,E94,E95,E96,E97,E98)</f>
        <v>5497165</v>
      </c>
      <c r="F91" s="34">
        <f t="shared" si="23"/>
        <v>0</v>
      </c>
      <c r="G91" s="34">
        <f t="shared" si="23"/>
        <v>5192165</v>
      </c>
      <c r="H91" s="34">
        <f t="shared" si="23"/>
        <v>0</v>
      </c>
      <c r="I91" s="34">
        <f t="shared" si="23"/>
        <v>0</v>
      </c>
      <c r="J91" s="34">
        <f t="shared" si="23"/>
        <v>305000</v>
      </c>
      <c r="K91" s="34">
        <f t="shared" si="23"/>
        <v>0</v>
      </c>
      <c r="L91" s="34">
        <f t="shared" si="23"/>
        <v>0</v>
      </c>
      <c r="M91" s="34">
        <f t="shared" si="23"/>
        <v>0</v>
      </c>
      <c r="N91" s="34">
        <f t="shared" si="23"/>
        <v>0</v>
      </c>
      <c r="O91" s="34">
        <f t="shared" si="23"/>
        <v>9956000</v>
      </c>
    </row>
    <row r="92" spans="1:15" s="21" customFormat="1" ht="11.25" hidden="1">
      <c r="A92" s="29"/>
      <c r="B92" s="29" t="s">
        <v>91</v>
      </c>
      <c r="C92" s="30" t="s">
        <v>40</v>
      </c>
      <c r="D92" s="31">
        <f aca="true" t="shared" si="24" ref="D92:D98">E92+O92</f>
        <v>0</v>
      </c>
      <c r="E92" s="31">
        <f>SUM(F92:N92)</f>
        <v>0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1:15" s="21" customFormat="1" ht="11.25">
      <c r="A93" s="29"/>
      <c r="B93" s="29" t="s">
        <v>402</v>
      </c>
      <c r="C93" s="30" t="s">
        <v>467</v>
      </c>
      <c r="D93" s="31">
        <f t="shared" si="24"/>
        <v>2381385</v>
      </c>
      <c r="E93" s="31">
        <f aca="true" t="shared" si="25" ref="E93:E98">SUM(F93:N93)</f>
        <v>2381385</v>
      </c>
      <c r="F93" s="31">
        <v>0</v>
      </c>
      <c r="G93" s="31">
        <v>2381385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</row>
    <row r="94" spans="1:15" s="21" customFormat="1" ht="23.25" customHeight="1">
      <c r="A94" s="29"/>
      <c r="B94" s="29" t="s">
        <v>403</v>
      </c>
      <c r="C94" s="30" t="s">
        <v>468</v>
      </c>
      <c r="D94" s="31">
        <f t="shared" si="24"/>
        <v>8486606</v>
      </c>
      <c r="E94" s="31">
        <f t="shared" si="25"/>
        <v>1406606</v>
      </c>
      <c r="F94" s="31">
        <v>0</v>
      </c>
      <c r="G94" s="31">
        <v>1406606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7080000</v>
      </c>
    </row>
    <row r="95" spans="1:15" s="21" customFormat="1" ht="11.25">
      <c r="A95" s="29"/>
      <c r="B95" s="29" t="s">
        <v>404</v>
      </c>
      <c r="C95" s="30" t="s">
        <v>469</v>
      </c>
      <c r="D95" s="31">
        <f t="shared" si="24"/>
        <v>305000</v>
      </c>
      <c r="E95" s="31">
        <f t="shared" si="25"/>
        <v>305000</v>
      </c>
      <c r="F95" s="31">
        <v>0</v>
      </c>
      <c r="G95" s="31">
        <v>0</v>
      </c>
      <c r="H95" s="31">
        <v>0</v>
      </c>
      <c r="I95" s="31">
        <v>0</v>
      </c>
      <c r="J95" s="31">
        <v>305000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</row>
    <row r="96" spans="1:15" s="21" customFormat="1" ht="24.75" customHeight="1">
      <c r="A96" s="29"/>
      <c r="B96" s="29" t="s">
        <v>405</v>
      </c>
      <c r="C96" s="30" t="s">
        <v>470</v>
      </c>
      <c r="D96" s="31">
        <f t="shared" si="24"/>
        <v>1296000</v>
      </c>
      <c r="E96" s="31">
        <f t="shared" si="25"/>
        <v>970000</v>
      </c>
      <c r="F96" s="31">
        <v>0</v>
      </c>
      <c r="G96" s="31">
        <v>970000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/>
      <c r="O96" s="31">
        <v>326000</v>
      </c>
    </row>
    <row r="97" spans="1:15" s="21" customFormat="1" ht="45" customHeight="1">
      <c r="A97" s="29"/>
      <c r="B97" s="29" t="s">
        <v>337</v>
      </c>
      <c r="C97" s="30" t="s">
        <v>338</v>
      </c>
      <c r="D97" s="31">
        <f t="shared" si="24"/>
        <v>12000</v>
      </c>
      <c r="E97" s="31">
        <f t="shared" si="25"/>
        <v>12000</v>
      </c>
      <c r="F97" s="31">
        <v>0</v>
      </c>
      <c r="G97" s="31">
        <v>12000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</row>
    <row r="98" spans="1:15" s="21" customFormat="1" ht="11.25">
      <c r="A98" s="29"/>
      <c r="B98" s="29" t="s">
        <v>341</v>
      </c>
      <c r="C98" s="30" t="s">
        <v>175</v>
      </c>
      <c r="D98" s="31">
        <f t="shared" si="24"/>
        <v>2972174</v>
      </c>
      <c r="E98" s="31">
        <f t="shared" si="25"/>
        <v>422174</v>
      </c>
      <c r="F98" s="31">
        <v>0</v>
      </c>
      <c r="G98" s="31">
        <v>422174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2550000</v>
      </c>
    </row>
    <row r="99" spans="1:15" s="28" customFormat="1" ht="33.75" customHeight="1">
      <c r="A99" s="32" t="s">
        <v>406</v>
      </c>
      <c r="B99" s="32"/>
      <c r="C99" s="33" t="s">
        <v>500</v>
      </c>
      <c r="D99" s="34">
        <f>D100+D101+D102+D103+D104</f>
        <v>4616300</v>
      </c>
      <c r="E99" s="34">
        <f aca="true" t="shared" si="26" ref="E99:O99">E100+E101+E102+E103+E104</f>
        <v>4436300</v>
      </c>
      <c r="F99" s="34">
        <f t="shared" si="26"/>
        <v>6000</v>
      </c>
      <c r="G99" s="34">
        <f t="shared" si="26"/>
        <v>1521500</v>
      </c>
      <c r="H99" s="34">
        <f t="shared" si="26"/>
        <v>0</v>
      </c>
      <c r="I99" s="34">
        <f t="shared" si="26"/>
        <v>0</v>
      </c>
      <c r="J99" s="34">
        <f t="shared" si="26"/>
        <v>2902800</v>
      </c>
      <c r="K99" s="34">
        <f t="shared" si="26"/>
        <v>6000</v>
      </c>
      <c r="L99" s="34">
        <f t="shared" si="26"/>
        <v>0</v>
      </c>
      <c r="M99" s="34">
        <f t="shared" si="26"/>
        <v>0</v>
      </c>
      <c r="N99" s="34">
        <f t="shared" si="26"/>
        <v>0</v>
      </c>
      <c r="O99" s="34">
        <f t="shared" si="26"/>
        <v>180000</v>
      </c>
    </row>
    <row r="100" spans="1:15" s="21" customFormat="1" ht="21.75" customHeight="1">
      <c r="A100" s="29"/>
      <c r="B100" s="29" t="s">
        <v>407</v>
      </c>
      <c r="C100" s="30" t="s">
        <v>471</v>
      </c>
      <c r="D100" s="31">
        <f>E100+O100</f>
        <v>1300000</v>
      </c>
      <c r="E100" s="31">
        <f>SUM(F100:N100)</f>
        <v>1300000</v>
      </c>
      <c r="F100" s="31">
        <v>0</v>
      </c>
      <c r="G100" s="31">
        <v>0</v>
      </c>
      <c r="H100" s="31">
        <v>0</v>
      </c>
      <c r="I100" s="31">
        <v>0</v>
      </c>
      <c r="J100" s="31">
        <v>1300000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</row>
    <row r="101" spans="1:15" s="21" customFormat="1" ht="11.25">
      <c r="A101" s="29"/>
      <c r="B101" s="29" t="s">
        <v>408</v>
      </c>
      <c r="C101" s="30" t="s">
        <v>472</v>
      </c>
      <c r="D101" s="31">
        <f>E101+O101</f>
        <v>1156000</v>
      </c>
      <c r="E101" s="31">
        <f>SUM(F101:N101)</f>
        <v>1156000</v>
      </c>
      <c r="F101" s="31">
        <v>0</v>
      </c>
      <c r="G101" s="31">
        <v>0</v>
      </c>
      <c r="H101" s="31">
        <v>0</v>
      </c>
      <c r="I101" s="31">
        <v>0</v>
      </c>
      <c r="J101" s="31">
        <v>1156000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</row>
    <row r="102" spans="1:15" s="21" customFormat="1" ht="11.25">
      <c r="A102" s="29"/>
      <c r="B102" s="29" t="s">
        <v>409</v>
      </c>
      <c r="C102" s="30" t="s">
        <v>473</v>
      </c>
      <c r="D102" s="31">
        <f>E102+O102</f>
        <v>390000</v>
      </c>
      <c r="E102" s="31">
        <f>SUM(F102:N102)</f>
        <v>390000</v>
      </c>
      <c r="F102" s="31">
        <v>0</v>
      </c>
      <c r="G102" s="31">
        <v>0</v>
      </c>
      <c r="H102" s="31">
        <v>0</v>
      </c>
      <c r="I102" s="31">
        <v>0</v>
      </c>
      <c r="J102" s="31">
        <v>390000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</row>
    <row r="103" spans="1:15" s="21" customFormat="1" ht="21.75" customHeight="1">
      <c r="A103" s="29"/>
      <c r="B103" s="29" t="s">
        <v>34</v>
      </c>
      <c r="C103" s="30" t="s">
        <v>41</v>
      </c>
      <c r="D103" s="31">
        <f>E103+O103</f>
        <v>180000</v>
      </c>
      <c r="E103" s="31">
        <f>SUM(F103:N103)</f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180000</v>
      </c>
    </row>
    <row r="104" spans="1:15" s="21" customFormat="1" ht="11.25">
      <c r="A104" s="29"/>
      <c r="B104" s="29" t="s">
        <v>410</v>
      </c>
      <c r="C104" s="30" t="s">
        <v>175</v>
      </c>
      <c r="D104" s="31">
        <f>E104+O104</f>
        <v>1590300</v>
      </c>
      <c r="E104" s="31">
        <f>SUM(F104:N104)</f>
        <v>1590300</v>
      </c>
      <c r="F104" s="31">
        <v>6000</v>
      </c>
      <c r="G104" s="31">
        <v>1521500</v>
      </c>
      <c r="H104" s="31">
        <v>0</v>
      </c>
      <c r="I104" s="31">
        <v>0</v>
      </c>
      <c r="J104" s="31">
        <v>56800</v>
      </c>
      <c r="K104" s="31">
        <v>6000</v>
      </c>
      <c r="L104" s="31">
        <v>0</v>
      </c>
      <c r="M104" s="31">
        <v>0</v>
      </c>
      <c r="N104" s="31">
        <v>0</v>
      </c>
      <c r="O104" s="31">
        <v>0</v>
      </c>
    </row>
    <row r="105" spans="1:15" s="28" customFormat="1" ht="11.25">
      <c r="A105" s="32" t="s">
        <v>411</v>
      </c>
      <c r="B105" s="32"/>
      <c r="C105" s="33" t="s">
        <v>474</v>
      </c>
      <c r="D105" s="34">
        <f>D106+D107</f>
        <v>8170000</v>
      </c>
      <c r="E105" s="34">
        <f aca="true" t="shared" si="27" ref="E105:O105">E106+E107</f>
        <v>1280000</v>
      </c>
      <c r="F105" s="34">
        <f t="shared" si="27"/>
        <v>1200</v>
      </c>
      <c r="G105" s="34">
        <f t="shared" si="27"/>
        <v>100000</v>
      </c>
      <c r="H105" s="34">
        <f t="shared" si="27"/>
        <v>0</v>
      </c>
      <c r="I105" s="34">
        <f t="shared" si="27"/>
        <v>0</v>
      </c>
      <c r="J105" s="34">
        <f t="shared" si="27"/>
        <v>1150000</v>
      </c>
      <c r="K105" s="34">
        <f t="shared" si="27"/>
        <v>28800</v>
      </c>
      <c r="L105" s="34">
        <f t="shared" si="27"/>
        <v>0</v>
      </c>
      <c r="M105" s="34">
        <f t="shared" si="27"/>
        <v>0</v>
      </c>
      <c r="N105" s="34">
        <f t="shared" si="27"/>
        <v>0</v>
      </c>
      <c r="O105" s="34">
        <f t="shared" si="27"/>
        <v>6890000</v>
      </c>
    </row>
    <row r="106" spans="1:15" s="21" customFormat="1" ht="11.25">
      <c r="A106" s="29"/>
      <c r="B106" s="29" t="s">
        <v>412</v>
      </c>
      <c r="C106" s="30" t="s">
        <v>475</v>
      </c>
      <c r="D106" s="31">
        <f>E106+O106</f>
        <v>6500000</v>
      </c>
      <c r="E106" s="31">
        <f>SUM(F106:N106)</f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6500000</v>
      </c>
    </row>
    <row r="107" spans="1:15" s="21" customFormat="1" ht="22.5">
      <c r="A107" s="29"/>
      <c r="B107" s="29" t="s">
        <v>413</v>
      </c>
      <c r="C107" s="30" t="s">
        <v>476</v>
      </c>
      <c r="D107" s="31">
        <f>E107+O107</f>
        <v>1670000</v>
      </c>
      <c r="E107" s="31">
        <f>SUM(F107:N107)</f>
        <v>1280000</v>
      </c>
      <c r="F107" s="321">
        <v>1200</v>
      </c>
      <c r="G107" s="31">
        <v>100000</v>
      </c>
      <c r="H107" s="31">
        <v>0</v>
      </c>
      <c r="I107" s="31">
        <v>0</v>
      </c>
      <c r="J107" s="31">
        <v>1150000</v>
      </c>
      <c r="K107" s="31">
        <v>28800</v>
      </c>
      <c r="L107" s="31">
        <v>0</v>
      </c>
      <c r="M107" s="31">
        <v>0</v>
      </c>
      <c r="N107" s="31">
        <v>0</v>
      </c>
      <c r="O107" s="31">
        <v>390000</v>
      </c>
    </row>
    <row r="108" spans="1:15" s="21" customFormat="1" ht="11.25">
      <c r="A108" s="425" t="s">
        <v>434</v>
      </c>
      <c r="B108" s="426"/>
      <c r="C108" s="427"/>
      <c r="D108" s="35">
        <f>SUM(D105,D99,D91,D85,D82,D70,D64,D55,D52,D50,D48,D43,D35,D31,D27,D24,D20,D18,D16,D14,D10)+D41</f>
        <v>126559217</v>
      </c>
      <c r="E108" s="35">
        <f aca="true" t="shared" si="28" ref="E108:O108">SUM(E105,E99,E91,E85,E82,E70,E64,E55,E52,E50,E48,E43,E35,E31,E27,E24,E20,E18,E16,E14,E10)+E41</f>
        <v>93063517</v>
      </c>
      <c r="F108" s="35">
        <f t="shared" si="28"/>
        <v>32632242</v>
      </c>
      <c r="G108" s="35">
        <f t="shared" si="28"/>
        <v>34311810</v>
      </c>
      <c r="H108" s="35">
        <f t="shared" si="28"/>
        <v>0</v>
      </c>
      <c r="I108" s="35">
        <f t="shared" si="28"/>
        <v>19280</v>
      </c>
      <c r="J108" s="35">
        <f t="shared" si="28"/>
        <v>12213436</v>
      </c>
      <c r="K108" s="35">
        <f t="shared" si="28"/>
        <v>8936278</v>
      </c>
      <c r="L108" s="35">
        <f t="shared" si="28"/>
        <v>1225471</v>
      </c>
      <c r="M108" s="35">
        <f t="shared" si="28"/>
        <v>0</v>
      </c>
      <c r="N108" s="35">
        <f t="shared" si="28"/>
        <v>3725000</v>
      </c>
      <c r="O108" s="35">
        <f t="shared" si="28"/>
        <v>33495700</v>
      </c>
    </row>
    <row r="109" spans="1:15" s="21" customFormat="1" ht="11.25">
      <c r="A109" s="432" t="s">
        <v>42</v>
      </c>
      <c r="B109" s="423"/>
      <c r="C109" s="423"/>
      <c r="D109" s="423"/>
      <c r="E109" s="423"/>
      <c r="F109" s="423"/>
      <c r="G109" s="423"/>
      <c r="H109" s="423"/>
      <c r="I109" s="423"/>
      <c r="J109" s="423"/>
      <c r="K109" s="423"/>
      <c r="L109" s="423"/>
      <c r="M109" s="423"/>
      <c r="N109" s="423"/>
      <c r="O109" s="424"/>
    </row>
    <row r="110" spans="1:15" s="28" customFormat="1" ht="11.25">
      <c r="A110" s="32" t="s">
        <v>180</v>
      </c>
      <c r="B110" s="32"/>
      <c r="C110" s="33" t="s">
        <v>181</v>
      </c>
      <c r="D110" s="34">
        <f>D112+D111</f>
        <v>33481383</v>
      </c>
      <c r="E110" s="34">
        <f aca="true" t="shared" si="29" ref="E110:O110">E112+E111</f>
        <v>24510383</v>
      </c>
      <c r="F110" s="34">
        <f t="shared" si="29"/>
        <v>11622520</v>
      </c>
      <c r="G110" s="34">
        <f t="shared" si="29"/>
        <v>12327313</v>
      </c>
      <c r="H110" s="34">
        <f t="shared" si="29"/>
        <v>0</v>
      </c>
      <c r="I110" s="34">
        <f t="shared" si="29"/>
        <v>0</v>
      </c>
      <c r="J110" s="34">
        <f t="shared" si="29"/>
        <v>0</v>
      </c>
      <c r="K110" s="34">
        <f t="shared" si="29"/>
        <v>560550</v>
      </c>
      <c r="L110" s="34">
        <f t="shared" si="29"/>
        <v>0</v>
      </c>
      <c r="M110" s="34">
        <f t="shared" si="29"/>
        <v>0</v>
      </c>
      <c r="N110" s="34">
        <f t="shared" si="29"/>
        <v>0</v>
      </c>
      <c r="O110" s="34">
        <f t="shared" si="29"/>
        <v>8971000</v>
      </c>
    </row>
    <row r="111" spans="1:15" s="21" customFormat="1" ht="11.25" hidden="1">
      <c r="A111" s="29"/>
      <c r="B111" s="29" t="s">
        <v>503</v>
      </c>
      <c r="C111" s="30" t="s">
        <v>504</v>
      </c>
      <c r="D111" s="31">
        <f>E111+O111</f>
        <v>0</v>
      </c>
      <c r="E111" s="31">
        <f>SUM(F111:N111)</f>
        <v>0</v>
      </c>
      <c r="F111" s="36">
        <v>0</v>
      </c>
      <c r="G111" s="31">
        <v>0</v>
      </c>
      <c r="H111" s="31">
        <v>0</v>
      </c>
      <c r="I111" s="31"/>
      <c r="J111" s="31">
        <v>0</v>
      </c>
      <c r="K111" s="31">
        <v>0</v>
      </c>
      <c r="L111" s="36">
        <v>0</v>
      </c>
      <c r="M111" s="36">
        <v>0</v>
      </c>
      <c r="N111" s="31">
        <v>0</v>
      </c>
      <c r="O111" s="31">
        <v>0</v>
      </c>
    </row>
    <row r="112" spans="1:15" s="21" customFormat="1" ht="34.5" customHeight="1">
      <c r="A112" s="29"/>
      <c r="B112" s="29" t="s">
        <v>414</v>
      </c>
      <c r="C112" s="30" t="s">
        <v>477</v>
      </c>
      <c r="D112" s="31">
        <f>E112+O112</f>
        <v>33481383</v>
      </c>
      <c r="E112" s="31">
        <f>SUM(F112:N112)</f>
        <v>24510383</v>
      </c>
      <c r="F112" s="31">
        <v>11622520</v>
      </c>
      <c r="G112" s="31">
        <v>12327313</v>
      </c>
      <c r="H112" s="31">
        <v>0</v>
      </c>
      <c r="I112" s="31">
        <v>0</v>
      </c>
      <c r="J112" s="31">
        <v>0</v>
      </c>
      <c r="K112" s="31">
        <v>560550</v>
      </c>
      <c r="L112" s="31">
        <v>0</v>
      </c>
      <c r="M112" s="31">
        <v>0</v>
      </c>
      <c r="N112" s="31">
        <v>0</v>
      </c>
      <c r="O112" s="31">
        <v>8971000</v>
      </c>
    </row>
    <row r="113" spans="1:15" s="28" customFormat="1" ht="22.5">
      <c r="A113" s="32" t="s">
        <v>190</v>
      </c>
      <c r="B113" s="32"/>
      <c r="C113" s="33" t="s">
        <v>191</v>
      </c>
      <c r="D113" s="34">
        <f>D114</f>
        <v>66000</v>
      </c>
      <c r="E113" s="34">
        <f aca="true" t="shared" si="30" ref="E113:O113">E114</f>
        <v>56000</v>
      </c>
      <c r="F113" s="34">
        <f t="shared" si="30"/>
        <v>0</v>
      </c>
      <c r="G113" s="34">
        <f t="shared" si="30"/>
        <v>56000</v>
      </c>
      <c r="H113" s="34">
        <f t="shared" si="30"/>
        <v>0</v>
      </c>
      <c r="I113" s="34">
        <f t="shared" si="30"/>
        <v>0</v>
      </c>
      <c r="J113" s="34">
        <f t="shared" si="30"/>
        <v>0</v>
      </c>
      <c r="K113" s="34">
        <f t="shared" si="30"/>
        <v>0</v>
      </c>
      <c r="L113" s="34">
        <f t="shared" si="30"/>
        <v>0</v>
      </c>
      <c r="M113" s="34">
        <f t="shared" si="30"/>
        <v>0</v>
      </c>
      <c r="N113" s="34">
        <f t="shared" si="30"/>
        <v>0</v>
      </c>
      <c r="O113" s="34">
        <f t="shared" si="30"/>
        <v>10000</v>
      </c>
    </row>
    <row r="114" spans="1:15" s="21" customFormat="1" ht="24" customHeight="1">
      <c r="A114" s="29"/>
      <c r="B114" s="29" t="s">
        <v>192</v>
      </c>
      <c r="C114" s="30" t="s">
        <v>193</v>
      </c>
      <c r="D114" s="31">
        <f>E114+O114</f>
        <v>66000</v>
      </c>
      <c r="E114" s="31">
        <f>SUM(F114:N114)</f>
        <v>56000</v>
      </c>
      <c r="F114" s="31">
        <v>0</v>
      </c>
      <c r="G114" s="31">
        <f>20000+36000</f>
        <v>56000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10000</v>
      </c>
    </row>
    <row r="115" spans="1:15" s="28" customFormat="1" ht="11.25">
      <c r="A115" s="32" t="s">
        <v>205</v>
      </c>
      <c r="B115" s="32"/>
      <c r="C115" s="33" t="s">
        <v>206</v>
      </c>
      <c r="D115" s="34">
        <f>D116+D117+D118</f>
        <v>443000</v>
      </c>
      <c r="E115" s="34">
        <f aca="true" t="shared" si="31" ref="E115:O115">E116+E117+E118</f>
        <v>443000</v>
      </c>
      <c r="F115" s="34">
        <f t="shared" si="31"/>
        <v>323600</v>
      </c>
      <c r="G115" s="34">
        <f t="shared" si="31"/>
        <v>119200</v>
      </c>
      <c r="H115" s="34">
        <f t="shared" si="31"/>
        <v>0</v>
      </c>
      <c r="I115" s="34">
        <f t="shared" si="31"/>
        <v>0</v>
      </c>
      <c r="J115" s="34">
        <f t="shared" si="31"/>
        <v>0</v>
      </c>
      <c r="K115" s="34">
        <f t="shared" si="31"/>
        <v>200</v>
      </c>
      <c r="L115" s="34">
        <f t="shared" si="31"/>
        <v>0</v>
      </c>
      <c r="M115" s="34">
        <f t="shared" si="31"/>
        <v>0</v>
      </c>
      <c r="N115" s="34">
        <f t="shared" si="31"/>
        <v>0</v>
      </c>
      <c r="O115" s="34">
        <f t="shared" si="31"/>
        <v>0</v>
      </c>
    </row>
    <row r="116" spans="1:15" s="21" customFormat="1" ht="36" customHeight="1">
      <c r="A116" s="29"/>
      <c r="B116" s="29" t="s">
        <v>207</v>
      </c>
      <c r="C116" s="30" t="s">
        <v>208</v>
      </c>
      <c r="D116" s="31">
        <f>E116+O116</f>
        <v>46000</v>
      </c>
      <c r="E116" s="31">
        <f>SUM(F116:N116)</f>
        <v>46000</v>
      </c>
      <c r="F116" s="31">
        <v>0</v>
      </c>
      <c r="G116" s="31">
        <v>46000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</row>
    <row r="117" spans="1:15" s="21" customFormat="1" ht="22.5" customHeight="1">
      <c r="A117" s="29"/>
      <c r="B117" s="29" t="s">
        <v>209</v>
      </c>
      <c r="C117" s="30" t="s">
        <v>210</v>
      </c>
      <c r="D117" s="31">
        <f>E117+O117</f>
        <v>31000</v>
      </c>
      <c r="E117" s="31">
        <f>SUM(F117:N117)</f>
        <v>31000</v>
      </c>
      <c r="F117" s="31">
        <v>0</v>
      </c>
      <c r="G117" s="31">
        <f>20000+11000</f>
        <v>31000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</row>
    <row r="118" spans="1:15" s="21" customFormat="1" ht="11.25">
      <c r="A118" s="29"/>
      <c r="B118" s="29" t="s">
        <v>211</v>
      </c>
      <c r="C118" s="30" t="s">
        <v>212</v>
      </c>
      <c r="D118" s="31">
        <f>E118+O118</f>
        <v>366000</v>
      </c>
      <c r="E118" s="31">
        <f>SUM(F118:N118)</f>
        <v>366000</v>
      </c>
      <c r="F118" s="31">
        <v>323600</v>
      </c>
      <c r="G118" s="31">
        <v>42200</v>
      </c>
      <c r="H118" s="31">
        <v>0</v>
      </c>
      <c r="I118" s="31">
        <v>0</v>
      </c>
      <c r="J118" s="31">
        <v>0</v>
      </c>
      <c r="K118" s="31">
        <v>200</v>
      </c>
      <c r="L118" s="31">
        <v>0</v>
      </c>
      <c r="M118" s="31">
        <v>0</v>
      </c>
      <c r="N118" s="31">
        <v>0</v>
      </c>
      <c r="O118" s="31">
        <v>0</v>
      </c>
    </row>
    <row r="119" spans="1:15" s="28" customFormat="1" ht="13.5" customHeight="1">
      <c r="A119" s="32" t="s">
        <v>217</v>
      </c>
      <c r="B119" s="32"/>
      <c r="C119" s="33" t="s">
        <v>218</v>
      </c>
      <c r="D119" s="34">
        <f>D121+D120+D122</f>
        <v>2020060</v>
      </c>
      <c r="E119" s="34">
        <f aca="true" t="shared" si="32" ref="E119:O119">E121+E120+E122</f>
        <v>2020060</v>
      </c>
      <c r="F119" s="34">
        <f t="shared" si="32"/>
        <v>1620125</v>
      </c>
      <c r="G119" s="34">
        <f t="shared" si="32"/>
        <v>399935</v>
      </c>
      <c r="H119" s="34">
        <f t="shared" si="32"/>
        <v>0</v>
      </c>
      <c r="I119" s="34">
        <f t="shared" si="32"/>
        <v>0</v>
      </c>
      <c r="J119" s="34">
        <f t="shared" si="32"/>
        <v>0</v>
      </c>
      <c r="K119" s="34">
        <f t="shared" si="32"/>
        <v>0</v>
      </c>
      <c r="L119" s="34">
        <f t="shared" si="32"/>
        <v>0</v>
      </c>
      <c r="M119" s="34">
        <f t="shared" si="32"/>
        <v>0</v>
      </c>
      <c r="N119" s="34">
        <f t="shared" si="32"/>
        <v>0</v>
      </c>
      <c r="O119" s="34">
        <f t="shared" si="32"/>
        <v>0</v>
      </c>
    </row>
    <row r="120" spans="1:15" s="21" customFormat="1" ht="11.25">
      <c r="A120" s="29"/>
      <c r="B120" s="29" t="s">
        <v>219</v>
      </c>
      <c r="C120" s="30" t="s">
        <v>220</v>
      </c>
      <c r="D120" s="31">
        <f>E120+O120</f>
        <v>82100</v>
      </c>
      <c r="E120" s="31">
        <f>SUM(F120:N120)</f>
        <v>82100</v>
      </c>
      <c r="F120" s="31">
        <v>80240</v>
      </c>
      <c r="G120" s="31">
        <v>1860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</row>
    <row r="121" spans="1:15" s="21" customFormat="1" ht="11.25">
      <c r="A121" s="29"/>
      <c r="B121" s="29" t="s">
        <v>224</v>
      </c>
      <c r="C121" s="30" t="s">
        <v>225</v>
      </c>
      <c r="D121" s="31">
        <f>E121+O121</f>
        <v>1915960</v>
      </c>
      <c r="E121" s="31">
        <f>SUM(F121:N121)</f>
        <v>1915960</v>
      </c>
      <c r="F121" s="31">
        <v>1533040</v>
      </c>
      <c r="G121" s="31">
        <v>382920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</row>
    <row r="122" spans="1:15" s="21" customFormat="1" ht="11.25">
      <c r="A122" s="29"/>
      <c r="B122" s="29" t="s">
        <v>230</v>
      </c>
      <c r="C122" s="30" t="s">
        <v>646</v>
      </c>
      <c r="D122" s="31">
        <f>E122+O122</f>
        <v>22000</v>
      </c>
      <c r="E122" s="31">
        <f>SUM(F122:N122)</f>
        <v>22000</v>
      </c>
      <c r="F122" s="31">
        <v>6845</v>
      </c>
      <c r="G122" s="31">
        <f>12155+3000</f>
        <v>15155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</row>
    <row r="123" spans="1:15" s="28" customFormat="1" ht="33.75" customHeight="1">
      <c r="A123" s="32" t="s">
        <v>235</v>
      </c>
      <c r="B123" s="32"/>
      <c r="C123" s="33" t="s">
        <v>236</v>
      </c>
      <c r="D123" s="34">
        <f>SUM(D124,D125,D126)</f>
        <v>3965000</v>
      </c>
      <c r="E123" s="34">
        <f aca="true" t="shared" si="33" ref="E123:O123">SUM(E124,E125,E126)</f>
        <v>3905000</v>
      </c>
      <c r="F123" s="34">
        <f t="shared" si="33"/>
        <v>3178591</v>
      </c>
      <c r="G123" s="34">
        <f t="shared" si="33"/>
        <v>436409</v>
      </c>
      <c r="H123" s="34">
        <f t="shared" si="33"/>
        <v>0</v>
      </c>
      <c r="I123" s="34">
        <f t="shared" si="33"/>
        <v>0</v>
      </c>
      <c r="J123" s="34">
        <f t="shared" si="33"/>
        <v>110000</v>
      </c>
      <c r="K123" s="34">
        <f t="shared" si="33"/>
        <v>180000</v>
      </c>
      <c r="L123" s="34">
        <f t="shared" si="33"/>
        <v>0</v>
      </c>
      <c r="M123" s="34">
        <f t="shared" si="33"/>
        <v>0</v>
      </c>
      <c r="N123" s="34">
        <f t="shared" si="33"/>
        <v>0</v>
      </c>
      <c r="O123" s="34">
        <f t="shared" si="33"/>
        <v>60000</v>
      </c>
    </row>
    <row r="124" spans="1:15" s="21" customFormat="1" ht="21.75" customHeight="1">
      <c r="A124" s="29"/>
      <c r="B124" s="29" t="s">
        <v>415</v>
      </c>
      <c r="C124" s="30" t="s">
        <v>478</v>
      </c>
      <c r="D124" s="31">
        <f>E124+O124</f>
        <v>100000</v>
      </c>
      <c r="E124" s="31">
        <f>SUM(F124:N124)</f>
        <v>100000</v>
      </c>
      <c r="F124" s="31">
        <v>0</v>
      </c>
      <c r="G124" s="31">
        <v>0</v>
      </c>
      <c r="H124" s="31">
        <v>0</v>
      </c>
      <c r="I124" s="31">
        <v>0</v>
      </c>
      <c r="J124" s="31">
        <v>100000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</row>
    <row r="125" spans="1:15" s="21" customFormat="1" ht="11.25">
      <c r="A125" s="29"/>
      <c r="B125" s="29" t="s">
        <v>585</v>
      </c>
      <c r="C125" s="30" t="s">
        <v>586</v>
      </c>
      <c r="D125" s="31">
        <f>E125+O125</f>
        <v>10000</v>
      </c>
      <c r="E125" s="31">
        <f>SUM(F125:N125)</f>
        <v>10000</v>
      </c>
      <c r="F125" s="31">
        <v>0</v>
      </c>
      <c r="G125" s="31">
        <v>0</v>
      </c>
      <c r="H125" s="31">
        <v>0</v>
      </c>
      <c r="I125" s="31">
        <v>0</v>
      </c>
      <c r="J125" s="31">
        <v>10000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</row>
    <row r="126" spans="1:15" s="21" customFormat="1" ht="35.25" customHeight="1">
      <c r="A126" s="29"/>
      <c r="B126" s="29" t="s">
        <v>237</v>
      </c>
      <c r="C126" s="30" t="s">
        <v>238</v>
      </c>
      <c r="D126" s="31">
        <f>E126+O126</f>
        <v>3855000</v>
      </c>
      <c r="E126" s="31">
        <f>SUM(F126:N126)</f>
        <v>3795000</v>
      </c>
      <c r="F126" s="31">
        <v>3178591</v>
      </c>
      <c r="G126" s="31">
        <v>436409</v>
      </c>
      <c r="H126" s="31"/>
      <c r="I126" s="31"/>
      <c r="J126" s="31"/>
      <c r="K126" s="31">
        <v>180000</v>
      </c>
      <c r="L126" s="31"/>
      <c r="M126" s="31"/>
      <c r="N126" s="31"/>
      <c r="O126" s="31">
        <v>60000</v>
      </c>
    </row>
    <row r="127" spans="1:15" s="28" customFormat="1" ht="11.25">
      <c r="A127" s="32" t="s">
        <v>379</v>
      </c>
      <c r="B127" s="32"/>
      <c r="C127" s="33" t="s">
        <v>450</v>
      </c>
      <c r="D127" s="34">
        <f>D128+D129+D130+D131+D132+D133+D134+D135+D136+D137</f>
        <v>14119505</v>
      </c>
      <c r="E127" s="34">
        <f aca="true" t="shared" si="34" ref="E127:O127">E128+E129+E130+E131+E132+E133+E134+E135+E136+E137</f>
        <v>14119505</v>
      </c>
      <c r="F127" s="34">
        <f t="shared" si="34"/>
        <v>8913285</v>
      </c>
      <c r="G127" s="34">
        <f t="shared" si="34"/>
        <v>2565586</v>
      </c>
      <c r="H127" s="34">
        <f t="shared" si="34"/>
        <v>0</v>
      </c>
      <c r="I127" s="34">
        <f t="shared" si="34"/>
        <v>0</v>
      </c>
      <c r="J127" s="34">
        <f t="shared" si="34"/>
        <v>2152000</v>
      </c>
      <c r="K127" s="34">
        <f t="shared" si="34"/>
        <v>14984</v>
      </c>
      <c r="L127" s="34">
        <f t="shared" si="34"/>
        <v>473650</v>
      </c>
      <c r="M127" s="34">
        <f t="shared" si="34"/>
        <v>0</v>
      </c>
      <c r="N127" s="34">
        <f t="shared" si="34"/>
        <v>0</v>
      </c>
      <c r="O127" s="34">
        <f t="shared" si="34"/>
        <v>0</v>
      </c>
    </row>
    <row r="128" spans="1:15" s="21" customFormat="1" ht="23.25" customHeight="1">
      <c r="A128" s="29"/>
      <c r="B128" s="29" t="s">
        <v>416</v>
      </c>
      <c r="C128" s="30" t="s">
        <v>501</v>
      </c>
      <c r="D128" s="31">
        <f aca="true" t="shared" si="35" ref="D128:D137">E128+O128</f>
        <v>808576</v>
      </c>
      <c r="E128" s="31">
        <f>SUM(F128:N128)</f>
        <v>808576</v>
      </c>
      <c r="F128" s="31">
        <v>681687</v>
      </c>
      <c r="G128" s="31">
        <v>126889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</row>
    <row r="129" spans="1:15" s="21" customFormat="1" ht="15.75" customHeight="1">
      <c r="A129" s="29"/>
      <c r="B129" s="29" t="s">
        <v>667</v>
      </c>
      <c r="C129" s="30" t="s">
        <v>668</v>
      </c>
      <c r="D129" s="31">
        <f t="shared" si="35"/>
        <v>152240</v>
      </c>
      <c r="E129" s="31">
        <f>SUM(F129:N129)</f>
        <v>152240</v>
      </c>
      <c r="F129" s="31">
        <v>0</v>
      </c>
      <c r="G129" s="31">
        <v>0</v>
      </c>
      <c r="H129" s="31">
        <v>0</v>
      </c>
      <c r="I129" s="31">
        <v>0</v>
      </c>
      <c r="J129" s="31">
        <v>152240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</row>
    <row r="130" spans="1:15" s="21" customFormat="1" ht="11.25">
      <c r="A130" s="29"/>
      <c r="B130" s="29" t="s">
        <v>417</v>
      </c>
      <c r="C130" s="30" t="s">
        <v>479</v>
      </c>
      <c r="D130" s="31">
        <f t="shared" si="35"/>
        <v>556263</v>
      </c>
      <c r="E130" s="31">
        <f aca="true" t="shared" si="36" ref="E130:E136">SUM(F130:N130)</f>
        <v>556263</v>
      </c>
      <c r="F130" s="31">
        <v>494300</v>
      </c>
      <c r="G130" s="31">
        <v>61963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</row>
    <row r="131" spans="1:15" s="21" customFormat="1" ht="11.25">
      <c r="A131" s="29"/>
      <c r="B131" s="29" t="s">
        <v>418</v>
      </c>
      <c r="C131" s="30" t="s">
        <v>480</v>
      </c>
      <c r="D131" s="31">
        <f t="shared" si="35"/>
        <v>4790673</v>
      </c>
      <c r="E131" s="31">
        <f t="shared" si="36"/>
        <v>4790673</v>
      </c>
      <c r="F131" s="31">
        <v>2765723</v>
      </c>
      <c r="G131" s="31">
        <v>914770</v>
      </c>
      <c r="H131" s="31">
        <v>0</v>
      </c>
      <c r="I131" s="31">
        <v>0</v>
      </c>
      <c r="J131" s="31">
        <v>1099680</v>
      </c>
      <c r="K131" s="31">
        <v>10500</v>
      </c>
      <c r="L131" s="31">
        <v>0</v>
      </c>
      <c r="M131" s="31">
        <v>0</v>
      </c>
      <c r="N131" s="31">
        <v>0</v>
      </c>
      <c r="O131" s="31">
        <v>0</v>
      </c>
    </row>
    <row r="132" spans="1:15" s="21" customFormat="1" ht="11.25" hidden="1">
      <c r="A132" s="29"/>
      <c r="B132" s="29" t="s">
        <v>419</v>
      </c>
      <c r="C132" s="30" t="s">
        <v>481</v>
      </c>
      <c r="D132" s="31">
        <f t="shared" si="35"/>
        <v>0</v>
      </c>
      <c r="E132" s="31">
        <f t="shared" si="36"/>
        <v>0</v>
      </c>
      <c r="F132" s="31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1:15" s="21" customFormat="1" ht="11.25">
      <c r="A133" s="29"/>
      <c r="B133" s="29" t="s">
        <v>420</v>
      </c>
      <c r="C133" s="30" t="s">
        <v>482</v>
      </c>
      <c r="D133" s="31">
        <f t="shared" si="35"/>
        <v>6570560</v>
      </c>
      <c r="E133" s="31">
        <f t="shared" si="36"/>
        <v>6570560</v>
      </c>
      <c r="F133" s="31">
        <v>4035680</v>
      </c>
      <c r="G133" s="31">
        <v>1158508</v>
      </c>
      <c r="H133" s="31">
        <v>0</v>
      </c>
      <c r="I133" s="31">
        <v>0</v>
      </c>
      <c r="J133" s="31">
        <v>900080</v>
      </c>
      <c r="K133" s="31">
        <v>2642</v>
      </c>
      <c r="L133" s="31">
        <v>473650</v>
      </c>
      <c r="M133" s="31">
        <v>0</v>
      </c>
      <c r="N133" s="31">
        <v>0</v>
      </c>
      <c r="O133" s="31"/>
    </row>
    <row r="134" spans="1:15" s="21" customFormat="1" ht="24" customHeight="1">
      <c r="A134" s="29"/>
      <c r="B134" s="29" t="s">
        <v>421</v>
      </c>
      <c r="C134" s="30" t="s">
        <v>483</v>
      </c>
      <c r="D134" s="31">
        <f t="shared" si="35"/>
        <v>855924</v>
      </c>
      <c r="E134" s="31">
        <f t="shared" si="36"/>
        <v>855924</v>
      </c>
      <c r="F134" s="31">
        <v>771192</v>
      </c>
      <c r="G134" s="31">
        <v>84732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</row>
    <row r="135" spans="1:15" s="21" customFormat="1" ht="59.25" customHeight="1">
      <c r="A135" s="29"/>
      <c r="B135" s="29" t="s">
        <v>422</v>
      </c>
      <c r="C135" s="30" t="s">
        <v>484</v>
      </c>
      <c r="D135" s="31">
        <f t="shared" si="35"/>
        <v>320087</v>
      </c>
      <c r="E135" s="31">
        <f t="shared" si="36"/>
        <v>320087</v>
      </c>
      <c r="F135" s="31">
        <v>164703</v>
      </c>
      <c r="G135" s="31">
        <v>153542</v>
      </c>
      <c r="H135" s="31">
        <v>0</v>
      </c>
      <c r="I135" s="31">
        <v>0</v>
      </c>
      <c r="J135" s="31">
        <v>0</v>
      </c>
      <c r="K135" s="31">
        <v>1842</v>
      </c>
      <c r="L135" s="31">
        <v>0</v>
      </c>
      <c r="M135" s="31">
        <v>0</v>
      </c>
      <c r="N135" s="31">
        <v>0</v>
      </c>
      <c r="O135" s="31">
        <v>0</v>
      </c>
    </row>
    <row r="136" spans="1:15" s="21" customFormat="1" ht="24" customHeight="1">
      <c r="A136" s="29"/>
      <c r="B136" s="29" t="s">
        <v>385</v>
      </c>
      <c r="C136" s="30" t="s">
        <v>499</v>
      </c>
      <c r="D136" s="31">
        <f t="shared" si="35"/>
        <v>65182</v>
      </c>
      <c r="E136" s="31">
        <f t="shared" si="36"/>
        <v>65182</v>
      </c>
      <c r="F136" s="31">
        <v>0</v>
      </c>
      <c r="G136" s="31">
        <v>65182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</row>
    <row r="137" spans="1:15" s="21" customFormat="1" ht="11.25" hidden="1">
      <c r="A137" s="29"/>
      <c r="B137" s="29" t="s">
        <v>386</v>
      </c>
      <c r="C137" s="30" t="s">
        <v>175</v>
      </c>
      <c r="D137" s="31">
        <f t="shared" si="35"/>
        <v>0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</row>
    <row r="138" spans="1:15" s="28" customFormat="1" ht="11.25">
      <c r="A138" s="32" t="s">
        <v>308</v>
      </c>
      <c r="B138" s="32"/>
      <c r="C138" s="33" t="s">
        <v>309</v>
      </c>
      <c r="D138" s="34">
        <f>D139+D140+D141</f>
        <v>1362000</v>
      </c>
      <c r="E138" s="34">
        <f aca="true" t="shared" si="37" ref="E138:O138">E139+E140+E141</f>
        <v>887675</v>
      </c>
      <c r="F138" s="34">
        <f t="shared" si="37"/>
        <v>4900</v>
      </c>
      <c r="G138" s="34">
        <f t="shared" si="37"/>
        <v>827000</v>
      </c>
      <c r="H138" s="34">
        <f t="shared" si="37"/>
        <v>0</v>
      </c>
      <c r="I138" s="34">
        <f t="shared" si="37"/>
        <v>0</v>
      </c>
      <c r="J138" s="34">
        <f t="shared" si="37"/>
        <v>55775</v>
      </c>
      <c r="K138" s="34">
        <f t="shared" si="37"/>
        <v>0</v>
      </c>
      <c r="L138" s="34">
        <f t="shared" si="37"/>
        <v>0</v>
      </c>
      <c r="M138" s="34">
        <f t="shared" si="37"/>
        <v>0</v>
      </c>
      <c r="N138" s="34">
        <f t="shared" si="37"/>
        <v>0</v>
      </c>
      <c r="O138" s="34">
        <f t="shared" si="37"/>
        <v>474325</v>
      </c>
    </row>
    <row r="139" spans="1:15" s="21" customFormat="1" ht="11.25">
      <c r="A139" s="29"/>
      <c r="B139" s="29" t="s">
        <v>423</v>
      </c>
      <c r="C139" s="30" t="s">
        <v>485</v>
      </c>
      <c r="D139" s="31">
        <f>E139+O139</f>
        <v>330425</v>
      </c>
      <c r="E139" s="31">
        <f>SUM(F139:N139)</f>
        <v>35000</v>
      </c>
      <c r="F139" s="31">
        <v>0</v>
      </c>
      <c r="G139" s="31">
        <v>0</v>
      </c>
      <c r="H139" s="31">
        <v>0</v>
      </c>
      <c r="I139" s="31"/>
      <c r="J139" s="31">
        <v>35000</v>
      </c>
      <c r="K139" s="31"/>
      <c r="L139" s="31">
        <v>0</v>
      </c>
      <c r="M139" s="31">
        <v>0</v>
      </c>
      <c r="N139" s="31">
        <v>0</v>
      </c>
      <c r="O139" s="31">
        <v>295425</v>
      </c>
    </row>
    <row r="140" spans="1:15" s="21" customFormat="1" ht="35.25" customHeight="1">
      <c r="A140" s="29"/>
      <c r="B140" s="29" t="s">
        <v>424</v>
      </c>
      <c r="C140" s="30" t="s">
        <v>486</v>
      </c>
      <c r="D140" s="31">
        <f>E140+O140</f>
        <v>204575</v>
      </c>
      <c r="E140" s="31">
        <f>SUM(F140:N140)</f>
        <v>25675</v>
      </c>
      <c r="F140" s="31">
        <v>4900</v>
      </c>
      <c r="G140" s="31"/>
      <c r="H140" s="31">
        <v>0</v>
      </c>
      <c r="I140" s="31">
        <v>0</v>
      </c>
      <c r="J140" s="31">
        <v>20775</v>
      </c>
      <c r="K140" s="31">
        <v>0</v>
      </c>
      <c r="L140" s="31">
        <v>0</v>
      </c>
      <c r="M140" s="31">
        <v>0</v>
      </c>
      <c r="N140" s="31">
        <v>0</v>
      </c>
      <c r="O140" s="31">
        <v>178900</v>
      </c>
    </row>
    <row r="141" spans="1:15" s="21" customFormat="1" ht="67.5" customHeight="1">
      <c r="A141" s="29"/>
      <c r="B141" s="29" t="s">
        <v>310</v>
      </c>
      <c r="C141" s="30" t="s">
        <v>311</v>
      </c>
      <c r="D141" s="31">
        <f>E141+O141</f>
        <v>827000</v>
      </c>
      <c r="E141" s="31">
        <f>SUM(F141:N141)</f>
        <v>827000</v>
      </c>
      <c r="F141" s="31">
        <v>0</v>
      </c>
      <c r="G141" s="31">
        <v>827000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</row>
    <row r="142" spans="1:15" s="28" customFormat="1" ht="11.25">
      <c r="A142" s="32" t="s">
        <v>312</v>
      </c>
      <c r="B142" s="32"/>
      <c r="C142" s="33" t="s">
        <v>313</v>
      </c>
      <c r="D142" s="34">
        <f>D143+D144+D145+D146+D147+D149+D148</f>
        <v>3649306</v>
      </c>
      <c r="E142" s="34">
        <f>E143+E144+E145+E146+E147+E149+E148</f>
        <v>3649306</v>
      </c>
      <c r="F142" s="34">
        <f>F143+F144+F145+F146+F147+F149+F148</f>
        <v>863425</v>
      </c>
      <c r="G142" s="34">
        <f aca="true" t="shared" si="38" ref="G142:O142">G143+G144+G145+G146+G147+G148+G149</f>
        <v>452121</v>
      </c>
      <c r="H142" s="34">
        <f t="shared" si="38"/>
        <v>0</v>
      </c>
      <c r="I142" s="34">
        <f t="shared" si="38"/>
        <v>0</v>
      </c>
      <c r="J142" s="34">
        <f t="shared" si="38"/>
        <v>885920</v>
      </c>
      <c r="K142" s="34">
        <f t="shared" si="38"/>
        <v>1447840</v>
      </c>
      <c r="L142" s="34">
        <f t="shared" si="38"/>
        <v>0</v>
      </c>
      <c r="M142" s="34">
        <f t="shared" si="38"/>
        <v>0</v>
      </c>
      <c r="N142" s="34">
        <f t="shared" si="38"/>
        <v>0</v>
      </c>
      <c r="O142" s="34">
        <f t="shared" si="38"/>
        <v>0</v>
      </c>
    </row>
    <row r="143" spans="1:15" s="21" customFormat="1" ht="22.5" customHeight="1">
      <c r="A143" s="29"/>
      <c r="B143" s="29" t="s">
        <v>425</v>
      </c>
      <c r="C143" s="30" t="s">
        <v>487</v>
      </c>
      <c r="D143" s="31">
        <f aca="true" t="shared" si="39" ref="D143:D149">E143+O143</f>
        <v>1344719</v>
      </c>
      <c r="E143" s="31">
        <f aca="true" t="shared" si="40" ref="E143:E149">SUM(F143:N143)</f>
        <v>1344719</v>
      </c>
      <c r="F143" s="31">
        <v>237471</v>
      </c>
      <c r="G143" s="31">
        <v>122529</v>
      </c>
      <c r="H143" s="31">
        <v>0</v>
      </c>
      <c r="I143" s="31">
        <v>0</v>
      </c>
      <c r="J143" s="31">
        <v>798390</v>
      </c>
      <c r="K143" s="31">
        <v>186329</v>
      </c>
      <c r="L143" s="31">
        <v>0</v>
      </c>
      <c r="M143" s="31">
        <v>0</v>
      </c>
      <c r="N143" s="31">
        <v>0</v>
      </c>
      <c r="O143" s="31">
        <v>0</v>
      </c>
    </row>
    <row r="144" spans="1:15" s="21" customFormat="1" ht="11.25">
      <c r="A144" s="29"/>
      <c r="B144" s="29" t="s">
        <v>314</v>
      </c>
      <c r="C144" s="30" t="s">
        <v>315</v>
      </c>
      <c r="D144" s="31">
        <f t="shared" si="39"/>
        <v>160000</v>
      </c>
      <c r="E144" s="31">
        <f t="shared" si="40"/>
        <v>160000</v>
      </c>
      <c r="F144" s="31">
        <v>0</v>
      </c>
      <c r="G144" s="31">
        <v>160000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</row>
    <row r="145" spans="1:15" s="21" customFormat="1" ht="12.75" customHeight="1">
      <c r="A145" s="29"/>
      <c r="B145" s="29" t="s">
        <v>316</v>
      </c>
      <c r="C145" s="30" t="s">
        <v>317</v>
      </c>
      <c r="D145" s="31">
        <f t="shared" si="39"/>
        <v>1514787</v>
      </c>
      <c r="E145" s="31">
        <f t="shared" si="40"/>
        <v>1514787</v>
      </c>
      <c r="F145" s="31">
        <v>185346</v>
      </c>
      <c r="G145" s="31">
        <v>0</v>
      </c>
      <c r="H145" s="31">
        <v>0</v>
      </c>
      <c r="I145" s="31">
        <v>0</v>
      </c>
      <c r="J145" s="31">
        <v>87530</v>
      </c>
      <c r="K145" s="31">
        <v>1241911</v>
      </c>
      <c r="L145" s="31">
        <v>0</v>
      </c>
      <c r="M145" s="31">
        <v>0</v>
      </c>
      <c r="N145" s="31">
        <v>0</v>
      </c>
      <c r="O145" s="31">
        <v>0</v>
      </c>
    </row>
    <row r="146" spans="1:15" s="21" customFormat="1" ht="33.75" customHeight="1">
      <c r="A146" s="29"/>
      <c r="B146" s="29" t="s">
        <v>648</v>
      </c>
      <c r="C146" s="30" t="s">
        <v>649</v>
      </c>
      <c r="D146" s="31">
        <f t="shared" si="39"/>
        <v>330000</v>
      </c>
      <c r="E146" s="31">
        <f t="shared" si="40"/>
        <v>330000</v>
      </c>
      <c r="F146" s="31">
        <f>211378+15000</f>
        <v>226378</v>
      </c>
      <c r="G146" s="31">
        <v>103622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</row>
    <row r="147" spans="1:15" s="21" customFormat="1" ht="21.75" customHeight="1">
      <c r="A147" s="29"/>
      <c r="B147" s="29" t="s">
        <v>488</v>
      </c>
      <c r="C147" s="30" t="s">
        <v>489</v>
      </c>
      <c r="D147" s="31">
        <f t="shared" si="39"/>
        <v>226640</v>
      </c>
      <c r="E147" s="31">
        <f t="shared" si="40"/>
        <v>226640</v>
      </c>
      <c r="F147" s="31">
        <v>209985</v>
      </c>
      <c r="G147" s="31">
        <v>16655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</row>
    <row r="148" spans="1:15" s="21" customFormat="1" ht="57" customHeight="1">
      <c r="A148" s="29"/>
      <c r="B148" s="29" t="s">
        <v>663</v>
      </c>
      <c r="C148" s="30" t="s">
        <v>664</v>
      </c>
      <c r="D148" s="31">
        <f t="shared" si="39"/>
        <v>53560</v>
      </c>
      <c r="E148" s="31">
        <f t="shared" si="40"/>
        <v>53560</v>
      </c>
      <c r="F148" s="31">
        <v>4245</v>
      </c>
      <c r="G148" s="31">
        <v>49315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</row>
    <row r="149" spans="1:15" s="21" customFormat="1" ht="11.25">
      <c r="A149" s="29"/>
      <c r="B149" s="29" t="s">
        <v>330</v>
      </c>
      <c r="C149" s="30" t="s">
        <v>175</v>
      </c>
      <c r="D149" s="31">
        <f t="shared" si="39"/>
        <v>19600</v>
      </c>
      <c r="E149" s="31">
        <f t="shared" si="40"/>
        <v>19600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19600</v>
      </c>
      <c r="L149" s="31">
        <v>0</v>
      </c>
      <c r="M149" s="31">
        <v>0</v>
      </c>
      <c r="N149" s="31">
        <v>0</v>
      </c>
      <c r="O149" s="31">
        <v>0</v>
      </c>
    </row>
    <row r="150" spans="1:15" s="28" customFormat="1" ht="33.75">
      <c r="A150" s="32" t="s">
        <v>331</v>
      </c>
      <c r="B150" s="32"/>
      <c r="C150" s="33" t="s">
        <v>332</v>
      </c>
      <c r="D150" s="34">
        <f>D151+D152+D153+D154+D155</f>
        <v>1118041</v>
      </c>
      <c r="E150" s="34">
        <f aca="true" t="shared" si="41" ref="E150:O150">E151+E152+E153+E154+E155</f>
        <v>1118041</v>
      </c>
      <c r="F150" s="34">
        <f t="shared" si="41"/>
        <v>792096</v>
      </c>
      <c r="G150" s="34">
        <f t="shared" si="41"/>
        <v>164908</v>
      </c>
      <c r="H150" s="34">
        <f t="shared" si="41"/>
        <v>0</v>
      </c>
      <c r="I150" s="34">
        <f t="shared" si="41"/>
        <v>0</v>
      </c>
      <c r="J150" s="34">
        <f t="shared" si="41"/>
        <v>72990</v>
      </c>
      <c r="K150" s="34">
        <f t="shared" si="41"/>
        <v>1260</v>
      </c>
      <c r="L150" s="34">
        <f t="shared" si="41"/>
        <v>86787</v>
      </c>
      <c r="M150" s="34">
        <f t="shared" si="41"/>
        <v>0</v>
      </c>
      <c r="N150" s="34">
        <f t="shared" si="41"/>
        <v>0</v>
      </c>
      <c r="O150" s="34">
        <f t="shared" si="41"/>
        <v>0</v>
      </c>
    </row>
    <row r="151" spans="1:15" s="21" customFormat="1" ht="33.75" customHeight="1">
      <c r="A151" s="29"/>
      <c r="B151" s="29" t="s">
        <v>426</v>
      </c>
      <c r="C151" s="30" t="s">
        <v>490</v>
      </c>
      <c r="D151" s="31">
        <f>E151+O151</f>
        <v>36990</v>
      </c>
      <c r="E151" s="31">
        <f>SUM(F151:N151)</f>
        <v>36990</v>
      </c>
      <c r="F151" s="31">
        <v>0</v>
      </c>
      <c r="G151" s="31">
        <v>0</v>
      </c>
      <c r="H151" s="31"/>
      <c r="I151" s="31">
        <v>0</v>
      </c>
      <c r="J151" s="31">
        <v>36990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</row>
    <row r="152" spans="1:15" s="21" customFormat="1" ht="33.75">
      <c r="A152" s="29"/>
      <c r="B152" s="29" t="s">
        <v>333</v>
      </c>
      <c r="C152" s="30" t="s">
        <v>334</v>
      </c>
      <c r="D152" s="31">
        <f>E152+O152</f>
        <v>36000</v>
      </c>
      <c r="E152" s="31">
        <f>SUM(F152:N152)</f>
        <v>36000</v>
      </c>
      <c r="F152" s="31">
        <v>0</v>
      </c>
      <c r="G152" s="31">
        <v>0</v>
      </c>
      <c r="H152" s="31">
        <v>0</v>
      </c>
      <c r="I152" s="31">
        <v>0</v>
      </c>
      <c r="J152" s="31">
        <v>36000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</row>
    <row r="153" spans="1:15" s="21" customFormat="1" ht="33.75">
      <c r="A153" s="29"/>
      <c r="B153" s="29" t="s">
        <v>665</v>
      </c>
      <c r="C153" s="30" t="s">
        <v>666</v>
      </c>
      <c r="D153" s="31">
        <f>E153+O153</f>
        <v>18038</v>
      </c>
      <c r="E153" s="31">
        <f>SUM(F153:N153)</f>
        <v>18038</v>
      </c>
      <c r="F153" s="31">
        <v>16977</v>
      </c>
      <c r="G153" s="31">
        <v>1061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/>
      <c r="N153" s="31">
        <v>0</v>
      </c>
      <c r="O153" s="31">
        <v>0</v>
      </c>
    </row>
    <row r="154" spans="1:15" s="21" customFormat="1" ht="11.25">
      <c r="A154" s="29"/>
      <c r="B154" s="29" t="s">
        <v>427</v>
      </c>
      <c r="C154" s="30" t="s">
        <v>491</v>
      </c>
      <c r="D154" s="31">
        <f>E154+O154</f>
        <v>900226</v>
      </c>
      <c r="E154" s="31">
        <f>SUM(F154:N154)</f>
        <v>900226</v>
      </c>
      <c r="F154" s="31">
        <v>775119</v>
      </c>
      <c r="G154" s="31">
        <v>123847</v>
      </c>
      <c r="H154" s="31">
        <v>0</v>
      </c>
      <c r="I154" s="31">
        <v>0</v>
      </c>
      <c r="J154" s="31">
        <v>0</v>
      </c>
      <c r="K154" s="31">
        <v>1260</v>
      </c>
      <c r="L154" s="31">
        <v>0</v>
      </c>
      <c r="M154" s="31">
        <v>0</v>
      </c>
      <c r="N154" s="31">
        <v>0</v>
      </c>
      <c r="O154" s="31">
        <v>0</v>
      </c>
    </row>
    <row r="155" spans="1:15" s="21" customFormat="1" ht="11.25">
      <c r="A155" s="29"/>
      <c r="B155" s="29" t="s">
        <v>395</v>
      </c>
      <c r="C155" s="30" t="s">
        <v>175</v>
      </c>
      <c r="D155" s="31">
        <f>E155+O155</f>
        <v>126787</v>
      </c>
      <c r="E155" s="31">
        <f>SUM(F155:N155)</f>
        <v>126787</v>
      </c>
      <c r="F155" s="31">
        <v>0</v>
      </c>
      <c r="G155" s="31">
        <v>40000</v>
      </c>
      <c r="H155" s="31">
        <v>0</v>
      </c>
      <c r="I155" s="31">
        <v>0</v>
      </c>
      <c r="J155" s="31">
        <v>0</v>
      </c>
      <c r="K155" s="31">
        <v>0</v>
      </c>
      <c r="L155" s="31">
        <v>86787</v>
      </c>
      <c r="M155" s="31">
        <v>0</v>
      </c>
      <c r="N155" s="31">
        <v>0</v>
      </c>
      <c r="O155" s="31">
        <v>0</v>
      </c>
    </row>
    <row r="156" spans="1:15" s="28" customFormat="1" ht="22.5" customHeight="1">
      <c r="A156" s="32" t="s">
        <v>396</v>
      </c>
      <c r="B156" s="32"/>
      <c r="C156" s="33" t="s">
        <v>463</v>
      </c>
      <c r="D156" s="34">
        <f>SUM(D157,D158,D159,D160,D161,D162,D163)</f>
        <v>4281108</v>
      </c>
      <c r="E156" s="34">
        <f aca="true" t="shared" si="42" ref="E156:O156">SUM(E157,E158,E159,E160,E161,E162,E163)</f>
        <v>4281108</v>
      </c>
      <c r="F156" s="34">
        <f t="shared" si="42"/>
        <v>3164696</v>
      </c>
      <c r="G156" s="34">
        <f t="shared" si="42"/>
        <v>506422</v>
      </c>
      <c r="H156" s="34">
        <f t="shared" si="42"/>
        <v>0</v>
      </c>
      <c r="I156" s="34">
        <f t="shared" si="42"/>
        <v>0</v>
      </c>
      <c r="J156" s="34">
        <f t="shared" si="42"/>
        <v>608960</v>
      </c>
      <c r="K156" s="34">
        <f t="shared" si="42"/>
        <v>1030</v>
      </c>
      <c r="L156" s="34">
        <f t="shared" si="42"/>
        <v>0</v>
      </c>
      <c r="M156" s="34">
        <f t="shared" si="42"/>
        <v>0</v>
      </c>
      <c r="N156" s="34">
        <f t="shared" si="42"/>
        <v>0</v>
      </c>
      <c r="O156" s="34">
        <f t="shared" si="42"/>
        <v>0</v>
      </c>
    </row>
    <row r="157" spans="1:15" s="21" customFormat="1" ht="21.75" customHeight="1">
      <c r="A157" s="29"/>
      <c r="B157" s="29" t="s">
        <v>428</v>
      </c>
      <c r="C157" s="30" t="s">
        <v>492</v>
      </c>
      <c r="D157" s="31">
        <f aca="true" t="shared" si="43" ref="D157:D163">E157+O157</f>
        <v>2009371</v>
      </c>
      <c r="E157" s="31">
        <f>SUM(F157:N157)</f>
        <v>2009371</v>
      </c>
      <c r="F157" s="31">
        <v>1618928</v>
      </c>
      <c r="G157" s="31">
        <v>390443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</row>
    <row r="158" spans="1:15" s="21" customFormat="1" ht="23.25" customHeight="1">
      <c r="A158" s="29"/>
      <c r="B158" s="29" t="s">
        <v>587</v>
      </c>
      <c r="C158" s="30" t="s">
        <v>588</v>
      </c>
      <c r="D158" s="31">
        <f t="shared" si="43"/>
        <v>80799</v>
      </c>
      <c r="E158" s="31">
        <f aca="true" t="shared" si="44" ref="E158:E163">SUM(F158:N158)</f>
        <v>80799</v>
      </c>
      <c r="F158" s="31">
        <v>71215</v>
      </c>
      <c r="G158" s="31">
        <v>9584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</row>
    <row r="159" spans="1:15" s="21" customFormat="1" ht="36.75" customHeight="1">
      <c r="A159" s="29"/>
      <c r="B159" s="29" t="s">
        <v>429</v>
      </c>
      <c r="C159" s="30" t="s">
        <v>493</v>
      </c>
      <c r="D159" s="31">
        <f t="shared" si="43"/>
        <v>875063</v>
      </c>
      <c r="E159" s="31">
        <f t="shared" si="44"/>
        <v>875063</v>
      </c>
      <c r="F159" s="31">
        <v>814333</v>
      </c>
      <c r="G159" s="31">
        <v>59700</v>
      </c>
      <c r="H159" s="31">
        <v>0</v>
      </c>
      <c r="I159" s="31"/>
      <c r="J159" s="31">
        <v>0</v>
      </c>
      <c r="K159" s="31">
        <v>1030</v>
      </c>
      <c r="L159" s="31">
        <v>0</v>
      </c>
      <c r="M159" s="31">
        <v>0</v>
      </c>
      <c r="N159" s="31">
        <v>0</v>
      </c>
      <c r="O159" s="31">
        <v>0</v>
      </c>
    </row>
    <row r="160" spans="1:15" s="21" customFormat="1" ht="11.25">
      <c r="A160" s="29"/>
      <c r="B160" s="29" t="s">
        <v>430</v>
      </c>
      <c r="C160" s="30" t="s">
        <v>465</v>
      </c>
      <c r="D160" s="31">
        <f t="shared" si="43"/>
        <v>477024</v>
      </c>
      <c r="E160" s="31">
        <f t="shared" si="44"/>
        <v>477024</v>
      </c>
      <c r="F160" s="31">
        <v>455420</v>
      </c>
      <c r="G160" s="31">
        <v>21604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</row>
    <row r="161" spans="1:15" s="21" customFormat="1" ht="23.25" customHeight="1">
      <c r="A161" s="29"/>
      <c r="B161" s="29" t="s">
        <v>431</v>
      </c>
      <c r="C161" s="30" t="s">
        <v>494</v>
      </c>
      <c r="D161" s="31">
        <f t="shared" si="43"/>
        <v>212500</v>
      </c>
      <c r="E161" s="31">
        <f t="shared" si="44"/>
        <v>212500</v>
      </c>
      <c r="F161" s="31">
        <v>204800</v>
      </c>
      <c r="G161" s="31">
        <v>7700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</row>
    <row r="162" spans="1:15" s="21" customFormat="1" ht="24.75" customHeight="1">
      <c r="A162" s="29"/>
      <c r="B162" s="29" t="s">
        <v>432</v>
      </c>
      <c r="C162" s="30" t="s">
        <v>495</v>
      </c>
      <c r="D162" s="31">
        <f t="shared" si="43"/>
        <v>608960</v>
      </c>
      <c r="E162" s="31">
        <f t="shared" si="44"/>
        <v>608960</v>
      </c>
      <c r="F162" s="31">
        <v>0</v>
      </c>
      <c r="G162" s="31">
        <v>0</v>
      </c>
      <c r="H162" s="31">
        <v>0</v>
      </c>
      <c r="I162" s="31">
        <v>0</v>
      </c>
      <c r="J162" s="31">
        <v>608960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</row>
    <row r="163" spans="1:15" s="21" customFormat="1" ht="24" customHeight="1">
      <c r="A163" s="29"/>
      <c r="B163" s="29" t="s">
        <v>400</v>
      </c>
      <c r="C163" s="30" t="s">
        <v>499</v>
      </c>
      <c r="D163" s="31">
        <f t="shared" si="43"/>
        <v>17391</v>
      </c>
      <c r="E163" s="31">
        <f t="shared" si="44"/>
        <v>17391</v>
      </c>
      <c r="F163" s="31">
        <v>0</v>
      </c>
      <c r="G163" s="31">
        <v>17391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</row>
    <row r="164" spans="1:15" s="28" customFormat="1" ht="33.75">
      <c r="A164" s="32" t="s">
        <v>335</v>
      </c>
      <c r="B164" s="32"/>
      <c r="C164" s="33" t="s">
        <v>336</v>
      </c>
      <c r="D164" s="34">
        <f>D165+D166</f>
        <v>922389</v>
      </c>
      <c r="E164" s="34">
        <f aca="true" t="shared" si="45" ref="E164:O164">E165+E166</f>
        <v>922389</v>
      </c>
      <c r="F164" s="34">
        <f t="shared" si="45"/>
        <v>0</v>
      </c>
      <c r="G164" s="34">
        <f t="shared" si="45"/>
        <v>922389</v>
      </c>
      <c r="H164" s="34">
        <f t="shared" si="45"/>
        <v>0</v>
      </c>
      <c r="I164" s="34">
        <f t="shared" si="45"/>
        <v>0</v>
      </c>
      <c r="J164" s="34">
        <f t="shared" si="45"/>
        <v>0</v>
      </c>
      <c r="K164" s="34">
        <f t="shared" si="45"/>
        <v>0</v>
      </c>
      <c r="L164" s="34">
        <f t="shared" si="45"/>
        <v>0</v>
      </c>
      <c r="M164" s="34">
        <f t="shared" si="45"/>
        <v>0</v>
      </c>
      <c r="N164" s="34">
        <f t="shared" si="45"/>
        <v>0</v>
      </c>
      <c r="O164" s="34">
        <f t="shared" si="45"/>
        <v>0</v>
      </c>
    </row>
    <row r="165" spans="1:15" s="21" customFormat="1" ht="24" customHeight="1">
      <c r="A165" s="29"/>
      <c r="B165" s="29" t="s">
        <v>433</v>
      </c>
      <c r="C165" s="30" t="s">
        <v>496</v>
      </c>
      <c r="D165" s="31">
        <f>E165+O165</f>
        <v>4389</v>
      </c>
      <c r="E165" s="31">
        <f>SUM(F165:N165)</f>
        <v>4389</v>
      </c>
      <c r="F165" s="31">
        <v>0</v>
      </c>
      <c r="G165" s="31">
        <v>4389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</row>
    <row r="166" spans="1:15" s="21" customFormat="1" ht="23.25" customHeight="1">
      <c r="A166" s="206"/>
      <c r="B166" s="206" t="s">
        <v>405</v>
      </c>
      <c r="C166" s="207" t="s">
        <v>470</v>
      </c>
      <c r="D166" s="208">
        <f>E166+O166</f>
        <v>918000</v>
      </c>
      <c r="E166" s="208">
        <f>SUM(F166:N166)</f>
        <v>918000</v>
      </c>
      <c r="F166" s="208">
        <v>0</v>
      </c>
      <c r="G166" s="208">
        <v>918000</v>
      </c>
      <c r="H166" s="208">
        <v>0</v>
      </c>
      <c r="I166" s="208">
        <v>0</v>
      </c>
      <c r="J166" s="208">
        <v>0</v>
      </c>
      <c r="K166" s="208">
        <v>0</v>
      </c>
      <c r="L166" s="208">
        <v>0</v>
      </c>
      <c r="M166" s="208">
        <v>0</v>
      </c>
      <c r="N166" s="208">
        <v>0</v>
      </c>
      <c r="O166" s="208">
        <v>0</v>
      </c>
    </row>
    <row r="167" spans="1:15" s="21" customFormat="1" ht="11.25">
      <c r="A167" s="428" t="s">
        <v>435</v>
      </c>
      <c r="B167" s="428"/>
      <c r="C167" s="428"/>
      <c r="D167" s="209">
        <f aca="true" t="shared" si="46" ref="D167:O167">SUM(D164,D156,D150,D142,D138,D127,D123,D119,D115,D110)+D113</f>
        <v>65427792</v>
      </c>
      <c r="E167" s="209">
        <f t="shared" si="46"/>
        <v>55912467</v>
      </c>
      <c r="F167" s="209">
        <f t="shared" si="46"/>
        <v>30483238</v>
      </c>
      <c r="G167" s="209">
        <f t="shared" si="46"/>
        <v>18777283</v>
      </c>
      <c r="H167" s="209">
        <f t="shared" si="46"/>
        <v>0</v>
      </c>
      <c r="I167" s="209">
        <f t="shared" si="46"/>
        <v>0</v>
      </c>
      <c r="J167" s="209">
        <f t="shared" si="46"/>
        <v>3885645</v>
      </c>
      <c r="K167" s="209">
        <f t="shared" si="46"/>
        <v>2205864</v>
      </c>
      <c r="L167" s="209">
        <f t="shared" si="46"/>
        <v>560437</v>
      </c>
      <c r="M167" s="209">
        <f t="shared" si="46"/>
        <v>0</v>
      </c>
      <c r="N167" s="209">
        <f t="shared" si="46"/>
        <v>0</v>
      </c>
      <c r="O167" s="209">
        <f t="shared" si="46"/>
        <v>9515325</v>
      </c>
    </row>
    <row r="168" spans="1:15" s="38" customFormat="1" ht="24.75" customHeight="1">
      <c r="A168" s="456" t="s">
        <v>166</v>
      </c>
      <c r="B168" s="456"/>
      <c r="C168" s="456"/>
      <c r="D168" s="37">
        <f aca="true" t="shared" si="47" ref="D168:O168">D167+D108</f>
        <v>191987009</v>
      </c>
      <c r="E168" s="37">
        <f t="shared" si="47"/>
        <v>148975984</v>
      </c>
      <c r="F168" s="37">
        <f t="shared" si="47"/>
        <v>63115480</v>
      </c>
      <c r="G168" s="37">
        <f t="shared" si="47"/>
        <v>53089093</v>
      </c>
      <c r="H168" s="37">
        <f t="shared" si="47"/>
        <v>0</v>
      </c>
      <c r="I168" s="37">
        <f t="shared" si="47"/>
        <v>19280</v>
      </c>
      <c r="J168" s="37">
        <f t="shared" si="47"/>
        <v>16099081</v>
      </c>
      <c r="K168" s="37">
        <f t="shared" si="47"/>
        <v>11142142</v>
      </c>
      <c r="L168" s="37">
        <f t="shared" si="47"/>
        <v>1785908</v>
      </c>
      <c r="M168" s="37">
        <f t="shared" si="47"/>
        <v>0</v>
      </c>
      <c r="N168" s="37">
        <f t="shared" si="47"/>
        <v>3725000</v>
      </c>
      <c r="O168" s="37">
        <f t="shared" si="47"/>
        <v>43011025</v>
      </c>
    </row>
    <row r="170" ht="11.25">
      <c r="A170" s="40"/>
    </row>
  </sheetData>
  <sheetProtection formatCells="0" formatColumns="0" formatRows="0" insertColumns="0" insertRows="0" insertHyperlinks="0" deleteColumns="0" deleteRows="0" sort="0" autoFilter="0" pivotTables="0"/>
  <mergeCells count="21">
    <mergeCell ref="A168:C168"/>
    <mergeCell ref="A9:O9"/>
    <mergeCell ref="A109:O109"/>
    <mergeCell ref="A108:C108"/>
    <mergeCell ref="A167:C167"/>
    <mergeCell ref="A1:O1"/>
    <mergeCell ref="D4:D7"/>
    <mergeCell ref="A4:A7"/>
    <mergeCell ref="C4:C7"/>
    <mergeCell ref="B4:B7"/>
    <mergeCell ref="E4:O4"/>
    <mergeCell ref="F5:N5"/>
    <mergeCell ref="F6:G6"/>
    <mergeCell ref="M6:M7"/>
    <mergeCell ref="K6:K7"/>
    <mergeCell ref="O5:O7"/>
    <mergeCell ref="H6:I6"/>
    <mergeCell ref="E5:E7"/>
    <mergeCell ref="J6:J7"/>
    <mergeCell ref="N6:N7"/>
    <mergeCell ref="L6:L7"/>
  </mergeCells>
  <printOptions horizontalCentered="1"/>
  <pageMargins left="0.5905511811023623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 xml:space="preserve">&amp;RZałącznik nr &amp;A
do uchwały Nr LXI/498/2009  
 Rady Miasta Świnoujście
z dnia 17 grudnia 2009 roku         </oddHeader>
  </headerFooter>
  <rowBreaks count="3" manualBreakCount="3">
    <brk id="112" max="255" man="1"/>
    <brk id="137" max="255" man="1"/>
    <brk id="15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0"/>
  </sheetPr>
  <dimension ref="A1:G30"/>
  <sheetViews>
    <sheetView view="pageBreakPreview" zoomScaleSheetLayoutView="100" zoomScalePageLayoutView="0" workbookViewId="0" topLeftCell="A1">
      <pane ySplit="5" topLeftCell="BM19" activePane="bottomLeft" state="frozen"/>
      <selection pane="topLeft" activeCell="C20" sqref="C20"/>
      <selection pane="bottomLeft" activeCell="I23" sqref="I23"/>
    </sheetView>
  </sheetViews>
  <sheetFormatPr defaultColWidth="9.00390625" defaultRowHeight="12.75"/>
  <cols>
    <col min="1" max="1" width="4.00390625" style="175" customWidth="1"/>
    <col min="2" max="2" width="5.125" style="175" customWidth="1"/>
    <col min="3" max="3" width="8.625" style="175" customWidth="1"/>
    <col min="4" max="4" width="40.375" style="175" customWidth="1"/>
    <col min="5" max="5" width="25.00390625" style="175" customWidth="1"/>
    <col min="6" max="6" width="10.25390625" style="175" customWidth="1"/>
    <col min="7" max="16384" width="9.125" style="175" customWidth="1"/>
  </cols>
  <sheetData>
    <row r="1" spans="1:6" s="41" customFormat="1" ht="42" customHeight="1">
      <c r="A1" s="429" t="s">
        <v>758</v>
      </c>
      <c r="B1" s="429"/>
      <c r="C1" s="429"/>
      <c r="D1" s="429"/>
      <c r="E1" s="429"/>
      <c r="F1" s="429"/>
    </row>
    <row r="2" spans="4:6" s="41" customFormat="1" ht="4.5" customHeight="1">
      <c r="D2" s="91"/>
      <c r="E2" s="91"/>
      <c r="F2" s="91"/>
    </row>
    <row r="3" s="41" customFormat="1" ht="19.5" customHeight="1">
      <c r="F3" s="160" t="s">
        <v>131</v>
      </c>
    </row>
    <row r="4" spans="1:6" s="41" customFormat="1" ht="27.75" customHeight="1">
      <c r="A4" s="44" t="s">
        <v>142</v>
      </c>
      <c r="B4" s="44" t="s">
        <v>100</v>
      </c>
      <c r="C4" s="44" t="s">
        <v>101</v>
      </c>
      <c r="D4" s="44" t="s">
        <v>807</v>
      </c>
      <c r="E4" s="45" t="s">
        <v>739</v>
      </c>
      <c r="F4" s="45" t="s">
        <v>134</v>
      </c>
    </row>
    <row r="5" spans="1:6" s="41" customFormat="1" ht="7.5" customHeight="1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</row>
    <row r="6" spans="1:6" s="41" customFormat="1" ht="21.75" customHeight="1">
      <c r="A6" s="421" t="s">
        <v>43</v>
      </c>
      <c r="B6" s="422"/>
      <c r="C6" s="422"/>
      <c r="D6" s="422"/>
      <c r="E6" s="415"/>
      <c r="F6" s="181">
        <f>SUM(F7,F8,F9,F10,F11,F12)</f>
        <v>860000</v>
      </c>
    </row>
    <row r="7" spans="1:7" s="41" customFormat="1" ht="28.5" customHeight="1">
      <c r="A7" s="95" t="s">
        <v>109</v>
      </c>
      <c r="B7" s="95">
        <v>801</v>
      </c>
      <c r="C7" s="95">
        <v>80101</v>
      </c>
      <c r="D7" s="393" t="s">
        <v>618</v>
      </c>
      <c r="E7" s="546" t="s">
        <v>814</v>
      </c>
      <c r="F7" s="182">
        <v>326880</v>
      </c>
      <c r="G7" s="60" t="s">
        <v>733</v>
      </c>
    </row>
    <row r="8" spans="1:7" s="41" customFormat="1" ht="28.5" customHeight="1">
      <c r="A8" s="53" t="s">
        <v>110</v>
      </c>
      <c r="B8" s="53">
        <v>801</v>
      </c>
      <c r="C8" s="53">
        <v>80103</v>
      </c>
      <c r="D8" s="394" t="s">
        <v>618</v>
      </c>
      <c r="E8" s="547"/>
      <c r="F8" s="163">
        <v>55680</v>
      </c>
      <c r="G8" s="60" t="s">
        <v>733</v>
      </c>
    </row>
    <row r="9" spans="1:7" s="41" customFormat="1" ht="24.75" customHeight="1">
      <c r="A9" s="53" t="s">
        <v>111</v>
      </c>
      <c r="B9" s="53">
        <v>801</v>
      </c>
      <c r="C9" s="53">
        <v>80104</v>
      </c>
      <c r="D9" s="395" t="s">
        <v>578</v>
      </c>
      <c r="E9" s="547"/>
      <c r="F9" s="163">
        <v>118720</v>
      </c>
      <c r="G9" s="60" t="s">
        <v>733</v>
      </c>
    </row>
    <row r="10" spans="1:7" s="41" customFormat="1" ht="28.5" customHeight="1">
      <c r="A10" s="53" t="s">
        <v>99</v>
      </c>
      <c r="B10" s="53">
        <v>801</v>
      </c>
      <c r="C10" s="53">
        <v>80110</v>
      </c>
      <c r="D10" s="394" t="s">
        <v>525</v>
      </c>
      <c r="E10" s="547"/>
      <c r="F10" s="163">
        <v>226480</v>
      </c>
      <c r="G10" s="60" t="s">
        <v>733</v>
      </c>
    </row>
    <row r="11" spans="1:7" s="41" customFormat="1" ht="21" customHeight="1">
      <c r="A11" s="53" t="s">
        <v>115</v>
      </c>
      <c r="B11" s="53">
        <v>801</v>
      </c>
      <c r="C11" s="53">
        <v>80110</v>
      </c>
      <c r="D11" s="395" t="s">
        <v>524</v>
      </c>
      <c r="E11" s="547"/>
      <c r="F11" s="163">
        <v>94240</v>
      </c>
      <c r="G11" s="60" t="s">
        <v>733</v>
      </c>
    </row>
    <row r="12" spans="1:7" s="41" customFormat="1" ht="22.5" customHeight="1">
      <c r="A12" s="53" t="s">
        <v>118</v>
      </c>
      <c r="B12" s="53">
        <v>801</v>
      </c>
      <c r="C12" s="53">
        <v>80110</v>
      </c>
      <c r="D12" s="395" t="s">
        <v>52</v>
      </c>
      <c r="E12" s="548"/>
      <c r="F12" s="163">
        <v>38000</v>
      </c>
      <c r="G12" s="60" t="s">
        <v>733</v>
      </c>
    </row>
    <row r="13" spans="1:6" s="41" customFormat="1" ht="21.75" customHeight="1">
      <c r="A13" s="421" t="s">
        <v>44</v>
      </c>
      <c r="B13" s="422"/>
      <c r="C13" s="422"/>
      <c r="D13" s="422"/>
      <c r="E13" s="415"/>
      <c r="F13" s="181">
        <f>SUM(F14,F15,F16,F17,F18,F19,F20,F21,F22,F24,F23)</f>
        <v>1917070</v>
      </c>
    </row>
    <row r="14" spans="1:7" s="65" customFormat="1" ht="19.5" customHeight="1">
      <c r="A14" s="169" t="s">
        <v>120</v>
      </c>
      <c r="B14" s="169">
        <v>801</v>
      </c>
      <c r="C14" s="169">
        <v>80105</v>
      </c>
      <c r="D14" s="396" t="s">
        <v>734</v>
      </c>
      <c r="E14" s="549" t="s">
        <v>814</v>
      </c>
      <c r="F14" s="178">
        <v>152240</v>
      </c>
      <c r="G14" s="172" t="s">
        <v>733</v>
      </c>
    </row>
    <row r="15" spans="1:7" s="65" customFormat="1" ht="28.5" customHeight="1">
      <c r="A15" s="168" t="s">
        <v>123</v>
      </c>
      <c r="B15" s="168">
        <v>801</v>
      </c>
      <c r="C15" s="168">
        <v>80120</v>
      </c>
      <c r="D15" s="176" t="s">
        <v>808</v>
      </c>
      <c r="E15" s="550"/>
      <c r="F15" s="171">
        <v>218400</v>
      </c>
      <c r="G15" s="172" t="s">
        <v>733</v>
      </c>
    </row>
    <row r="16" spans="1:7" s="65" customFormat="1" ht="19.5" customHeight="1">
      <c r="A16" s="53" t="s">
        <v>505</v>
      </c>
      <c r="B16" s="53">
        <v>801</v>
      </c>
      <c r="C16" s="53">
        <v>80120</v>
      </c>
      <c r="D16" s="180" t="s">
        <v>526</v>
      </c>
      <c r="E16" s="550"/>
      <c r="F16" s="163">
        <v>304200</v>
      </c>
      <c r="G16" s="172" t="s">
        <v>733</v>
      </c>
    </row>
    <row r="17" spans="1:7" s="65" customFormat="1" ht="28.5" customHeight="1">
      <c r="A17" s="169" t="s">
        <v>506</v>
      </c>
      <c r="B17" s="169">
        <v>801</v>
      </c>
      <c r="C17" s="169">
        <v>80120</v>
      </c>
      <c r="D17" s="177" t="s">
        <v>527</v>
      </c>
      <c r="E17" s="550"/>
      <c r="F17" s="178">
        <v>162240</v>
      </c>
      <c r="G17" s="172" t="s">
        <v>733</v>
      </c>
    </row>
    <row r="18" spans="1:7" s="65" customFormat="1" ht="49.5" customHeight="1">
      <c r="A18" s="168" t="s">
        <v>507</v>
      </c>
      <c r="B18" s="168">
        <v>801</v>
      </c>
      <c r="C18" s="168">
        <v>80120</v>
      </c>
      <c r="D18" s="176" t="s">
        <v>579</v>
      </c>
      <c r="E18" s="550"/>
      <c r="F18" s="171">
        <v>180960</v>
      </c>
      <c r="G18" s="172" t="s">
        <v>733</v>
      </c>
    </row>
    <row r="19" spans="1:7" s="65" customFormat="1" ht="28.5" customHeight="1">
      <c r="A19" s="168" t="s">
        <v>508</v>
      </c>
      <c r="B19" s="53">
        <v>801</v>
      </c>
      <c r="C19" s="53">
        <v>80120</v>
      </c>
      <c r="D19" s="176" t="s">
        <v>580</v>
      </c>
      <c r="E19" s="550"/>
      <c r="F19" s="163">
        <v>96120</v>
      </c>
      <c r="G19" s="172" t="s">
        <v>733</v>
      </c>
    </row>
    <row r="20" spans="1:7" s="65" customFormat="1" ht="28.5" customHeight="1">
      <c r="A20" s="168" t="s">
        <v>509</v>
      </c>
      <c r="B20" s="168">
        <v>801</v>
      </c>
      <c r="C20" s="168">
        <v>80120</v>
      </c>
      <c r="D20" s="177" t="s">
        <v>581</v>
      </c>
      <c r="E20" s="550"/>
      <c r="F20" s="171">
        <v>73440</v>
      </c>
      <c r="G20" s="172" t="s">
        <v>733</v>
      </c>
    </row>
    <row r="21" spans="1:7" s="65" customFormat="1" ht="37.5" customHeight="1">
      <c r="A21" s="168" t="s">
        <v>510</v>
      </c>
      <c r="B21" s="168">
        <v>801</v>
      </c>
      <c r="C21" s="168">
        <v>80120</v>
      </c>
      <c r="D21" s="170" t="s">
        <v>782</v>
      </c>
      <c r="E21" s="550"/>
      <c r="F21" s="171">
        <v>64320</v>
      </c>
      <c r="G21" s="172" t="s">
        <v>733</v>
      </c>
    </row>
    <row r="22" spans="1:7" s="65" customFormat="1" ht="28.5" customHeight="1">
      <c r="A22" s="168" t="s">
        <v>511</v>
      </c>
      <c r="B22" s="168">
        <v>801</v>
      </c>
      <c r="C22" s="168">
        <v>80130</v>
      </c>
      <c r="D22" s="179" t="s">
        <v>582</v>
      </c>
      <c r="E22" s="550"/>
      <c r="F22" s="171">
        <v>19200</v>
      </c>
      <c r="G22" s="172" t="s">
        <v>733</v>
      </c>
    </row>
    <row r="23" spans="1:7" s="65" customFormat="1" ht="52.5" customHeight="1">
      <c r="A23" s="53" t="s">
        <v>512</v>
      </c>
      <c r="B23" s="53">
        <v>854</v>
      </c>
      <c r="C23" s="53">
        <v>85419</v>
      </c>
      <c r="D23" s="56" t="s">
        <v>806</v>
      </c>
      <c r="E23" s="551"/>
      <c r="F23" s="163">
        <v>608960</v>
      </c>
      <c r="G23" s="172" t="s">
        <v>733</v>
      </c>
    </row>
    <row r="24" spans="1:7" s="65" customFormat="1" ht="39" customHeight="1">
      <c r="A24" s="94" t="s">
        <v>513</v>
      </c>
      <c r="B24" s="94">
        <v>853</v>
      </c>
      <c r="C24" s="94">
        <v>85311</v>
      </c>
      <c r="D24" s="408" t="s">
        <v>816</v>
      </c>
      <c r="E24" s="409" t="s">
        <v>815</v>
      </c>
      <c r="F24" s="410">
        <v>36990</v>
      </c>
      <c r="G24" s="172" t="s">
        <v>759</v>
      </c>
    </row>
    <row r="25" spans="1:6" s="65" customFormat="1" ht="21.75" customHeight="1">
      <c r="A25" s="421" t="s">
        <v>167</v>
      </c>
      <c r="B25" s="422"/>
      <c r="C25" s="422"/>
      <c r="D25" s="422"/>
      <c r="E25" s="415"/>
      <c r="F25" s="173">
        <f>SUM(F6,F13)</f>
        <v>2777070</v>
      </c>
    </row>
    <row r="26" s="65" customFormat="1" ht="12.75"/>
    <row r="27" ht="12.75">
      <c r="A27" s="174"/>
    </row>
    <row r="28" ht="12.75">
      <c r="A28" s="141"/>
    </row>
    <row r="30" ht="12.75">
      <c r="A30" s="141"/>
    </row>
  </sheetData>
  <sheetProtection formatCells="0" formatColumns="0" formatRows="0" insertColumns="0" insertRows="0" insertHyperlinks="0" deleteColumns="0" deleteRows="0" sort="0" autoFilter="0" pivotTables="0"/>
  <mergeCells count="6">
    <mergeCell ref="A1:F1"/>
    <mergeCell ref="A6:E6"/>
    <mergeCell ref="A13:E13"/>
    <mergeCell ref="A25:E25"/>
    <mergeCell ref="E7:E12"/>
    <mergeCell ref="E14:E23"/>
  </mergeCells>
  <printOptions horizontalCentered="1"/>
  <pageMargins left="0.5511811023622047" right="0.5118110236220472" top="1.4173228346456694" bottom="0.984251968503937" header="0.5118110236220472" footer="0.5118110236220472"/>
  <pageSetup horizontalDpi="600" verticalDpi="600" orientation="portrait" paperSize="9" r:id="rId1"/>
  <headerFooter alignWithMargins="0">
    <oddHeader xml:space="preserve">&amp;R&amp;9Załącznik nr &amp;A
do uchwały  Nr LXI/498/2009
Rady Miasta Świnoujście
z dnia 17 grudnia 2009 roku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0"/>
  </sheetPr>
  <dimension ref="A1:F14"/>
  <sheetViews>
    <sheetView view="pageBreakPreview" zoomScaleSheetLayoutView="100" zoomScalePageLayoutView="0" workbookViewId="0" topLeftCell="A1">
      <selection activeCell="H14" sqref="H14"/>
    </sheetView>
  </sheetViews>
  <sheetFormatPr defaultColWidth="9.00390625" defaultRowHeight="12.75"/>
  <cols>
    <col min="1" max="1" width="5.25390625" style="66" customWidth="1"/>
    <col min="2" max="2" width="9.125" style="66" customWidth="1"/>
    <col min="3" max="3" width="11.00390625" style="66" customWidth="1"/>
    <col min="4" max="4" width="57.625" style="66" customWidth="1"/>
    <col min="5" max="5" width="13.75390625" style="66" customWidth="1"/>
    <col min="6" max="16384" width="9.125" style="66" customWidth="1"/>
  </cols>
  <sheetData>
    <row r="1" spans="1:5" ht="48.75" customHeight="1">
      <c r="A1" s="429" t="s">
        <v>745</v>
      </c>
      <c r="B1" s="429"/>
      <c r="C1" s="429"/>
      <c r="D1" s="429"/>
      <c r="E1" s="429"/>
    </row>
    <row r="2" spans="4:5" ht="19.5" customHeight="1">
      <c r="D2" s="91"/>
      <c r="E2" s="91"/>
    </row>
    <row r="3" spans="4:5" ht="19.5" customHeight="1">
      <c r="D3" s="41"/>
      <c r="E3" s="112" t="s">
        <v>131</v>
      </c>
    </row>
    <row r="4" spans="1:5" ht="42.75" customHeight="1">
      <c r="A4" s="44" t="s">
        <v>142</v>
      </c>
      <c r="B4" s="44" t="s">
        <v>100</v>
      </c>
      <c r="C4" s="44" t="s">
        <v>101</v>
      </c>
      <c r="D4" s="44" t="s">
        <v>133</v>
      </c>
      <c r="E4" s="45" t="s">
        <v>536</v>
      </c>
    </row>
    <row r="5" spans="1:5" s="183" customFormat="1" ht="7.5" customHeight="1">
      <c r="A5" s="73">
        <v>1</v>
      </c>
      <c r="B5" s="73">
        <v>2</v>
      </c>
      <c r="C5" s="73">
        <v>3</v>
      </c>
      <c r="D5" s="73">
        <v>4</v>
      </c>
      <c r="E5" s="73">
        <v>5</v>
      </c>
    </row>
    <row r="6" spans="1:5" ht="30" customHeight="1">
      <c r="A6" s="421" t="s">
        <v>43</v>
      </c>
      <c r="B6" s="422"/>
      <c r="C6" s="422"/>
      <c r="D6" s="422"/>
      <c r="E6" s="49">
        <f>SUM(E7,E8)</f>
        <v>138000</v>
      </c>
    </row>
    <row r="7" spans="1:6" ht="30" customHeight="1">
      <c r="A7" s="195" t="s">
        <v>109</v>
      </c>
      <c r="B7" s="204" t="s">
        <v>168</v>
      </c>
      <c r="C7" s="204" t="s">
        <v>360</v>
      </c>
      <c r="D7" s="205" t="s">
        <v>437</v>
      </c>
      <c r="E7" s="82">
        <v>1000</v>
      </c>
      <c r="F7" s="66" t="s">
        <v>760</v>
      </c>
    </row>
    <row r="8" spans="1:6" s="189" customFormat="1" ht="28.5" customHeight="1">
      <c r="A8" s="195" t="s">
        <v>110</v>
      </c>
      <c r="B8" s="202">
        <v>852</v>
      </c>
      <c r="C8" s="202">
        <v>85203</v>
      </c>
      <c r="D8" s="203" t="s">
        <v>315</v>
      </c>
      <c r="E8" s="188">
        <v>137000</v>
      </c>
      <c r="F8" s="66" t="s">
        <v>738</v>
      </c>
    </row>
    <row r="9" spans="1:5" s="41" customFormat="1" ht="30" customHeight="1">
      <c r="A9" s="421" t="s">
        <v>44</v>
      </c>
      <c r="B9" s="422"/>
      <c r="C9" s="422"/>
      <c r="D9" s="422"/>
      <c r="E9" s="181">
        <f>SUM(E10,E11,E12)</f>
        <v>146000</v>
      </c>
    </row>
    <row r="10" spans="1:6" s="41" customFormat="1" ht="30" customHeight="1">
      <c r="A10" s="195" t="s">
        <v>111</v>
      </c>
      <c r="B10" s="195">
        <v>754</v>
      </c>
      <c r="C10" s="195">
        <v>75405</v>
      </c>
      <c r="D10" s="320" t="s">
        <v>478</v>
      </c>
      <c r="E10" s="182">
        <v>100000</v>
      </c>
      <c r="F10" s="41" t="s">
        <v>761</v>
      </c>
    </row>
    <row r="11" spans="1:6" s="41" customFormat="1" ht="30" customHeight="1">
      <c r="A11" s="195" t="s">
        <v>99</v>
      </c>
      <c r="B11" s="196">
        <v>754</v>
      </c>
      <c r="C11" s="196">
        <v>75406</v>
      </c>
      <c r="D11" s="197" t="s">
        <v>586</v>
      </c>
      <c r="E11" s="182">
        <v>10000</v>
      </c>
      <c r="F11" s="41" t="s">
        <v>761</v>
      </c>
    </row>
    <row r="12" spans="1:6" s="41" customFormat="1" ht="32.25" customHeight="1">
      <c r="A12" s="195" t="s">
        <v>115</v>
      </c>
      <c r="B12" s="196">
        <v>853</v>
      </c>
      <c r="C12" s="196">
        <v>85321</v>
      </c>
      <c r="D12" s="197" t="s">
        <v>334</v>
      </c>
      <c r="E12" s="182">
        <v>36000</v>
      </c>
      <c r="F12" s="41" t="s">
        <v>738</v>
      </c>
    </row>
    <row r="13" spans="1:5" ht="30" customHeight="1">
      <c r="A13" s="421" t="s">
        <v>167</v>
      </c>
      <c r="B13" s="422"/>
      <c r="C13" s="422"/>
      <c r="D13" s="415"/>
      <c r="E13" s="181">
        <f>SUM(E6,E9)</f>
        <v>284000</v>
      </c>
    </row>
    <row r="14" ht="12.75">
      <c r="A14" s="90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13:D13"/>
    <mergeCell ref="A9:D9"/>
    <mergeCell ref="A6:D6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r:id="rId1"/>
  <headerFooter alignWithMargins="0">
    <oddHeader xml:space="preserve">&amp;R&amp;9Załącznik nr &amp;A
do uchwały Nr  LXI/498/2009 
Rady Miasta Świnoujście
z dnia  17 grudnia 2009 roku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J47"/>
  <sheetViews>
    <sheetView view="pageBreakPreview" zoomScale="90" zoomScaleSheetLayoutView="90" zoomScalePageLayoutView="0" workbookViewId="0" topLeftCell="A1">
      <pane ySplit="7" topLeftCell="BM33" activePane="bottomLeft" state="frozen"/>
      <selection pane="topLeft" activeCell="C20" sqref="C20"/>
      <selection pane="bottomLeft" activeCell="K44" sqref="K44"/>
    </sheetView>
  </sheetViews>
  <sheetFormatPr defaultColWidth="9.00390625" defaultRowHeight="12.75"/>
  <cols>
    <col min="1" max="1" width="4.375" style="41" customWidth="1"/>
    <col min="2" max="2" width="6.875" style="41" customWidth="1"/>
    <col min="3" max="3" width="7.75390625" style="41" customWidth="1"/>
    <col min="4" max="4" width="61.125" style="41" customWidth="1"/>
    <col min="5" max="5" width="11.75390625" style="41" hidden="1" customWidth="1"/>
    <col min="6" max="10" width="11.75390625" style="41" customWidth="1"/>
    <col min="11" max="11" width="19.125" style="41" customWidth="1"/>
    <col min="12" max="16384" width="9.125" style="41" customWidth="1"/>
  </cols>
  <sheetData>
    <row r="1" spans="1:10" ht="41.25" customHeight="1">
      <c r="A1" s="429" t="s">
        <v>688</v>
      </c>
      <c r="B1" s="429"/>
      <c r="C1" s="429"/>
      <c r="D1" s="429"/>
      <c r="E1" s="429"/>
      <c r="F1" s="429"/>
      <c r="G1" s="429"/>
      <c r="H1" s="429"/>
      <c r="I1" s="429"/>
      <c r="J1" s="429"/>
    </row>
    <row r="2" spans="1:10" ht="34.5" customHeight="1">
      <c r="A2" s="144"/>
      <c r="B2" s="144"/>
      <c r="C2" s="144"/>
      <c r="D2" s="144"/>
      <c r="E2" s="144"/>
      <c r="F2" s="144"/>
      <c r="G2" s="144"/>
      <c r="H2" s="144"/>
      <c r="I2" s="144"/>
      <c r="J2" s="145" t="s">
        <v>131</v>
      </c>
    </row>
    <row r="3" spans="1:10" ht="19.5" customHeight="1">
      <c r="A3" s="419" t="s">
        <v>142</v>
      </c>
      <c r="B3" s="419" t="s">
        <v>100</v>
      </c>
      <c r="C3" s="419" t="s">
        <v>101</v>
      </c>
      <c r="D3" s="420" t="s">
        <v>98</v>
      </c>
      <c r="E3" s="420" t="s">
        <v>158</v>
      </c>
      <c r="F3" s="416" t="s">
        <v>689</v>
      </c>
      <c r="G3" s="458" t="s">
        <v>599</v>
      </c>
      <c r="H3" s="458"/>
      <c r="I3" s="458"/>
      <c r="J3" s="459"/>
    </row>
    <row r="4" spans="1:10" ht="29.25" customHeight="1">
      <c r="A4" s="419"/>
      <c r="B4" s="419"/>
      <c r="C4" s="419"/>
      <c r="D4" s="420"/>
      <c r="E4" s="420"/>
      <c r="F4" s="417"/>
      <c r="G4" s="420" t="s">
        <v>692</v>
      </c>
      <c r="H4" s="420" t="s">
        <v>693</v>
      </c>
      <c r="I4" s="420" t="s">
        <v>154</v>
      </c>
      <c r="J4" s="420" t="s">
        <v>691</v>
      </c>
    </row>
    <row r="5" spans="1:10" ht="27" customHeight="1">
      <c r="A5" s="419"/>
      <c r="B5" s="419"/>
      <c r="C5" s="419"/>
      <c r="D5" s="420"/>
      <c r="E5" s="420"/>
      <c r="F5" s="417"/>
      <c r="G5" s="420"/>
      <c r="H5" s="420"/>
      <c r="I5" s="420"/>
      <c r="J5" s="420"/>
    </row>
    <row r="6" spans="1:10" ht="25.5" customHeight="1">
      <c r="A6" s="419"/>
      <c r="B6" s="419"/>
      <c r="C6" s="419"/>
      <c r="D6" s="420"/>
      <c r="E6" s="420"/>
      <c r="F6" s="418"/>
      <c r="G6" s="420"/>
      <c r="H6" s="420"/>
      <c r="I6" s="420"/>
      <c r="J6" s="420"/>
    </row>
    <row r="7" spans="1:10" ht="7.5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5</v>
      </c>
      <c r="G7" s="73">
        <v>6</v>
      </c>
      <c r="H7" s="73"/>
      <c r="I7" s="73">
        <v>7</v>
      </c>
      <c r="J7" s="73">
        <v>8</v>
      </c>
    </row>
    <row r="8" spans="1:10" s="133" customFormat="1" ht="27" customHeight="1">
      <c r="A8" s="121" t="s">
        <v>700</v>
      </c>
      <c r="B8" s="460" t="s">
        <v>614</v>
      </c>
      <c r="C8" s="461"/>
      <c r="D8" s="462"/>
      <c r="E8" s="77" t="e">
        <f>SUM(E9,E10,E11,E12,E13,#REF!,E14,E15,E16,E17,E18,E19,E20,E21,E22,E23,E24,E25,E26,#REF!,E28,#REF!,E29,E30,E31,E32,E33,#REF!)</f>
        <v>#REF!</v>
      </c>
      <c r="F8" s="77">
        <f>SUM(F9,F10,F11,F12,F13,F14,F15,F16,F17,F18,F19,F20,F21,F22,F23,F24,F25,F26,F27,F28,F29,F30,F31,F32,F33)</f>
        <v>38315000</v>
      </c>
      <c r="G8" s="77">
        <f>SUM(G9,G10,G11,G12,G13,G14,G15,G16,G17,G18,G19,G20,G21,G22,G23,G24,G25,G26,G27,G28,G29,G30,G31,G32,G33)</f>
        <v>16120000</v>
      </c>
      <c r="H8" s="77">
        <f>SUM(H9,H10,H11,H12,H13,H14,H15,H16,H17,H18,H19,H20,H21,H22,H23,H24,H25,H26,H27,H28,H29,H30,H31,H32,H33)</f>
        <v>0</v>
      </c>
      <c r="I8" s="77">
        <f>SUM(I9,I10,I11,I12,I13,I14,I15,I16,I17,I18,I19,I20,I21,I22,I23,I24,I25,I26,I27,I28,I29,I30,I31,I32,I33)</f>
        <v>16010000</v>
      </c>
      <c r="J8" s="77">
        <f>SUM(J9,J10,J11,J12,J13,J14,J15,J16,J17,J18,J19,J20,J21,J22,J23,J24,J25,J26,J27,J28,J29,J30,J31,J32,J33)</f>
        <v>6185000</v>
      </c>
    </row>
    <row r="9" spans="1:10" ht="16.5" customHeight="1">
      <c r="A9" s="53" t="s">
        <v>109</v>
      </c>
      <c r="B9" s="79" t="s">
        <v>180</v>
      </c>
      <c r="C9" s="79" t="s">
        <v>414</v>
      </c>
      <c r="D9" s="56" t="s">
        <v>690</v>
      </c>
      <c r="E9" s="55">
        <v>40000000</v>
      </c>
      <c r="F9" s="55">
        <f aca="true" t="shared" si="0" ref="F9:F33">SUM(G9:J9)</f>
        <v>1750000</v>
      </c>
      <c r="G9" s="55">
        <v>1750000</v>
      </c>
      <c r="H9" s="55">
        <v>0</v>
      </c>
      <c r="I9" s="55">
        <v>0</v>
      </c>
      <c r="J9" s="143">
        <v>0</v>
      </c>
    </row>
    <row r="10" spans="1:10" ht="14.25" customHeight="1">
      <c r="A10" s="53" t="s">
        <v>110</v>
      </c>
      <c r="B10" s="79" t="s">
        <v>180</v>
      </c>
      <c r="C10" s="79" t="s">
        <v>414</v>
      </c>
      <c r="D10" s="56" t="s">
        <v>592</v>
      </c>
      <c r="E10" s="55">
        <v>8260000</v>
      </c>
      <c r="F10" s="55">
        <f t="shared" si="0"/>
        <v>100000</v>
      </c>
      <c r="G10" s="55">
        <v>100000</v>
      </c>
      <c r="H10" s="55">
        <v>0</v>
      </c>
      <c r="I10" s="55">
        <v>0</v>
      </c>
      <c r="J10" s="143">
        <v>0</v>
      </c>
    </row>
    <row r="11" spans="1:10" ht="25.5">
      <c r="A11" s="53" t="s">
        <v>111</v>
      </c>
      <c r="B11" s="81" t="s">
        <v>180</v>
      </c>
      <c r="C11" s="81" t="s">
        <v>414</v>
      </c>
      <c r="D11" s="124" t="s">
        <v>593</v>
      </c>
      <c r="E11" s="82">
        <v>18000000</v>
      </c>
      <c r="F11" s="55">
        <f t="shared" si="0"/>
        <v>6164000</v>
      </c>
      <c r="G11" s="82">
        <v>2374000</v>
      </c>
      <c r="H11" s="82">
        <v>0</v>
      </c>
      <c r="I11" s="82">
        <v>2050000</v>
      </c>
      <c r="J11" s="146">
        <v>1740000</v>
      </c>
    </row>
    <row r="12" spans="1:10" ht="17.25" customHeight="1">
      <c r="A12" s="53" t="s">
        <v>99</v>
      </c>
      <c r="B12" s="147" t="s">
        <v>180</v>
      </c>
      <c r="C12" s="147" t="s">
        <v>414</v>
      </c>
      <c r="D12" s="148" t="s">
        <v>32</v>
      </c>
      <c r="E12" s="149">
        <v>31837000</v>
      </c>
      <c r="F12" s="55">
        <f t="shared" si="0"/>
        <v>50000</v>
      </c>
      <c r="G12" s="150">
        <v>50000</v>
      </c>
      <c r="H12" s="150">
        <v>0</v>
      </c>
      <c r="I12" s="150">
        <v>0</v>
      </c>
      <c r="J12" s="151">
        <v>0</v>
      </c>
    </row>
    <row r="13" spans="1:10" ht="38.25">
      <c r="A13" s="53" t="s">
        <v>115</v>
      </c>
      <c r="B13" s="152" t="s">
        <v>180</v>
      </c>
      <c r="C13" s="152" t="s">
        <v>414</v>
      </c>
      <c r="D13" s="148" t="s">
        <v>8</v>
      </c>
      <c r="E13" s="149">
        <v>10282000</v>
      </c>
      <c r="F13" s="55">
        <f t="shared" si="0"/>
        <v>100000</v>
      </c>
      <c r="G13" s="149">
        <v>100000</v>
      </c>
      <c r="H13" s="149">
        <v>0</v>
      </c>
      <c r="I13" s="149">
        <v>0</v>
      </c>
      <c r="J13" s="153">
        <v>0</v>
      </c>
    </row>
    <row r="14" spans="1:10" ht="18" customHeight="1">
      <c r="A14" s="53" t="s">
        <v>118</v>
      </c>
      <c r="B14" s="152" t="s">
        <v>180</v>
      </c>
      <c r="C14" s="152" t="s">
        <v>414</v>
      </c>
      <c r="D14" s="148" t="s">
        <v>619</v>
      </c>
      <c r="E14" s="149">
        <v>3390000</v>
      </c>
      <c r="F14" s="55">
        <f t="shared" si="0"/>
        <v>807000</v>
      </c>
      <c r="G14" s="149">
        <v>807000</v>
      </c>
      <c r="H14" s="149">
        <v>0</v>
      </c>
      <c r="I14" s="149">
        <v>0</v>
      </c>
      <c r="J14" s="153">
        <v>0</v>
      </c>
    </row>
    <row r="15" spans="1:10" ht="25.5">
      <c r="A15" s="53" t="s">
        <v>120</v>
      </c>
      <c r="B15" s="152" t="s">
        <v>180</v>
      </c>
      <c r="C15" s="152" t="s">
        <v>367</v>
      </c>
      <c r="D15" s="148" t="s">
        <v>824</v>
      </c>
      <c r="E15" s="149">
        <v>10797000</v>
      </c>
      <c r="F15" s="55">
        <f t="shared" si="0"/>
        <v>3300000</v>
      </c>
      <c r="G15" s="149">
        <v>495000</v>
      </c>
      <c r="H15" s="150">
        <v>0</v>
      </c>
      <c r="I15" s="150">
        <v>2805000</v>
      </c>
      <c r="J15" s="151">
        <v>0</v>
      </c>
    </row>
    <row r="16" spans="1:10" ht="17.25" customHeight="1">
      <c r="A16" s="53" t="s">
        <v>123</v>
      </c>
      <c r="B16" s="152" t="s">
        <v>180</v>
      </c>
      <c r="C16" s="152" t="s">
        <v>367</v>
      </c>
      <c r="D16" s="148" t="s">
        <v>596</v>
      </c>
      <c r="E16" s="149">
        <v>4610000</v>
      </c>
      <c r="F16" s="55">
        <f t="shared" si="0"/>
        <v>1700000</v>
      </c>
      <c r="G16" s="149">
        <v>1510000</v>
      </c>
      <c r="H16" s="150">
        <v>0</v>
      </c>
      <c r="I16" s="150"/>
      <c r="J16" s="151">
        <v>190000</v>
      </c>
    </row>
    <row r="17" spans="1:10" ht="25.5" customHeight="1">
      <c r="A17" s="53" t="s">
        <v>505</v>
      </c>
      <c r="B17" s="152" t="s">
        <v>180</v>
      </c>
      <c r="C17" s="152" t="s">
        <v>367</v>
      </c>
      <c r="D17" s="148" t="s">
        <v>17</v>
      </c>
      <c r="E17" s="149">
        <v>1560000</v>
      </c>
      <c r="F17" s="55">
        <f t="shared" si="0"/>
        <v>70000</v>
      </c>
      <c r="G17" s="149">
        <v>70000</v>
      </c>
      <c r="H17" s="150">
        <v>0</v>
      </c>
      <c r="I17" s="150">
        <v>0</v>
      </c>
      <c r="J17" s="151">
        <v>0</v>
      </c>
    </row>
    <row r="18" spans="1:10" ht="18" customHeight="1">
      <c r="A18" s="53" t="s">
        <v>506</v>
      </c>
      <c r="B18" s="152" t="s">
        <v>180</v>
      </c>
      <c r="C18" s="152" t="s">
        <v>367</v>
      </c>
      <c r="D18" s="148" t="s">
        <v>620</v>
      </c>
      <c r="E18" s="149">
        <v>4140000</v>
      </c>
      <c r="F18" s="55">
        <f t="shared" si="0"/>
        <v>800000</v>
      </c>
      <c r="G18" s="149">
        <v>800000</v>
      </c>
      <c r="H18" s="149">
        <v>0</v>
      </c>
      <c r="I18" s="149">
        <v>0</v>
      </c>
      <c r="J18" s="153">
        <v>0</v>
      </c>
    </row>
    <row r="19" spans="1:10" ht="18.75" customHeight="1">
      <c r="A19" s="53" t="s">
        <v>507</v>
      </c>
      <c r="B19" s="152" t="s">
        <v>184</v>
      </c>
      <c r="C19" s="152" t="s">
        <v>368</v>
      </c>
      <c r="D19" s="148" t="s">
        <v>597</v>
      </c>
      <c r="E19" s="149">
        <v>16000000</v>
      </c>
      <c r="F19" s="55">
        <f t="shared" si="0"/>
        <v>5150000</v>
      </c>
      <c r="G19" s="149">
        <v>3090000</v>
      </c>
      <c r="H19" s="149">
        <v>0</v>
      </c>
      <c r="I19" s="149">
        <v>2060000</v>
      </c>
      <c r="J19" s="153">
        <v>0</v>
      </c>
    </row>
    <row r="20" spans="1:10" ht="18.75" customHeight="1">
      <c r="A20" s="53" t="s">
        <v>508</v>
      </c>
      <c r="B20" s="152" t="s">
        <v>184</v>
      </c>
      <c r="C20" s="152" t="s">
        <v>368</v>
      </c>
      <c r="D20" s="148" t="s">
        <v>2</v>
      </c>
      <c r="E20" s="149">
        <v>800000</v>
      </c>
      <c r="F20" s="55">
        <f t="shared" si="0"/>
        <v>73000</v>
      </c>
      <c r="G20" s="149">
        <v>73000</v>
      </c>
      <c r="H20" s="149">
        <v>0</v>
      </c>
      <c r="I20" s="149">
        <v>0</v>
      </c>
      <c r="J20" s="153">
        <v>0</v>
      </c>
    </row>
    <row r="21" spans="1:10" ht="25.5">
      <c r="A21" s="53" t="s">
        <v>509</v>
      </c>
      <c r="B21" s="152" t="s">
        <v>190</v>
      </c>
      <c r="C21" s="152" t="s">
        <v>370</v>
      </c>
      <c r="D21" s="148" t="s">
        <v>695</v>
      </c>
      <c r="E21" s="149">
        <v>27539000</v>
      </c>
      <c r="F21" s="55">
        <f t="shared" si="0"/>
        <v>50000</v>
      </c>
      <c r="G21" s="149">
        <v>50000</v>
      </c>
      <c r="H21" s="149">
        <v>0</v>
      </c>
      <c r="I21" s="149">
        <v>0</v>
      </c>
      <c r="J21" s="153">
        <v>0</v>
      </c>
    </row>
    <row r="22" spans="1:10" ht="17.25" customHeight="1">
      <c r="A22" s="53" t="s">
        <v>510</v>
      </c>
      <c r="B22" s="152" t="s">
        <v>205</v>
      </c>
      <c r="C22" s="152" t="s">
        <v>213</v>
      </c>
      <c r="D22" s="148" t="s">
        <v>718</v>
      </c>
      <c r="E22" s="149">
        <v>8021000</v>
      </c>
      <c r="F22" s="55">
        <f t="shared" si="0"/>
        <v>300000</v>
      </c>
      <c r="G22" s="149">
        <v>300000</v>
      </c>
      <c r="H22" s="149">
        <v>0</v>
      </c>
      <c r="I22" s="149">
        <v>0</v>
      </c>
      <c r="J22" s="153">
        <v>0</v>
      </c>
    </row>
    <row r="23" spans="1:10" ht="25.5">
      <c r="A23" s="53" t="s">
        <v>511</v>
      </c>
      <c r="B23" s="152" t="s">
        <v>217</v>
      </c>
      <c r="C23" s="152" t="s">
        <v>373</v>
      </c>
      <c r="D23" s="148" t="s">
        <v>4</v>
      </c>
      <c r="E23" s="149">
        <v>1000000</v>
      </c>
      <c r="F23" s="55">
        <f t="shared" si="0"/>
        <v>200000</v>
      </c>
      <c r="G23" s="149">
        <v>200000</v>
      </c>
      <c r="H23" s="149">
        <v>0</v>
      </c>
      <c r="I23" s="149">
        <v>0</v>
      </c>
      <c r="J23" s="153">
        <v>0</v>
      </c>
    </row>
    <row r="24" spans="1:10" ht="17.25" customHeight="1">
      <c r="A24" s="53" t="s">
        <v>512</v>
      </c>
      <c r="B24" s="152" t="s">
        <v>217</v>
      </c>
      <c r="C24" s="152" t="s">
        <v>373</v>
      </c>
      <c r="D24" s="148" t="s">
        <v>696</v>
      </c>
      <c r="E24" s="149">
        <v>2045000</v>
      </c>
      <c r="F24" s="55">
        <f t="shared" si="0"/>
        <v>565000</v>
      </c>
      <c r="G24" s="149">
        <v>565000</v>
      </c>
      <c r="H24" s="149">
        <v>0</v>
      </c>
      <c r="I24" s="149">
        <v>0</v>
      </c>
      <c r="J24" s="153">
        <v>0</v>
      </c>
    </row>
    <row r="25" spans="1:10" ht="18.75" customHeight="1">
      <c r="A25" s="53" t="s">
        <v>513</v>
      </c>
      <c r="B25" s="152" t="s">
        <v>379</v>
      </c>
      <c r="C25" s="152" t="s">
        <v>380</v>
      </c>
      <c r="D25" s="148" t="s">
        <v>697</v>
      </c>
      <c r="E25" s="149">
        <v>3675000</v>
      </c>
      <c r="F25" s="55">
        <f t="shared" si="0"/>
        <v>500000</v>
      </c>
      <c r="G25" s="149">
        <v>500000</v>
      </c>
      <c r="H25" s="149">
        <v>0</v>
      </c>
      <c r="I25" s="149">
        <v>0</v>
      </c>
      <c r="J25" s="153">
        <v>0</v>
      </c>
    </row>
    <row r="26" spans="1:10" ht="24.75" customHeight="1">
      <c r="A26" s="53" t="s">
        <v>514</v>
      </c>
      <c r="B26" s="152" t="s">
        <v>308</v>
      </c>
      <c r="C26" s="152" t="s">
        <v>424</v>
      </c>
      <c r="D26" s="413" t="s">
        <v>804</v>
      </c>
      <c r="E26" s="154"/>
      <c r="F26" s="55">
        <f t="shared" si="0"/>
        <v>150000</v>
      </c>
      <c r="G26" s="149">
        <v>150000</v>
      </c>
      <c r="H26" s="149">
        <v>0</v>
      </c>
      <c r="I26" s="149">
        <v>0</v>
      </c>
      <c r="J26" s="153">
        <v>0</v>
      </c>
    </row>
    <row r="27" spans="1:10" ht="51" customHeight="1">
      <c r="A27" s="95" t="s">
        <v>515</v>
      </c>
      <c r="B27" s="147" t="s">
        <v>335</v>
      </c>
      <c r="C27" s="412" t="s">
        <v>403</v>
      </c>
      <c r="D27" s="194" t="s">
        <v>823</v>
      </c>
      <c r="E27" s="150">
        <v>2300000</v>
      </c>
      <c r="F27" s="82">
        <f>SUM(G27:J27)</f>
        <v>1730000</v>
      </c>
      <c r="G27" s="150">
        <v>30000</v>
      </c>
      <c r="H27" s="150">
        <v>0</v>
      </c>
      <c r="I27" s="150">
        <v>1445000</v>
      </c>
      <c r="J27" s="151">
        <v>255000</v>
      </c>
    </row>
    <row r="28" spans="1:10" ht="21.75" customHeight="1">
      <c r="A28" s="53" t="s">
        <v>70</v>
      </c>
      <c r="B28" s="152" t="s">
        <v>335</v>
      </c>
      <c r="C28" s="152" t="s">
        <v>403</v>
      </c>
      <c r="D28" s="148" t="s">
        <v>698</v>
      </c>
      <c r="E28" s="149">
        <v>24471000</v>
      </c>
      <c r="F28" s="55">
        <f t="shared" si="0"/>
        <v>5350000</v>
      </c>
      <c r="G28" s="149">
        <v>1100000</v>
      </c>
      <c r="H28" s="149">
        <v>0</v>
      </c>
      <c r="I28" s="149">
        <v>2650000</v>
      </c>
      <c r="J28" s="153">
        <v>1600000</v>
      </c>
    </row>
    <row r="29" spans="1:10" ht="18.75" customHeight="1">
      <c r="A29" s="53" t="s">
        <v>71</v>
      </c>
      <c r="B29" s="152" t="s">
        <v>335</v>
      </c>
      <c r="C29" s="152" t="s">
        <v>405</v>
      </c>
      <c r="D29" s="148" t="s">
        <v>621</v>
      </c>
      <c r="E29" s="149">
        <v>2977000</v>
      </c>
      <c r="F29" s="55">
        <f t="shared" si="0"/>
        <v>326000</v>
      </c>
      <c r="G29" s="149">
        <v>326000</v>
      </c>
      <c r="H29" s="149">
        <v>0</v>
      </c>
      <c r="I29" s="149">
        <v>0</v>
      </c>
      <c r="J29" s="153">
        <v>0</v>
      </c>
    </row>
    <row r="30" spans="1:10" ht="17.25" customHeight="1">
      <c r="A30" s="53" t="s">
        <v>72</v>
      </c>
      <c r="B30" s="152" t="s">
        <v>335</v>
      </c>
      <c r="C30" s="152" t="s">
        <v>341</v>
      </c>
      <c r="D30" s="148" t="s">
        <v>622</v>
      </c>
      <c r="E30" s="149">
        <v>4462000</v>
      </c>
      <c r="F30" s="55">
        <f t="shared" si="0"/>
        <v>250000</v>
      </c>
      <c r="G30" s="149">
        <v>50000</v>
      </c>
      <c r="H30" s="149">
        <v>0</v>
      </c>
      <c r="I30" s="149">
        <v>0</v>
      </c>
      <c r="J30" s="153">
        <v>200000</v>
      </c>
    </row>
    <row r="31" spans="1:10" ht="20.25" customHeight="1">
      <c r="A31" s="53" t="s">
        <v>73</v>
      </c>
      <c r="B31" s="152" t="s">
        <v>335</v>
      </c>
      <c r="C31" s="152" t="s">
        <v>341</v>
      </c>
      <c r="D31" s="148" t="s">
        <v>0</v>
      </c>
      <c r="E31" s="149">
        <v>15982000</v>
      </c>
      <c r="F31" s="55">
        <f t="shared" si="0"/>
        <v>2300000</v>
      </c>
      <c r="G31" s="149">
        <v>100000</v>
      </c>
      <c r="H31" s="149">
        <v>0</v>
      </c>
      <c r="I31" s="149">
        <v>0</v>
      </c>
      <c r="J31" s="153">
        <v>2200000</v>
      </c>
    </row>
    <row r="32" spans="1:10" ht="19.5" customHeight="1">
      <c r="A32" s="53" t="s">
        <v>74</v>
      </c>
      <c r="B32" s="152" t="s">
        <v>406</v>
      </c>
      <c r="C32" s="152" t="s">
        <v>34</v>
      </c>
      <c r="D32" s="148" t="s">
        <v>1</v>
      </c>
      <c r="E32" s="149">
        <v>1114000</v>
      </c>
      <c r="F32" s="55">
        <f t="shared" si="0"/>
        <v>30000</v>
      </c>
      <c r="G32" s="149">
        <v>30000</v>
      </c>
      <c r="H32" s="149">
        <v>0</v>
      </c>
      <c r="I32" s="149">
        <v>0</v>
      </c>
      <c r="J32" s="153">
        <v>0</v>
      </c>
    </row>
    <row r="33" spans="1:10" ht="18" customHeight="1">
      <c r="A33" s="53" t="s">
        <v>75</v>
      </c>
      <c r="B33" s="152" t="s">
        <v>411</v>
      </c>
      <c r="C33" s="152" t="s">
        <v>412</v>
      </c>
      <c r="D33" s="148" t="s">
        <v>69</v>
      </c>
      <c r="E33" s="149">
        <v>28862000</v>
      </c>
      <c r="F33" s="55">
        <f t="shared" si="0"/>
        <v>6500000</v>
      </c>
      <c r="G33" s="149">
        <v>1500000</v>
      </c>
      <c r="H33" s="149">
        <v>0</v>
      </c>
      <c r="I33" s="149">
        <v>5000000</v>
      </c>
      <c r="J33" s="153">
        <v>0</v>
      </c>
    </row>
    <row r="34" spans="1:10" s="133" customFormat="1" ht="25.5" customHeight="1">
      <c r="A34" s="48" t="s">
        <v>701</v>
      </c>
      <c r="B34" s="421" t="s">
        <v>615</v>
      </c>
      <c r="C34" s="422"/>
      <c r="D34" s="415"/>
      <c r="E34" s="49">
        <f>SUM(E35:E46)</f>
        <v>0</v>
      </c>
      <c r="F34" s="49">
        <f>SUM(F35,F36,F37,F38,F39,F40,F41,F42,F43,F44,F45,F46)</f>
        <v>4696025</v>
      </c>
      <c r="G34" s="49">
        <f>SUM(G35,G36,G37,G38,G39,G40,G41,G42,G43,G44,G45,G46)</f>
        <v>4696025</v>
      </c>
      <c r="H34" s="49">
        <f>SUM(H35,H36,H37,H38,H39,H40,H41,H42,H43,H44,H45,H46)</f>
        <v>0</v>
      </c>
      <c r="I34" s="49">
        <f>SUM(I35,I36,I37,I38,I39,I40,I41,I42,I43,I44,I45,I46)</f>
        <v>0</v>
      </c>
      <c r="J34" s="49">
        <f>SUM(J35,J36,J37,J38,J39,J40,J41,J42,J43,J44,J45,J46)</f>
        <v>0</v>
      </c>
    </row>
    <row r="35" spans="1:10" ht="16.5" customHeight="1">
      <c r="A35" s="53" t="s">
        <v>109</v>
      </c>
      <c r="B35" s="79" t="s">
        <v>190</v>
      </c>
      <c r="C35" s="79" t="s">
        <v>369</v>
      </c>
      <c r="D35" s="56" t="s">
        <v>767</v>
      </c>
      <c r="E35" s="55"/>
      <c r="F35" s="55">
        <f aca="true" t="shared" si="1" ref="F35:F46">SUM(G35:J35)</f>
        <v>640000</v>
      </c>
      <c r="G35" s="55">
        <v>640000</v>
      </c>
      <c r="H35" s="55">
        <v>0</v>
      </c>
      <c r="I35" s="55">
        <v>0</v>
      </c>
      <c r="J35" s="143">
        <v>0</v>
      </c>
    </row>
    <row r="36" spans="1:10" ht="16.5" customHeight="1">
      <c r="A36" s="53" t="s">
        <v>110</v>
      </c>
      <c r="B36" s="79" t="s">
        <v>190</v>
      </c>
      <c r="C36" s="79" t="s">
        <v>192</v>
      </c>
      <c r="D36" s="56" t="s">
        <v>193</v>
      </c>
      <c r="E36" s="55"/>
      <c r="F36" s="55">
        <f t="shared" si="1"/>
        <v>2593000</v>
      </c>
      <c r="G36" s="55">
        <v>2593000</v>
      </c>
      <c r="H36" s="55">
        <v>0</v>
      </c>
      <c r="I36" s="55">
        <v>0</v>
      </c>
      <c r="J36" s="146">
        <v>0</v>
      </c>
    </row>
    <row r="37" spans="1:10" ht="16.5" customHeight="1">
      <c r="A37" s="53" t="s">
        <v>111</v>
      </c>
      <c r="B37" s="79" t="s">
        <v>217</v>
      </c>
      <c r="C37" s="79" t="s">
        <v>228</v>
      </c>
      <c r="D37" s="56" t="s">
        <v>616</v>
      </c>
      <c r="E37" s="55"/>
      <c r="F37" s="55">
        <f t="shared" si="1"/>
        <v>21000</v>
      </c>
      <c r="G37" s="55">
        <v>21000</v>
      </c>
      <c r="H37" s="55">
        <v>0</v>
      </c>
      <c r="I37" s="55">
        <v>0</v>
      </c>
      <c r="J37" s="143">
        <v>0</v>
      </c>
    </row>
    <row r="38" spans="1:10" ht="16.5" customHeight="1">
      <c r="A38" s="53" t="s">
        <v>99</v>
      </c>
      <c r="B38" s="81" t="s">
        <v>235</v>
      </c>
      <c r="C38" s="81" t="s">
        <v>237</v>
      </c>
      <c r="D38" s="124" t="s">
        <v>238</v>
      </c>
      <c r="E38" s="82"/>
      <c r="F38" s="55">
        <f t="shared" si="1"/>
        <v>60000</v>
      </c>
      <c r="G38" s="82">
        <v>60000</v>
      </c>
      <c r="H38" s="82">
        <v>0</v>
      </c>
      <c r="I38" s="82">
        <v>0</v>
      </c>
      <c r="J38" s="146">
        <v>0</v>
      </c>
    </row>
    <row r="39" spans="1:10" ht="16.5" customHeight="1">
      <c r="A39" s="53" t="s">
        <v>115</v>
      </c>
      <c r="B39" s="81" t="s">
        <v>235</v>
      </c>
      <c r="C39" s="81" t="s">
        <v>374</v>
      </c>
      <c r="D39" s="124" t="s">
        <v>445</v>
      </c>
      <c r="E39" s="82"/>
      <c r="F39" s="55">
        <f t="shared" si="1"/>
        <v>11000</v>
      </c>
      <c r="G39" s="82">
        <v>11000</v>
      </c>
      <c r="H39" s="82">
        <v>0</v>
      </c>
      <c r="I39" s="82">
        <v>0</v>
      </c>
      <c r="J39" s="146">
        <v>0</v>
      </c>
    </row>
    <row r="40" spans="1:10" ht="16.5" customHeight="1">
      <c r="A40" s="53" t="s">
        <v>118</v>
      </c>
      <c r="B40" s="147" t="s">
        <v>379</v>
      </c>
      <c r="C40" s="147" t="s">
        <v>382</v>
      </c>
      <c r="D40" s="148" t="s">
        <v>768</v>
      </c>
      <c r="E40" s="149"/>
      <c r="F40" s="55">
        <f t="shared" si="1"/>
        <v>200000</v>
      </c>
      <c r="G40" s="150">
        <v>200000</v>
      </c>
      <c r="H40" s="150">
        <v>0</v>
      </c>
      <c r="I40" s="150">
        <v>0</v>
      </c>
      <c r="J40" s="151">
        <v>0</v>
      </c>
    </row>
    <row r="41" spans="1:10" ht="16.5" customHeight="1">
      <c r="A41" s="53" t="s">
        <v>120</v>
      </c>
      <c r="B41" s="147" t="s">
        <v>308</v>
      </c>
      <c r="C41" s="147" t="s">
        <v>423</v>
      </c>
      <c r="D41" s="148" t="s">
        <v>769</v>
      </c>
      <c r="E41" s="149"/>
      <c r="F41" s="55">
        <f t="shared" si="1"/>
        <v>295425</v>
      </c>
      <c r="G41" s="150">
        <v>295425</v>
      </c>
      <c r="H41" s="150">
        <v>0</v>
      </c>
      <c r="I41" s="150">
        <v>0</v>
      </c>
      <c r="J41" s="151">
        <v>0</v>
      </c>
    </row>
    <row r="42" spans="1:10" ht="16.5" customHeight="1">
      <c r="A42" s="53" t="s">
        <v>123</v>
      </c>
      <c r="B42" s="152" t="s">
        <v>308</v>
      </c>
      <c r="C42" s="152" t="s">
        <v>424</v>
      </c>
      <c r="D42" s="148" t="s">
        <v>770</v>
      </c>
      <c r="E42" s="149"/>
      <c r="F42" s="55">
        <f t="shared" si="1"/>
        <v>28900</v>
      </c>
      <c r="G42" s="149">
        <v>28900</v>
      </c>
      <c r="H42" s="149">
        <v>0</v>
      </c>
      <c r="I42" s="149">
        <v>0</v>
      </c>
      <c r="J42" s="153">
        <v>0</v>
      </c>
    </row>
    <row r="43" spans="1:10" ht="16.5" customHeight="1">
      <c r="A43" s="53" t="s">
        <v>505</v>
      </c>
      <c r="B43" s="152" t="s">
        <v>308</v>
      </c>
      <c r="C43" s="152" t="s">
        <v>390</v>
      </c>
      <c r="D43" s="148" t="s">
        <v>459</v>
      </c>
      <c r="E43" s="149"/>
      <c r="F43" s="55">
        <v>300000</v>
      </c>
      <c r="G43" s="149">
        <v>300000</v>
      </c>
      <c r="H43" s="149">
        <v>0</v>
      </c>
      <c r="I43" s="149">
        <v>0</v>
      </c>
      <c r="J43" s="153">
        <v>0</v>
      </c>
    </row>
    <row r="44" spans="1:10" ht="16.5" customHeight="1">
      <c r="A44" s="53" t="s">
        <v>506</v>
      </c>
      <c r="B44" s="152" t="s">
        <v>331</v>
      </c>
      <c r="C44" s="152" t="s">
        <v>394</v>
      </c>
      <c r="D44" s="148" t="s">
        <v>617</v>
      </c>
      <c r="E44" s="149"/>
      <c r="F44" s="55">
        <f t="shared" si="1"/>
        <v>6700</v>
      </c>
      <c r="G44" s="149">
        <v>6700</v>
      </c>
      <c r="H44" s="149">
        <v>0</v>
      </c>
      <c r="I44" s="149">
        <v>0</v>
      </c>
      <c r="J44" s="153">
        <v>0</v>
      </c>
    </row>
    <row r="45" spans="1:10" ht="16.5" customHeight="1">
      <c r="A45" s="53" t="s">
        <v>507</v>
      </c>
      <c r="B45" s="152" t="s">
        <v>406</v>
      </c>
      <c r="C45" s="152" t="s">
        <v>34</v>
      </c>
      <c r="D45" s="148" t="s">
        <v>771</v>
      </c>
      <c r="E45" s="149"/>
      <c r="F45" s="55">
        <f t="shared" si="1"/>
        <v>150000</v>
      </c>
      <c r="G45" s="149">
        <v>150000</v>
      </c>
      <c r="H45" s="149">
        <v>0</v>
      </c>
      <c r="I45" s="149">
        <v>0</v>
      </c>
      <c r="J45" s="153">
        <v>0</v>
      </c>
    </row>
    <row r="46" spans="1:10" ht="16.5" customHeight="1">
      <c r="A46" s="53" t="s">
        <v>508</v>
      </c>
      <c r="B46" s="155" t="s">
        <v>411</v>
      </c>
      <c r="C46" s="155" t="s">
        <v>413</v>
      </c>
      <c r="D46" s="156" t="s">
        <v>772</v>
      </c>
      <c r="E46" s="157"/>
      <c r="F46" s="59">
        <f t="shared" si="1"/>
        <v>390000</v>
      </c>
      <c r="G46" s="157">
        <v>390000</v>
      </c>
      <c r="H46" s="157">
        <v>0</v>
      </c>
      <c r="I46" s="157">
        <v>0</v>
      </c>
      <c r="J46" s="158">
        <v>0</v>
      </c>
    </row>
    <row r="47" spans="1:10" s="133" customFormat="1" ht="25.5" customHeight="1">
      <c r="A47" s="421" t="s">
        <v>550</v>
      </c>
      <c r="B47" s="422"/>
      <c r="C47" s="422"/>
      <c r="D47" s="415"/>
      <c r="E47" s="49" t="e">
        <f aca="true" t="shared" si="2" ref="E47:J47">SUM(E8,E34)</f>
        <v>#REF!</v>
      </c>
      <c r="F47" s="49">
        <f t="shared" si="2"/>
        <v>43011025</v>
      </c>
      <c r="G47" s="49">
        <f t="shared" si="2"/>
        <v>20816025</v>
      </c>
      <c r="H47" s="49">
        <f t="shared" si="2"/>
        <v>0</v>
      </c>
      <c r="I47" s="49">
        <f t="shared" si="2"/>
        <v>16010000</v>
      </c>
      <c r="J47" s="49">
        <f t="shared" si="2"/>
        <v>6185000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A47:D47"/>
    <mergeCell ref="F3:F6"/>
    <mergeCell ref="G3:J3"/>
    <mergeCell ref="B8:D8"/>
    <mergeCell ref="B34:D34"/>
    <mergeCell ref="A1:J1"/>
    <mergeCell ref="A3:A6"/>
    <mergeCell ref="B3:B6"/>
    <mergeCell ref="C3:C6"/>
    <mergeCell ref="D3:D6"/>
    <mergeCell ref="E3:E6"/>
    <mergeCell ref="G4:G6"/>
    <mergeCell ref="I4:I6"/>
    <mergeCell ref="J4:J6"/>
    <mergeCell ref="H4:H6"/>
  </mergeCells>
  <printOptions horizontalCentered="1"/>
  <pageMargins left="0.7874015748031497" right="0.1968503937007874" top="1.3779527559055118" bottom="0.7874015748031497" header="0.5118110236220472" footer="0.5118110236220472"/>
  <pageSetup horizontalDpi="600" verticalDpi="600" orientation="landscape" paperSize="9" r:id="rId1"/>
  <headerFooter alignWithMargins="0">
    <oddHeader xml:space="preserve">&amp;R&amp;9Załącznik nr &amp;A
do uchwały Nr  LXI/498/2009   
Rady Miasta Świnoujście  
z dnia 17 grudnia 2009 roku </oddHeader>
  </headerFooter>
  <rowBreaks count="1" manualBreakCount="1">
    <brk id="3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F26"/>
  <sheetViews>
    <sheetView showGridLines="0"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4.75390625" style="65" bestFit="1" customWidth="1"/>
    <col min="2" max="2" width="40.125" style="65" bestFit="1" customWidth="1"/>
    <col min="3" max="3" width="14.00390625" style="65" customWidth="1"/>
    <col min="4" max="4" width="17.125" style="65" customWidth="1"/>
    <col min="5" max="5" width="10.375" style="65" customWidth="1"/>
    <col min="6" max="6" width="12.00390625" style="65" customWidth="1"/>
    <col min="7" max="16384" width="9.125" style="65" customWidth="1"/>
  </cols>
  <sheetData>
    <row r="1" spans="1:4" s="41" customFormat="1" ht="15" customHeight="1">
      <c r="A1" s="454" t="s">
        <v>776</v>
      </c>
      <c r="B1" s="454"/>
      <c r="C1" s="454"/>
      <c r="D1" s="454"/>
    </row>
    <row r="2" s="41" customFormat="1" ht="6.75" customHeight="1">
      <c r="A2" s="42"/>
    </row>
    <row r="3" s="41" customFormat="1" ht="12.75">
      <c r="D3" s="43" t="s">
        <v>131</v>
      </c>
    </row>
    <row r="4" spans="1:4" s="41" customFormat="1" ht="15" customHeight="1">
      <c r="A4" s="419" t="s">
        <v>142</v>
      </c>
      <c r="B4" s="419" t="s">
        <v>103</v>
      </c>
      <c r="C4" s="420" t="s">
        <v>143</v>
      </c>
      <c r="D4" s="420" t="s">
        <v>608</v>
      </c>
    </row>
    <row r="5" spans="1:4" s="41" customFormat="1" ht="15" customHeight="1">
      <c r="A5" s="419"/>
      <c r="B5" s="419"/>
      <c r="C5" s="419"/>
      <c r="D5" s="420"/>
    </row>
    <row r="6" spans="1:4" s="41" customFormat="1" ht="15.75" customHeight="1">
      <c r="A6" s="419"/>
      <c r="B6" s="419"/>
      <c r="C6" s="419"/>
      <c r="D6" s="420"/>
    </row>
    <row r="7" spans="1:4" s="47" customFormat="1" ht="6.75" customHeight="1">
      <c r="A7" s="46">
        <v>1</v>
      </c>
      <c r="B7" s="46">
        <v>2</v>
      </c>
      <c r="C7" s="46">
        <v>3</v>
      </c>
      <c r="D7" s="46">
        <v>4</v>
      </c>
    </row>
    <row r="8" spans="1:4" s="41" customFormat="1" ht="18.75" customHeight="1">
      <c r="A8" s="421" t="s">
        <v>121</v>
      </c>
      <c r="B8" s="422"/>
      <c r="C8" s="415"/>
      <c r="D8" s="49">
        <f>D9+D10+D11+D12+D13+D14+D15+D16</f>
        <v>0</v>
      </c>
    </row>
    <row r="9" spans="1:4" s="41" customFormat="1" ht="18.75" customHeight="1">
      <c r="A9" s="50" t="s">
        <v>109</v>
      </c>
      <c r="B9" s="51" t="s">
        <v>116</v>
      </c>
      <c r="C9" s="50" t="s">
        <v>557</v>
      </c>
      <c r="D9" s="52">
        <v>0</v>
      </c>
    </row>
    <row r="10" spans="1:4" s="41" customFormat="1" ht="18.75" customHeight="1">
      <c r="A10" s="53" t="s">
        <v>110</v>
      </c>
      <c r="B10" s="54" t="s">
        <v>117</v>
      </c>
      <c r="C10" s="53" t="s">
        <v>557</v>
      </c>
      <c r="D10" s="55">
        <v>0</v>
      </c>
    </row>
    <row r="11" spans="1:4" s="41" customFormat="1" ht="38.25">
      <c r="A11" s="53" t="s">
        <v>111</v>
      </c>
      <c r="B11" s="56" t="s">
        <v>538</v>
      </c>
      <c r="C11" s="53" t="s">
        <v>558</v>
      </c>
      <c r="D11" s="55">
        <v>0</v>
      </c>
    </row>
    <row r="12" spans="1:4" s="41" customFormat="1" ht="18.75" customHeight="1">
      <c r="A12" s="53" t="s">
        <v>99</v>
      </c>
      <c r="B12" s="54" t="s">
        <v>122</v>
      </c>
      <c r="C12" s="53" t="s">
        <v>559</v>
      </c>
      <c r="D12" s="55">
        <v>0</v>
      </c>
    </row>
    <row r="13" spans="1:4" s="41" customFormat="1" ht="18.75" customHeight="1">
      <c r="A13" s="53" t="s">
        <v>115</v>
      </c>
      <c r="B13" s="54" t="s">
        <v>155</v>
      </c>
      <c r="C13" s="53" t="s">
        <v>560</v>
      </c>
      <c r="D13" s="55">
        <v>0</v>
      </c>
    </row>
    <row r="14" spans="1:4" s="41" customFormat="1" ht="18.75" customHeight="1">
      <c r="A14" s="53" t="s">
        <v>118</v>
      </c>
      <c r="B14" s="54" t="s">
        <v>119</v>
      </c>
      <c r="C14" s="53" t="s">
        <v>561</v>
      </c>
      <c r="D14" s="55">
        <v>0</v>
      </c>
    </row>
    <row r="15" spans="1:4" s="41" customFormat="1" ht="18.75" customHeight="1">
      <c r="A15" s="53" t="s">
        <v>120</v>
      </c>
      <c r="B15" s="54" t="s">
        <v>163</v>
      </c>
      <c r="C15" s="53" t="s">
        <v>562</v>
      </c>
      <c r="D15" s="55">
        <v>0</v>
      </c>
    </row>
    <row r="16" spans="1:4" s="41" customFormat="1" ht="18.75" customHeight="1">
      <c r="A16" s="53" t="s">
        <v>123</v>
      </c>
      <c r="B16" s="57" t="s">
        <v>137</v>
      </c>
      <c r="C16" s="58" t="s">
        <v>563</v>
      </c>
      <c r="D16" s="59">
        <v>0</v>
      </c>
    </row>
    <row r="17" spans="1:4" s="41" customFormat="1" ht="18.75" customHeight="1">
      <c r="A17" s="421" t="s">
        <v>156</v>
      </c>
      <c r="B17" s="422"/>
      <c r="C17" s="415"/>
      <c r="D17" s="49">
        <f>D18+D19+D20+D21+D22+D23+D24</f>
        <v>8800000</v>
      </c>
    </row>
    <row r="18" spans="1:4" s="41" customFormat="1" ht="18.75" customHeight="1">
      <c r="A18" s="50" t="s">
        <v>109</v>
      </c>
      <c r="B18" s="51" t="s">
        <v>138</v>
      </c>
      <c r="C18" s="50" t="s">
        <v>564</v>
      </c>
      <c r="D18" s="52">
        <v>0</v>
      </c>
    </row>
    <row r="19" spans="1:4" s="41" customFormat="1" ht="18.75" customHeight="1">
      <c r="A19" s="53" t="s">
        <v>110</v>
      </c>
      <c r="B19" s="54" t="s">
        <v>124</v>
      </c>
      <c r="C19" s="53" t="s">
        <v>564</v>
      </c>
      <c r="D19" s="55">
        <v>2800000</v>
      </c>
    </row>
    <row r="20" spans="1:6" s="41" customFormat="1" ht="38.25">
      <c r="A20" s="53" t="s">
        <v>111</v>
      </c>
      <c r="B20" s="56" t="s">
        <v>539</v>
      </c>
      <c r="C20" s="53" t="s">
        <v>565</v>
      </c>
      <c r="D20" s="55">
        <v>0</v>
      </c>
      <c r="E20" s="60"/>
      <c r="F20" s="60"/>
    </row>
    <row r="21" spans="1:4" s="41" customFormat="1" ht="18.75" customHeight="1">
      <c r="A21" s="53" t="s">
        <v>99</v>
      </c>
      <c r="B21" s="54" t="s">
        <v>139</v>
      </c>
      <c r="C21" s="53" t="s">
        <v>566</v>
      </c>
      <c r="D21" s="55">
        <v>0</v>
      </c>
    </row>
    <row r="22" spans="1:4" s="41" customFormat="1" ht="18.75" customHeight="1">
      <c r="A22" s="53" t="s">
        <v>115</v>
      </c>
      <c r="B22" s="54" t="s">
        <v>140</v>
      </c>
      <c r="C22" s="53" t="s">
        <v>567</v>
      </c>
      <c r="D22" s="55">
        <v>0</v>
      </c>
    </row>
    <row r="23" spans="1:4" s="41" customFormat="1" ht="18.75" customHeight="1">
      <c r="A23" s="53" t="s">
        <v>118</v>
      </c>
      <c r="B23" s="54" t="s">
        <v>164</v>
      </c>
      <c r="C23" s="53" t="s">
        <v>568</v>
      </c>
      <c r="D23" s="55">
        <v>6000000</v>
      </c>
    </row>
    <row r="24" spans="1:4" s="41" customFormat="1" ht="18.75" customHeight="1">
      <c r="A24" s="58" t="s">
        <v>120</v>
      </c>
      <c r="B24" s="57" t="s">
        <v>125</v>
      </c>
      <c r="C24" s="58" t="s">
        <v>569</v>
      </c>
      <c r="D24" s="59">
        <v>0</v>
      </c>
    </row>
    <row r="25" spans="1:4" s="41" customFormat="1" ht="7.5" customHeight="1">
      <c r="A25" s="61"/>
      <c r="B25" s="62"/>
      <c r="C25" s="62"/>
      <c r="D25" s="62"/>
    </row>
    <row r="26" spans="1:6" ht="12.75">
      <c r="A26" s="63"/>
      <c r="B26" s="64"/>
      <c r="C26" s="64"/>
      <c r="D26" s="64"/>
      <c r="E26" s="64"/>
      <c r="F26" s="64"/>
    </row>
  </sheetData>
  <sheetProtection formatCells="0" formatColumns="0" formatRows="0" insertColumns="0" insertRows="0" insertHyperlinks="0" deleteColumns="0" deleteRows="0" sort="0" autoFilter="0" pivotTables="0"/>
  <mergeCells count="7">
    <mergeCell ref="A8:C8"/>
    <mergeCell ref="A17:C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&amp;RZałącznik nr &amp;A
do uchwały Nr LXI/498/2009  
Rady Miasta Świnoujście
z dnia 17 grudnia 2009 roku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K45"/>
  <sheetViews>
    <sheetView defaultGridColor="0" view="pageBreakPreview" zoomScaleSheetLayoutView="100" zoomScalePageLayoutView="0" colorId="8" workbookViewId="0" topLeftCell="A1">
      <pane ySplit="7" topLeftCell="I33" activePane="bottomLeft" state="frozen"/>
      <selection pane="topLeft" activeCell="C20" sqref="C20"/>
      <selection pane="bottomLeft" activeCell="H29" sqref="H29"/>
    </sheetView>
  </sheetViews>
  <sheetFormatPr defaultColWidth="9.00390625" defaultRowHeight="12.75"/>
  <cols>
    <col min="1" max="1" width="5.625" style="41" bestFit="1" customWidth="1"/>
    <col min="2" max="2" width="8.875" style="41" bestFit="1" customWidth="1"/>
    <col min="3" max="4" width="12.75390625" style="41" customWidth="1"/>
    <col min="5" max="5" width="13.875" style="41" customWidth="1"/>
    <col min="6" max="6" width="15.00390625" style="66" customWidth="1"/>
    <col min="7" max="7" width="15.75390625" style="66" customWidth="1"/>
    <col min="8" max="8" width="12.625" style="66" customWidth="1"/>
    <col min="9" max="9" width="12.75390625" style="66" customWidth="1"/>
    <col min="10" max="10" width="12.25390625" style="66" customWidth="1"/>
    <col min="11" max="11" width="12.375" style="66" customWidth="1"/>
    <col min="12" max="16384" width="9.125" style="66" customWidth="1"/>
  </cols>
  <sheetData>
    <row r="1" spans="1:11" ht="48.75" customHeight="1">
      <c r="A1" s="479" t="s">
        <v>775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</row>
    <row r="2" spans="1:11" ht="12.75">
      <c r="A2" s="67"/>
      <c r="B2" s="67"/>
      <c r="C2" s="67"/>
      <c r="D2" s="67"/>
      <c r="E2" s="67"/>
      <c r="F2" s="68"/>
      <c r="G2" s="68"/>
      <c r="H2" s="68"/>
      <c r="I2" s="68"/>
      <c r="J2" s="68"/>
      <c r="K2" s="69" t="s">
        <v>131</v>
      </c>
    </row>
    <row r="3" spans="1:11" s="70" customFormat="1" ht="20.25" customHeight="1">
      <c r="A3" s="419" t="s">
        <v>100</v>
      </c>
      <c r="B3" s="480" t="s">
        <v>101</v>
      </c>
      <c r="C3" s="420" t="s">
        <v>153</v>
      </c>
      <c r="D3" s="420" t="s">
        <v>679</v>
      </c>
      <c r="E3" s="420" t="s">
        <v>149</v>
      </c>
      <c r="F3" s="420"/>
      <c r="G3" s="420"/>
      <c r="H3" s="420"/>
      <c r="I3" s="420"/>
      <c r="J3" s="420"/>
      <c r="K3" s="420"/>
    </row>
    <row r="4" spans="1:11" s="70" customFormat="1" ht="16.5" customHeight="1">
      <c r="A4" s="419"/>
      <c r="B4" s="481"/>
      <c r="C4" s="419"/>
      <c r="D4" s="420"/>
      <c r="E4" s="420" t="s">
        <v>151</v>
      </c>
      <c r="F4" s="420" t="s">
        <v>104</v>
      </c>
      <c r="G4" s="420"/>
      <c r="H4" s="420"/>
      <c r="I4" s="420"/>
      <c r="J4" s="420"/>
      <c r="K4" s="420" t="s">
        <v>152</v>
      </c>
    </row>
    <row r="5" spans="1:11" s="70" customFormat="1" ht="20.25" customHeight="1">
      <c r="A5" s="419"/>
      <c r="B5" s="481"/>
      <c r="C5" s="419"/>
      <c r="D5" s="420"/>
      <c r="E5" s="420"/>
      <c r="F5" s="475" t="s">
        <v>655</v>
      </c>
      <c r="G5" s="476"/>
      <c r="H5" s="477" t="s">
        <v>658</v>
      </c>
      <c r="I5" s="477" t="s">
        <v>670</v>
      </c>
      <c r="J5" s="452" t="s">
        <v>659</v>
      </c>
      <c r="K5" s="420"/>
    </row>
    <row r="6" spans="1:11" s="70" customFormat="1" ht="88.5" customHeight="1">
      <c r="A6" s="419"/>
      <c r="B6" s="482"/>
      <c r="C6" s="419"/>
      <c r="D6" s="420"/>
      <c r="E6" s="420"/>
      <c r="F6" s="45" t="s">
        <v>784</v>
      </c>
      <c r="G6" s="45" t="s">
        <v>654</v>
      </c>
      <c r="H6" s="478"/>
      <c r="I6" s="478"/>
      <c r="J6" s="453"/>
      <c r="K6" s="420"/>
    </row>
    <row r="7" spans="1:11" ht="9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</row>
    <row r="8" spans="1:11" ht="15.75" customHeight="1">
      <c r="A8" s="469" t="s">
        <v>43</v>
      </c>
      <c r="B8" s="470"/>
      <c r="C8" s="470"/>
      <c r="D8" s="470"/>
      <c r="E8" s="470"/>
      <c r="F8" s="470"/>
      <c r="G8" s="470"/>
      <c r="H8" s="470"/>
      <c r="I8" s="470"/>
      <c r="J8" s="470"/>
      <c r="K8" s="471"/>
    </row>
    <row r="9" spans="1:11" s="76" customFormat="1" ht="15.75" customHeight="1">
      <c r="A9" s="74">
        <v>750</v>
      </c>
      <c r="B9" s="74"/>
      <c r="C9" s="75">
        <f>C10</f>
        <v>369700</v>
      </c>
      <c r="D9" s="75">
        <f aca="true" t="shared" si="0" ref="D9:K9">D10</f>
        <v>369700</v>
      </c>
      <c r="E9" s="75">
        <f t="shared" si="0"/>
        <v>369700</v>
      </c>
      <c r="F9" s="75">
        <f t="shared" si="0"/>
        <v>363125</v>
      </c>
      <c r="G9" s="75">
        <f t="shared" si="0"/>
        <v>6575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</row>
    <row r="10" spans="1:11" ht="15.75" customHeight="1">
      <c r="A10" s="53"/>
      <c r="B10" s="53">
        <v>75011</v>
      </c>
      <c r="C10" s="55">
        <f>1!E46</f>
        <v>369700</v>
      </c>
      <c r="D10" s="55">
        <f>E10+K10</f>
        <v>369700</v>
      </c>
      <c r="E10" s="55">
        <f>SUM(F10,G10,I10,J10)</f>
        <v>369700</v>
      </c>
      <c r="F10" s="55">
        <v>363125</v>
      </c>
      <c r="G10" s="55">
        <v>6575</v>
      </c>
      <c r="H10" s="55">
        <v>0</v>
      </c>
      <c r="I10" s="55">
        <v>0</v>
      </c>
      <c r="J10" s="55">
        <v>0</v>
      </c>
      <c r="K10" s="55">
        <v>0</v>
      </c>
    </row>
    <row r="11" spans="1:11" s="76" customFormat="1" ht="15.75" customHeight="1">
      <c r="A11" s="74">
        <v>751</v>
      </c>
      <c r="B11" s="74"/>
      <c r="C11" s="75">
        <f>C12</f>
        <v>6960</v>
      </c>
      <c r="D11" s="75">
        <f aca="true" t="shared" si="1" ref="D11:K11">D12</f>
        <v>6960</v>
      </c>
      <c r="E11" s="75">
        <f t="shared" si="1"/>
        <v>6960</v>
      </c>
      <c r="F11" s="75">
        <f t="shared" si="1"/>
        <v>6960</v>
      </c>
      <c r="G11" s="75">
        <f t="shared" si="1"/>
        <v>0</v>
      </c>
      <c r="H11" s="75">
        <f t="shared" si="1"/>
        <v>0</v>
      </c>
      <c r="I11" s="75">
        <f t="shared" si="1"/>
        <v>0</v>
      </c>
      <c r="J11" s="75">
        <f t="shared" si="1"/>
        <v>0</v>
      </c>
      <c r="K11" s="75">
        <f t="shared" si="1"/>
        <v>0</v>
      </c>
    </row>
    <row r="12" spans="1:11" ht="15.75" customHeight="1">
      <c r="A12" s="53"/>
      <c r="B12" s="53">
        <v>75101</v>
      </c>
      <c r="C12" s="55">
        <f>1!E62</f>
        <v>6960</v>
      </c>
      <c r="D12" s="55">
        <f>E12+K12</f>
        <v>6960</v>
      </c>
      <c r="E12" s="55">
        <f>SUM(F12,G12,I12,J12)</f>
        <v>6960</v>
      </c>
      <c r="F12" s="55">
        <v>6960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</row>
    <row r="13" spans="1:11" s="76" customFormat="1" ht="15.75" customHeight="1">
      <c r="A13" s="74">
        <v>754</v>
      </c>
      <c r="B13" s="74"/>
      <c r="C13" s="75">
        <f>C14</f>
        <v>10000</v>
      </c>
      <c r="D13" s="75">
        <f aca="true" t="shared" si="2" ref="D13:K13">D14</f>
        <v>10000</v>
      </c>
      <c r="E13" s="75">
        <f t="shared" si="2"/>
        <v>10000</v>
      </c>
      <c r="F13" s="75">
        <f t="shared" si="2"/>
        <v>0</v>
      </c>
      <c r="G13" s="75">
        <f t="shared" si="2"/>
        <v>10000</v>
      </c>
      <c r="H13" s="75">
        <f t="shared" si="2"/>
        <v>0</v>
      </c>
      <c r="I13" s="75">
        <f t="shared" si="2"/>
        <v>0</v>
      </c>
      <c r="J13" s="75">
        <f t="shared" si="2"/>
        <v>0</v>
      </c>
      <c r="K13" s="75">
        <f t="shared" si="2"/>
        <v>0</v>
      </c>
    </row>
    <row r="14" spans="1:11" ht="15.75" customHeight="1">
      <c r="A14" s="53"/>
      <c r="B14" s="53">
        <v>75414</v>
      </c>
      <c r="C14" s="55">
        <f>1!E65</f>
        <v>10000</v>
      </c>
      <c r="D14" s="55">
        <f>E14+K14</f>
        <v>10000</v>
      </c>
      <c r="E14" s="55">
        <f>SUM(F14,G14,I14,J14)</f>
        <v>10000</v>
      </c>
      <c r="F14" s="55">
        <v>0</v>
      </c>
      <c r="G14" s="55">
        <v>10000</v>
      </c>
      <c r="H14" s="55">
        <v>0</v>
      </c>
      <c r="I14" s="55">
        <v>0</v>
      </c>
      <c r="J14" s="55">
        <v>0</v>
      </c>
      <c r="K14" s="55">
        <v>0</v>
      </c>
    </row>
    <row r="15" spans="1:11" s="76" customFormat="1" ht="15.75" customHeight="1">
      <c r="A15" s="74">
        <v>851</v>
      </c>
      <c r="B15" s="74"/>
      <c r="C15" s="75">
        <f aca="true" t="shared" si="3" ref="C15:J15">SUM(C16)</f>
        <v>14000</v>
      </c>
      <c r="D15" s="75">
        <f t="shared" si="3"/>
        <v>14000</v>
      </c>
      <c r="E15" s="75">
        <f t="shared" si="3"/>
        <v>14000</v>
      </c>
      <c r="F15" s="75">
        <f t="shared" si="3"/>
        <v>11118</v>
      </c>
      <c r="G15" s="75">
        <f t="shared" si="3"/>
        <v>2882</v>
      </c>
      <c r="H15" s="75">
        <f t="shared" si="3"/>
        <v>0</v>
      </c>
      <c r="I15" s="75">
        <f t="shared" si="3"/>
        <v>0</v>
      </c>
      <c r="J15" s="75">
        <f t="shared" si="3"/>
        <v>0</v>
      </c>
      <c r="K15" s="75">
        <f>K16+K17+K18+K19+K20</f>
        <v>0</v>
      </c>
    </row>
    <row r="16" spans="1:11" ht="18" customHeight="1">
      <c r="A16" s="53"/>
      <c r="B16" s="53">
        <v>85195</v>
      </c>
      <c r="C16" s="55">
        <f>1!E111</f>
        <v>14000</v>
      </c>
      <c r="D16" s="55">
        <f>E16+K16</f>
        <v>14000</v>
      </c>
      <c r="E16" s="111">
        <f>SUM(F16,G16,I16,J16)</f>
        <v>14000</v>
      </c>
      <c r="F16" s="55">
        <v>11118</v>
      </c>
      <c r="G16" s="55">
        <v>2882</v>
      </c>
      <c r="H16" s="55">
        <v>0</v>
      </c>
      <c r="I16" s="55">
        <v>0</v>
      </c>
      <c r="J16" s="55">
        <v>0</v>
      </c>
      <c r="K16" s="55">
        <v>0</v>
      </c>
    </row>
    <row r="17" spans="1:11" s="76" customFormat="1" ht="15.75" customHeight="1">
      <c r="A17" s="74">
        <v>852</v>
      </c>
      <c r="B17" s="74"/>
      <c r="C17" s="75">
        <f>C18+C19+C20+C21+C22</f>
        <v>5695000</v>
      </c>
      <c r="D17" s="75">
        <f aca="true" t="shared" si="4" ref="D17:K17">D18+D19+D20+D21+D22</f>
        <v>5695000</v>
      </c>
      <c r="E17" s="75">
        <f>SUM(E18,E19,E20,E21,E22)</f>
        <v>5695000</v>
      </c>
      <c r="F17" s="75">
        <f t="shared" si="4"/>
        <v>278357</v>
      </c>
      <c r="G17" s="75">
        <f t="shared" si="4"/>
        <v>37561</v>
      </c>
      <c r="H17" s="75">
        <f t="shared" si="4"/>
        <v>137000</v>
      </c>
      <c r="I17" s="75">
        <f t="shared" si="4"/>
        <v>5242082</v>
      </c>
      <c r="J17" s="75">
        <f t="shared" si="4"/>
        <v>0</v>
      </c>
      <c r="K17" s="75">
        <f t="shared" si="4"/>
        <v>0</v>
      </c>
    </row>
    <row r="18" spans="1:11" ht="15.75" customHeight="1">
      <c r="A18" s="53"/>
      <c r="B18" s="53">
        <v>85203</v>
      </c>
      <c r="C18" s="55">
        <f>1!E115</f>
        <v>137000</v>
      </c>
      <c r="D18" s="55">
        <f>E18+K18</f>
        <v>137000</v>
      </c>
      <c r="E18" s="55">
        <f>SUM(F18:J18)</f>
        <v>137000</v>
      </c>
      <c r="F18" s="55">
        <v>0</v>
      </c>
      <c r="G18" s="55">
        <v>0</v>
      </c>
      <c r="H18" s="55">
        <v>137000</v>
      </c>
      <c r="I18" s="55">
        <v>0</v>
      </c>
      <c r="J18" s="55">
        <v>0</v>
      </c>
      <c r="K18" s="55">
        <v>0</v>
      </c>
    </row>
    <row r="19" spans="1:11" ht="15.75" customHeight="1">
      <c r="A19" s="53"/>
      <c r="B19" s="53">
        <v>85212</v>
      </c>
      <c r="C19" s="55">
        <f>1!E117</f>
        <v>5460000</v>
      </c>
      <c r="D19" s="55">
        <f>E19+K19</f>
        <v>5460000</v>
      </c>
      <c r="E19" s="55">
        <f>SUM(F19:J19)</f>
        <v>5460000</v>
      </c>
      <c r="F19" s="55">
        <v>200766</v>
      </c>
      <c r="G19" s="55">
        <v>18034</v>
      </c>
      <c r="H19" s="55">
        <v>0</v>
      </c>
      <c r="I19" s="55">
        <v>5241200</v>
      </c>
      <c r="J19" s="55">
        <v>0</v>
      </c>
      <c r="K19" s="55">
        <v>0</v>
      </c>
    </row>
    <row r="20" spans="1:11" ht="15.75" customHeight="1">
      <c r="A20" s="53"/>
      <c r="B20" s="53">
        <v>85213</v>
      </c>
      <c r="C20" s="55">
        <f>1!E119</f>
        <v>13000</v>
      </c>
      <c r="D20" s="55">
        <f>E20+K20</f>
        <v>13000</v>
      </c>
      <c r="E20" s="55">
        <f>SUM(F20:J20)</f>
        <v>13000</v>
      </c>
      <c r="F20" s="55">
        <v>0</v>
      </c>
      <c r="G20" s="55">
        <v>13000</v>
      </c>
      <c r="H20" s="55">
        <v>0</v>
      </c>
      <c r="I20" s="55">
        <v>0</v>
      </c>
      <c r="J20" s="55">
        <v>0</v>
      </c>
      <c r="K20" s="55">
        <v>0</v>
      </c>
    </row>
    <row r="21" spans="1:11" ht="15.75" customHeight="1" hidden="1">
      <c r="A21" s="53"/>
      <c r="B21" s="53">
        <v>85214</v>
      </c>
      <c r="C21" s="55"/>
      <c r="D21" s="55">
        <f>E21+K21</f>
        <v>0</v>
      </c>
      <c r="E21" s="55">
        <f>SUM(F21:J21)</f>
        <v>0</v>
      </c>
      <c r="F21" s="55"/>
      <c r="G21" s="55"/>
      <c r="H21" s="55"/>
      <c r="I21" s="55"/>
      <c r="J21" s="55"/>
      <c r="K21" s="55"/>
    </row>
    <row r="22" spans="1:11" ht="15.75" customHeight="1">
      <c r="A22" s="58"/>
      <c r="B22" s="58">
        <v>85228</v>
      </c>
      <c r="C22" s="59">
        <f>1!E130</f>
        <v>85000</v>
      </c>
      <c r="D22" s="59">
        <f>E22+K22</f>
        <v>85000</v>
      </c>
      <c r="E22" s="59">
        <f>SUM(F22:J22)</f>
        <v>85000</v>
      </c>
      <c r="F22" s="59">
        <v>77591</v>
      </c>
      <c r="G22" s="59">
        <v>6527</v>
      </c>
      <c r="H22" s="59">
        <v>0</v>
      </c>
      <c r="I22" s="59">
        <v>882</v>
      </c>
      <c r="J22" s="59">
        <v>0</v>
      </c>
      <c r="K22" s="59">
        <v>0</v>
      </c>
    </row>
    <row r="23" spans="1:11" s="76" customFormat="1" ht="15.75" customHeight="1">
      <c r="A23" s="463" t="s">
        <v>572</v>
      </c>
      <c r="B23" s="464"/>
      <c r="C23" s="77">
        <f aca="true" t="shared" si="5" ref="C23:K23">SUM(C9,C11,C13,C15,C17)</f>
        <v>6095660</v>
      </c>
      <c r="D23" s="77">
        <f t="shared" si="5"/>
        <v>6095660</v>
      </c>
      <c r="E23" s="77">
        <f t="shared" si="5"/>
        <v>6095660</v>
      </c>
      <c r="F23" s="77">
        <f t="shared" si="5"/>
        <v>659560</v>
      </c>
      <c r="G23" s="77">
        <f t="shared" si="5"/>
        <v>57018</v>
      </c>
      <c r="H23" s="77">
        <f t="shared" si="5"/>
        <v>137000</v>
      </c>
      <c r="I23" s="77">
        <f t="shared" si="5"/>
        <v>5242082</v>
      </c>
      <c r="J23" s="77">
        <f t="shared" si="5"/>
        <v>0</v>
      </c>
      <c r="K23" s="77">
        <f t="shared" si="5"/>
        <v>0</v>
      </c>
    </row>
    <row r="24" spans="1:11" ht="15.75" customHeight="1">
      <c r="A24" s="472" t="s">
        <v>44</v>
      </c>
      <c r="B24" s="473"/>
      <c r="C24" s="473"/>
      <c r="D24" s="473"/>
      <c r="E24" s="473"/>
      <c r="F24" s="473"/>
      <c r="G24" s="473"/>
      <c r="H24" s="473"/>
      <c r="I24" s="473"/>
      <c r="J24" s="473"/>
      <c r="K24" s="474"/>
    </row>
    <row r="25" spans="1:11" s="76" customFormat="1" ht="15.75" customHeight="1">
      <c r="A25" s="78" t="s">
        <v>190</v>
      </c>
      <c r="B25" s="78"/>
      <c r="C25" s="75">
        <f>C26</f>
        <v>36000</v>
      </c>
      <c r="D25" s="75">
        <f aca="true" t="shared" si="6" ref="D25:K25">D26</f>
        <v>36000</v>
      </c>
      <c r="E25" s="75">
        <f t="shared" si="6"/>
        <v>36000</v>
      </c>
      <c r="F25" s="75">
        <f t="shared" si="6"/>
        <v>0</v>
      </c>
      <c r="G25" s="75">
        <f t="shared" si="6"/>
        <v>36000</v>
      </c>
      <c r="H25" s="75">
        <f t="shared" si="6"/>
        <v>0</v>
      </c>
      <c r="I25" s="75">
        <f t="shared" si="6"/>
        <v>0</v>
      </c>
      <c r="J25" s="75">
        <f t="shared" si="6"/>
        <v>0</v>
      </c>
      <c r="K25" s="75">
        <f t="shared" si="6"/>
        <v>0</v>
      </c>
    </row>
    <row r="26" spans="1:11" ht="15.75" customHeight="1">
      <c r="A26" s="79"/>
      <c r="B26" s="79" t="s">
        <v>192</v>
      </c>
      <c r="C26" s="55">
        <f>1!E163</f>
        <v>36000</v>
      </c>
      <c r="D26" s="55">
        <f>E26+K26</f>
        <v>36000</v>
      </c>
      <c r="E26" s="55">
        <f>SUM(F26,G26,I26,J26)</f>
        <v>36000</v>
      </c>
      <c r="F26" s="55">
        <v>0</v>
      </c>
      <c r="G26" s="55">
        <v>36000</v>
      </c>
      <c r="H26" s="55">
        <v>0</v>
      </c>
      <c r="I26" s="55">
        <v>0</v>
      </c>
      <c r="J26" s="55">
        <v>0</v>
      </c>
      <c r="K26" s="55">
        <v>0</v>
      </c>
    </row>
    <row r="27" spans="1:11" s="76" customFormat="1" ht="15.75" customHeight="1">
      <c r="A27" s="78" t="s">
        <v>205</v>
      </c>
      <c r="B27" s="78"/>
      <c r="C27" s="75">
        <f>C28+C29+C30</f>
        <v>413000</v>
      </c>
      <c r="D27" s="75">
        <f aca="true" t="shared" si="7" ref="D27:K27">D28+D29+D30</f>
        <v>413000</v>
      </c>
      <c r="E27" s="75">
        <f t="shared" si="7"/>
        <v>413000</v>
      </c>
      <c r="F27" s="75">
        <f t="shared" si="7"/>
        <v>323600</v>
      </c>
      <c r="G27" s="75">
        <f t="shared" si="7"/>
        <v>89400</v>
      </c>
      <c r="H27" s="75">
        <f t="shared" si="7"/>
        <v>0</v>
      </c>
      <c r="I27" s="75">
        <f t="shared" si="7"/>
        <v>0</v>
      </c>
      <c r="J27" s="75">
        <f t="shared" si="7"/>
        <v>0</v>
      </c>
      <c r="K27" s="75">
        <f t="shared" si="7"/>
        <v>0</v>
      </c>
    </row>
    <row r="28" spans="1:11" ht="15.75" customHeight="1">
      <c r="A28" s="79"/>
      <c r="B28" s="79" t="s">
        <v>207</v>
      </c>
      <c r="C28" s="55">
        <f>1!E166</f>
        <v>46000</v>
      </c>
      <c r="D28" s="55">
        <f>E28+K28</f>
        <v>46000</v>
      </c>
      <c r="E28" s="55">
        <f>SUM(F28,G28,I28,J28)</f>
        <v>46000</v>
      </c>
      <c r="F28" s="55">
        <v>0</v>
      </c>
      <c r="G28" s="55">
        <v>46000</v>
      </c>
      <c r="H28" s="55">
        <v>0</v>
      </c>
      <c r="I28" s="55">
        <v>0</v>
      </c>
      <c r="J28" s="55">
        <v>0</v>
      </c>
      <c r="K28" s="55">
        <v>0</v>
      </c>
    </row>
    <row r="29" spans="1:11" ht="15.75" customHeight="1">
      <c r="A29" s="81"/>
      <c r="B29" s="81" t="s">
        <v>209</v>
      </c>
      <c r="C29" s="82">
        <f>1!E168</f>
        <v>11000</v>
      </c>
      <c r="D29" s="82">
        <f>E29+K29</f>
        <v>11000</v>
      </c>
      <c r="E29" s="55">
        <f>SUM(F29,G29,I29,J29)</f>
        <v>11000</v>
      </c>
      <c r="F29" s="82">
        <v>0</v>
      </c>
      <c r="G29" s="82">
        <v>11000</v>
      </c>
      <c r="H29" s="82">
        <v>0</v>
      </c>
      <c r="I29" s="82">
        <v>0</v>
      </c>
      <c r="J29" s="82">
        <v>0</v>
      </c>
      <c r="K29" s="82">
        <v>0</v>
      </c>
    </row>
    <row r="30" spans="1:11" ht="15.75" customHeight="1">
      <c r="A30" s="83"/>
      <c r="B30" s="83" t="s">
        <v>211</v>
      </c>
      <c r="C30" s="84">
        <f>1!E170</f>
        <v>356000</v>
      </c>
      <c r="D30" s="84">
        <f>E30+K30</f>
        <v>356000</v>
      </c>
      <c r="E30" s="55">
        <f>SUM(F30,G30,I30,J30)</f>
        <v>356000</v>
      </c>
      <c r="F30" s="84">
        <v>323600</v>
      </c>
      <c r="G30" s="84">
        <v>32400</v>
      </c>
      <c r="H30" s="84">
        <v>0</v>
      </c>
      <c r="I30" s="84">
        <v>0</v>
      </c>
      <c r="J30" s="84">
        <v>0</v>
      </c>
      <c r="K30" s="84">
        <v>0</v>
      </c>
    </row>
    <row r="31" spans="1:11" s="76" customFormat="1" ht="15.75" customHeight="1">
      <c r="A31" s="85" t="s">
        <v>217</v>
      </c>
      <c r="B31" s="85"/>
      <c r="C31" s="86">
        <f>C32+C33</f>
        <v>101100</v>
      </c>
      <c r="D31" s="86">
        <f aca="true" t="shared" si="8" ref="D31:K31">D32+D33</f>
        <v>101100</v>
      </c>
      <c r="E31" s="86">
        <f t="shared" si="8"/>
        <v>101100</v>
      </c>
      <c r="F31" s="86">
        <f t="shared" si="8"/>
        <v>87085</v>
      </c>
      <c r="G31" s="86">
        <f t="shared" si="8"/>
        <v>14015</v>
      </c>
      <c r="H31" s="86">
        <f t="shared" si="8"/>
        <v>0</v>
      </c>
      <c r="I31" s="86">
        <f t="shared" si="8"/>
        <v>0</v>
      </c>
      <c r="J31" s="86">
        <f t="shared" si="8"/>
        <v>0</v>
      </c>
      <c r="K31" s="86">
        <f t="shared" si="8"/>
        <v>0</v>
      </c>
    </row>
    <row r="32" spans="1:11" ht="15.75" customHeight="1">
      <c r="A32" s="87"/>
      <c r="B32" s="87" t="s">
        <v>219</v>
      </c>
      <c r="C32" s="88">
        <f>1!E173</f>
        <v>82100</v>
      </c>
      <c r="D32" s="88">
        <f>E32+K32</f>
        <v>82100</v>
      </c>
      <c r="E32" s="88">
        <f>SUM(F32,G32,I32,J32)</f>
        <v>82100</v>
      </c>
      <c r="F32" s="88">
        <v>80240</v>
      </c>
      <c r="G32" s="88">
        <v>1860</v>
      </c>
      <c r="H32" s="88">
        <v>0</v>
      </c>
      <c r="I32" s="88">
        <v>0</v>
      </c>
      <c r="J32" s="88">
        <v>0</v>
      </c>
      <c r="K32" s="88">
        <v>0</v>
      </c>
    </row>
    <row r="33" spans="1:11" ht="15.75" customHeight="1">
      <c r="A33" s="87"/>
      <c r="B33" s="87" t="s">
        <v>230</v>
      </c>
      <c r="C33" s="88">
        <f>1!E178</f>
        <v>19000</v>
      </c>
      <c r="D33" s="88">
        <f>E33+K33</f>
        <v>19000</v>
      </c>
      <c r="E33" s="88">
        <f>SUM(F33,G33,I33,J33)</f>
        <v>19000</v>
      </c>
      <c r="F33" s="88">
        <v>6845</v>
      </c>
      <c r="G33" s="88">
        <v>12155</v>
      </c>
      <c r="H33" s="88">
        <v>0</v>
      </c>
      <c r="I33" s="88">
        <v>0</v>
      </c>
      <c r="J33" s="88">
        <v>0</v>
      </c>
      <c r="K33" s="88">
        <v>0</v>
      </c>
    </row>
    <row r="34" spans="1:11" s="76" customFormat="1" ht="15.75" customHeight="1">
      <c r="A34" s="85" t="s">
        <v>235</v>
      </c>
      <c r="B34" s="85"/>
      <c r="C34" s="86">
        <f>C35</f>
        <v>3795000</v>
      </c>
      <c r="D34" s="86">
        <f aca="true" t="shared" si="9" ref="D34:K34">D35</f>
        <v>3795000</v>
      </c>
      <c r="E34" s="86">
        <f t="shared" si="9"/>
        <v>3795000</v>
      </c>
      <c r="F34" s="86">
        <f t="shared" si="9"/>
        <v>3178591</v>
      </c>
      <c r="G34" s="86">
        <f t="shared" si="9"/>
        <v>436409</v>
      </c>
      <c r="H34" s="86">
        <f t="shared" si="9"/>
        <v>0</v>
      </c>
      <c r="I34" s="86">
        <f t="shared" si="9"/>
        <v>180000</v>
      </c>
      <c r="J34" s="86">
        <f t="shared" si="9"/>
        <v>0</v>
      </c>
      <c r="K34" s="86">
        <f t="shared" si="9"/>
        <v>0</v>
      </c>
    </row>
    <row r="35" spans="1:11" ht="15.75" customHeight="1">
      <c r="A35" s="87"/>
      <c r="B35" s="87" t="s">
        <v>237</v>
      </c>
      <c r="C35" s="88">
        <f>1!E182</f>
        <v>3795000</v>
      </c>
      <c r="D35" s="88">
        <f>E35+K35</f>
        <v>3795000</v>
      </c>
      <c r="E35" s="88">
        <f>SUM(F35,G35,I35,J35)</f>
        <v>3795000</v>
      </c>
      <c r="F35" s="88">
        <v>3178591</v>
      </c>
      <c r="G35" s="88">
        <v>436409</v>
      </c>
      <c r="H35" s="88">
        <v>0</v>
      </c>
      <c r="I35" s="88">
        <v>180000</v>
      </c>
      <c r="J35" s="88">
        <v>0</v>
      </c>
      <c r="K35" s="88">
        <v>0</v>
      </c>
    </row>
    <row r="36" spans="1:11" s="76" customFormat="1" ht="15.75" customHeight="1">
      <c r="A36" s="85" t="s">
        <v>308</v>
      </c>
      <c r="B36" s="85"/>
      <c r="C36" s="86">
        <f>C37</f>
        <v>827000</v>
      </c>
      <c r="D36" s="86">
        <f aca="true" t="shared" si="10" ref="D36:K36">D37</f>
        <v>827000</v>
      </c>
      <c r="E36" s="86">
        <f t="shared" si="10"/>
        <v>827000</v>
      </c>
      <c r="F36" s="86">
        <f t="shared" si="10"/>
        <v>0</v>
      </c>
      <c r="G36" s="86">
        <f t="shared" si="10"/>
        <v>827000</v>
      </c>
      <c r="H36" s="86">
        <f t="shared" si="10"/>
        <v>0</v>
      </c>
      <c r="I36" s="86">
        <f t="shared" si="10"/>
        <v>0</v>
      </c>
      <c r="J36" s="86">
        <f t="shared" si="10"/>
        <v>0</v>
      </c>
      <c r="K36" s="86">
        <f t="shared" si="10"/>
        <v>0</v>
      </c>
    </row>
    <row r="37" spans="1:11" ht="15.75" customHeight="1">
      <c r="A37" s="87"/>
      <c r="B37" s="87" t="s">
        <v>310</v>
      </c>
      <c r="C37" s="88">
        <f>1!E207</f>
        <v>827000</v>
      </c>
      <c r="D37" s="88">
        <f>E37+K37</f>
        <v>827000</v>
      </c>
      <c r="E37" s="88">
        <f>SUM(F37,G37,I37,J37)</f>
        <v>827000</v>
      </c>
      <c r="F37" s="88">
        <v>0</v>
      </c>
      <c r="G37" s="88">
        <v>827000</v>
      </c>
      <c r="H37" s="88">
        <v>0</v>
      </c>
      <c r="I37" s="88">
        <v>0</v>
      </c>
      <c r="J37" s="88">
        <v>0</v>
      </c>
      <c r="K37" s="88">
        <v>0</v>
      </c>
    </row>
    <row r="38" spans="1:11" ht="15.75" customHeight="1">
      <c r="A38" s="85" t="s">
        <v>312</v>
      </c>
      <c r="B38" s="85"/>
      <c r="C38" s="86">
        <f>SUM(C39)</f>
        <v>315000</v>
      </c>
      <c r="D38" s="86">
        <f aca="true" t="shared" si="11" ref="D38:K40">D39</f>
        <v>315000</v>
      </c>
      <c r="E38" s="86">
        <f t="shared" si="11"/>
        <v>315000</v>
      </c>
      <c r="F38" s="86">
        <f t="shared" si="11"/>
        <v>211378</v>
      </c>
      <c r="G38" s="86">
        <f t="shared" si="11"/>
        <v>103622</v>
      </c>
      <c r="H38" s="86">
        <f t="shared" si="11"/>
        <v>0</v>
      </c>
      <c r="I38" s="86">
        <f t="shared" si="11"/>
        <v>0</v>
      </c>
      <c r="J38" s="86">
        <f t="shared" si="11"/>
        <v>0</v>
      </c>
      <c r="K38" s="86">
        <f t="shared" si="11"/>
        <v>0</v>
      </c>
    </row>
    <row r="39" spans="1:11" ht="15.75" customHeight="1">
      <c r="A39" s="87"/>
      <c r="B39" s="87" t="s">
        <v>648</v>
      </c>
      <c r="C39" s="88">
        <f>1!E214</f>
        <v>315000</v>
      </c>
      <c r="D39" s="88">
        <f>E39+K39</f>
        <v>315000</v>
      </c>
      <c r="E39" s="88">
        <f>SUM(F39,G39,I39,J39)</f>
        <v>315000</v>
      </c>
      <c r="F39" s="88">
        <v>211378</v>
      </c>
      <c r="G39" s="88">
        <v>103622</v>
      </c>
      <c r="H39" s="88">
        <v>0</v>
      </c>
      <c r="I39" s="88">
        <v>0</v>
      </c>
      <c r="J39" s="88">
        <v>0</v>
      </c>
      <c r="K39" s="88">
        <v>0</v>
      </c>
    </row>
    <row r="40" spans="1:11" s="76" customFormat="1" ht="15.75" customHeight="1">
      <c r="A40" s="85" t="s">
        <v>331</v>
      </c>
      <c r="B40" s="85"/>
      <c r="C40" s="86">
        <f>SUM(C41)</f>
        <v>36000</v>
      </c>
      <c r="D40" s="86">
        <f t="shared" si="11"/>
        <v>36000</v>
      </c>
      <c r="E40" s="86">
        <f t="shared" si="11"/>
        <v>36000</v>
      </c>
      <c r="F40" s="86">
        <f t="shared" si="11"/>
        <v>0</v>
      </c>
      <c r="G40" s="86">
        <f t="shared" si="11"/>
        <v>0</v>
      </c>
      <c r="H40" s="86">
        <f t="shared" si="11"/>
        <v>36000</v>
      </c>
      <c r="I40" s="86">
        <f t="shared" si="11"/>
        <v>0</v>
      </c>
      <c r="J40" s="86">
        <f t="shared" si="11"/>
        <v>0</v>
      </c>
      <c r="K40" s="86">
        <f t="shared" si="11"/>
        <v>0</v>
      </c>
    </row>
    <row r="41" spans="1:11" ht="15.75" customHeight="1">
      <c r="A41" s="80"/>
      <c r="B41" s="80" t="s">
        <v>333</v>
      </c>
      <c r="C41" s="59">
        <f>1!E217</f>
        <v>36000</v>
      </c>
      <c r="D41" s="59">
        <f>E41+K41</f>
        <v>36000</v>
      </c>
      <c r="E41" s="59">
        <f>SUM(F41,G41,H41,I41,J41)</f>
        <v>36000</v>
      </c>
      <c r="F41" s="59">
        <v>0</v>
      </c>
      <c r="G41" s="59">
        <v>0</v>
      </c>
      <c r="H41" s="59">
        <v>36000</v>
      </c>
      <c r="I41" s="59">
        <v>0</v>
      </c>
      <c r="J41" s="59">
        <v>0</v>
      </c>
      <c r="K41" s="59">
        <v>0</v>
      </c>
    </row>
    <row r="42" spans="1:11" s="76" customFormat="1" ht="15.75" customHeight="1">
      <c r="A42" s="465" t="s">
        <v>573</v>
      </c>
      <c r="B42" s="466"/>
      <c r="C42" s="89">
        <f aca="true" t="shared" si="12" ref="C42:K42">SUM(C25,C27,C31,C34,C36,C38,C40)</f>
        <v>5523100</v>
      </c>
      <c r="D42" s="89">
        <f t="shared" si="12"/>
        <v>5523100</v>
      </c>
      <c r="E42" s="89">
        <f t="shared" si="12"/>
        <v>5523100</v>
      </c>
      <c r="F42" s="89">
        <f t="shared" si="12"/>
        <v>3800654</v>
      </c>
      <c r="G42" s="89">
        <f t="shared" si="12"/>
        <v>1506446</v>
      </c>
      <c r="H42" s="89">
        <f t="shared" si="12"/>
        <v>36000</v>
      </c>
      <c r="I42" s="89">
        <f t="shared" si="12"/>
        <v>180000</v>
      </c>
      <c r="J42" s="89">
        <f t="shared" si="12"/>
        <v>0</v>
      </c>
      <c r="K42" s="89">
        <f t="shared" si="12"/>
        <v>0</v>
      </c>
    </row>
    <row r="43" spans="1:11" ht="16.5" customHeight="1">
      <c r="A43" s="467" t="s">
        <v>550</v>
      </c>
      <c r="B43" s="468"/>
      <c r="C43" s="49">
        <f>SUM(C23,C42)</f>
        <v>11618760</v>
      </c>
      <c r="D43" s="49">
        <f aca="true" t="shared" si="13" ref="D43:K43">SUM(D23,D42)</f>
        <v>11618760</v>
      </c>
      <c r="E43" s="49">
        <f t="shared" si="13"/>
        <v>11618760</v>
      </c>
      <c r="F43" s="49">
        <f t="shared" si="13"/>
        <v>4460214</v>
      </c>
      <c r="G43" s="49">
        <f t="shared" si="13"/>
        <v>1563464</v>
      </c>
      <c r="H43" s="49">
        <f>SUM(H23,H42)</f>
        <v>173000</v>
      </c>
      <c r="I43" s="49">
        <f>SUM(I23,I42)</f>
        <v>5422082</v>
      </c>
      <c r="J43" s="49">
        <f t="shared" si="13"/>
        <v>0</v>
      </c>
      <c r="K43" s="49">
        <f t="shared" si="13"/>
        <v>0</v>
      </c>
    </row>
    <row r="45" ht="12.75">
      <c r="A45" s="90"/>
    </row>
  </sheetData>
  <sheetProtection formatCells="0" formatColumns="0" formatRows="0" insertColumns="0" insertRows="0" insertHyperlinks="0" deleteColumns="0" deleteRows="0" sort="0" autoFilter="0" pivotTables="0"/>
  <mergeCells count="18">
    <mergeCell ref="E3:K3"/>
    <mergeCell ref="A1:K1"/>
    <mergeCell ref="E4:E6"/>
    <mergeCell ref="C3:C6"/>
    <mergeCell ref="D3:D6"/>
    <mergeCell ref="A3:A6"/>
    <mergeCell ref="B3:B6"/>
    <mergeCell ref="F4:J4"/>
    <mergeCell ref="A23:B23"/>
    <mergeCell ref="A42:B42"/>
    <mergeCell ref="A43:B43"/>
    <mergeCell ref="K4:K6"/>
    <mergeCell ref="A8:K8"/>
    <mergeCell ref="A24:K24"/>
    <mergeCell ref="F5:G5"/>
    <mergeCell ref="I5:I6"/>
    <mergeCell ref="J5:J6"/>
    <mergeCell ref="H5:H6"/>
  </mergeCells>
  <printOptions horizontalCentered="1"/>
  <pageMargins left="0.7874015748031497" right="0.5511811023622047" top="1.3779527559055118" bottom="0.3937007874015748" header="0.5118110236220472" footer="0.5118110236220472"/>
  <pageSetup horizontalDpi="300" verticalDpi="300" orientation="landscape" paperSize="9" r:id="rId1"/>
  <headerFooter alignWithMargins="0">
    <oddHeader xml:space="preserve">&amp;RZałącznik nr &amp;A
do uchwały Nr LXI/498/2009 
Rady Miasta Świnoujście
z dnia 17 grudnia 2009 roku </oddHeader>
  </headerFooter>
  <rowBreaks count="1" manualBreakCount="1">
    <brk id="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J15"/>
  <sheetViews>
    <sheetView defaultGridColor="0" view="pageBreakPreview" zoomScaleSheetLayoutView="100" colorId="8" workbookViewId="0" topLeftCell="A1">
      <pane ySplit="7" topLeftCell="I8" activePane="bottomLeft" state="frozen"/>
      <selection pane="topLeft" activeCell="C20" sqref="C20"/>
      <selection pane="bottomLeft" activeCell="G10" sqref="G10"/>
    </sheetView>
  </sheetViews>
  <sheetFormatPr defaultColWidth="9.00390625" defaultRowHeight="12.75"/>
  <cols>
    <col min="1" max="1" width="5.625" style="41" bestFit="1" customWidth="1"/>
    <col min="2" max="2" width="8.875" style="41" bestFit="1" customWidth="1"/>
    <col min="3" max="3" width="13.75390625" style="41" customWidth="1"/>
    <col min="4" max="4" width="12.75390625" style="41" customWidth="1"/>
    <col min="5" max="5" width="15.375" style="41" customWidth="1"/>
    <col min="6" max="6" width="15.625" style="66" customWidth="1"/>
    <col min="7" max="7" width="15.75390625" style="66" customWidth="1"/>
    <col min="8" max="8" width="12.75390625" style="66" customWidth="1"/>
    <col min="9" max="9" width="12.25390625" style="66" customWidth="1"/>
    <col min="10" max="10" width="15.875" style="66" customWidth="1"/>
    <col min="11" max="16384" width="9.125" style="66" customWidth="1"/>
  </cols>
  <sheetData>
    <row r="1" spans="1:10" ht="48.75" customHeight="1">
      <c r="A1" s="483" t="s">
        <v>672</v>
      </c>
      <c r="B1" s="483"/>
      <c r="C1" s="483"/>
      <c r="D1" s="483"/>
      <c r="E1" s="483"/>
      <c r="F1" s="483"/>
      <c r="G1" s="483"/>
      <c r="H1" s="483"/>
      <c r="I1" s="483"/>
      <c r="J1" s="483"/>
    </row>
    <row r="2" spans="1:10" ht="12.75">
      <c r="A2" s="67"/>
      <c r="B2" s="67"/>
      <c r="C2" s="67"/>
      <c r="D2" s="67"/>
      <c r="E2" s="67"/>
      <c r="F2" s="68"/>
      <c r="G2" s="68"/>
      <c r="H2" s="68"/>
      <c r="I2" s="68"/>
      <c r="J2" s="69" t="s">
        <v>131</v>
      </c>
    </row>
    <row r="3" spans="1:10" s="70" customFormat="1" ht="20.25" customHeight="1">
      <c r="A3" s="419" t="s">
        <v>100</v>
      </c>
      <c r="B3" s="480" t="s">
        <v>101</v>
      </c>
      <c r="C3" s="420" t="s">
        <v>153</v>
      </c>
      <c r="D3" s="420" t="s">
        <v>671</v>
      </c>
      <c r="E3" s="420" t="s">
        <v>149</v>
      </c>
      <c r="F3" s="420"/>
      <c r="G3" s="420"/>
      <c r="H3" s="420"/>
      <c r="I3" s="420"/>
      <c r="J3" s="420"/>
    </row>
    <row r="4" spans="1:10" s="70" customFormat="1" ht="16.5" customHeight="1">
      <c r="A4" s="419"/>
      <c r="B4" s="481"/>
      <c r="C4" s="419"/>
      <c r="D4" s="420"/>
      <c r="E4" s="420" t="s">
        <v>151</v>
      </c>
      <c r="F4" s="420" t="s">
        <v>104</v>
      </c>
      <c r="G4" s="420"/>
      <c r="H4" s="420"/>
      <c r="I4" s="420"/>
      <c r="J4" s="420" t="s">
        <v>152</v>
      </c>
    </row>
    <row r="5" spans="1:10" s="70" customFormat="1" ht="20.25" customHeight="1">
      <c r="A5" s="419"/>
      <c r="B5" s="481"/>
      <c r="C5" s="419"/>
      <c r="D5" s="420"/>
      <c r="E5" s="420"/>
      <c r="F5" s="475" t="s">
        <v>655</v>
      </c>
      <c r="G5" s="476"/>
      <c r="H5" s="477" t="s">
        <v>670</v>
      </c>
      <c r="I5" s="452" t="s">
        <v>659</v>
      </c>
      <c r="J5" s="420"/>
    </row>
    <row r="6" spans="1:10" s="70" customFormat="1" ht="88.5" customHeight="1">
      <c r="A6" s="419"/>
      <c r="B6" s="482"/>
      <c r="C6" s="419"/>
      <c r="D6" s="420"/>
      <c r="E6" s="420"/>
      <c r="F6" s="45" t="s">
        <v>669</v>
      </c>
      <c r="G6" s="45" t="s">
        <v>654</v>
      </c>
      <c r="H6" s="478"/>
      <c r="I6" s="453"/>
      <c r="J6" s="420"/>
    </row>
    <row r="7" spans="1:10" ht="9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</row>
    <row r="8" spans="1:10" ht="15.75" customHeight="1">
      <c r="A8" s="472" t="s">
        <v>44</v>
      </c>
      <c r="B8" s="473"/>
      <c r="C8" s="473"/>
      <c r="D8" s="473"/>
      <c r="E8" s="473"/>
      <c r="F8" s="473"/>
      <c r="G8" s="473"/>
      <c r="H8" s="473"/>
      <c r="I8" s="473"/>
      <c r="J8" s="474"/>
    </row>
    <row r="9" spans="1:10" s="76" customFormat="1" ht="15.75" customHeight="1">
      <c r="A9" s="85" t="s">
        <v>217</v>
      </c>
      <c r="B9" s="85"/>
      <c r="C9" s="86">
        <f>SUM(C10)</f>
        <v>3000</v>
      </c>
      <c r="D9" s="86">
        <f aca="true" t="shared" si="0" ref="D9:J9">SUM(D10)</f>
        <v>3000</v>
      </c>
      <c r="E9" s="86">
        <f t="shared" si="0"/>
        <v>3000</v>
      </c>
      <c r="F9" s="86">
        <f t="shared" si="0"/>
        <v>0</v>
      </c>
      <c r="G9" s="86">
        <f t="shared" si="0"/>
        <v>3000</v>
      </c>
      <c r="H9" s="86">
        <f t="shared" si="0"/>
        <v>0</v>
      </c>
      <c r="I9" s="86">
        <f t="shared" si="0"/>
        <v>0</v>
      </c>
      <c r="J9" s="86">
        <f t="shared" si="0"/>
        <v>0</v>
      </c>
    </row>
    <row r="10" spans="1:10" ht="15.75" customHeight="1">
      <c r="A10" s="87"/>
      <c r="B10" s="87" t="s">
        <v>230</v>
      </c>
      <c r="C10" s="88">
        <f>1!E179</f>
        <v>3000</v>
      </c>
      <c r="D10" s="88">
        <f>E10+J10</f>
        <v>3000</v>
      </c>
      <c r="E10" s="88">
        <f>SUM(F10,G10,H10,I10)</f>
        <v>3000</v>
      </c>
      <c r="F10" s="88">
        <v>0</v>
      </c>
      <c r="G10" s="88">
        <v>3000</v>
      </c>
      <c r="H10" s="88">
        <v>0</v>
      </c>
      <c r="I10" s="88">
        <v>0</v>
      </c>
      <c r="J10" s="88">
        <v>0</v>
      </c>
    </row>
    <row r="11" spans="1:10" ht="16.5" customHeight="1">
      <c r="A11" s="467" t="s">
        <v>550</v>
      </c>
      <c r="B11" s="468"/>
      <c r="C11" s="49">
        <f>SUM(C9)</f>
        <v>3000</v>
      </c>
      <c r="D11" s="49">
        <f aca="true" t="shared" si="1" ref="D11:J11">SUM(D9)</f>
        <v>3000</v>
      </c>
      <c r="E11" s="49">
        <f t="shared" si="1"/>
        <v>3000</v>
      </c>
      <c r="F11" s="49">
        <f t="shared" si="1"/>
        <v>0</v>
      </c>
      <c r="G11" s="49">
        <f t="shared" si="1"/>
        <v>3000</v>
      </c>
      <c r="H11" s="49">
        <f t="shared" si="1"/>
        <v>0</v>
      </c>
      <c r="I11" s="49">
        <f t="shared" si="1"/>
        <v>0</v>
      </c>
      <c r="J11" s="49">
        <f t="shared" si="1"/>
        <v>0</v>
      </c>
    </row>
    <row r="13" ht="12.75">
      <c r="A13" s="90"/>
    </row>
    <row r="15" ht="12.75">
      <c r="E15" s="120"/>
    </row>
  </sheetData>
  <sheetProtection formatCells="0" formatColumns="0" formatRows="0" insertColumns="0" insertRows="0" insertHyperlinks="0" deleteColumns="0" deleteRows="0" sort="0" autoFilter="0" pivotTables="0"/>
  <mergeCells count="14">
    <mergeCell ref="A11:B11"/>
    <mergeCell ref="J4:J6"/>
    <mergeCell ref="A8:J8"/>
    <mergeCell ref="F5:G5"/>
    <mergeCell ref="H5:H6"/>
    <mergeCell ref="I5:I6"/>
    <mergeCell ref="E3:J3"/>
    <mergeCell ref="A1:J1"/>
    <mergeCell ref="E4:E6"/>
    <mergeCell ref="C3:C6"/>
    <mergeCell ref="D3:D6"/>
    <mergeCell ref="A3:A6"/>
    <mergeCell ref="B3:B6"/>
    <mergeCell ref="F4:I4"/>
  </mergeCells>
  <printOptions horizontalCentered="1"/>
  <pageMargins left="0.7874015748031497" right="0.5511811023622047" top="1.3779527559055118" bottom="0.3937007874015748" header="0.5118110236220472" footer="0.5118110236220472"/>
  <pageSetup horizontalDpi="300" verticalDpi="300" orientation="landscape" paperSize="9" r:id="rId1"/>
  <headerFooter alignWithMargins="0">
    <oddHeader xml:space="preserve">&amp;RZałącznik nr &amp;A
do uchwały Nr LXI/498/2009 
Rady Miasta Świnoujście
z dnia 17 grudnia 2009 roku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J13"/>
  <sheetViews>
    <sheetView defaultGridColor="0" view="pageBreakPreview" zoomScaleSheetLayoutView="100" colorId="8" workbookViewId="0" topLeftCell="A1">
      <pane ySplit="7" topLeftCell="I8" activePane="bottomLeft" state="frozen"/>
      <selection pane="topLeft" activeCell="C20" sqref="C20"/>
      <selection pane="bottomLeft" activeCell="E17" sqref="E17"/>
    </sheetView>
  </sheetViews>
  <sheetFormatPr defaultColWidth="9.00390625" defaultRowHeight="12.75"/>
  <cols>
    <col min="1" max="1" width="5.625" style="41" bestFit="1" customWidth="1"/>
    <col min="2" max="2" width="8.875" style="41" bestFit="1" customWidth="1"/>
    <col min="3" max="3" width="13.75390625" style="41" customWidth="1"/>
    <col min="4" max="4" width="12.75390625" style="41" customWidth="1"/>
    <col min="5" max="5" width="14.00390625" style="41" customWidth="1"/>
    <col min="6" max="6" width="15.625" style="66" customWidth="1"/>
    <col min="7" max="7" width="15.75390625" style="66" customWidth="1"/>
    <col min="8" max="8" width="12.75390625" style="66" customWidth="1"/>
    <col min="9" max="9" width="12.25390625" style="66" customWidth="1"/>
    <col min="10" max="10" width="15.875" style="66" customWidth="1"/>
    <col min="11" max="16384" width="9.125" style="66" customWidth="1"/>
  </cols>
  <sheetData>
    <row r="1" spans="1:10" ht="48.75" customHeight="1">
      <c r="A1" s="429" t="s">
        <v>673</v>
      </c>
      <c r="B1" s="429"/>
      <c r="C1" s="429"/>
      <c r="D1" s="429"/>
      <c r="E1" s="429"/>
      <c r="F1" s="429"/>
      <c r="G1" s="429"/>
      <c r="H1" s="429"/>
      <c r="I1" s="429"/>
      <c r="J1" s="429"/>
    </row>
    <row r="2" spans="1:10" ht="12.75">
      <c r="A2" s="67"/>
      <c r="B2" s="67"/>
      <c r="C2" s="67"/>
      <c r="D2" s="67"/>
      <c r="E2" s="67"/>
      <c r="F2" s="68"/>
      <c r="G2" s="68"/>
      <c r="H2" s="68"/>
      <c r="I2" s="68"/>
      <c r="J2" s="69" t="s">
        <v>131</v>
      </c>
    </row>
    <row r="3" spans="1:10" s="70" customFormat="1" ht="20.25" customHeight="1">
      <c r="A3" s="419" t="s">
        <v>100</v>
      </c>
      <c r="B3" s="480" t="s">
        <v>101</v>
      </c>
      <c r="C3" s="420" t="s">
        <v>153</v>
      </c>
      <c r="D3" s="420" t="s">
        <v>671</v>
      </c>
      <c r="E3" s="420" t="s">
        <v>149</v>
      </c>
      <c r="F3" s="420"/>
      <c r="G3" s="420"/>
      <c r="H3" s="420"/>
      <c r="I3" s="420"/>
      <c r="J3" s="420"/>
    </row>
    <row r="4" spans="1:10" s="70" customFormat="1" ht="16.5" customHeight="1">
      <c r="A4" s="419"/>
      <c r="B4" s="481"/>
      <c r="C4" s="419"/>
      <c r="D4" s="420"/>
      <c r="E4" s="420" t="s">
        <v>151</v>
      </c>
      <c r="F4" s="420" t="s">
        <v>104</v>
      </c>
      <c r="G4" s="420"/>
      <c r="H4" s="420"/>
      <c r="I4" s="420"/>
      <c r="J4" s="420" t="s">
        <v>152</v>
      </c>
    </row>
    <row r="5" spans="1:10" s="70" customFormat="1" ht="20.25" customHeight="1">
      <c r="A5" s="419"/>
      <c r="B5" s="481"/>
      <c r="C5" s="419"/>
      <c r="D5" s="420"/>
      <c r="E5" s="420"/>
      <c r="F5" s="475" t="s">
        <v>655</v>
      </c>
      <c r="G5" s="476"/>
      <c r="H5" s="477" t="s">
        <v>670</v>
      </c>
      <c r="I5" s="452" t="s">
        <v>659</v>
      </c>
      <c r="J5" s="420"/>
    </row>
    <row r="6" spans="1:10" s="70" customFormat="1" ht="88.5" customHeight="1">
      <c r="A6" s="419"/>
      <c r="B6" s="482"/>
      <c r="C6" s="419"/>
      <c r="D6" s="420"/>
      <c r="E6" s="420"/>
      <c r="F6" s="45" t="s">
        <v>669</v>
      </c>
      <c r="G6" s="45" t="s">
        <v>654</v>
      </c>
      <c r="H6" s="478"/>
      <c r="I6" s="453"/>
      <c r="J6" s="420"/>
    </row>
    <row r="7" spans="1:10" ht="9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</row>
    <row r="8" spans="1:10" ht="15.75" customHeight="1">
      <c r="A8" s="472" t="s">
        <v>44</v>
      </c>
      <c r="B8" s="473"/>
      <c r="C8" s="473"/>
      <c r="D8" s="473"/>
      <c r="E8" s="473"/>
      <c r="F8" s="473"/>
      <c r="G8" s="473"/>
      <c r="H8" s="473"/>
      <c r="I8" s="473"/>
      <c r="J8" s="474"/>
    </row>
    <row r="9" spans="1:10" s="76" customFormat="1" ht="21.75" customHeight="1">
      <c r="A9" s="85" t="s">
        <v>312</v>
      </c>
      <c r="B9" s="85"/>
      <c r="C9" s="86">
        <f aca="true" t="shared" si="0" ref="C9:J9">SUM(C10)</f>
        <v>74637</v>
      </c>
      <c r="D9" s="86">
        <f t="shared" si="0"/>
        <v>74637</v>
      </c>
      <c r="E9" s="86">
        <f t="shared" si="0"/>
        <v>74637</v>
      </c>
      <c r="F9" s="86">
        <f t="shared" si="0"/>
        <v>0</v>
      </c>
      <c r="G9" s="86">
        <f t="shared" si="0"/>
        <v>0</v>
      </c>
      <c r="H9" s="86">
        <f t="shared" si="0"/>
        <v>74637</v>
      </c>
      <c r="I9" s="86">
        <f t="shared" si="0"/>
        <v>0</v>
      </c>
      <c r="J9" s="86">
        <f t="shared" si="0"/>
        <v>0</v>
      </c>
    </row>
    <row r="10" spans="1:10" ht="20.25" customHeight="1">
      <c r="A10" s="87"/>
      <c r="B10" s="87" t="s">
        <v>316</v>
      </c>
      <c r="C10" s="88">
        <f>1!E212</f>
        <v>74637</v>
      </c>
      <c r="D10" s="88">
        <f>E10+J10</f>
        <v>74637</v>
      </c>
      <c r="E10" s="88">
        <f>SUM(F10,G10,H10,I10)</f>
        <v>74637</v>
      </c>
      <c r="F10" s="88">
        <v>0</v>
      </c>
      <c r="G10" s="88">
        <v>0</v>
      </c>
      <c r="H10" s="88">
        <v>74637</v>
      </c>
      <c r="I10" s="88">
        <v>0</v>
      </c>
      <c r="J10" s="88">
        <v>0</v>
      </c>
    </row>
    <row r="11" spans="1:10" ht="21.75" customHeight="1">
      <c r="A11" s="467" t="s">
        <v>550</v>
      </c>
      <c r="B11" s="468"/>
      <c r="C11" s="49">
        <f aca="true" t="shared" si="1" ref="C11:J11">SUM(C9)</f>
        <v>74637</v>
      </c>
      <c r="D11" s="49">
        <f t="shared" si="1"/>
        <v>74637</v>
      </c>
      <c r="E11" s="49">
        <f t="shared" si="1"/>
        <v>74637</v>
      </c>
      <c r="F11" s="49">
        <f t="shared" si="1"/>
        <v>0</v>
      </c>
      <c r="G11" s="49">
        <f t="shared" si="1"/>
        <v>0</v>
      </c>
      <c r="H11" s="49">
        <f t="shared" si="1"/>
        <v>74637</v>
      </c>
      <c r="I11" s="49">
        <f t="shared" si="1"/>
        <v>0</v>
      </c>
      <c r="J11" s="49">
        <f t="shared" si="1"/>
        <v>0</v>
      </c>
    </row>
    <row r="13" ht="12.75">
      <c r="A13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E3:J3"/>
    <mergeCell ref="A1:J1"/>
    <mergeCell ref="E4:E6"/>
    <mergeCell ref="C3:C6"/>
    <mergeCell ref="D3:D6"/>
    <mergeCell ref="A3:A6"/>
    <mergeCell ref="B3:B6"/>
    <mergeCell ref="F4:I4"/>
    <mergeCell ref="A11:B11"/>
    <mergeCell ref="J4:J6"/>
    <mergeCell ref="A8:J8"/>
    <mergeCell ref="F5:G5"/>
    <mergeCell ref="H5:H6"/>
    <mergeCell ref="I5:I6"/>
  </mergeCells>
  <printOptions horizontalCentered="1"/>
  <pageMargins left="0.7874015748031497" right="0.5511811023622047" top="1.3779527559055118" bottom="0.3937007874015748" header="0.5118110236220472" footer="0.5118110236220472"/>
  <pageSetup horizontalDpi="300" verticalDpi="300" orientation="landscape" paperSize="9" r:id="rId1"/>
  <headerFooter alignWithMargins="0">
    <oddHeader xml:space="preserve">&amp;RZałącznik nr &amp;A
do uchwały Nr LXI/498/2009 
Rady Miasta Świnoujście
z dnia 17 grudnia 2009 roku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G25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9.125" style="66" customWidth="1"/>
    <col min="2" max="2" width="11.125" style="66" customWidth="1"/>
    <col min="3" max="3" width="10.125" style="66" customWidth="1"/>
    <col min="4" max="4" width="31.75390625" style="66" customWidth="1"/>
    <col min="5" max="6" width="20.125" style="66" customWidth="1"/>
    <col min="7" max="7" width="20.25390625" style="66" customWidth="1"/>
    <col min="8" max="16384" width="9.125" style="66" customWidth="1"/>
  </cols>
  <sheetData>
    <row r="1" spans="1:7" ht="18">
      <c r="A1" s="454" t="s">
        <v>675</v>
      </c>
      <c r="B1" s="454"/>
      <c r="C1" s="454"/>
      <c r="D1" s="454"/>
      <c r="E1" s="454"/>
      <c r="F1" s="454"/>
      <c r="G1" s="454"/>
    </row>
    <row r="2" spans="1:7" ht="11.25" customHeight="1">
      <c r="A2" s="91"/>
      <c r="B2" s="91"/>
      <c r="C2" s="91"/>
      <c r="D2" s="91"/>
      <c r="E2" s="91"/>
      <c r="F2" s="91"/>
      <c r="G2" s="91"/>
    </row>
    <row r="3" spans="1:7" ht="12.75">
      <c r="A3" s="41"/>
      <c r="B3" s="41"/>
      <c r="C3" s="41"/>
      <c r="D3" s="41"/>
      <c r="E3" s="41"/>
      <c r="F3" s="41"/>
      <c r="G3" s="43" t="s">
        <v>131</v>
      </c>
    </row>
    <row r="4" spans="1:7" ht="12.75">
      <c r="A4" s="490" t="s">
        <v>100</v>
      </c>
      <c r="B4" s="490" t="s">
        <v>101</v>
      </c>
      <c r="C4" s="491" t="s">
        <v>102</v>
      </c>
      <c r="D4" s="490" t="s">
        <v>674</v>
      </c>
      <c r="E4" s="492" t="s">
        <v>676</v>
      </c>
      <c r="F4" s="494" t="s">
        <v>149</v>
      </c>
      <c r="G4" s="495"/>
    </row>
    <row r="5" spans="1:7" s="93" customFormat="1" ht="19.5" customHeight="1">
      <c r="A5" s="490"/>
      <c r="B5" s="490"/>
      <c r="C5" s="491"/>
      <c r="D5" s="490"/>
      <c r="E5" s="493"/>
      <c r="F5" s="92" t="s">
        <v>657</v>
      </c>
      <c r="G5" s="92" t="s">
        <v>677</v>
      </c>
    </row>
    <row r="6" spans="1:7" ht="7.5" customHeight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</row>
    <row r="7" spans="1:7" s="99" customFormat="1" ht="18" customHeight="1" hidden="1">
      <c r="A7" s="97"/>
      <c r="B7" s="97"/>
      <c r="C7" s="97"/>
      <c r="D7" s="98" t="s">
        <v>533</v>
      </c>
      <c r="E7" s="97"/>
      <c r="F7" s="97"/>
      <c r="G7" s="97"/>
    </row>
    <row r="8" spans="1:7" ht="18" customHeight="1">
      <c r="A8" s="484">
        <v>750</v>
      </c>
      <c r="B8" s="484">
        <v>75095</v>
      </c>
      <c r="C8" s="53">
        <v>4210</v>
      </c>
      <c r="D8" s="484" t="s">
        <v>533</v>
      </c>
      <c r="E8" s="103">
        <f>SUM(F8:G8)</f>
        <v>300</v>
      </c>
      <c r="F8" s="103">
        <v>0</v>
      </c>
      <c r="G8" s="103">
        <v>300</v>
      </c>
    </row>
    <row r="9" spans="1:7" ht="18" customHeight="1">
      <c r="A9" s="485"/>
      <c r="B9" s="485"/>
      <c r="C9" s="95">
        <v>4360</v>
      </c>
      <c r="D9" s="485"/>
      <c r="E9" s="103">
        <f>SUM(F9:G9)</f>
        <v>50</v>
      </c>
      <c r="F9" s="104">
        <v>0</v>
      </c>
      <c r="G9" s="104">
        <v>50</v>
      </c>
    </row>
    <row r="10" spans="1:7" ht="18" customHeight="1">
      <c r="A10" s="486"/>
      <c r="B10" s="486"/>
      <c r="C10" s="94">
        <v>4400</v>
      </c>
      <c r="D10" s="486"/>
      <c r="E10" s="105">
        <f>SUM(F10:G10)</f>
        <v>6000</v>
      </c>
      <c r="F10" s="106">
        <v>0</v>
      </c>
      <c r="G10" s="106">
        <v>6000</v>
      </c>
    </row>
    <row r="11" spans="1:7" s="99" customFormat="1" ht="18" customHeight="1">
      <c r="A11" s="487" t="s">
        <v>678</v>
      </c>
      <c r="B11" s="488"/>
      <c r="C11" s="488"/>
      <c r="D11" s="489"/>
      <c r="E11" s="109">
        <f>SUM(E8:E10)</f>
        <v>6350</v>
      </c>
      <c r="F11" s="109">
        <f>SUM(F8:F10)</f>
        <v>0</v>
      </c>
      <c r="G11" s="109">
        <f>SUM(G8:G10)</f>
        <v>6350</v>
      </c>
    </row>
    <row r="12" spans="1:7" s="99" customFormat="1" ht="18" customHeight="1" hidden="1">
      <c r="A12" s="100"/>
      <c r="B12" s="100"/>
      <c r="C12" s="100"/>
      <c r="D12" s="101" t="s">
        <v>534</v>
      </c>
      <c r="E12" s="107"/>
      <c r="F12" s="107"/>
      <c r="G12" s="107"/>
    </row>
    <row r="13" spans="1:7" ht="18" customHeight="1" hidden="1">
      <c r="A13" s="53">
        <v>750</v>
      </c>
      <c r="B13" s="53">
        <v>75095</v>
      </c>
      <c r="C13" s="53">
        <v>4210</v>
      </c>
      <c r="D13" s="484" t="s">
        <v>534</v>
      </c>
      <c r="E13" s="103"/>
      <c r="F13" s="103"/>
      <c r="G13" s="103">
        <v>0</v>
      </c>
    </row>
    <row r="14" spans="1:7" ht="18" customHeight="1" hidden="1">
      <c r="A14" s="53">
        <v>750</v>
      </c>
      <c r="B14" s="53">
        <v>75095</v>
      </c>
      <c r="C14" s="53">
        <v>4300</v>
      </c>
      <c r="D14" s="485"/>
      <c r="E14" s="103"/>
      <c r="F14" s="103"/>
      <c r="G14" s="103">
        <v>0</v>
      </c>
    </row>
    <row r="15" spans="1:7" ht="18" customHeight="1">
      <c r="A15" s="484">
        <v>750</v>
      </c>
      <c r="B15" s="484">
        <v>75095</v>
      </c>
      <c r="C15" s="53">
        <v>4360</v>
      </c>
      <c r="D15" s="485"/>
      <c r="E15" s="103">
        <f>SUM(F15:G15)</f>
        <v>450</v>
      </c>
      <c r="F15" s="103">
        <v>0</v>
      </c>
      <c r="G15" s="103">
        <v>450</v>
      </c>
    </row>
    <row r="16" spans="1:7" ht="18" customHeight="1">
      <c r="A16" s="485"/>
      <c r="B16" s="485"/>
      <c r="C16" s="53">
        <v>4400</v>
      </c>
      <c r="D16" s="485"/>
      <c r="E16" s="103">
        <f>SUM(F16:G16)</f>
        <v>6000</v>
      </c>
      <c r="F16" s="103">
        <v>0</v>
      </c>
      <c r="G16" s="103">
        <v>6000</v>
      </c>
    </row>
    <row r="17" spans="1:7" ht="18" customHeight="1">
      <c r="A17" s="486"/>
      <c r="B17" s="486"/>
      <c r="C17" s="58">
        <v>4740</v>
      </c>
      <c r="D17" s="486"/>
      <c r="E17" s="103">
        <f>SUM(F17:G17)</f>
        <v>40</v>
      </c>
      <c r="F17" s="105">
        <v>0</v>
      </c>
      <c r="G17" s="105">
        <v>40</v>
      </c>
    </row>
    <row r="18" spans="1:7" s="99" customFormat="1" ht="18" customHeight="1">
      <c r="A18" s="487" t="s">
        <v>678</v>
      </c>
      <c r="B18" s="488"/>
      <c r="C18" s="488"/>
      <c r="D18" s="489"/>
      <c r="E18" s="110">
        <f>SUM(E13:E17)</f>
        <v>6490</v>
      </c>
      <c r="F18" s="110">
        <v>0</v>
      </c>
      <c r="G18" s="110">
        <f>SUM(G13:G17)</f>
        <v>6490</v>
      </c>
    </row>
    <row r="19" spans="1:7" s="99" customFormat="1" ht="18" customHeight="1" hidden="1">
      <c r="A19" s="100"/>
      <c r="B19" s="100"/>
      <c r="C19" s="100"/>
      <c r="D19" s="101" t="s">
        <v>535</v>
      </c>
      <c r="E19" s="107"/>
      <c r="F19" s="107"/>
      <c r="G19" s="107"/>
    </row>
    <row r="20" spans="1:7" ht="18" customHeight="1">
      <c r="A20" s="484">
        <v>750</v>
      </c>
      <c r="B20" s="484">
        <v>75095</v>
      </c>
      <c r="C20" s="53">
        <v>4210</v>
      </c>
      <c r="D20" s="484" t="s">
        <v>535</v>
      </c>
      <c r="E20" s="103">
        <f>SUM(F20:G20)</f>
        <v>300</v>
      </c>
      <c r="F20" s="103">
        <v>0</v>
      </c>
      <c r="G20" s="103">
        <v>300</v>
      </c>
    </row>
    <row r="21" spans="1:7" ht="18" customHeight="1">
      <c r="A21" s="485"/>
      <c r="B21" s="485"/>
      <c r="C21" s="53">
        <v>4370</v>
      </c>
      <c r="D21" s="485"/>
      <c r="E21" s="103">
        <f>SUM(F21:G21)</f>
        <v>100</v>
      </c>
      <c r="F21" s="103">
        <v>0</v>
      </c>
      <c r="G21" s="103">
        <v>100</v>
      </c>
    </row>
    <row r="22" spans="1:7" ht="18" customHeight="1">
      <c r="A22" s="485"/>
      <c r="B22" s="485"/>
      <c r="C22" s="53">
        <v>4400</v>
      </c>
      <c r="D22" s="485"/>
      <c r="E22" s="103">
        <f>SUM(F22:G22)</f>
        <v>6000</v>
      </c>
      <c r="F22" s="103">
        <v>0</v>
      </c>
      <c r="G22" s="103">
        <v>6000</v>
      </c>
    </row>
    <row r="23" spans="1:7" ht="18" customHeight="1">
      <c r="A23" s="486"/>
      <c r="B23" s="486"/>
      <c r="C23" s="58">
        <v>4740</v>
      </c>
      <c r="D23" s="486"/>
      <c r="E23" s="105">
        <f>SUM(F23:G23)</f>
        <v>40</v>
      </c>
      <c r="F23" s="105">
        <v>0</v>
      </c>
      <c r="G23" s="105">
        <v>40</v>
      </c>
    </row>
    <row r="24" spans="1:7" s="99" customFormat="1" ht="18" customHeight="1">
      <c r="A24" s="487" t="s">
        <v>678</v>
      </c>
      <c r="B24" s="488"/>
      <c r="C24" s="488"/>
      <c r="D24" s="489"/>
      <c r="E24" s="109">
        <f>SUM(E20:E23)</f>
        <v>6440</v>
      </c>
      <c r="F24" s="109">
        <f>SUM(F20:F23)</f>
        <v>0</v>
      </c>
      <c r="G24" s="109">
        <f>SUM(G20:G23)</f>
        <v>6440</v>
      </c>
    </row>
    <row r="25" spans="1:7" ht="18" customHeight="1">
      <c r="A25" s="490" t="s">
        <v>550</v>
      </c>
      <c r="B25" s="490"/>
      <c r="C25" s="490"/>
      <c r="D25" s="490"/>
      <c r="E25" s="108">
        <f>SUM(E11,E18,E24)</f>
        <v>19280</v>
      </c>
      <c r="F25" s="108">
        <f>SUM(F11,F18,F24)</f>
        <v>0</v>
      </c>
      <c r="G25" s="108">
        <f>SUM(G11,G18,G24)</f>
        <v>19280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A25:D25"/>
    <mergeCell ref="A1:G1"/>
    <mergeCell ref="A4:A5"/>
    <mergeCell ref="B4:B5"/>
    <mergeCell ref="C4:C5"/>
    <mergeCell ref="D4:D5"/>
    <mergeCell ref="E4:E5"/>
    <mergeCell ref="F4:G4"/>
    <mergeCell ref="D8:D10"/>
    <mergeCell ref="A11:D11"/>
    <mergeCell ref="A24:D24"/>
    <mergeCell ref="D20:D23"/>
    <mergeCell ref="D13:D17"/>
    <mergeCell ref="A18:D18"/>
    <mergeCell ref="A20:A23"/>
    <mergeCell ref="B20:B23"/>
    <mergeCell ref="A8:A10"/>
    <mergeCell ref="B8:B10"/>
    <mergeCell ref="A15:A17"/>
    <mergeCell ref="B15:B17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landscape" paperSize="9" r:id="rId1"/>
  <headerFooter alignWithMargins="0">
    <oddHeader>&amp;R&amp;9Załącznik nr &amp;A
do uchwały Nr LXI/498/2009 
Rady Miasta Świnoujście
z dnia 17 grudnia 2009 roku</oddHeader>
  </headerFooter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N77"/>
  <sheetViews>
    <sheetView view="pageBreakPreview" zoomScaleSheetLayoutView="100" workbookViewId="0" topLeftCell="A32">
      <selection activeCell="D37" sqref="D37"/>
    </sheetView>
  </sheetViews>
  <sheetFormatPr defaultColWidth="9.00390625" defaultRowHeight="12.75"/>
  <cols>
    <col min="1" max="1" width="3.625" style="392" customWidth="1"/>
    <col min="2" max="2" width="5.00390625" style="392" customWidth="1"/>
    <col min="3" max="3" width="6.625" style="392" customWidth="1"/>
    <col min="4" max="4" width="27.125" style="367" customWidth="1"/>
    <col min="5" max="5" width="13.00390625" style="367" customWidth="1"/>
    <col min="6" max="6" width="11.25390625" style="367" customWidth="1"/>
    <col min="7" max="7" width="13.125" style="367" customWidth="1"/>
    <col min="8" max="8" width="11.00390625" style="367" customWidth="1"/>
    <col min="9" max="9" width="12.25390625" style="367" customWidth="1"/>
    <col min="10" max="10" width="12.00390625" style="367" customWidth="1"/>
    <col min="11" max="11" width="13.625" style="367" customWidth="1"/>
    <col min="12" max="12" width="14.00390625" style="326" customWidth="1"/>
    <col min="13" max="14" width="13.375" style="367" bestFit="1" customWidth="1"/>
    <col min="15" max="16384" width="9.125" style="367" customWidth="1"/>
  </cols>
  <sheetData>
    <row r="1" spans="1:11" ht="47.25" customHeight="1">
      <c r="A1" s="496" t="s">
        <v>11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</row>
    <row r="2" spans="1:11" ht="18.75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8" t="s">
        <v>131</v>
      </c>
    </row>
    <row r="3" spans="1:11" ht="37.5" customHeight="1">
      <c r="A3" s="497" t="s">
        <v>142</v>
      </c>
      <c r="B3" s="497" t="s">
        <v>100</v>
      </c>
      <c r="C3" s="497" t="s">
        <v>130</v>
      </c>
      <c r="D3" s="498" t="s">
        <v>28</v>
      </c>
      <c r="E3" s="499" t="s">
        <v>161</v>
      </c>
      <c r="F3" s="498" t="s">
        <v>36</v>
      </c>
      <c r="G3" s="498" t="s">
        <v>570</v>
      </c>
      <c r="H3" s="498" t="s">
        <v>148</v>
      </c>
      <c r="I3" s="498"/>
      <c r="J3" s="498"/>
      <c r="K3" s="498"/>
    </row>
    <row r="4" spans="1:12" s="371" customFormat="1" ht="48.75" customHeight="1">
      <c r="A4" s="497"/>
      <c r="B4" s="497"/>
      <c r="C4" s="497"/>
      <c r="D4" s="498"/>
      <c r="E4" s="499"/>
      <c r="F4" s="498"/>
      <c r="G4" s="498"/>
      <c r="H4" s="369" t="s">
        <v>19</v>
      </c>
      <c r="I4" s="369" t="s">
        <v>575</v>
      </c>
      <c r="J4" s="369" t="s">
        <v>702</v>
      </c>
      <c r="K4" s="369" t="s">
        <v>12</v>
      </c>
      <c r="L4" s="370" t="s">
        <v>628</v>
      </c>
    </row>
    <row r="5" spans="1:11" ht="7.5" customHeight="1">
      <c r="A5" s="372">
        <v>1</v>
      </c>
      <c r="B5" s="372">
        <v>2</v>
      </c>
      <c r="C5" s="372">
        <v>3</v>
      </c>
      <c r="D5" s="372">
        <v>4</v>
      </c>
      <c r="E5" s="372">
        <v>5</v>
      </c>
      <c r="F5" s="372">
        <v>6</v>
      </c>
      <c r="G5" s="373">
        <v>7</v>
      </c>
      <c r="H5" s="373">
        <v>8</v>
      </c>
      <c r="I5" s="372">
        <v>9</v>
      </c>
      <c r="J5" s="372">
        <v>10</v>
      </c>
      <c r="K5" s="372">
        <v>11</v>
      </c>
    </row>
    <row r="6" spans="1:14" ht="61.5" customHeight="1">
      <c r="A6" s="374" t="s">
        <v>109</v>
      </c>
      <c r="B6" s="375" t="s">
        <v>180</v>
      </c>
      <c r="C6" s="376" t="s">
        <v>366</v>
      </c>
      <c r="D6" s="377" t="s">
        <v>721</v>
      </c>
      <c r="E6" s="378" t="s">
        <v>516</v>
      </c>
      <c r="F6" s="378" t="s">
        <v>787</v>
      </c>
      <c r="G6" s="379">
        <v>14035000</v>
      </c>
      <c r="H6" s="380">
        <v>0</v>
      </c>
      <c r="I6" s="380">
        <v>3000000</v>
      </c>
      <c r="J6" s="380">
        <v>3000000</v>
      </c>
      <c r="K6" s="380">
        <v>7500000</v>
      </c>
      <c r="L6" s="325">
        <f>G6-H6-I6-J6-K6</f>
        <v>535000</v>
      </c>
      <c r="M6" s="381">
        <f>K6+J6+I6+H6</f>
        <v>13500000</v>
      </c>
      <c r="N6" s="381">
        <f>M6-G6</f>
        <v>-535000</v>
      </c>
    </row>
    <row r="7" spans="1:14" ht="62.25" customHeight="1">
      <c r="A7" s="374" t="s">
        <v>110</v>
      </c>
      <c r="B7" s="375" t="s">
        <v>180</v>
      </c>
      <c r="C7" s="375" t="s">
        <v>414</v>
      </c>
      <c r="D7" s="391" t="s">
        <v>6</v>
      </c>
      <c r="E7" s="378" t="s">
        <v>516</v>
      </c>
      <c r="F7" s="378" t="s">
        <v>787</v>
      </c>
      <c r="G7" s="379">
        <v>5110000</v>
      </c>
      <c r="H7" s="380">
        <v>0</v>
      </c>
      <c r="I7" s="379">
        <v>0</v>
      </c>
      <c r="J7" s="379">
        <v>0</v>
      </c>
      <c r="K7" s="379">
        <v>4236000</v>
      </c>
      <c r="L7" s="325">
        <f>G7-H7-I7-J7-K7</f>
        <v>874000</v>
      </c>
      <c r="M7" s="381">
        <f>K7+J7+I7+H7</f>
        <v>4236000</v>
      </c>
      <c r="N7" s="381">
        <f>M7-G7</f>
        <v>-874000</v>
      </c>
    </row>
    <row r="8" spans="1:14" ht="49.5" customHeight="1">
      <c r="A8" s="374" t="s">
        <v>111</v>
      </c>
      <c r="B8" s="375" t="s">
        <v>180</v>
      </c>
      <c r="C8" s="376" t="s">
        <v>414</v>
      </c>
      <c r="D8" s="377" t="s">
        <v>593</v>
      </c>
      <c r="E8" s="378" t="s">
        <v>516</v>
      </c>
      <c r="F8" s="378" t="s">
        <v>752</v>
      </c>
      <c r="G8" s="379">
        <v>18792000</v>
      </c>
      <c r="H8" s="380">
        <v>6164000</v>
      </c>
      <c r="I8" s="380">
        <v>5444000</v>
      </c>
      <c r="J8" s="380">
        <f>2119000+4274000</f>
        <v>6393000</v>
      </c>
      <c r="K8" s="380">
        <v>0</v>
      </c>
      <c r="L8" s="325"/>
      <c r="M8" s="381"/>
      <c r="N8" s="381"/>
    </row>
    <row r="9" spans="1:14" ht="48.75" customHeight="1">
      <c r="A9" s="374" t="s">
        <v>99</v>
      </c>
      <c r="B9" s="375">
        <v>600</v>
      </c>
      <c r="C9" s="376" t="s">
        <v>414</v>
      </c>
      <c r="D9" s="382" t="s">
        <v>7</v>
      </c>
      <c r="E9" s="378" t="s">
        <v>516</v>
      </c>
      <c r="F9" s="378" t="s">
        <v>789</v>
      </c>
      <c r="G9" s="379">
        <v>40000000</v>
      </c>
      <c r="H9" s="380">
        <v>1750000</v>
      </c>
      <c r="I9" s="380">
        <f>14750000+2000000-4000000-589000</f>
        <v>12161000</v>
      </c>
      <c r="J9" s="380">
        <f>11099000+6000000+4000000+589000</f>
        <v>21688000</v>
      </c>
      <c r="K9" s="380">
        <v>3300000</v>
      </c>
      <c r="L9" s="325">
        <f aca="true" t="shared" si="0" ref="L9:L16">G9-H9-I9-J9-K9</f>
        <v>1101000</v>
      </c>
      <c r="M9" s="381">
        <f>K9+J9+I9+H9</f>
        <v>38899000</v>
      </c>
      <c r="N9" s="381">
        <f aca="true" t="shared" si="1" ref="N9:N16">M9-G9</f>
        <v>-1101000</v>
      </c>
    </row>
    <row r="10" spans="1:14" ht="32.25" customHeight="1">
      <c r="A10" s="374" t="s">
        <v>115</v>
      </c>
      <c r="B10" s="375" t="s">
        <v>180</v>
      </c>
      <c r="C10" s="375" t="s">
        <v>414</v>
      </c>
      <c r="D10" s="383" t="s">
        <v>592</v>
      </c>
      <c r="E10" s="378" t="s">
        <v>516</v>
      </c>
      <c r="F10" s="378" t="s">
        <v>790</v>
      </c>
      <c r="G10" s="379">
        <v>5205000</v>
      </c>
      <c r="H10" s="380">
        <v>100000</v>
      </c>
      <c r="I10" s="380">
        <v>0</v>
      </c>
      <c r="J10" s="380">
        <v>0</v>
      </c>
      <c r="K10" s="380">
        <v>5105000</v>
      </c>
      <c r="L10" s="325">
        <f t="shared" si="0"/>
        <v>0</v>
      </c>
      <c r="M10" s="381">
        <f>K10+J10+I10+H10</f>
        <v>5205000</v>
      </c>
      <c r="N10" s="381">
        <f t="shared" si="1"/>
        <v>0</v>
      </c>
    </row>
    <row r="11" spans="1:14" ht="40.5" customHeight="1">
      <c r="A11" s="374" t="s">
        <v>118</v>
      </c>
      <c r="B11" s="384">
        <v>600</v>
      </c>
      <c r="C11" s="384">
        <v>60015</v>
      </c>
      <c r="D11" s="377" t="s">
        <v>32</v>
      </c>
      <c r="E11" s="378" t="s">
        <v>516</v>
      </c>
      <c r="F11" s="378" t="s">
        <v>791</v>
      </c>
      <c r="G11" s="379">
        <v>8467000</v>
      </c>
      <c r="H11" s="380">
        <v>50000</v>
      </c>
      <c r="I11" s="379">
        <v>100000</v>
      </c>
      <c r="J11" s="379">
        <v>100000</v>
      </c>
      <c r="K11" s="379">
        <v>100000</v>
      </c>
      <c r="L11" s="325">
        <f t="shared" si="0"/>
        <v>8117000</v>
      </c>
      <c r="M11" s="381">
        <f>K11+J11+I11+H11</f>
        <v>350000</v>
      </c>
      <c r="N11" s="381">
        <f t="shared" si="1"/>
        <v>-8117000</v>
      </c>
    </row>
    <row r="12" spans="1:14" ht="61.5" customHeight="1">
      <c r="A12" s="374" t="s">
        <v>120</v>
      </c>
      <c r="B12" s="384">
        <v>600</v>
      </c>
      <c r="C12" s="384">
        <v>60015</v>
      </c>
      <c r="D12" s="377" t="s">
        <v>601</v>
      </c>
      <c r="E12" s="378" t="s">
        <v>516</v>
      </c>
      <c r="F12" s="378" t="s">
        <v>792</v>
      </c>
      <c r="G12" s="379">
        <v>81375000</v>
      </c>
      <c r="H12" s="380">
        <v>0</v>
      </c>
      <c r="I12" s="379">
        <v>865000</v>
      </c>
      <c r="J12" s="397">
        <v>0</v>
      </c>
      <c r="K12" s="379">
        <v>78887000</v>
      </c>
      <c r="L12" s="325">
        <f t="shared" si="0"/>
        <v>1623000</v>
      </c>
      <c r="M12" s="381" t="e">
        <f>#REF!+K12+I12+H12</f>
        <v>#REF!</v>
      </c>
      <c r="N12" s="381" t="e">
        <f t="shared" si="1"/>
        <v>#REF!</v>
      </c>
    </row>
    <row r="13" spans="1:14" ht="44.25" customHeight="1">
      <c r="A13" s="374" t="s">
        <v>123</v>
      </c>
      <c r="B13" s="384">
        <v>600</v>
      </c>
      <c r="C13" s="384">
        <v>60015</v>
      </c>
      <c r="D13" s="377" t="s">
        <v>602</v>
      </c>
      <c r="E13" s="378" t="s">
        <v>516</v>
      </c>
      <c r="F13" s="378" t="s">
        <v>792</v>
      </c>
      <c r="G13" s="379">
        <v>11355000</v>
      </c>
      <c r="H13" s="380">
        <v>0</v>
      </c>
      <c r="I13" s="380">
        <v>0</v>
      </c>
      <c r="J13" s="380">
        <v>0</v>
      </c>
      <c r="K13" s="380">
        <v>11152000</v>
      </c>
      <c r="L13" s="325">
        <f t="shared" si="0"/>
        <v>203000</v>
      </c>
      <c r="M13" s="381">
        <f>K13+J13+I13+H13</f>
        <v>11152000</v>
      </c>
      <c r="N13" s="381">
        <f t="shared" si="1"/>
        <v>-203000</v>
      </c>
    </row>
    <row r="14" spans="1:14" ht="31.5" customHeight="1">
      <c r="A14" s="374" t="s">
        <v>505</v>
      </c>
      <c r="B14" s="384" t="s">
        <v>180</v>
      </c>
      <c r="C14" s="384" t="s">
        <v>414</v>
      </c>
      <c r="D14" s="377" t="s">
        <v>50</v>
      </c>
      <c r="E14" s="378" t="s">
        <v>516</v>
      </c>
      <c r="F14" s="378" t="s">
        <v>793</v>
      </c>
      <c r="G14" s="379">
        <v>3327000</v>
      </c>
      <c r="H14" s="380">
        <v>0</v>
      </c>
      <c r="I14" s="380">
        <v>0</v>
      </c>
      <c r="J14" s="380">
        <v>0</v>
      </c>
      <c r="K14" s="380">
        <v>3222000</v>
      </c>
      <c r="L14" s="325">
        <f t="shared" si="0"/>
        <v>105000</v>
      </c>
      <c r="M14" s="381">
        <f>K14+J14+I14+H14</f>
        <v>3222000</v>
      </c>
      <c r="N14" s="381">
        <f t="shared" si="1"/>
        <v>-105000</v>
      </c>
    </row>
    <row r="15" spans="1:14" ht="76.5" customHeight="1">
      <c r="A15" s="374" t="s">
        <v>506</v>
      </c>
      <c r="B15" s="384" t="s">
        <v>180</v>
      </c>
      <c r="C15" s="384" t="s">
        <v>414</v>
      </c>
      <c r="D15" s="377" t="s">
        <v>8</v>
      </c>
      <c r="E15" s="378" t="s">
        <v>516</v>
      </c>
      <c r="F15" s="378" t="s">
        <v>792</v>
      </c>
      <c r="G15" s="379">
        <v>12752000</v>
      </c>
      <c r="H15" s="380">
        <v>100000</v>
      </c>
      <c r="I15" s="380">
        <v>0</v>
      </c>
      <c r="J15" s="380">
        <v>3490000</v>
      </c>
      <c r="K15" s="397">
        <v>9000000</v>
      </c>
      <c r="L15" s="325">
        <f t="shared" si="0"/>
        <v>162000</v>
      </c>
      <c r="M15" s="381" t="e">
        <f>J15+#REF!+I15+H15</f>
        <v>#REF!</v>
      </c>
      <c r="N15" s="381" t="e">
        <f t="shared" si="1"/>
        <v>#REF!</v>
      </c>
    </row>
    <row r="16" spans="1:14" ht="45" customHeight="1">
      <c r="A16" s="374" t="s">
        <v>507</v>
      </c>
      <c r="B16" s="384" t="s">
        <v>180</v>
      </c>
      <c r="C16" s="384" t="s">
        <v>414</v>
      </c>
      <c r="D16" s="377" t="s">
        <v>625</v>
      </c>
      <c r="E16" s="378" t="s">
        <v>516</v>
      </c>
      <c r="F16" s="378" t="s">
        <v>794</v>
      </c>
      <c r="G16" s="379">
        <v>2632000</v>
      </c>
      <c r="H16" s="380">
        <v>807000</v>
      </c>
      <c r="I16" s="380">
        <v>500000</v>
      </c>
      <c r="J16" s="380">
        <v>500000</v>
      </c>
      <c r="K16" s="380">
        <v>0</v>
      </c>
      <c r="L16" s="325">
        <f t="shared" si="0"/>
        <v>825000</v>
      </c>
      <c r="M16" s="381">
        <f>K16+J16+I16+H16</f>
        <v>1807000</v>
      </c>
      <c r="N16" s="381">
        <f t="shared" si="1"/>
        <v>-825000</v>
      </c>
    </row>
    <row r="17" spans="1:14" ht="38.25" customHeight="1">
      <c r="A17" s="374" t="s">
        <v>508</v>
      </c>
      <c r="B17" s="375" t="s">
        <v>180</v>
      </c>
      <c r="C17" s="375" t="s">
        <v>414</v>
      </c>
      <c r="D17" s="377" t="s">
        <v>16</v>
      </c>
      <c r="E17" s="378" t="s">
        <v>516</v>
      </c>
      <c r="F17" s="378" t="s">
        <v>795</v>
      </c>
      <c r="G17" s="379">
        <v>30903000</v>
      </c>
      <c r="H17" s="380">
        <v>0</v>
      </c>
      <c r="I17" s="379">
        <v>0</v>
      </c>
      <c r="J17" s="379">
        <v>0</v>
      </c>
      <c r="K17" s="379">
        <v>16968000</v>
      </c>
      <c r="L17" s="325"/>
      <c r="M17" s="381"/>
      <c r="N17" s="381"/>
    </row>
    <row r="18" spans="1:14" ht="42" customHeight="1">
      <c r="A18" s="374" t="s">
        <v>509</v>
      </c>
      <c r="B18" s="375" t="s">
        <v>180</v>
      </c>
      <c r="C18" s="375" t="s">
        <v>367</v>
      </c>
      <c r="D18" s="377" t="s">
        <v>627</v>
      </c>
      <c r="E18" s="378" t="s">
        <v>516</v>
      </c>
      <c r="F18" s="378" t="s">
        <v>796</v>
      </c>
      <c r="G18" s="379">
        <v>1934000</v>
      </c>
      <c r="H18" s="380">
        <v>0</v>
      </c>
      <c r="I18" s="380">
        <v>420000</v>
      </c>
      <c r="J18" s="380">
        <v>710000</v>
      </c>
      <c r="K18" s="380">
        <v>0</v>
      </c>
      <c r="L18" s="325">
        <f aca="true" t="shared" si="2" ref="L18:L51">G18-H18-I18-J18-K18</f>
        <v>804000</v>
      </c>
      <c r="M18" s="381">
        <f aca="true" t="shared" si="3" ref="M18:M45">K18+J18+I18+H18</f>
        <v>1130000</v>
      </c>
      <c r="N18" s="381">
        <f aca="true" t="shared" si="4" ref="N18:N51">M18-G18</f>
        <v>-804000</v>
      </c>
    </row>
    <row r="19" spans="1:14" ht="52.5" customHeight="1">
      <c r="A19" s="374" t="s">
        <v>510</v>
      </c>
      <c r="B19" s="375" t="s">
        <v>180</v>
      </c>
      <c r="C19" s="375" t="s">
        <v>367</v>
      </c>
      <c r="D19" s="377" t="s">
        <v>13</v>
      </c>
      <c r="E19" s="385" t="s">
        <v>516</v>
      </c>
      <c r="F19" s="385" t="s">
        <v>797</v>
      </c>
      <c r="G19" s="386">
        <v>10827000</v>
      </c>
      <c r="H19" s="380">
        <v>3300000</v>
      </c>
      <c r="I19" s="380">
        <v>2200000</v>
      </c>
      <c r="J19" s="380">
        <v>0</v>
      </c>
      <c r="K19" s="380">
        <v>0</v>
      </c>
      <c r="L19" s="325">
        <f t="shared" si="2"/>
        <v>5327000</v>
      </c>
      <c r="M19" s="381">
        <f t="shared" si="3"/>
        <v>5500000</v>
      </c>
      <c r="N19" s="381">
        <f t="shared" si="4"/>
        <v>-5327000</v>
      </c>
    </row>
    <row r="20" spans="1:14" ht="51.75" customHeight="1">
      <c r="A20" s="374" t="s">
        <v>511</v>
      </c>
      <c r="B20" s="375" t="s">
        <v>180</v>
      </c>
      <c r="C20" s="375" t="s">
        <v>367</v>
      </c>
      <c r="D20" s="377" t="s">
        <v>14</v>
      </c>
      <c r="E20" s="378" t="s">
        <v>516</v>
      </c>
      <c r="F20" s="378" t="s">
        <v>798</v>
      </c>
      <c r="G20" s="379">
        <v>20261000</v>
      </c>
      <c r="H20" s="380">
        <v>0</v>
      </c>
      <c r="I20" s="380">
        <v>100000</v>
      </c>
      <c r="J20" s="380">
        <v>300000</v>
      </c>
      <c r="K20" s="380">
        <v>17071000</v>
      </c>
      <c r="L20" s="325">
        <f t="shared" si="2"/>
        <v>2790000</v>
      </c>
      <c r="M20" s="381">
        <f t="shared" si="3"/>
        <v>17471000</v>
      </c>
      <c r="N20" s="381">
        <f t="shared" si="4"/>
        <v>-2790000</v>
      </c>
    </row>
    <row r="21" spans="1:14" ht="38.25" customHeight="1">
      <c r="A21" s="374" t="s">
        <v>512</v>
      </c>
      <c r="B21" s="375" t="s">
        <v>180</v>
      </c>
      <c r="C21" s="375" t="s">
        <v>367</v>
      </c>
      <c r="D21" s="382" t="s">
        <v>594</v>
      </c>
      <c r="E21" s="378" t="s">
        <v>516</v>
      </c>
      <c r="F21" s="378" t="s">
        <v>624</v>
      </c>
      <c r="G21" s="379">
        <v>760000</v>
      </c>
      <c r="H21" s="380">
        <v>0</v>
      </c>
      <c r="I21" s="380">
        <v>740000</v>
      </c>
      <c r="J21" s="380">
        <v>0</v>
      </c>
      <c r="K21" s="380">
        <v>0</v>
      </c>
      <c r="L21" s="325">
        <f t="shared" si="2"/>
        <v>20000</v>
      </c>
      <c r="M21" s="381">
        <f t="shared" si="3"/>
        <v>740000</v>
      </c>
      <c r="N21" s="381">
        <f t="shared" si="4"/>
        <v>-20000</v>
      </c>
    </row>
    <row r="22" spans="1:14" ht="27" customHeight="1">
      <c r="A22" s="374" t="s">
        <v>513</v>
      </c>
      <c r="B22" s="375" t="s">
        <v>180</v>
      </c>
      <c r="C22" s="375" t="s">
        <v>367</v>
      </c>
      <c r="D22" s="382" t="s">
        <v>595</v>
      </c>
      <c r="E22" s="378" t="s">
        <v>516</v>
      </c>
      <c r="F22" s="378" t="s">
        <v>788</v>
      </c>
      <c r="G22" s="379">
        <v>3222000</v>
      </c>
      <c r="H22" s="380">
        <v>0</v>
      </c>
      <c r="I22" s="380">
        <v>0</v>
      </c>
      <c r="J22" s="380">
        <v>0</v>
      </c>
      <c r="K22" s="380">
        <v>3097000</v>
      </c>
      <c r="L22" s="325">
        <f t="shared" si="2"/>
        <v>125000</v>
      </c>
      <c r="M22" s="381">
        <f t="shared" si="3"/>
        <v>3097000</v>
      </c>
      <c r="N22" s="381">
        <f t="shared" si="4"/>
        <v>-125000</v>
      </c>
    </row>
    <row r="23" spans="1:14" ht="30.75" customHeight="1">
      <c r="A23" s="374" t="s">
        <v>514</v>
      </c>
      <c r="B23" s="375" t="s">
        <v>180</v>
      </c>
      <c r="C23" s="375" t="s">
        <v>367</v>
      </c>
      <c r="D23" s="382" t="s">
        <v>596</v>
      </c>
      <c r="E23" s="378" t="s">
        <v>516</v>
      </c>
      <c r="F23" s="378" t="s">
        <v>788</v>
      </c>
      <c r="G23" s="379">
        <v>4660000</v>
      </c>
      <c r="H23" s="380">
        <v>1700000</v>
      </c>
      <c r="I23" s="380">
        <v>0</v>
      </c>
      <c r="J23" s="380">
        <v>0</v>
      </c>
      <c r="K23" s="380">
        <v>2810000</v>
      </c>
      <c r="L23" s="325">
        <f t="shared" si="2"/>
        <v>150000</v>
      </c>
      <c r="M23" s="381">
        <f t="shared" si="3"/>
        <v>4510000</v>
      </c>
      <c r="N23" s="381">
        <f t="shared" si="4"/>
        <v>-150000</v>
      </c>
    </row>
    <row r="24" spans="1:14" ht="49.5" customHeight="1">
      <c r="A24" s="374" t="s">
        <v>515</v>
      </c>
      <c r="B24" s="384">
        <v>600</v>
      </c>
      <c r="C24" s="384">
        <v>60016</v>
      </c>
      <c r="D24" s="387" t="s">
        <v>17</v>
      </c>
      <c r="E24" s="378" t="s">
        <v>516</v>
      </c>
      <c r="F24" s="378" t="s">
        <v>790</v>
      </c>
      <c r="G24" s="379">
        <v>2812000</v>
      </c>
      <c r="H24" s="380">
        <v>70000</v>
      </c>
      <c r="I24" s="380">
        <v>0</v>
      </c>
      <c r="J24" s="380">
        <v>0</v>
      </c>
      <c r="K24" s="380">
        <v>2742000</v>
      </c>
      <c r="L24" s="325">
        <f t="shared" si="2"/>
        <v>0</v>
      </c>
      <c r="M24" s="381">
        <f t="shared" si="3"/>
        <v>2812000</v>
      </c>
      <c r="N24" s="381">
        <f t="shared" si="4"/>
        <v>0</v>
      </c>
    </row>
    <row r="25" spans="1:14" ht="38.25" customHeight="1">
      <c r="A25" s="374" t="s">
        <v>70</v>
      </c>
      <c r="B25" s="384">
        <v>600</v>
      </c>
      <c r="C25" s="384">
        <v>60016</v>
      </c>
      <c r="D25" s="387" t="s">
        <v>626</v>
      </c>
      <c r="E25" s="378" t="s">
        <v>516</v>
      </c>
      <c r="F25" s="378" t="s">
        <v>752</v>
      </c>
      <c r="G25" s="379">
        <v>4670000</v>
      </c>
      <c r="H25" s="380">
        <v>800000</v>
      </c>
      <c r="I25" s="380">
        <v>800000</v>
      </c>
      <c r="J25" s="380">
        <v>800000</v>
      </c>
      <c r="K25" s="380">
        <v>0</v>
      </c>
      <c r="L25" s="325">
        <f t="shared" si="2"/>
        <v>2270000</v>
      </c>
      <c r="M25" s="381">
        <f t="shared" si="3"/>
        <v>2400000</v>
      </c>
      <c r="N25" s="381">
        <f t="shared" si="4"/>
        <v>-2270000</v>
      </c>
    </row>
    <row r="26" spans="1:14" ht="39" customHeight="1">
      <c r="A26" s="374" t="s">
        <v>71</v>
      </c>
      <c r="B26" s="384" t="s">
        <v>184</v>
      </c>
      <c r="C26" s="384" t="s">
        <v>368</v>
      </c>
      <c r="D26" s="387" t="s">
        <v>597</v>
      </c>
      <c r="E26" s="378" t="s">
        <v>516</v>
      </c>
      <c r="F26" s="378" t="s">
        <v>752</v>
      </c>
      <c r="G26" s="379">
        <v>19670000</v>
      </c>
      <c r="H26" s="380">
        <v>5150000</v>
      </c>
      <c r="I26" s="380">
        <v>11240000</v>
      </c>
      <c r="J26" s="380">
        <v>3000000</v>
      </c>
      <c r="K26" s="380">
        <v>0</v>
      </c>
      <c r="L26" s="325">
        <f t="shared" si="2"/>
        <v>280000</v>
      </c>
      <c r="M26" s="381">
        <f t="shared" si="3"/>
        <v>19390000</v>
      </c>
      <c r="N26" s="381">
        <f t="shared" si="4"/>
        <v>-280000</v>
      </c>
    </row>
    <row r="27" spans="1:14" ht="38.25" customHeight="1">
      <c r="A27" s="374" t="s">
        <v>72</v>
      </c>
      <c r="B27" s="384" t="s">
        <v>184</v>
      </c>
      <c r="C27" s="384" t="s">
        <v>368</v>
      </c>
      <c r="D27" s="387" t="s">
        <v>33</v>
      </c>
      <c r="E27" s="378" t="s">
        <v>516</v>
      </c>
      <c r="F27" s="378" t="s">
        <v>799</v>
      </c>
      <c r="G27" s="379">
        <v>5122000</v>
      </c>
      <c r="H27" s="380">
        <v>0</v>
      </c>
      <c r="I27" s="380">
        <v>0</v>
      </c>
      <c r="J27" s="380">
        <v>0</v>
      </c>
      <c r="K27" s="380">
        <v>4822000</v>
      </c>
      <c r="L27" s="325">
        <f t="shared" si="2"/>
        <v>300000</v>
      </c>
      <c r="M27" s="381">
        <f t="shared" si="3"/>
        <v>4822000</v>
      </c>
      <c r="N27" s="381">
        <f t="shared" si="4"/>
        <v>-300000</v>
      </c>
    </row>
    <row r="28" spans="1:14" ht="48" customHeight="1">
      <c r="A28" s="374" t="s">
        <v>73</v>
      </c>
      <c r="B28" s="384" t="s">
        <v>184</v>
      </c>
      <c r="C28" s="384" t="s">
        <v>368</v>
      </c>
      <c r="D28" s="387" t="s">
        <v>9</v>
      </c>
      <c r="E28" s="378" t="s">
        <v>516</v>
      </c>
      <c r="F28" s="378" t="s">
        <v>800</v>
      </c>
      <c r="G28" s="379">
        <v>800000</v>
      </c>
      <c r="H28" s="380">
        <v>73000</v>
      </c>
      <c r="I28" s="380">
        <v>0</v>
      </c>
      <c r="J28" s="380">
        <v>727000</v>
      </c>
      <c r="K28" s="380">
        <v>0</v>
      </c>
      <c r="L28" s="325">
        <f t="shared" si="2"/>
        <v>0</v>
      </c>
      <c r="M28" s="381">
        <f t="shared" si="3"/>
        <v>800000</v>
      </c>
      <c r="N28" s="381">
        <f t="shared" si="4"/>
        <v>0</v>
      </c>
    </row>
    <row r="29" spans="1:14" ht="51" customHeight="1">
      <c r="A29" s="374" t="s">
        <v>74</v>
      </c>
      <c r="B29" s="375" t="s">
        <v>190</v>
      </c>
      <c r="C29" s="375" t="s">
        <v>370</v>
      </c>
      <c r="D29" s="382" t="s">
        <v>695</v>
      </c>
      <c r="E29" s="378" t="s">
        <v>516</v>
      </c>
      <c r="F29" s="378" t="s">
        <v>799</v>
      </c>
      <c r="G29" s="379">
        <v>51994000</v>
      </c>
      <c r="H29" s="380">
        <v>50000</v>
      </c>
      <c r="I29" s="380">
        <v>0</v>
      </c>
      <c r="J29" s="380">
        <v>0</v>
      </c>
      <c r="K29" s="380">
        <f>50597000+700000</f>
        <v>51297000</v>
      </c>
      <c r="L29" s="325">
        <f t="shared" si="2"/>
        <v>647000</v>
      </c>
      <c r="M29" s="381">
        <f t="shared" si="3"/>
        <v>51347000</v>
      </c>
      <c r="N29" s="381">
        <f t="shared" si="4"/>
        <v>-647000</v>
      </c>
    </row>
    <row r="30" spans="1:14" ht="53.25" customHeight="1">
      <c r="A30" s="374" t="s">
        <v>75</v>
      </c>
      <c r="B30" s="375" t="s">
        <v>190</v>
      </c>
      <c r="C30" s="375" t="s">
        <v>370</v>
      </c>
      <c r="D30" s="382" t="s">
        <v>715</v>
      </c>
      <c r="E30" s="378" t="s">
        <v>516</v>
      </c>
      <c r="F30" s="378" t="s">
        <v>821</v>
      </c>
      <c r="G30" s="379">
        <v>8812000</v>
      </c>
      <c r="H30" s="380">
        <v>0</v>
      </c>
      <c r="I30" s="380">
        <v>2495000</v>
      </c>
      <c r="J30" s="380">
        <v>6026000</v>
      </c>
      <c r="K30" s="380">
        <v>0</v>
      </c>
      <c r="L30" s="325">
        <f t="shared" si="2"/>
        <v>291000</v>
      </c>
      <c r="M30" s="381">
        <f t="shared" si="3"/>
        <v>8521000</v>
      </c>
      <c r="N30" s="381">
        <f t="shared" si="4"/>
        <v>-291000</v>
      </c>
    </row>
    <row r="31" spans="1:14" ht="56.25" customHeight="1">
      <c r="A31" s="374" t="s">
        <v>92</v>
      </c>
      <c r="B31" s="375" t="s">
        <v>190</v>
      </c>
      <c r="C31" s="375" t="s">
        <v>370</v>
      </c>
      <c r="D31" s="382" t="s">
        <v>802</v>
      </c>
      <c r="E31" s="378" t="s">
        <v>516</v>
      </c>
      <c r="F31" s="378" t="s">
        <v>754</v>
      </c>
      <c r="G31" s="379">
        <v>2460000</v>
      </c>
      <c r="H31" s="380">
        <v>0</v>
      </c>
      <c r="I31" s="380">
        <v>2310000</v>
      </c>
      <c r="J31" s="380">
        <v>0</v>
      </c>
      <c r="K31" s="380">
        <v>0</v>
      </c>
      <c r="L31" s="325">
        <f t="shared" si="2"/>
        <v>150000</v>
      </c>
      <c r="M31" s="381">
        <f t="shared" si="3"/>
        <v>2310000</v>
      </c>
      <c r="N31" s="381">
        <f t="shared" si="4"/>
        <v>-150000</v>
      </c>
    </row>
    <row r="32" spans="1:14" ht="41.25" customHeight="1">
      <c r="A32" s="374" t="s">
        <v>76</v>
      </c>
      <c r="B32" s="375" t="s">
        <v>205</v>
      </c>
      <c r="C32" s="375" t="s">
        <v>213</v>
      </c>
      <c r="D32" s="382" t="s">
        <v>718</v>
      </c>
      <c r="E32" s="378" t="s">
        <v>516</v>
      </c>
      <c r="F32" s="378" t="s">
        <v>818</v>
      </c>
      <c r="G32" s="379">
        <v>8494000</v>
      </c>
      <c r="H32" s="380">
        <v>300000</v>
      </c>
      <c r="I32" s="380">
        <v>0</v>
      </c>
      <c r="J32" s="380">
        <v>2000000</v>
      </c>
      <c r="K32" s="380">
        <v>4680000</v>
      </c>
      <c r="L32" s="325">
        <f t="shared" si="2"/>
        <v>1514000</v>
      </c>
      <c r="M32" s="381">
        <f t="shared" si="3"/>
        <v>6980000</v>
      </c>
      <c r="N32" s="381">
        <f t="shared" si="4"/>
        <v>-1514000</v>
      </c>
    </row>
    <row r="33" spans="1:14" ht="53.25" customHeight="1">
      <c r="A33" s="374" t="s">
        <v>77</v>
      </c>
      <c r="B33" s="375" t="s">
        <v>217</v>
      </c>
      <c r="C33" s="375" t="s">
        <v>373</v>
      </c>
      <c r="D33" s="382" t="s">
        <v>10</v>
      </c>
      <c r="E33" s="378" t="s">
        <v>516</v>
      </c>
      <c r="F33" s="378" t="s">
        <v>754</v>
      </c>
      <c r="G33" s="379">
        <v>1000000</v>
      </c>
      <c r="H33" s="380">
        <v>200000</v>
      </c>
      <c r="I33" s="380">
        <v>700000</v>
      </c>
      <c r="J33" s="380">
        <v>0</v>
      </c>
      <c r="K33" s="380">
        <v>0</v>
      </c>
      <c r="L33" s="325">
        <f t="shared" si="2"/>
        <v>100000</v>
      </c>
      <c r="M33" s="381">
        <f t="shared" si="3"/>
        <v>900000</v>
      </c>
      <c r="N33" s="381">
        <f t="shared" si="4"/>
        <v>-100000</v>
      </c>
    </row>
    <row r="34" spans="1:14" ht="39" customHeight="1">
      <c r="A34" s="374" t="s">
        <v>78</v>
      </c>
      <c r="B34" s="388">
        <v>750</v>
      </c>
      <c r="C34" s="375" t="s">
        <v>373</v>
      </c>
      <c r="D34" s="382" t="s">
        <v>717</v>
      </c>
      <c r="E34" s="378" t="s">
        <v>516</v>
      </c>
      <c r="F34" s="378" t="s">
        <v>822</v>
      </c>
      <c r="G34" s="379">
        <v>1192000</v>
      </c>
      <c r="H34" s="380">
        <v>565000</v>
      </c>
      <c r="I34" s="380">
        <v>523000</v>
      </c>
      <c r="J34" s="380">
        <v>0</v>
      </c>
      <c r="K34" s="380">
        <v>0</v>
      </c>
      <c r="L34" s="325">
        <f t="shared" si="2"/>
        <v>104000</v>
      </c>
      <c r="M34" s="381">
        <f t="shared" si="3"/>
        <v>1088000</v>
      </c>
      <c r="N34" s="381">
        <f t="shared" si="4"/>
        <v>-104000</v>
      </c>
    </row>
    <row r="35" spans="1:14" ht="38.25" customHeight="1">
      <c r="A35" s="374" t="s">
        <v>79</v>
      </c>
      <c r="B35" s="389" t="s">
        <v>604</v>
      </c>
      <c r="C35" s="376" t="s">
        <v>600</v>
      </c>
      <c r="D35" s="382" t="s">
        <v>719</v>
      </c>
      <c r="E35" s="378" t="s">
        <v>516</v>
      </c>
      <c r="F35" s="378" t="s">
        <v>803</v>
      </c>
      <c r="G35" s="379">
        <v>2716000</v>
      </c>
      <c r="H35" s="380">
        <v>0</v>
      </c>
      <c r="I35" s="380">
        <v>0</v>
      </c>
      <c r="J35" s="380">
        <v>0</v>
      </c>
      <c r="K35" s="380">
        <v>1549000</v>
      </c>
      <c r="L35" s="325">
        <f t="shared" si="2"/>
        <v>1167000</v>
      </c>
      <c r="M35" s="381">
        <f t="shared" si="3"/>
        <v>1549000</v>
      </c>
      <c r="N35" s="381">
        <f t="shared" si="4"/>
        <v>-1167000</v>
      </c>
    </row>
    <row r="36" spans="1:14" ht="37.5" customHeight="1">
      <c r="A36" s="374" t="s">
        <v>80</v>
      </c>
      <c r="B36" s="388">
        <v>801</v>
      </c>
      <c r="C36" s="375" t="s">
        <v>380</v>
      </c>
      <c r="D36" s="382" t="s">
        <v>697</v>
      </c>
      <c r="E36" s="378" t="s">
        <v>516</v>
      </c>
      <c r="F36" s="378" t="s">
        <v>793</v>
      </c>
      <c r="G36" s="379">
        <v>3589000</v>
      </c>
      <c r="H36" s="380">
        <v>500000</v>
      </c>
      <c r="I36" s="380">
        <v>375000</v>
      </c>
      <c r="J36" s="380">
        <v>600000</v>
      </c>
      <c r="K36" s="380">
        <v>2000000</v>
      </c>
      <c r="L36" s="325">
        <f t="shared" si="2"/>
        <v>114000</v>
      </c>
      <c r="M36" s="381">
        <f t="shared" si="3"/>
        <v>3475000</v>
      </c>
      <c r="N36" s="381">
        <f t="shared" si="4"/>
        <v>-114000</v>
      </c>
    </row>
    <row r="37" spans="1:14" ht="52.5" customHeight="1">
      <c r="A37" s="374" t="s">
        <v>81</v>
      </c>
      <c r="B37" s="375" t="s">
        <v>308</v>
      </c>
      <c r="C37" s="375" t="s">
        <v>424</v>
      </c>
      <c r="D37" s="382" t="s">
        <v>804</v>
      </c>
      <c r="E37" s="378" t="s">
        <v>516</v>
      </c>
      <c r="F37" s="378" t="s">
        <v>801</v>
      </c>
      <c r="G37" s="379">
        <v>18450000</v>
      </c>
      <c r="H37" s="380">
        <v>150000</v>
      </c>
      <c r="I37" s="380">
        <v>300000</v>
      </c>
      <c r="J37" s="380">
        <v>1500000</v>
      </c>
      <c r="K37" s="380">
        <v>16500000</v>
      </c>
      <c r="L37" s="325">
        <f t="shared" si="2"/>
        <v>0</v>
      </c>
      <c r="M37" s="381">
        <f t="shared" si="3"/>
        <v>18450000</v>
      </c>
      <c r="N37" s="381">
        <f t="shared" si="4"/>
        <v>0</v>
      </c>
    </row>
    <row r="38" spans="1:14" ht="44.25" customHeight="1">
      <c r="A38" s="374" t="s">
        <v>82</v>
      </c>
      <c r="B38" s="375" t="s">
        <v>335</v>
      </c>
      <c r="C38" s="375" t="s">
        <v>91</v>
      </c>
      <c r="D38" s="382" t="s">
        <v>722</v>
      </c>
      <c r="E38" s="378" t="s">
        <v>516</v>
      </c>
      <c r="F38" s="378">
        <v>2012</v>
      </c>
      <c r="G38" s="379">
        <v>500000</v>
      </c>
      <c r="H38" s="380">
        <v>0</v>
      </c>
      <c r="I38" s="380">
        <v>0</v>
      </c>
      <c r="J38" s="380">
        <v>500000</v>
      </c>
      <c r="K38" s="380">
        <v>0</v>
      </c>
      <c r="L38" s="325">
        <f t="shared" si="2"/>
        <v>0</v>
      </c>
      <c r="M38" s="381">
        <f t="shared" si="3"/>
        <v>500000</v>
      </c>
      <c r="N38" s="381">
        <f t="shared" si="4"/>
        <v>0</v>
      </c>
    </row>
    <row r="39" spans="1:14" ht="51.75" customHeight="1">
      <c r="A39" s="374" t="s">
        <v>83</v>
      </c>
      <c r="B39" s="375" t="s">
        <v>335</v>
      </c>
      <c r="C39" s="375" t="s">
        <v>403</v>
      </c>
      <c r="D39" s="382" t="s">
        <v>598</v>
      </c>
      <c r="E39" s="378" t="s">
        <v>516</v>
      </c>
      <c r="F39" s="378" t="s">
        <v>792</v>
      </c>
      <c r="G39" s="379">
        <v>23181000</v>
      </c>
      <c r="H39" s="380">
        <v>5350000</v>
      </c>
      <c r="I39" s="380">
        <v>2461000</v>
      </c>
      <c r="J39" s="380">
        <v>0</v>
      </c>
      <c r="K39" s="380">
        <f>6720000+8000000</f>
        <v>14720000</v>
      </c>
      <c r="L39" s="325">
        <f t="shared" si="2"/>
        <v>650000</v>
      </c>
      <c r="M39" s="381">
        <f t="shared" si="3"/>
        <v>22531000</v>
      </c>
      <c r="N39" s="381">
        <f t="shared" si="4"/>
        <v>-650000</v>
      </c>
    </row>
    <row r="40" spans="1:14" ht="111.75" customHeight="1">
      <c r="A40" s="374" t="s">
        <v>84</v>
      </c>
      <c r="B40" s="384" t="s">
        <v>335</v>
      </c>
      <c r="C40" s="384" t="s">
        <v>403</v>
      </c>
      <c r="D40" s="387" t="s">
        <v>823</v>
      </c>
      <c r="E40" s="378" t="s">
        <v>516</v>
      </c>
      <c r="F40" s="378" t="s">
        <v>754</v>
      </c>
      <c r="G40" s="379">
        <v>2340000</v>
      </c>
      <c r="H40" s="380">
        <v>1730000</v>
      </c>
      <c r="I40" s="380">
        <v>600000</v>
      </c>
      <c r="J40" s="380">
        <v>0</v>
      </c>
      <c r="K40" s="380">
        <v>0</v>
      </c>
      <c r="L40" s="325">
        <f t="shared" si="2"/>
        <v>10000</v>
      </c>
      <c r="M40" s="381">
        <f t="shared" si="3"/>
        <v>2330000</v>
      </c>
      <c r="N40" s="381">
        <f t="shared" si="4"/>
        <v>-10000</v>
      </c>
    </row>
    <row r="41" spans="1:14" ht="30" customHeight="1">
      <c r="A41" s="374" t="s">
        <v>85</v>
      </c>
      <c r="B41" s="375" t="s">
        <v>335</v>
      </c>
      <c r="C41" s="375" t="s">
        <v>405</v>
      </c>
      <c r="D41" s="377" t="s">
        <v>621</v>
      </c>
      <c r="E41" s="378" t="s">
        <v>516</v>
      </c>
      <c r="F41" s="378" t="s">
        <v>791</v>
      </c>
      <c r="G41" s="390">
        <v>5023000</v>
      </c>
      <c r="H41" s="380">
        <v>326000</v>
      </c>
      <c r="I41" s="380">
        <v>341000</v>
      </c>
      <c r="J41" s="380">
        <v>593000</v>
      </c>
      <c r="K41" s="380">
        <v>1980000</v>
      </c>
      <c r="L41" s="325">
        <f t="shared" si="2"/>
        <v>1783000</v>
      </c>
      <c r="M41" s="381">
        <f t="shared" si="3"/>
        <v>3240000</v>
      </c>
      <c r="N41" s="381">
        <f t="shared" si="4"/>
        <v>-1783000</v>
      </c>
    </row>
    <row r="42" spans="1:14" ht="60.75" customHeight="1">
      <c r="A42" s="374" t="s">
        <v>86</v>
      </c>
      <c r="B42" s="375" t="s">
        <v>335</v>
      </c>
      <c r="C42" s="375" t="s">
        <v>341</v>
      </c>
      <c r="D42" s="377" t="s">
        <v>3</v>
      </c>
      <c r="E42" s="378" t="s">
        <v>516</v>
      </c>
      <c r="F42" s="378" t="s">
        <v>819</v>
      </c>
      <c r="G42" s="390">
        <v>4590000</v>
      </c>
      <c r="H42" s="380">
        <v>0</v>
      </c>
      <c r="I42" s="380">
        <v>3090000</v>
      </c>
      <c r="J42" s="380">
        <v>1500000</v>
      </c>
      <c r="K42" s="380">
        <v>0</v>
      </c>
      <c r="L42" s="325">
        <f t="shared" si="2"/>
        <v>0</v>
      </c>
      <c r="M42" s="381">
        <f t="shared" si="3"/>
        <v>4590000</v>
      </c>
      <c r="N42" s="381">
        <f t="shared" si="4"/>
        <v>0</v>
      </c>
    </row>
    <row r="43" spans="1:14" ht="32.25" customHeight="1">
      <c r="A43" s="374" t="s">
        <v>87</v>
      </c>
      <c r="B43" s="375" t="s">
        <v>335</v>
      </c>
      <c r="C43" s="375" t="s">
        <v>341</v>
      </c>
      <c r="D43" s="382" t="s">
        <v>622</v>
      </c>
      <c r="E43" s="378" t="s">
        <v>516</v>
      </c>
      <c r="F43" s="378" t="s">
        <v>796</v>
      </c>
      <c r="G43" s="379">
        <v>4462000</v>
      </c>
      <c r="H43" s="380">
        <v>250000</v>
      </c>
      <c r="I43" s="380">
        <v>900000</v>
      </c>
      <c r="J43" s="380">
        <v>900000</v>
      </c>
      <c r="K43" s="380">
        <v>0</v>
      </c>
      <c r="L43" s="325">
        <f t="shared" si="2"/>
        <v>2412000</v>
      </c>
      <c r="M43" s="381">
        <f t="shared" si="3"/>
        <v>2050000</v>
      </c>
      <c r="N43" s="381">
        <f t="shared" si="4"/>
        <v>-2412000</v>
      </c>
    </row>
    <row r="44" spans="1:14" ht="42.75" customHeight="1">
      <c r="A44" s="374" t="s">
        <v>88</v>
      </c>
      <c r="B44" s="375" t="s">
        <v>335</v>
      </c>
      <c r="C44" s="375" t="s">
        <v>341</v>
      </c>
      <c r="D44" s="382" t="s">
        <v>716</v>
      </c>
      <c r="E44" s="378" t="s">
        <v>516</v>
      </c>
      <c r="F44" s="378" t="s">
        <v>792</v>
      </c>
      <c r="G44" s="379">
        <v>14832000</v>
      </c>
      <c r="H44" s="380">
        <v>2300000</v>
      </c>
      <c r="I44" s="380">
        <v>0</v>
      </c>
      <c r="J44" s="380">
        <v>0</v>
      </c>
      <c r="K44" s="380">
        <v>10972000</v>
      </c>
      <c r="L44" s="325">
        <f t="shared" si="2"/>
        <v>1560000</v>
      </c>
      <c r="M44" s="381">
        <f t="shared" si="3"/>
        <v>13272000</v>
      </c>
      <c r="N44" s="381">
        <f t="shared" si="4"/>
        <v>-1560000</v>
      </c>
    </row>
    <row r="45" spans="1:14" ht="42" customHeight="1">
      <c r="A45" s="374" t="s">
        <v>89</v>
      </c>
      <c r="B45" s="375" t="s">
        <v>406</v>
      </c>
      <c r="C45" s="375" t="s">
        <v>34</v>
      </c>
      <c r="D45" s="377" t="s">
        <v>805</v>
      </c>
      <c r="E45" s="378" t="s">
        <v>516</v>
      </c>
      <c r="F45" s="378" t="s">
        <v>791</v>
      </c>
      <c r="G45" s="379">
        <v>4168000</v>
      </c>
      <c r="H45" s="380">
        <v>30000</v>
      </c>
      <c r="I45" s="380">
        <v>800000</v>
      </c>
      <c r="J45" s="380">
        <v>1560000</v>
      </c>
      <c r="K45" s="380">
        <v>685000</v>
      </c>
      <c r="L45" s="325">
        <f t="shared" si="2"/>
        <v>1093000</v>
      </c>
      <c r="M45" s="381">
        <f t="shared" si="3"/>
        <v>3075000</v>
      </c>
      <c r="N45" s="381">
        <f t="shared" si="4"/>
        <v>-1093000</v>
      </c>
    </row>
    <row r="46" spans="1:14" ht="57" customHeight="1">
      <c r="A46" s="374" t="s">
        <v>90</v>
      </c>
      <c r="B46" s="375" t="s">
        <v>406</v>
      </c>
      <c r="C46" s="375" t="s">
        <v>34</v>
      </c>
      <c r="D46" s="377" t="s">
        <v>18</v>
      </c>
      <c r="E46" s="378" t="s">
        <v>516</v>
      </c>
      <c r="F46" s="378" t="s">
        <v>817</v>
      </c>
      <c r="G46" s="379">
        <v>5650000</v>
      </c>
      <c r="H46" s="380">
        <v>0</v>
      </c>
      <c r="I46" s="397"/>
      <c r="J46" s="380">
        <v>550000</v>
      </c>
      <c r="K46" s="380">
        <v>5000000</v>
      </c>
      <c r="L46" s="325">
        <f t="shared" si="2"/>
        <v>100000</v>
      </c>
      <c r="M46" s="381" t="e">
        <f>K46+#REF!+J46+H46</f>
        <v>#REF!</v>
      </c>
      <c r="N46" s="381" t="e">
        <f t="shared" si="4"/>
        <v>#REF!</v>
      </c>
    </row>
    <row r="47" spans="1:14" ht="50.25" customHeight="1">
      <c r="A47" s="374" t="s">
        <v>93</v>
      </c>
      <c r="B47" s="375" t="s">
        <v>406</v>
      </c>
      <c r="C47" s="375" t="s">
        <v>34</v>
      </c>
      <c r="D47" s="377" t="s">
        <v>15</v>
      </c>
      <c r="E47" s="378" t="s">
        <v>516</v>
      </c>
      <c r="F47" s="378" t="s">
        <v>623</v>
      </c>
      <c r="G47" s="379">
        <v>867000</v>
      </c>
      <c r="H47" s="380">
        <v>150000</v>
      </c>
      <c r="I47" s="380">
        <v>0</v>
      </c>
      <c r="J47" s="380">
        <v>0</v>
      </c>
      <c r="K47" s="380">
        <v>0</v>
      </c>
      <c r="L47" s="325">
        <f t="shared" si="2"/>
        <v>717000</v>
      </c>
      <c r="M47" s="381">
        <f>K47+J47+I47+H47</f>
        <v>150000</v>
      </c>
      <c r="N47" s="381">
        <f t="shared" si="4"/>
        <v>-717000</v>
      </c>
    </row>
    <row r="48" spans="1:14" ht="37.5" customHeight="1">
      <c r="A48" s="374" t="s">
        <v>94</v>
      </c>
      <c r="B48" s="375" t="s">
        <v>411</v>
      </c>
      <c r="C48" s="375" t="s">
        <v>412</v>
      </c>
      <c r="D48" s="377" t="s">
        <v>603</v>
      </c>
      <c r="E48" s="378" t="s">
        <v>516</v>
      </c>
      <c r="F48" s="378" t="s">
        <v>789</v>
      </c>
      <c r="G48" s="379">
        <v>30745000</v>
      </c>
      <c r="H48" s="380">
        <v>6500000</v>
      </c>
      <c r="I48" s="380">
        <v>0</v>
      </c>
      <c r="J48" s="380">
        <v>0</v>
      </c>
      <c r="K48" s="380">
        <v>1500000</v>
      </c>
      <c r="L48" s="325">
        <f t="shared" si="2"/>
        <v>22745000</v>
      </c>
      <c r="M48" s="381">
        <f>K48+J48+I48+H48</f>
        <v>8000000</v>
      </c>
      <c r="N48" s="381">
        <f t="shared" si="4"/>
        <v>-22745000</v>
      </c>
    </row>
    <row r="49" spans="1:14" ht="39.75" customHeight="1">
      <c r="A49" s="374" t="s">
        <v>95</v>
      </c>
      <c r="B49" s="375" t="s">
        <v>411</v>
      </c>
      <c r="C49" s="375" t="s">
        <v>412</v>
      </c>
      <c r="D49" s="377" t="s">
        <v>35</v>
      </c>
      <c r="E49" s="378" t="s">
        <v>516</v>
      </c>
      <c r="F49" s="378" t="s">
        <v>795</v>
      </c>
      <c r="G49" s="379">
        <v>7750000</v>
      </c>
      <c r="H49" s="380">
        <v>0</v>
      </c>
      <c r="I49" s="380">
        <v>0</v>
      </c>
      <c r="J49" s="380">
        <v>0</v>
      </c>
      <c r="K49" s="380">
        <v>3500000</v>
      </c>
      <c r="L49" s="325">
        <f t="shared" si="2"/>
        <v>4250000</v>
      </c>
      <c r="M49" s="381">
        <f>K49+J49+I49+H49</f>
        <v>3500000</v>
      </c>
      <c r="N49" s="381">
        <f t="shared" si="4"/>
        <v>-4250000</v>
      </c>
    </row>
    <row r="50" spans="1:14" ht="26.25" customHeight="1">
      <c r="A50" s="374" t="s">
        <v>96</v>
      </c>
      <c r="B50" s="375" t="s">
        <v>411</v>
      </c>
      <c r="C50" s="375" t="s">
        <v>412</v>
      </c>
      <c r="D50" s="391" t="s">
        <v>720</v>
      </c>
      <c r="E50" s="378" t="s">
        <v>516</v>
      </c>
      <c r="F50" s="378">
        <v>2012</v>
      </c>
      <c r="G50" s="379">
        <v>100000</v>
      </c>
      <c r="H50" s="380">
        <v>0</v>
      </c>
      <c r="I50" s="379"/>
      <c r="J50" s="379">
        <v>100000</v>
      </c>
      <c r="K50" s="379">
        <v>0</v>
      </c>
      <c r="L50" s="325">
        <f t="shared" si="2"/>
        <v>0</v>
      </c>
      <c r="M50" s="381">
        <f>K50+J50+I50+H50</f>
        <v>100000</v>
      </c>
      <c r="N50" s="381">
        <f t="shared" si="4"/>
        <v>0</v>
      </c>
    </row>
    <row r="51" spans="1:14" ht="32.25" customHeight="1">
      <c r="A51" s="374" t="s">
        <v>97</v>
      </c>
      <c r="B51" s="375" t="s">
        <v>411</v>
      </c>
      <c r="C51" s="375" t="s">
        <v>412</v>
      </c>
      <c r="D51" s="377" t="s">
        <v>51</v>
      </c>
      <c r="E51" s="378" t="s">
        <v>516</v>
      </c>
      <c r="F51" s="378" t="s">
        <v>820</v>
      </c>
      <c r="G51" s="379">
        <v>9540000</v>
      </c>
      <c r="H51" s="380">
        <v>0</v>
      </c>
      <c r="I51" s="380">
        <v>1200000</v>
      </c>
      <c r="J51" s="380">
        <v>400000</v>
      </c>
      <c r="K51" s="380">
        <v>5600000</v>
      </c>
      <c r="L51" s="325">
        <f t="shared" si="2"/>
        <v>2340000</v>
      </c>
      <c r="M51" s="381">
        <f>K51+J51+I51+H51</f>
        <v>7200000</v>
      </c>
      <c r="N51" s="381">
        <f t="shared" si="4"/>
        <v>-2340000</v>
      </c>
    </row>
    <row r="52" spans="1:14" s="326" customFormat="1" ht="32.25" customHeight="1">
      <c r="A52" s="500" t="s">
        <v>550</v>
      </c>
      <c r="B52" s="500"/>
      <c r="C52" s="500"/>
      <c r="D52" s="500"/>
      <c r="E52" s="500"/>
      <c r="F52" s="500"/>
      <c r="G52" s="324">
        <f>SUM(G6,G7,G8,G9,G10,G11,G12,G13,G14,G15,G16,G17,G18,G19,G20,G21,G22,G23,G24,G25,G26,G27,G28,G29,G30,G31,)+G32+G33+G34+G35+G36+G37+G38+G39+G40+G41+G42+G43+G44+G45+G46+G47+G48+G49+G50+G51</f>
        <v>521146000</v>
      </c>
      <c r="H52" s="324">
        <f>SUM(H6,H7,H8,H9,H10,H11,H12,H13,H14,H15,H16,H17,H18,H19,H20,H21,H22,H23,H24,H25,H26,H27,H28,H29,H30,H31,)+H32+H33+H34+H35+H36+H37+H38+H39+H40+H41+H42+H43+H44+H45+H46+H47+H48+H49+H50+H51</f>
        <v>38465000</v>
      </c>
      <c r="I52" s="324">
        <f>SUM(I6,I7,I8,I9,I10,I11,I12,I13,I14,I15,I16,I17,I18,I19,I20,I21,I22,I23,I24,I25,I26,I27,I28,I29,I30,I31,)+I32+I33+I34+I35+I36+I37+I38+I39+I40+I41+I42+I43+I44+I45+I46+I47+I48+I49+I50+I51</f>
        <v>53665000</v>
      </c>
      <c r="J52" s="324">
        <f>SUM(J6,J7,J8,J9,J10,J11,J12,J13,J14,J15,J16,J17,J18,J19,J20,J21,J22,J23,J24,J25,J26,J27,J28,J29,J30,J31,)+J32+J33+J34+J35+J36+J37+J38+J39+J40+J41+J42+J43+J44+J45+J46+J47+J48+J49+J50+J51</f>
        <v>56937000</v>
      </c>
      <c r="K52" s="324">
        <f>SUM(K6,K7,K8,K9,K10,K11,K12,K13,K14,K15,K16,K17,K18,K19,K20,K21,K22,K23,K24,K25,K26,K27,K28,K29,K30,K31,)+K32+K33+K34+K35+K36+K37+K38+K39+K40+K41+K42+K43+K44+K45+K46+K47+K48+K49+K50+K51</f>
        <v>289995000</v>
      </c>
      <c r="L52" s="325"/>
      <c r="M52" s="325"/>
      <c r="N52" s="325"/>
    </row>
    <row r="53" spans="1:14" s="326" customFormat="1" ht="32.25" customHeight="1">
      <c r="A53" s="500" t="s">
        <v>773</v>
      </c>
      <c r="B53" s="500"/>
      <c r="C53" s="500"/>
      <c r="D53" s="500"/>
      <c r="E53" s="500"/>
      <c r="F53" s="500"/>
      <c r="G53" s="327"/>
      <c r="H53" s="501">
        <f>SUM(H52,I52,J52,K52)</f>
        <v>439062000</v>
      </c>
      <c r="I53" s="501"/>
      <c r="J53" s="501"/>
      <c r="K53" s="501"/>
      <c r="L53" s="325"/>
      <c r="M53" s="325"/>
      <c r="N53" s="325"/>
    </row>
    <row r="54" spans="3:11" ht="13.5" customHeight="1">
      <c r="C54" s="502"/>
      <c r="D54" s="502"/>
      <c r="E54" s="502"/>
      <c r="F54" s="502"/>
      <c r="G54" s="502"/>
      <c r="H54" s="502"/>
      <c r="I54" s="502"/>
      <c r="J54" s="502"/>
      <c r="K54" s="502"/>
    </row>
    <row r="55" spans="9:10" ht="12.75">
      <c r="I55" s="381"/>
      <c r="J55" s="381"/>
    </row>
    <row r="56" spans="8:10" ht="12.75">
      <c r="H56" s="326"/>
      <c r="I56" s="325"/>
      <c r="J56" s="325"/>
    </row>
    <row r="57" spans="9:10" ht="12.75">
      <c r="I57" s="381"/>
      <c r="J57" s="381"/>
    </row>
    <row r="58" spans="9:10" ht="12.75">
      <c r="I58" s="381"/>
      <c r="J58" s="381"/>
    </row>
    <row r="59" spans="9:10" ht="12.75">
      <c r="I59" s="381"/>
      <c r="J59" s="381"/>
    </row>
    <row r="60" spans="8:10" ht="12.75">
      <c r="H60" s="325"/>
      <c r="I60" s="325"/>
      <c r="J60" s="325"/>
    </row>
    <row r="61" spans="8:10" ht="12.75">
      <c r="H61" s="381"/>
      <c r="I61" s="381"/>
      <c r="J61" s="381"/>
    </row>
    <row r="62" spans="8:10" ht="12.75">
      <c r="H62" s="381"/>
      <c r="I62" s="381"/>
      <c r="J62" s="381"/>
    </row>
    <row r="63" spans="8:10" ht="12.75">
      <c r="H63" s="381"/>
      <c r="I63" s="381"/>
      <c r="J63" s="381"/>
    </row>
    <row r="64" spans="8:10" ht="12.75">
      <c r="H64" s="325"/>
      <c r="I64" s="325"/>
      <c r="J64" s="325"/>
    </row>
    <row r="65" spans="8:10" ht="12.75">
      <c r="H65" s="381"/>
      <c r="I65" s="381"/>
      <c r="J65" s="381"/>
    </row>
    <row r="66" spans="8:10" ht="12.75">
      <c r="H66" s="381"/>
      <c r="I66" s="381"/>
      <c r="J66" s="381"/>
    </row>
    <row r="67" spans="8:10" ht="12.75">
      <c r="H67" s="381"/>
      <c r="I67" s="381"/>
      <c r="J67" s="381"/>
    </row>
    <row r="68" spans="8:10" ht="12.75">
      <c r="H68" s="381"/>
      <c r="I68" s="381"/>
      <c r="J68" s="381"/>
    </row>
    <row r="69" spans="8:10" ht="12.75">
      <c r="H69" s="381"/>
      <c r="I69" s="381"/>
      <c r="J69" s="381"/>
    </row>
    <row r="70" spans="8:10" ht="12.75">
      <c r="H70" s="326"/>
      <c r="I70" s="325"/>
      <c r="J70" s="325"/>
    </row>
    <row r="71" spans="8:10" ht="12.75">
      <c r="H71" s="381"/>
      <c r="I71" s="381"/>
      <c r="J71" s="381"/>
    </row>
    <row r="72" spans="9:10" ht="12.75">
      <c r="I72" s="381"/>
      <c r="J72" s="381"/>
    </row>
    <row r="73" spans="9:10" ht="12.75">
      <c r="I73" s="381"/>
      <c r="J73" s="381"/>
    </row>
    <row r="74" spans="9:10" ht="12.75">
      <c r="I74" s="381"/>
      <c r="J74" s="381"/>
    </row>
    <row r="75" spans="9:10" ht="12.75">
      <c r="I75" s="381"/>
      <c r="J75" s="381"/>
    </row>
    <row r="76" spans="9:10" ht="12.75">
      <c r="I76" s="381"/>
      <c r="J76" s="381"/>
    </row>
    <row r="77" spans="9:10" ht="12.75">
      <c r="I77" s="381"/>
      <c r="J77" s="381"/>
    </row>
  </sheetData>
  <mergeCells count="13">
    <mergeCell ref="A52:F52"/>
    <mergeCell ref="A53:F53"/>
    <mergeCell ref="H53:K53"/>
    <mergeCell ref="C54:K54"/>
    <mergeCell ref="A1:K1"/>
    <mergeCell ref="A3:A4"/>
    <mergeCell ref="B3:B4"/>
    <mergeCell ref="C3:C4"/>
    <mergeCell ref="D3:D4"/>
    <mergeCell ref="E3:E4"/>
    <mergeCell ref="F3:F4"/>
    <mergeCell ref="G3:G4"/>
    <mergeCell ref="H3:K3"/>
  </mergeCells>
  <printOptions verticalCentered="1"/>
  <pageMargins left="0.7874015748031497" right="0.7874015748031497" top="0.984251968503937" bottom="0.984251968503937" header="0.31496062992125984" footer="0.5118110236220472"/>
  <pageSetup horizontalDpi="600" verticalDpi="600" orientation="landscape" paperSize="9" r:id="rId1"/>
  <headerFooter alignWithMargins="0">
    <oddHeader xml:space="preserve">&amp;RZałącznik nr 8
do uchwały Nr LXI/498/2009
Rady Miasta Świnoujścia
z dnia 17 grudnia 2009 roku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igorecka</cp:lastModifiedBy>
  <cp:lastPrinted>2009-12-18T10:44:34Z</cp:lastPrinted>
  <dcterms:created xsi:type="dcterms:W3CDTF">1998-12-09T13:02:10Z</dcterms:created>
  <dcterms:modified xsi:type="dcterms:W3CDTF">2009-12-18T10:45:59Z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