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3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0">'1'!$A$1:$G$170</definedName>
    <definedName name="_xlnm.Print_Area" localSheetId="12">'12'!$A$1:$F$18</definedName>
    <definedName name="_xlnm.Print_Area" localSheetId="13">'13'!$A$1:$F$19</definedName>
    <definedName name="_xlnm.Print_Area" localSheetId="3">'4'!$A$1:$L$255</definedName>
    <definedName name="_xlnm.Print_Area" localSheetId="5">'5'!$A$1:$M$14</definedName>
    <definedName name="_xlnm.Print_Area" localSheetId="6">'6'!$A$1:$K$36</definedName>
    <definedName name="_xlnm.Print_Titles" localSheetId="0">'1'!$4:$6</definedName>
    <definedName name="_xlnm.Print_Titles" localSheetId="10">'10'!$4:$5</definedName>
    <definedName name="_xlnm.Print_Titles" localSheetId="14">'14'!$3:$6</definedName>
    <definedName name="_xlnm.Print_Titles" localSheetId="1">'2'!$4:$7</definedName>
    <definedName name="_xlnm.Print_Titles" localSheetId="3">'4'!$3:$5</definedName>
    <definedName name="_xlnm.Print_Titles" localSheetId="4">'4a'!$3:$8</definedName>
    <definedName name="_xlnm.Print_Titles" localSheetId="5">'5'!$3:$5</definedName>
    <definedName name="_xlnm.Print_Titles" localSheetId="6">'6'!$5:$9</definedName>
  </definedNames>
  <calcPr fullCalcOnLoad="1"/>
</workbook>
</file>

<file path=xl/sharedStrings.xml><?xml version="1.0" encoding="utf-8"?>
<sst xmlns="http://schemas.openxmlformats.org/spreadsheetml/2006/main" count="2024" uniqueCount="801">
  <si>
    <t>2010 r.</t>
  </si>
  <si>
    <t>75647</t>
  </si>
  <si>
    <t>Dochody budżetu miasta na 2008 r.</t>
  </si>
  <si>
    <t>Wydatki budżetu miasta na  2008 r.</t>
  </si>
  <si>
    <t>Przychody i rozchody budżetu w 2008 r.</t>
  </si>
  <si>
    <t>2006-2012</t>
  </si>
  <si>
    <t>Dotacje celowe na zadania własne miasta realizowane przez podmioty nienależące do sektora finansów publicznych w 2008 r.</t>
  </si>
  <si>
    <t>3110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</si>
  <si>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</si>
  <si>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</si>
  <si>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</si>
  <si>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Drogi publiczne w miastach na prawach powiatu</t>
  </si>
  <si>
    <t>75803</t>
  </si>
  <si>
    <t>Część wyrównawcza subwencji ogólnej dla powiatów</t>
  </si>
  <si>
    <t>Rachunek dochodów własnych gminnych jednostek budżetowych,
z tego:</t>
  </si>
  <si>
    <t>Razem rachunek dochodów własnych  
(gmina+powiat)</t>
  </si>
  <si>
    <t>Rachunek dochodów własnych powiatowych jednostek budżetowych, z tego:</t>
  </si>
  <si>
    <t>Środki z Funduszu Pracy otrzymane przez powiat z przeznaczeniem na finansowanie kosztów wynagradzania i składek na ubezpieczenia społeczne pracowników powiatowego urzędu pracy</t>
  </si>
  <si>
    <t>dochody bieżące</t>
  </si>
  <si>
    <t>dochody majątkowe</t>
  </si>
  <si>
    <t>Plan 
na 2008 r.</t>
  </si>
  <si>
    <t xml:space="preserve">Urzędy naczelnych organów władzy państwowej, kontroli i ochrony prawa </t>
  </si>
  <si>
    <t>Plan
na 2008 r.
(5+11)</t>
  </si>
  <si>
    <t>WYDATKI GMINY</t>
  </si>
  <si>
    <t xml:space="preserve">Nazwa zadania inwestycyjnego
</t>
  </si>
  <si>
    <t>po roku 2010</t>
  </si>
  <si>
    <t>OGÓŁEM:</t>
  </si>
  <si>
    <t>środki JST</t>
  </si>
  <si>
    <t>kredyty, pożyczki i obligacje</t>
  </si>
  <si>
    <t>inne środki</t>
  </si>
  <si>
    <t>Nazwa projektu</t>
  </si>
  <si>
    <t>Źródła finansowa-
nia</t>
  </si>
  <si>
    <t>Wielofunkcyjna placówka opiekuńczo - wychowawcza-
(Adaptacja budynku internatu chłopców w Specjalnym Ośrodku Szkolno - Wychowawczym przy ul. Piastowskiej 55 na placówkę opiekuńczo - wychowawczą)</t>
  </si>
  <si>
    <t>Lata realizacji projektu</t>
  </si>
  <si>
    <t>Wartość całkowita projektu
(w zł)</t>
  </si>
  <si>
    <t>Nazwa programu</t>
  </si>
  <si>
    <t>Koszty kwalifikowane w ramach projektu
(w zł)</t>
  </si>
  <si>
    <t>środki UE</t>
  </si>
  <si>
    <t>2006-2008</t>
  </si>
  <si>
    <t>SPO-Rybołówstwa 
i przetwórstwo ryb 
2004-2006</t>
  </si>
  <si>
    <t>Zagospodarowanie terenu Basenu Bosmańskiego- budowa bazy rybackiej 
w Świnoujściu</t>
  </si>
  <si>
    <t>rok budżetowy 2008 (7+8+9+10)</t>
  </si>
  <si>
    <t>Przebudowa lub budowa mostu nad Starą Świną łączącego wyspy Karsibór i Wolin</t>
  </si>
  <si>
    <t>Budowa ścieżki rowerowej wzdłuż ulicy Krzywej</t>
  </si>
  <si>
    <t>Przebudowa Placu Wolności</t>
  </si>
  <si>
    <t>Budowa ciągu pieszo-rowerowego przy ul. 1 Maja w Karsiborze</t>
  </si>
  <si>
    <t>Budowa systemu parkingowego w mieście</t>
  </si>
  <si>
    <t>Sprawny i przyjazny środowisku dostęp do infrastruktury portu w Świnoujściu</t>
  </si>
  <si>
    <t>Przebudowa ulicy Wybrzeże Władysława IV</t>
  </si>
  <si>
    <t>Przebudowa ulic St. Moniuszki i B. Prusa wraz z budową ścieżki rowerowej</t>
  </si>
  <si>
    <t>Przebudowa ulicy Wojska Polskiego</t>
  </si>
  <si>
    <t>Przebudowa transgranicznego ciągu pieszego na wydmach wraz z sanitariatami i natryskami plażowymi</t>
  </si>
  <si>
    <t>Przygotowanie Bazy Las pod funkcje inwestycyjne - II etap</t>
  </si>
  <si>
    <t>Przebudowa ulicy Chełmońskiego i Malczewskiego</t>
  </si>
  <si>
    <t>Przedłużenie i przebudowa promenady</t>
  </si>
  <si>
    <t>Przebudowa ulicy B. Chrobrego (odcinek od ul. Wybrzeże Władysława IV do skrzyżowania z ul. Sikorskiego, Mieszka I i Piastowską)</t>
  </si>
  <si>
    <t>Przedłużenie ulic: Małopolskiej, Kaszubskiej i Mazurskiej</t>
  </si>
  <si>
    <t>Zagospodarowanie terenu Basenu Bosmańskiego - budowa bazy rybackiej w Świnoujściu</t>
  </si>
  <si>
    <t>Zagospodarowanie Basenu Północnego - budowa infrastruktury i wspólnej marki Zachodniopomorskiego Szlaku Żeglarskiego</t>
  </si>
  <si>
    <t>Przebudowa przystani jachtowej w Łunowie</t>
  </si>
  <si>
    <t>Strefa intensywnego inwestowania - przygotowanie terenów przyległych do Basenu Mulnik na cele parku przemysłowo-usługowego wraz z akwenem wodnym i nabrzeżami</t>
  </si>
  <si>
    <t>Rozbudowa cmentarza komunalnego w Przytorze</t>
  </si>
  <si>
    <t>System monitoringu miasta</t>
  </si>
  <si>
    <t>Termomodernizacja publicznych obiektów szkolnych</t>
  </si>
  <si>
    <t>Przebudowa budynku pralni szpitalnej na potrzeby ośrodka uzależnień przy ul. Mieszka I</t>
  </si>
  <si>
    <t>Budowa schroniska dla ludzi bezdomnych przy ul. Karsiborskiej 19</t>
  </si>
  <si>
    <t>Rewaloryzacja zabytkowego Parku Zdrojowego - I etap melioracje</t>
  </si>
  <si>
    <t>Oświetlenie ulicy Kościuszki</t>
  </si>
  <si>
    <t>Oświetlenie ulicy Krętej</t>
  </si>
  <si>
    <t>Oświetlenie ulicy Grudziądzkiej (odcinek od ul. Śląskiej do ul. Małopolskiej)</t>
  </si>
  <si>
    <t>Przebudowa odwodnienia w dzielnicy Warszów (ul. Modrzejewskiej) oraz w ulicach prawobrzeża: ul. Kochanowskiego (I etap), ul. Grodzkiej i Turniejowej</t>
  </si>
  <si>
    <t>92120</t>
  </si>
  <si>
    <t>Rewitalizacja Śródmieścia - etap I - ulica Hołdu Pruskiego</t>
  </si>
  <si>
    <t>Budowa Centrum Kultury i Sportu przy ul. Matejki (amfiteatr)</t>
  </si>
  <si>
    <t>Przebudowa stadionu OSiR Wyspiarz przy ul. Matejki</t>
  </si>
  <si>
    <t>Modernizacja boisk przyszkolnych - Zdrowi Wyspiarze - wdrażanie programu profilaktyki zdrowotnej poprzez stworzenie strf rekreacji dziecięcej</t>
  </si>
  <si>
    <t>Adaptacja pomieszczeń gospodarczych kondygnacji przyziemia w budynku I Liceum Ogólnokształcącego na oddział przedszkolny</t>
  </si>
  <si>
    <t>Rozbudowa Szpitala Miejskiego w Świnoujściu im. Alfreda Sokołowskiego przy ul. Mieszka I</t>
  </si>
  <si>
    <t>Przebudowa Zakładu Pielęgnacyjno-Opiekuńczego przy ul. Żeromskiego 21</t>
  </si>
  <si>
    <t>Okres realizacji</t>
  </si>
  <si>
    <t>60011
60015</t>
  </si>
  <si>
    <t>Przebudowa lub budowa mostu nad Starą Świną 
łączącego wyspy Karsibór i Wolin</t>
  </si>
  <si>
    <t xml:space="preserve">Przebudowa ulicy Wybrzeże Władysława IV </t>
  </si>
  <si>
    <t>6423</t>
  </si>
  <si>
    <t>Polskie Stowarzyszenie na Rzecz Osób
z Upośledzeniem Umysłowym</t>
  </si>
  <si>
    <t xml:space="preserve">Dotacje celowe otrzymane z budżetu państwa na inwestycje i zakupy inwestycyjne realizowane przez powiat na podstawie porozumień z organami administracji rządowej
Finansowanie z pożyczek i kredytów zagranicznych
</t>
  </si>
  <si>
    <t>Grzywny, mandaty i inne kary pieniężne od osób fizycznych</t>
  </si>
  <si>
    <t>80148</t>
  </si>
  <si>
    <t>Stołówki szkolne</t>
  </si>
  <si>
    <t>Gospodarka odpadami</t>
  </si>
  <si>
    <t>Ochrona zabytków i opieka nad zabytkami</t>
  </si>
  <si>
    <t>WYDATKI POWIATU</t>
  </si>
  <si>
    <t>Placówki dokształcania i doskonalenia nauczycieli</t>
  </si>
  <si>
    <t>Kwota
2008 r.</t>
  </si>
  <si>
    <t>GMINA</t>
  </si>
  <si>
    <t>POWIAT</t>
  </si>
  <si>
    <t>razem wydatki gminy</t>
  </si>
  <si>
    <t>razem wydatki powiatu</t>
  </si>
  <si>
    <t>Rozliczenia
z budżetem
z tytułu wpłat nadwyżek środków za 2007 r.</t>
  </si>
  <si>
    <r>
      <t>dopłata do utrzymania 1m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powierzchni użytkowej komunalnych lokali mieszkalnych</t>
    </r>
  </si>
  <si>
    <t>Plan na 2008 r.</t>
  </si>
  <si>
    <t>Składki na ubezpieczenia społeczne</t>
  </si>
  <si>
    <t>Składki na Fundusz Pracy</t>
  </si>
  <si>
    <t>Zakup materiałów papierniczych do sprzętu drukarskiego i urządzeń kserograficznych</t>
  </si>
  <si>
    <t>Zakup akcesoriów komputerowych, w tym programów i licencji</t>
  </si>
  <si>
    <t xml:space="preserve">Przebudowa ulicy Grunwaldzkiej jako transgranicznej drogi turystycznej do przejścia granicznego Świnoujście </t>
  </si>
  <si>
    <t>Szkolenie pracowników niebędących członkami korpusu służby cywilnej</t>
  </si>
  <si>
    <t>Ośrodek Rehabilitacyjno-Edukacyjno-Wychowawczy 
Polskiego Stowarzyszenia na Rzecz Osób z Upośledzeniem Umysłowym Koło w Świnoujściu</t>
  </si>
  <si>
    <t>Organizacja rodzin zastępczych</t>
  </si>
  <si>
    <t>Zadania z zakresu poprawy bezpieczeństwa publicznego</t>
  </si>
  <si>
    <t>2007-2018</t>
  </si>
  <si>
    <t>2004-2011</t>
  </si>
  <si>
    <t>2007-2009</t>
  </si>
  <si>
    <t>2007-2010</t>
  </si>
  <si>
    <t>2007-2012</t>
  </si>
  <si>
    <t>2005-2009</t>
  </si>
  <si>
    <t>2009-2010</t>
  </si>
  <si>
    <t>2004 -2009</t>
  </si>
  <si>
    <t>2009-2012</t>
  </si>
  <si>
    <t>Przebudowa ulicy Zalewowej</t>
  </si>
  <si>
    <t>2008-2012</t>
  </si>
  <si>
    <t>Budowa ścieżki rowerowej wzdłuż ulicy Barlickiego</t>
  </si>
  <si>
    <t>2005-2013</t>
  </si>
  <si>
    <t>2006-2009</t>
  </si>
  <si>
    <t>Budowa ulic Chełmońskiego 
i Malczewskiego</t>
  </si>
  <si>
    <t>2007-2013</t>
  </si>
  <si>
    <t>Budowa parkingu i przejścia na plażę przy ul. Ku Morzu</t>
  </si>
  <si>
    <t>2004-2010</t>
  </si>
  <si>
    <t>2008-2013</t>
  </si>
  <si>
    <t>2006-2010</t>
  </si>
  <si>
    <t>Rozbudowa Cmentarza 
Komunalnego w Świnoujściu</t>
  </si>
  <si>
    <t>2001-2013</t>
  </si>
  <si>
    <t>2008-2011</t>
  </si>
  <si>
    <t>2005-2008</t>
  </si>
  <si>
    <t>2007-2008</t>
  </si>
  <si>
    <t>Przebudowa budynku przy ul. Dąbrowskiego</t>
  </si>
  <si>
    <t>Rewaloryzacja zabytkowego Parku 
Zdrojowego - (I etap - melioracje)</t>
  </si>
  <si>
    <t>Oświetlenie ulic (wg uzgodnień)</t>
  </si>
  <si>
    <t>2009-2015</t>
  </si>
  <si>
    <t>Rozbudowa i modernizacja sieci deszczowych-
(przebudowa odwodnienia w dzielnicy Warszów - ul. Mdrzejewskiej oraz w ulicach przwobrzeża -ul. Kochanowskiego -I etap, ul. Grodzkiej  i ul. Turniejowej)</t>
  </si>
  <si>
    <t>2005-2012</t>
  </si>
  <si>
    <t>Rewitalizacja budynku przy Placu Słowiańskim nr 9 na cele punktu informacji turystycznej</t>
  </si>
  <si>
    <t>Budowa hali sportowej przy 
Gimnazjum Publicznym nr 3 (oś. Warszów)</t>
  </si>
  <si>
    <t>Modernizacja boisk przyszkolnych - Zdrowi Wyspiarze -
wdrażanie programu profilaktyki zdrowotnej poprzez stworzenie stref rekreacji dziecięcej</t>
  </si>
  <si>
    <t>Przebudowa boisk przyszkolnych</t>
  </si>
  <si>
    <t>Budowa pływalni miejskiej przy ul. Żeromskiego</t>
  </si>
  <si>
    <t>Budowa molo</t>
  </si>
  <si>
    <t>Urząd miasta</t>
  </si>
  <si>
    <t>ZWiK</t>
  </si>
  <si>
    <t>2007-2011</t>
  </si>
  <si>
    <t>Zabezpieczenie środków na inwestycje realizowane przez Komunikację Autobusową Sp. z o.o.</t>
  </si>
  <si>
    <t>Komunikacja Autobusowa</t>
  </si>
  <si>
    <t>60.</t>
  </si>
  <si>
    <t>Zabezpieczenie środków na system gospodarki odpadami</t>
  </si>
  <si>
    <t>2009-2011</t>
  </si>
  <si>
    <t>61.</t>
  </si>
  <si>
    <t>62.</t>
  </si>
  <si>
    <t>Liceum Ogólnokształcące Uzupełniające 
im. św. Jadwigi Królowej dla dorosłych</t>
  </si>
  <si>
    <t>Szkoła Podstawowa im. św. Jadwigi Królowej</t>
  </si>
  <si>
    <t>Gimnazjum im. św. Jadwigi Królowej</t>
  </si>
  <si>
    <t>Dotacje podmiotowe w 2008 r.</t>
  </si>
  <si>
    <t>Zadania w zakresie kultury i ochrony dziedzictwa 
narodowego</t>
  </si>
  <si>
    <t>Zakład Gospodarki Mieszkaniowej</t>
  </si>
  <si>
    <t>Przedszkola miejskie</t>
  </si>
  <si>
    <t>Ośrodek Sportu i Rekreacji 
    "Wyspiarz"</t>
  </si>
  <si>
    <t>Szkoła Podstawowa Nr 1</t>
  </si>
  <si>
    <t>Szkoła Podstawowa Nr 2</t>
  </si>
  <si>
    <t>Zespół Szkół Publicznych Nr 4 
   z Oddziałami Integracyjnymi</t>
  </si>
  <si>
    <t>Szkoła Podstawowa Nr 6</t>
  </si>
  <si>
    <t xml:space="preserve">Szkoła Podstawowa Nr 9 </t>
  </si>
  <si>
    <t>Gimnazjum Publiczne Nr 1</t>
  </si>
  <si>
    <t>Gimnazjum Publiczne Nr 2</t>
  </si>
  <si>
    <t>Gimnazjum Publiczne Nr 3</t>
  </si>
  <si>
    <t>Żłobek Miejski</t>
  </si>
  <si>
    <t>Młodzieżowy Dom Kultury</t>
  </si>
  <si>
    <t xml:space="preserve">      Urząd Miasta</t>
  </si>
  <si>
    <t xml:space="preserve">      Żegluga Świnoujska</t>
  </si>
  <si>
    <t>Liceum Ogólnokształcące 
z Oddziałami Integracyjnymi</t>
  </si>
  <si>
    <t>Zespół Szkół Morskich 
    - szkoły zawodowe</t>
  </si>
  <si>
    <t>Zespół Szkół w Świnoujściu</t>
  </si>
  <si>
    <t>Specjalny Ośrodek Szkolno
    -Wychowawczy</t>
  </si>
  <si>
    <t>Poradnia Psychologiczno
    -Pedagogiczna</t>
  </si>
  <si>
    <t>Zespół Szkół Morskich - internaty</t>
  </si>
  <si>
    <t>Przebudowa ulicy B. Chrobrego (na odcinku od Wybrzeża Wł. IV do skrzyżowania z ul. Sikorskiego, Mieszka I i Piastowską)</t>
  </si>
  <si>
    <t>Budowa ciągu pieszo-rowerowego przy ul. 1 Maja w  Karsiborze</t>
  </si>
  <si>
    <t>Budowa transgranicznego ciągu pieszego na wydmie wraz z sanitariatami i natryskami plażowymi</t>
  </si>
  <si>
    <t>Przygotowanie Bazy Las pod funkcje inwestycyjne</t>
  </si>
  <si>
    <t>Zagospodarowanie Basenu 
Północnego - budowa infrastruktury i wspólnej marki Zachodniopomorskiego Szlaku Żeglarskiego</t>
  </si>
  <si>
    <t>Przebudowa Zakładu Pielęgnacyjno
-Opiekuńczego przy ul. Żeromskiego 21</t>
  </si>
  <si>
    <t>Oświetlenie ul. Krętej</t>
  </si>
  <si>
    <t>58.</t>
  </si>
  <si>
    <t>59.</t>
  </si>
  <si>
    <t>Budowa ulic na Osiedlu Rycerska (przebudowa ul. Turniejowej i Zamkowej)</t>
  </si>
  <si>
    <t>Budowa hali sportowej przy Gimnazjum Publicznym Nr 3 (os. Warszów)</t>
  </si>
  <si>
    <t>Budowa boiska ze sztuczną nawierzchnią przy Gimnazjum Publicznym Nr 3 (os. Warszów)</t>
  </si>
  <si>
    <r>
      <t xml:space="preserve">Przebudowa ul. Grunwaldzkiej jako transgranicznej drogi turystycznej do przejścia granicznego Świnoujście
</t>
    </r>
    <r>
      <rPr>
        <i/>
        <sz val="10"/>
        <rFont val="Arial CE"/>
        <family val="0"/>
      </rPr>
      <t>Przebudowa ulicy Grunwaldzkiej pomiędzy ulicą Krzywą a ulicą Nowokarsiborską - II etap</t>
    </r>
  </si>
  <si>
    <r>
      <t xml:space="preserve">Przebudowa ul. Grunwaldzkiej jako transgranicznej drogi turystycznej do przejścia granicznego Świnoujście
</t>
    </r>
    <r>
      <rPr>
        <i/>
        <sz val="10"/>
        <rFont val="Arial CE"/>
        <family val="0"/>
      </rPr>
      <t>Przebudowa ulicy Grunwaldzkiej pomiędzy ulicą Karsiborską a ulicą Konstytucji 3-go Maja -III etap</t>
    </r>
  </si>
  <si>
    <t>Przebudowa ulicy Matejki</t>
  </si>
  <si>
    <t xml:space="preserve">Budowa stałego połączenia (tunel) wysp Uznam i Wolin </t>
  </si>
  <si>
    <t xml:space="preserve">Przebudowa Placu Wolności </t>
  </si>
  <si>
    <t>Przebudowa ulicy Słowackiego</t>
  </si>
  <si>
    <t>Przebudowa ulicy Szkolnej</t>
  </si>
  <si>
    <t>Modernizacja promów Karsibór</t>
  </si>
  <si>
    <t xml:space="preserve">Budowa ulic na Osiedlu Rycerska </t>
  </si>
  <si>
    <t xml:space="preserve">Przebudowa ulic Małopolskiej, Kaszubskiej i Mazurskiej </t>
  </si>
  <si>
    <t>Przebudowa ulicy Sosnowej</t>
  </si>
  <si>
    <t>Przebudowa ulicy Ku Morzu</t>
  </si>
  <si>
    <t xml:space="preserve">Rozbudowa Cmentarza 
Komunalnego w Przytorze </t>
  </si>
  <si>
    <t xml:space="preserve">Oświetlenie ulicy  Kościuszki </t>
  </si>
  <si>
    <t>Budowa Centrum Kultury i Sportu przy ul. Matejki</t>
  </si>
  <si>
    <t>Dotacje przedmiotowe w 2008 r.</t>
  </si>
  <si>
    <t>Wydatki jednostek pomocniczych w 2008 r.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</si>
  <si>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</si>
  <si>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</si>
  <si>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</si>
  <si>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</si>
  <si>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</si>
  <si>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</si>
  <si>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</si>
  <si>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</si>
  <si>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</si>
  <si>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</si>
  <si>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</si>
  <si>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</si>
  <si>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</si>
  <si>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</si>
  <si>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</si>
  <si>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</si>
  <si>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</si>
  <si>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</si>
  <si>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</si>
  <si>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</si>
  <si>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</si>
  <si>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Gimnazjum dla dorosłych WZDZ</t>
  </si>
  <si>
    <t>dopłata do dziecka</t>
  </si>
  <si>
    <t>90002</t>
  </si>
  <si>
    <t>26.</t>
  </si>
  <si>
    <t>52.</t>
  </si>
  <si>
    <t>53.</t>
  </si>
  <si>
    <t>54.</t>
  </si>
  <si>
    <t>55.</t>
  </si>
  <si>
    <t>56.</t>
  </si>
  <si>
    <t>57.</t>
  </si>
  <si>
    <t>Wydatki
ogółem
(5+9)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</si>
  <si>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</si>
  <si>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</si>
  <si>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</si>
  <si>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</si>
  <si>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</si>
  <si>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</si>
  <si>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</si>
  <si>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</si>
  <si>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</si>
  <si>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</si>
  <si>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</si>
  <si>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</si>
  <si>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</si>
  <si>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</si>
  <si>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</si>
  <si>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</si>
  <si>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</si>
  <si>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</si>
  <si>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</si>
  <si>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</si>
  <si>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</si>
  <si>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</si>
  <si>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</si>
  <si>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</si>
  <si>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</si>
  <si>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</si>
  <si>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</si>
  <si>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</si>
  <si>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</si>
  <si>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</si>
  <si>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</si>
  <si>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</si>
  <si>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</si>
  <si>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</si>
  <si>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</si>
  <si>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Spłaty pożyczek udzielonych</t>
  </si>
  <si>
    <t>8.</t>
  </si>
  <si>
    <t>Spłaty pożyczek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</si>
  <si>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</si>
  <si>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</si>
  <si>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</si>
  <si>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</si>
  <si>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</si>
  <si>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</si>
  <si>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</si>
  <si>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</si>
  <si>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</si>
  <si>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</si>
  <si>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</si>
  <si>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Nazwa jednostki pomocniczej</t>
  </si>
  <si>
    <t>x</t>
  </si>
  <si>
    <t>Inne źródła (wolne środki)</t>
  </si>
  <si>
    <t>Spłaty kredytów</t>
  </si>
  <si>
    <t>Udzielone pożyczki</t>
  </si>
  <si>
    <t>Lokaty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</si>
  <si>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</si>
  <si>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</si>
  <si>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</si>
  <si>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</si>
  <si>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</si>
  <si>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</si>
  <si>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</si>
  <si>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</si>
  <si>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</si>
  <si>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Nazwa jednostki
 otrzymującej dotację</t>
  </si>
  <si>
    <t>Zakres</t>
  </si>
  <si>
    <t>Planowane wydatki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</si>
  <si>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</si>
  <si>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</si>
  <si>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</si>
  <si>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</si>
  <si>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</si>
  <si>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</si>
  <si>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</si>
  <si>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</si>
  <si>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</si>
  <si>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</si>
  <si>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</si>
  <si>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</si>
  <si>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Prywatyzacja majątku jst</t>
  </si>
  <si>
    <t>Rozchody ogółem:</t>
  </si>
  <si>
    <t>Ogółem</t>
  </si>
  <si>
    <t>Łączne koszty finansowe</t>
  </si>
  <si>
    <t>Źródło dochodów</t>
  </si>
  <si>
    <t>Rozdział*</t>
  </si>
  <si>
    <t>Wydatki na obsługę długu</t>
  </si>
  <si>
    <t>Jednostka organizacyjna realizująca program lub koordynująca wykonanie programu</t>
  </si>
  <si>
    <t>dochody własne jst</t>
  </si>
  <si>
    <t>Nazwa zadania inwestycyjnego</t>
  </si>
  <si>
    <t>na inwestycje</t>
  </si>
  <si>
    <t>Papiery wartościowe (obligacje)</t>
  </si>
  <si>
    <t>Wykup papierów wartościowych (obligacji)</t>
  </si>
  <si>
    <t>z tego źródła finansowania</t>
  </si>
  <si>
    <t>Pochodne od 
wynagro-dzeń</t>
  </si>
  <si>
    <t>gmina</t>
  </si>
  <si>
    <t>Plan przychodów i wydatków Powiatowego Funduszu</t>
  </si>
  <si>
    <t>Ogółem wydatki (gmina + powiat)</t>
  </si>
  <si>
    <t>Ogółem (gmina + powiat)</t>
  </si>
  <si>
    <t>Gminne zakłady budżetowe, z tego</t>
  </si>
  <si>
    <t>010</t>
  </si>
  <si>
    <t>Rolnictwo i łowiectwo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</si>
  <si>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</si>
  <si>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</si>
  <si>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</si>
  <si>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</si>
  <si>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02095</t>
  </si>
  <si>
    <t>Pozostała działalność</t>
  </si>
  <si>
    <t>0690</t>
  </si>
  <si>
    <t>Wpływy z różnych opłat</t>
  </si>
  <si>
    <t>0870</t>
  </si>
  <si>
    <t>Wpływy ze sprzedaży składników majątkowych</t>
  </si>
  <si>
    <t>600</t>
  </si>
  <si>
    <t>Transport i łączność</t>
  </si>
  <si>
    <t>Środki na dofinansowanie własnych inwestycji gmin (związków gmin), powiatów (związków powiatów), samorządów województw, pozyskane z innych źródeł</t>
  </si>
  <si>
    <t>Finansowanie programów ze środków bezzwrotnych pochodzących z Unii Europejskiej</t>
  </si>
  <si>
    <t>630</t>
  </si>
  <si>
    <t>Turystyka</t>
  </si>
  <si>
    <t>63003</t>
  </si>
  <si>
    <t>Zadania w zakresie upowszechniania turystyki</t>
  </si>
  <si>
    <t>2701</t>
  </si>
  <si>
    <t>Środki na dofinansowanie własnych zadań bieżących gmin (związków gmin), powiatów (związków powiatów), samorządów województw, pozyskane z innych źródeł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</si>
  <si>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</si>
  <si>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</si>
  <si>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</si>
  <si>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</si>
  <si>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</si>
  <si>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</si>
  <si>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0570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</si>
  <si>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</si>
  <si>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</si>
  <si>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</si>
  <si>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</si>
  <si>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</si>
  <si>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</si>
  <si>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</si>
  <si>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</si>
  <si>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</si>
  <si>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</si>
  <si>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</si>
  <si>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</si>
  <si>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</si>
  <si>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</si>
  <si>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</si>
  <si>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</si>
  <si>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71035</t>
  </si>
  <si>
    <t>Cmentarze</t>
  </si>
  <si>
    <t>0830</t>
  </si>
  <si>
    <t xml:space="preserve">Wpływy z usług 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</si>
  <si>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</si>
  <si>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</si>
  <si>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</si>
  <si>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</si>
  <si>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</si>
  <si>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</si>
  <si>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
z organami administracji rządowej</t>
  </si>
  <si>
    <t>75020</t>
  </si>
  <si>
    <t>Starostwa powiatowe</t>
  </si>
  <si>
    <t>2360</t>
  </si>
  <si>
    <t>Dochody jednostek samorządu terytorialnego związane z realizacją zadań  z zakresu administracji rządowej oraz innych zadań zleconych ustawami</t>
  </si>
  <si>
    <t>75023</t>
  </si>
  <si>
    <t>Urzędy gmin (miast i miast na prawach powiatu)</t>
  </si>
  <si>
    <t>75045</t>
  </si>
  <si>
    <t>Komisje poborowe</t>
  </si>
  <si>
    <t>0970</t>
  </si>
  <si>
    <t>Wpływy z różnych dochodów</t>
  </si>
  <si>
    <t>751</t>
  </si>
  <si>
    <t>75101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</si>
  <si>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</si>
  <si>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</si>
  <si>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</si>
  <si>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</si>
  <si>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</si>
  <si>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</si>
  <si>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</si>
  <si>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</si>
  <si>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</si>
  <si>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</si>
  <si>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</si>
  <si>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</si>
  <si>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</si>
  <si>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</si>
  <si>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</si>
  <si>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</si>
  <si>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</si>
  <si>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</si>
  <si>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</si>
  <si>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</si>
  <si>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</si>
  <si>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</si>
  <si>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</si>
  <si>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</si>
  <si>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</si>
  <si>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</si>
  <si>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</si>
  <si>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</si>
  <si>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</si>
  <si>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</si>
  <si>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</si>
  <si>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</si>
  <si>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0390</t>
  </si>
  <si>
    <t>Wpływy z opłaty uzdrowiskowej, pobieranej w gminach posiadających status gminy uzdrowiskowej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</si>
  <si>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</si>
  <si>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</si>
  <si>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</si>
  <si>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</si>
  <si>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</si>
  <si>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</si>
  <si>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</si>
  <si>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</si>
  <si>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</si>
  <si>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</si>
  <si>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</si>
  <si>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</si>
  <si>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</si>
  <si>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</si>
  <si>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</si>
  <si>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</si>
  <si>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</si>
  <si>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</si>
  <si>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</si>
  <si>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</si>
  <si>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</si>
  <si>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</si>
  <si>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</si>
  <si>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</si>
  <si>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</si>
  <si>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</si>
  <si>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</si>
  <si>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
samorządu terytorialnego</t>
  </si>
  <si>
    <t>2920</t>
  </si>
  <si>
    <t xml:space="preserve">Subwencje ogólne z budżetu państwa </t>
  </si>
  <si>
    <t>75802</t>
  </si>
  <si>
    <t>Uzupełnienie subwencji ogólnej dla jednostek 
samorządu terytorialnego</t>
  </si>
  <si>
    <t>2790</t>
  </si>
  <si>
    <t>Środki na utrzymanie rzecznych przepraw promowych oraz budowę, modernizację, utrzymanie, ochronę i zarządzanie drogami krajowymi i wojewódzkimi w granicach miast na prawach powiatu</t>
  </si>
  <si>
    <t>75814</t>
  </si>
  <si>
    <t>Różne rozliczenia finansowe</t>
  </si>
  <si>
    <t xml:space="preserve">Pozostałe odsetki </t>
  </si>
  <si>
    <t>Subwencje ogólne z budżetu państwa</t>
  </si>
  <si>
    <t>75832</t>
  </si>
  <si>
    <t>Część równoważąca subwencji ogólnej dla powiatów</t>
  </si>
  <si>
    <t>851</t>
  </si>
  <si>
    <t>Ochrona zdrowia</t>
  </si>
  <si>
    <t>85156</t>
  </si>
  <si>
    <t>Składki na ubezpieczenie zdrowotne oraz świadczenia dla osób nieobjętych obowiązkiem ubezpieczenia zdrowotnego</t>
  </si>
  <si>
    <t>852</t>
  </si>
  <si>
    <t>Pomoc społeczna</t>
  </si>
  <si>
    <t>85203</t>
  </si>
  <si>
    <t>Ośrodki wsparcia</t>
  </si>
  <si>
    <t>85204</t>
  </si>
  <si>
    <t>Rodziny zastępcze</t>
  </si>
  <si>
    <t>2320</t>
  </si>
  <si>
    <t>Dotacje celowe otrzymane z powiatu na zadania bieżące realizowane na podstawie porozumień (umów) między jednostkami samorządu terytorialnego</t>
  </si>
  <si>
    <t>85212</t>
  </si>
  <si>
    <t>Świadczenia rodzinne, zaliczka alimentacyjna oraz składki na ubezpieczenia emerytalne i rentowe z ubezpieczenia społecznego</t>
  </si>
  <si>
    <t>85213</t>
  </si>
  <si>
    <t xml:space="preserve">Składki na ubezpieczenie zdrowotne opłacane za osoby pobierające niektóre świadczenia z pomocy społecznej oraz niektóre świadczenia rodzinne </t>
  </si>
  <si>
    <t>85214</t>
  </si>
  <si>
    <t>Zasiłki i pomoc w naturze oraz składki na ubezpieczenia emerytalne i rentowe</t>
  </si>
  <si>
    <t>Dotacje celowe otrzymane z budżetu państwa na realizację własnych zadań bieżących gmin (związków gmin)</t>
  </si>
  <si>
    <t>85219</t>
  </si>
  <si>
    <t>Ośrodki pomocy społecznej</t>
  </si>
  <si>
    <t>2030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</si>
  <si>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</si>
  <si>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</si>
  <si>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</si>
  <si>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</si>
  <si>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</si>
  <si>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85321</t>
  </si>
  <si>
    <t>Zespoły do spraw orzekania o niepełnosprawności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</si>
  <si>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</si>
  <si>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</si>
  <si>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</si>
  <si>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</si>
  <si>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</si>
  <si>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</si>
  <si>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</si>
  <si>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DOCHODY GMINY</t>
  </si>
  <si>
    <t>DOCHODY POWIATU</t>
  </si>
  <si>
    <t>wpływy z różnych opłat</t>
  </si>
  <si>
    <t>Ogółem dochody (gmina + powiat)</t>
  </si>
  <si>
    <t>Dotacje przekazane  z funduszy celowych na realizację zadań bieżących 
jednostek sektora finansów publicznych</t>
  </si>
  <si>
    <t>Dotacje przekazane  z funduszy celowych na realizację zadań bieżących 
jednostek niezaliczanych do sektora finansów publicznych</t>
  </si>
  <si>
    <t>Zakup usług pozostałych</t>
  </si>
  <si>
    <t>Otrzymane spadki, zapisy i darowizny w postaci pieniężnej</t>
  </si>
  <si>
    <t>Dotacje przekazane z funduszy celowych na realizację zadań bieżących  
dla jednostek sektora finansów publicznych</t>
  </si>
  <si>
    <t>Dotacje przekazane z funduszy celowych na realizację zadań bieżących  
dla jednostek niezaliczanych do sektora finansów publicznych</t>
  </si>
  <si>
    <t>Zakup materiałów i wyposażenia</t>
  </si>
  <si>
    <t>Zakup pomocy naukowych, dydaktycznych i książek</t>
  </si>
  <si>
    <t>Wydatki inwestycyjne funduszy celowych</t>
  </si>
  <si>
    <t>Wpływy z usług</t>
  </si>
  <si>
    <t>Przelewy redystrybucyjne</t>
  </si>
  <si>
    <t xml:space="preserve">Zakup usług remontowych </t>
  </si>
  <si>
    <t>Wynagrodzenia bezosobowe</t>
  </si>
  <si>
    <t>Różne opłaty i składki</t>
  </si>
  <si>
    <t>Wydatki na zakupy inwestycyjne funduszy celowych</t>
  </si>
  <si>
    <t>60041</t>
  </si>
  <si>
    <t>Infrastruktura portowa</t>
  </si>
  <si>
    <t>01008</t>
  </si>
  <si>
    <t>01030</t>
  </si>
  <si>
    <t>01095</t>
  </si>
  <si>
    <t>400</t>
  </si>
  <si>
    <t>40002</t>
  </si>
  <si>
    <t>500</t>
  </si>
  <si>
    <t>50095</t>
  </si>
  <si>
    <t>60004</t>
  </si>
  <si>
    <t>60016</t>
  </si>
  <si>
    <t>63095</t>
  </si>
  <si>
    <t>70001</t>
  </si>
  <si>
    <t>70095</t>
  </si>
  <si>
    <t>71004</t>
  </si>
  <si>
    <t>75022</t>
  </si>
  <si>
    <t>75095</t>
  </si>
  <si>
    <t>75412</t>
  </si>
  <si>
    <t>75495</t>
  </si>
  <si>
    <t>757</t>
  </si>
  <si>
    <t>75702</t>
  </si>
  <si>
    <t>75818</t>
  </si>
  <si>
    <t>801</t>
  </si>
  <si>
    <t>80101</t>
  </si>
  <si>
    <t>80103</t>
  </si>
  <si>
    <t>80104</t>
  </si>
  <si>
    <t>80110</t>
  </si>
  <si>
    <t>80113</t>
  </si>
  <si>
    <t>80146</t>
  </si>
  <si>
    <t>80195</t>
  </si>
  <si>
    <t>85149</t>
  </si>
  <si>
    <t>85152</t>
  </si>
  <si>
    <t>85153</t>
  </si>
  <si>
    <t>85154</t>
  </si>
  <si>
    <t>85195</t>
  </si>
  <si>
    <t>85202</t>
  </si>
  <si>
    <t>85215</t>
  </si>
  <si>
    <t>85305</t>
  </si>
  <si>
    <t>85395</t>
  </si>
  <si>
    <t>854</t>
  </si>
  <si>
    <t>85401</t>
  </si>
  <si>
    <t>85407</t>
  </si>
  <si>
    <t>85415</t>
  </si>
  <si>
    <t>85446</t>
  </si>
  <si>
    <t>85495</t>
  </si>
  <si>
    <t>90003</t>
  </si>
  <si>
    <t>90004</t>
  </si>
  <si>
    <t>90013</t>
  </si>
  <si>
    <t>90015</t>
  </si>
  <si>
    <t>921</t>
  </si>
  <si>
    <t>92109</t>
  </si>
  <si>
    <t>92116</t>
  </si>
  <si>
    <t>92118</t>
  </si>
  <si>
    <t>92195</t>
  </si>
  <si>
    <t>926</t>
  </si>
  <si>
    <t>92601</t>
  </si>
  <si>
    <t>92605</t>
  </si>
  <si>
    <t>60015</t>
  </si>
  <si>
    <t>75405</t>
  </si>
  <si>
    <t>80102</t>
  </si>
  <si>
    <t>80111</t>
  </si>
  <si>
    <t>80120</t>
  </si>
  <si>
    <t>80123</t>
  </si>
  <si>
    <t>80130</t>
  </si>
  <si>
    <t>80134</t>
  </si>
  <si>
    <t>80140</t>
  </si>
  <si>
    <t>85111</t>
  </si>
  <si>
    <t>85117</t>
  </si>
  <si>
    <t>85201</t>
  </si>
  <si>
    <t>85311</t>
  </si>
  <si>
    <t>85333</t>
  </si>
  <si>
    <t>85403</t>
  </si>
  <si>
    <t>85406</t>
  </si>
  <si>
    <t>85410</t>
  </si>
  <si>
    <t>85417</t>
  </si>
  <si>
    <t>85419</t>
  </si>
  <si>
    <t>90006</t>
  </si>
  <si>
    <t>razem wydatki gmina</t>
  </si>
  <si>
    <t>razem wydatki powiat</t>
  </si>
  <si>
    <t>Melioracje wodne</t>
  </si>
  <si>
    <t>Izby rolnicze</t>
  </si>
  <si>
    <t>Dostarczanie wody</t>
  </si>
  <si>
    <t>Handel</t>
  </si>
  <si>
    <t>Lokalny transport zbiorowy</t>
  </si>
  <si>
    <t>Drogi publiczne gminne</t>
  </si>
  <si>
    <t>Zakłady gospodarki mieszkaniowej</t>
  </si>
  <si>
    <t>Plany zagospodarowania przestrzennego</t>
  </si>
  <si>
    <t>Rady gmin (miast i miast na prawach powiatu)</t>
  </si>
  <si>
    <t>Ochotnicze straże pożarne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</si>
  <si>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</si>
  <si>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</si>
  <si>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</si>
  <si>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</si>
  <si>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</si>
  <si>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</si>
  <si>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</si>
  <si>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</si>
  <si>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</si>
  <si>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</si>
  <si>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Programy polityki zdrowotnej</t>
  </si>
  <si>
    <t>Zapobieganie i zwalczanie AIDS</t>
  </si>
  <si>
    <t>Zwalczanie narkomanii</t>
  </si>
  <si>
    <t>Przeciwdziałanie alkoholizmowi</t>
  </si>
  <si>
    <t>Domy pomocy społecznej</t>
  </si>
  <si>
    <t>Dodatki mieszkaniowe</t>
  </si>
  <si>
    <t xml:space="preserve">Żłobki </t>
  </si>
  <si>
    <t>Edukacyjna opieka wychowawcza</t>
  </si>
  <si>
    <t>Świetlice szkolne</t>
  </si>
  <si>
    <t>Internaty i bursy szkolne</t>
  </si>
  <si>
    <t>Pomoc materialna dla uczniów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</si>
  <si>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</si>
  <si>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</si>
  <si>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</si>
  <si>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</si>
  <si>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</si>
  <si>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Biblioteki</t>
  </si>
  <si>
    <t>Muzea</t>
  </si>
  <si>
    <t>Kultura fizyczna i sport</t>
  </si>
  <si>
    <t>Obiekty sportowe</t>
  </si>
  <si>
    <t>Zadania w zakresie kultury fizycznej i sportu</t>
  </si>
  <si>
    <t xml:space="preserve">Drogi publiczne w miastach na prawach powiatu </t>
  </si>
  <si>
    <t>Komendy powiatowe Policji</t>
  </si>
  <si>
    <t>Gimnazja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</si>
  <si>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</si>
  <si>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</si>
  <si>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</si>
  <si>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</si>
  <si>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</si>
  <si>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Szpitale ogólne</t>
  </si>
  <si>
    <t>Zakłady opiekuńczo-lecznicze i pielęgnacyjno-opiekuńcze</t>
  </si>
  <si>
    <t>Placówki opiekuńczo-wychowawcze</t>
  </si>
  <si>
    <t>85218</t>
  </si>
  <si>
    <t>Powiatowe centra pomocy rodzinie</t>
  </si>
  <si>
    <t>Rehabilitacja zawodowa i społeczna osób niepełnosprawnych</t>
  </si>
  <si>
    <t>Powiatowe urzędy pracy</t>
  </si>
  <si>
    <t>Specjalne ośrodki szkolno-wychowawcze</t>
  </si>
  <si>
    <t>Poradnie psychologiczno-pedagogiczne, w tym poradnie specjalistyczne</t>
  </si>
  <si>
    <t>Szkolne schroniska młodzieżowe</t>
  </si>
  <si>
    <t>Ośrodki rewalidacyjno-wychowawcze</t>
  </si>
  <si>
    <t>Ochrona gleby i wód podziemnych</t>
  </si>
  <si>
    <t>Urzędy naczelnych organów władzy państwowej, kontroli i ochrony prawa oraz sądownictwa</t>
  </si>
  <si>
    <t>Urzędy naczelnych organów władzy państwowej, kontroli i ochrony prawa</t>
  </si>
  <si>
    <t>Składki na ubezpieczenia zdrowotne oraz świadczenia dla osób nieobjętych obowiązkiem ubezpieczenia zdrowotnego</t>
  </si>
  <si>
    <t>Dokształcanie i doskonalenie nauczycieli</t>
  </si>
  <si>
    <t>Składki na ubezpieczenie zdrowotne opłacane za osoby pobierające niektóre świadczenia z pomocy społecznej oraz niektóre świadczenia rodzinne</t>
  </si>
  <si>
    <t>Kultura i ochrona dziedzictwa narodowego</t>
  </si>
  <si>
    <t>Szkoły podstawowe specjalne</t>
  </si>
  <si>
    <t>Wytwarzanie i zaopatrywanie w energię elektryczną, gaz i wodę</t>
  </si>
  <si>
    <t>60011</t>
  </si>
  <si>
    <t>Drogi publiczne krajowe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</si>
  <si>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</si>
  <si>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</si>
  <si>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</si>
  <si>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</si>
  <si>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</si>
  <si>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</si>
  <si>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</si>
  <si>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</si>
  <si>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</si>
  <si>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</si>
  <si>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</si>
  <si>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Budowa ulicy Cieszkowskiego 
i Orzeszkowej</t>
  </si>
  <si>
    <t>Urząd Miasta</t>
  </si>
  <si>
    <t>Placówki wychowania pozaszkolnego</t>
  </si>
  <si>
    <t>Zakład Gospodarki 
Mieszkaniowej</t>
  </si>
  <si>
    <t>Ośrodek Sportu i Rekreacji    "Wyspiarz"</t>
  </si>
  <si>
    <t xml:space="preserve">Ogółem </t>
  </si>
  <si>
    <t>Przedszkola Miejskie</t>
  </si>
  <si>
    <t>Miejski Dom Kultury</t>
  </si>
  <si>
    <t>Miejska Biblioteka Publiczna</t>
  </si>
  <si>
    <t>Samodzielny Publiczny Zakład Opieki Zdrowotnej 
Szpital Miejski im. Alfreda Sokołowskiego</t>
  </si>
  <si>
    <t>Samodzielny Publiczny Zakład Opieki Zdrowotnej 
Zakład Pielęgnacyjno-Opiekuńczy</t>
  </si>
  <si>
    <t>Gimnazjum Fundacji LOGOS</t>
  </si>
  <si>
    <t>Gimnazjum przy Liceum Ogólnokształcącym 
Społecznego Towarzystwa Szkoły Gimnazjalnej</t>
  </si>
  <si>
    <t>I Liceum Społeczne Fundacji LOGOS</t>
  </si>
  <si>
    <t>Społeczna Szkoła Podstawowa Towarzystwa 
Szkoły Gimnazjalnej</t>
  </si>
  <si>
    <t>Społeczne Liceum Ogólnokształcące Społecznego 
Towarzystwa Szkoły Gimnazjalnej</t>
  </si>
  <si>
    <t>Katolickie Liceum Ogólnokształcące 
im. św. Jadwigi Królowej</t>
  </si>
  <si>
    <t>Liceum Ogólnokształcące Szczecińskiej 
Fundacji „Talent-Promocja-Postęp”</t>
  </si>
  <si>
    <t>Liceum Ogólnokształcące dla dorosłych 
- Towarzystwa Oświatowo-Promocyjnego Bussiness-Pro</t>
  </si>
  <si>
    <t>Liceum Ogólnokształcące 
im. św. Jadwigi Królowej dla dorosłych</t>
  </si>
  <si>
    <t xml:space="preserve">Zasadnicza Szkoła Zawodowa Wojewódzkiego 
Zakładu Doskonalenia Zawodowego </t>
  </si>
  <si>
    <t>Technikum Elektryczne Wojewódzkiego Zakładu 
Doskonalenia Zawodowego</t>
  </si>
  <si>
    <t>Policealna Szkoła Biznesu Towarzystwa 
Oświatowo-Promocyjnego ”Biznes-Pro”</t>
  </si>
  <si>
    <t>Prowadzenie edukacji profilaktycznej z zakresu 
AIDS i HIV adresowanych do uczniów placówek oświatowych</t>
  </si>
  <si>
    <t>Zadania w zakresie pomocy społecznej</t>
  </si>
  <si>
    <t>Zadania w zakresie oświaty i wychowania</t>
  </si>
  <si>
    <t>Utrzymanie dzieci w placówkach opiekuńczo
-wychowawczych</t>
  </si>
  <si>
    <t>Zadania w zakresie przeciwdziałania alkoholizmowi</t>
  </si>
  <si>
    <t xml:space="preserve">Opieka nad upośledzonymi umysłowo </t>
  </si>
  <si>
    <t>Opieka paliatywna nad dziećmi w mieście 
Świnoujściu</t>
  </si>
  <si>
    <t>Sołectwo Karsibór</t>
  </si>
  <si>
    <t>Osiedle Warszów</t>
  </si>
  <si>
    <t>Osiedle Przytór-Łunowo</t>
  </si>
  <si>
    <t>Kwota dotacji bieżącej</t>
  </si>
  <si>
    <t>Remont obiektów Miejskiego Domu Kultury</t>
  </si>
  <si>
    <t>Remont obiektu Muzeum Rybołówstwa Morskiego</t>
  </si>
  <si>
    <t>Prace remontowe przy zabytkach</t>
  </si>
  <si>
    <t>Realizacja działań z zakresu zapobiegania narkomanii adresowane do mieszkańców Świnoujścia</t>
  </si>
  <si>
    <t>Kwota dotacji majątkowej</t>
  </si>
  <si>
    <t>Dotacje celowe na zadania własne miasta realizowane przez podmioty należące do sektora finansów publicznych w 2008 r.</t>
  </si>
  <si>
    <t>Zakup sprzętu medycznego przez SPZOZ Zakład Pielęgnacyjno-Opiekuńczy</t>
  </si>
  <si>
    <t>Pożyczki na finansowanie zadań realizowanych z udziałem środków pochodzących z budżetu UE</t>
  </si>
  <si>
    <t>Spłaty pożyczek otrzymanych na finansowanie zadań realizowanych z udziałem środków pochodzących z budżetu UE</t>
  </si>
  <si>
    <t>Planowane płatności w latach w ramach projektu</t>
  </si>
  <si>
    <t>Limity wydatków miasta na projekty planowane do realizacji w ramach poszczególnych programów operacyjnych
 w roku 2008 i kolejnych</t>
  </si>
  <si>
    <t>Źródła finansowania w odniesieniu do kosztów kwalifikowa-
nych</t>
  </si>
  <si>
    <t xml:space="preserve"> oraz rachunków dochodów własnych jednostek budżetowych na 2008 r.</t>
  </si>
  <si>
    <t>2011-2012</t>
  </si>
  <si>
    <t>2440</t>
  </si>
  <si>
    <t>2450</t>
  </si>
  <si>
    <t>4210</t>
  </si>
  <si>
    <t>4300</t>
  </si>
  <si>
    <t>Dział 900 Rozdział 90011</t>
  </si>
  <si>
    <t>Dział 710, Rozdział 71030</t>
  </si>
  <si>
    <t>0960</t>
  </si>
  <si>
    <t>Ochrony Środowiska i Gospodarki Wodnej w 2008 r.</t>
  </si>
  <si>
    <t>Gospodarki Zasobem Geodezyjnym i Kartograficznym w 2008 r.</t>
  </si>
  <si>
    <t>RAZEM</t>
  </si>
  <si>
    <t>Limity wydatków miasta na wieloletnie programy inwestycyjne w latach 2008 i kolejnych</t>
  </si>
  <si>
    <t>wydatki bieżące</t>
  </si>
  <si>
    <t>dotacje
z budżetu</t>
  </si>
  <si>
    <t>OGÓŁEM</t>
  </si>
  <si>
    <t>6299</t>
  </si>
  <si>
    <t>Współfinansowanie programów i projektów realizowanych ze środków z funduszy strukturalnych, Funduszu Spójności oraz funduszy unijnych finansujących Wspólną Politykę Rolną</t>
  </si>
  <si>
    <t>środki pochodzące
z innych  źródeł (m.in. Gminny Fundusz Ochrony Środowiska)</t>
  </si>
  <si>
    <t>6298</t>
  </si>
  <si>
    <t>Finansowanie programów i projektów ze środków funduszy strukturalnych, Funduszu Spójności oraz funduszy unijnych finansujących Wspólną Politykę Rolną</t>
  </si>
  <si>
    <t>Rewaloryzacja zabytkowego Parku Zdrojowego w Świnoujściu - etap I</t>
  </si>
  <si>
    <t>Zakup usług obejmujących wykonanie ekspertyz, analiz i opinii</t>
  </si>
  <si>
    <t>Muzeum Rybołówstwa Morskiego</t>
  </si>
  <si>
    <t>Zadania w zakresie administracji publicznej</t>
  </si>
  <si>
    <t>Budowa boiska ze sztuczną nawierzchnią przy Gimnazjum Publicznym
nr 3 (Oś. Warszów)</t>
  </si>
  <si>
    <t>Interreg IIIA - Polsko-Niemieckiego Pogranicza na obszarze Krajów Związkowych Meklemburgia Pomorze Przednie Brandenburgia - Polska 
(woj. zachodniopomorskie)</t>
  </si>
  <si>
    <t>Remont obiektów sportowych zarządzanych przez OSiR Wyspiarz</t>
  </si>
  <si>
    <t xml:space="preserve">dopłaty do 1 godziny funkcjonowania: 
- hali sportowej
- pływalni
- boiska ze sztuczną nawierzchnią
</t>
  </si>
  <si>
    <t>Remont i adaptacja pomieszczeń zarządzanych przez Zakład Gospodarki Mieszkaniowej</t>
  </si>
  <si>
    <t>Remonty Przedszkoli</t>
  </si>
  <si>
    <t>`</t>
  </si>
  <si>
    <t>§ 952</t>
  </si>
  <si>
    <t>§ 903</t>
  </si>
  <si>
    <t>§ 951</t>
  </si>
  <si>
    <t>§ 944</t>
  </si>
  <si>
    <t>§ 957</t>
  </si>
  <si>
    <t>§ 931</t>
  </si>
  <si>
    <t>§ 955</t>
  </si>
  <si>
    <t>§ 992</t>
  </si>
  <si>
    <t>§ 963</t>
  </si>
  <si>
    <t>§ 991</t>
  </si>
  <si>
    <t>§ 994</t>
  </si>
  <si>
    <t>§ 982</t>
  </si>
  <si>
    <t>§ 995</t>
  </si>
  <si>
    <t>Zadania inwestycyjne realizowane przez WIM (bez zakupów inwestycyjnych i dotacji dla podmiotów) w 2008 r.</t>
  </si>
  <si>
    <t>Łączne nakłady finansowe
(w zł)</t>
  </si>
  <si>
    <t>Zagospodarowanie terenu Basenu 
Bosmańskiego- budowa bazy rybackiej w Świnoujściu</t>
  </si>
  <si>
    <t>Rozbudowa Szpitala Miejskiego w Świnoujściu im. Alfreda Sokołowskiego przy 
ul. Mieszka I</t>
  </si>
  <si>
    <t>2008-2010</t>
  </si>
  <si>
    <t>2005-2011</t>
  </si>
  <si>
    <t>Przebudowa budynku pralni szpitalnej na potrzeby ośrodka zwalczania uzależnień przy 
ul. Mieszka I</t>
  </si>
  <si>
    <t>Zabezpieczenie środków na inwestycje realizowane przez Zakład Wodociągów i Kanalizacji</t>
  </si>
  <si>
    <t>Uwaga: W źródłach finansowania zadań w kategorii "inne środki" wykazano kwoty dofinansowania z innych źródeł zagwarantowane Miastu umowami (ujęte w budżecie) oraz kwoty dofinansowania, o  które Miasto będzie aplikować w latach przyszłych (nie ujęte w budżecie).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</si>
</sst>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 CE"/>
      <family val="0"/>
    </font>
    <font>
      <i/>
      <sz val="10"/>
      <color indexed="62"/>
      <name val="Arial CE"/>
      <family val="0"/>
    </font>
    <font>
      <sz val="10"/>
      <color indexed="62"/>
      <name val="Arial"/>
      <family val="2"/>
    </font>
    <font>
      <sz val="14"/>
      <name val="Arial CE"/>
      <family val="2"/>
    </font>
    <font>
      <sz val="5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vertAlign val="superscript"/>
      <sz val="10"/>
      <name val="Arial CE"/>
      <family val="0"/>
    </font>
    <font>
      <sz val="12"/>
      <name val="Arial CE"/>
      <family val="2"/>
    </font>
    <font>
      <i/>
      <sz val="12"/>
      <name val="Arial CE"/>
      <family val="2"/>
    </font>
    <font>
      <sz val="10"/>
      <name val="Arial "/>
      <family val="0"/>
    </font>
    <font>
      <b/>
      <sz val="9"/>
      <name val="Arial CE"/>
      <family val="2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49" fontId="7" fillId="0" borderId="2" xfId="0" applyNumberFormat="1" applyFont="1" applyFill="1" applyBorder="1" applyAlignment="1" applyProtection="1">
      <alignment horizontal="center" vertical="top"/>
      <protection hidden="1"/>
    </xf>
    <xf numFmtId="49" fontId="7" fillId="0" borderId="2" xfId="0" applyNumberFormat="1" applyFont="1" applyFill="1" applyBorder="1" applyAlignment="1" applyProtection="1">
      <alignment vertical="top"/>
      <protection hidden="1"/>
    </xf>
    <xf numFmtId="49" fontId="5" fillId="0" borderId="2" xfId="0" applyNumberFormat="1" applyFont="1" applyFill="1" applyBorder="1" applyAlignment="1" applyProtection="1">
      <alignment horizontal="center" vertical="top"/>
      <protection hidden="1"/>
    </xf>
    <xf numFmtId="49" fontId="5" fillId="0" borderId="2" xfId="0" applyNumberFormat="1" applyFont="1" applyFill="1" applyBorder="1" applyAlignment="1" applyProtection="1">
      <alignment vertical="top"/>
      <protection hidden="1"/>
    </xf>
    <xf numFmtId="49" fontId="10" fillId="0" borderId="2" xfId="0" applyNumberFormat="1" applyFont="1" applyFill="1" applyBorder="1" applyAlignment="1" applyProtection="1">
      <alignment horizontal="center" vertical="top"/>
      <protection hidden="1"/>
    </xf>
    <xf numFmtId="49" fontId="10" fillId="0" borderId="2" xfId="0" applyNumberFormat="1" applyFont="1" applyFill="1" applyBorder="1" applyAlignment="1" applyProtection="1">
      <alignment vertical="top"/>
      <protection hidden="1"/>
    </xf>
    <xf numFmtId="49" fontId="10" fillId="0" borderId="2" xfId="0" applyNumberFormat="1" applyFont="1" applyFill="1" applyBorder="1" applyAlignment="1" applyProtection="1">
      <alignment vertical="top" wrapText="1"/>
      <protection hidden="1"/>
    </xf>
    <xf numFmtId="49" fontId="7" fillId="0" borderId="2" xfId="0" applyNumberFormat="1" applyFont="1" applyFill="1" applyBorder="1" applyAlignment="1" applyProtection="1">
      <alignment vertical="top" wrapText="1"/>
      <protection hidden="1"/>
    </xf>
    <xf numFmtId="49" fontId="5" fillId="0" borderId="2" xfId="0" applyNumberFormat="1" applyFont="1" applyFill="1" applyBorder="1" applyAlignment="1" applyProtection="1">
      <alignment vertical="top" wrapText="1"/>
      <protection hidden="1"/>
    </xf>
    <xf numFmtId="49" fontId="7" fillId="0" borderId="2" xfId="0" applyNumberFormat="1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49" fontId="7" fillId="0" borderId="2" xfId="0" applyNumberFormat="1" applyFont="1" applyBorder="1" applyAlignment="1" applyProtection="1">
      <alignment vertical="top"/>
      <protection hidden="1"/>
    </xf>
    <xf numFmtId="49" fontId="5" fillId="0" borderId="2" xfId="0" applyNumberFormat="1" applyFont="1" applyBorder="1" applyAlignment="1" applyProtection="1">
      <alignment horizontal="center" vertical="top"/>
      <protection hidden="1"/>
    </xf>
    <xf numFmtId="49" fontId="5" fillId="0" borderId="2" xfId="0" applyNumberFormat="1" applyFont="1" applyBorder="1" applyAlignment="1" applyProtection="1">
      <alignment vertical="top"/>
      <protection hidden="1"/>
    </xf>
    <xf numFmtId="49" fontId="10" fillId="0" borderId="2" xfId="0" applyNumberFormat="1" applyFont="1" applyBorder="1" applyAlignment="1" applyProtection="1">
      <alignment horizontal="center" vertical="top"/>
      <protection hidden="1"/>
    </xf>
    <xf numFmtId="49" fontId="10" fillId="0" borderId="2" xfId="0" applyNumberFormat="1" applyFont="1" applyBorder="1" applyAlignment="1" applyProtection="1">
      <alignment vertical="top"/>
      <protection hidden="1"/>
    </xf>
    <xf numFmtId="49" fontId="10" fillId="0" borderId="2" xfId="0" applyNumberFormat="1" applyFont="1" applyBorder="1" applyAlignment="1" applyProtection="1">
      <alignment vertical="top" wrapText="1"/>
      <protection hidden="1"/>
    </xf>
    <xf numFmtId="49" fontId="10" fillId="0" borderId="2" xfId="0" applyNumberFormat="1" applyFont="1" applyBorder="1" applyAlignment="1" applyProtection="1">
      <alignment horizontal="center" vertical="top" wrapText="1"/>
      <protection hidden="1"/>
    </xf>
    <xf numFmtId="49" fontId="7" fillId="0" borderId="2" xfId="0" applyNumberFormat="1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49" fontId="7" fillId="0" borderId="2" xfId="0" applyNumberFormat="1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horizontal="center" vertical="top" wrapText="1"/>
      <protection hidden="1"/>
    </xf>
    <xf numFmtId="49" fontId="5" fillId="0" borderId="2" xfId="0" applyNumberFormat="1" applyFont="1" applyBorder="1" applyAlignment="1" applyProtection="1">
      <alignment vertical="top" wrapText="1"/>
      <protection hidden="1"/>
    </xf>
    <xf numFmtId="0" fontId="10" fillId="0" borderId="2" xfId="0" applyFont="1" applyFill="1" applyBorder="1" applyAlignment="1" applyProtection="1">
      <alignment horizontal="center" vertical="top" wrapText="1"/>
      <protection hidden="1"/>
    </xf>
    <xf numFmtId="0" fontId="10" fillId="0" borderId="2" xfId="0" applyFont="1" applyBorder="1" applyAlignment="1" applyProtection="1">
      <alignment horizontal="center" vertical="top" wrapText="1"/>
      <protection hidden="1"/>
    </xf>
    <xf numFmtId="49" fontId="5" fillId="0" borderId="2" xfId="0" applyNumberFormat="1" applyFont="1" applyBorder="1" applyAlignment="1" applyProtection="1">
      <alignment horizontal="center" vertical="top" wrapText="1"/>
      <protection hidden="1"/>
    </xf>
    <xf numFmtId="49" fontId="11" fillId="0" borderId="2" xfId="0" applyNumberFormat="1" applyFont="1" applyBorder="1" applyAlignment="1" applyProtection="1">
      <alignment horizontal="center" vertical="top"/>
      <protection hidden="1"/>
    </xf>
    <xf numFmtId="0" fontId="5" fillId="0" borderId="2" xfId="0" applyFont="1" applyFill="1" applyBorder="1" applyAlignment="1" applyProtection="1">
      <alignment vertical="top" wrapText="1"/>
      <protection hidden="1"/>
    </xf>
    <xf numFmtId="49" fontId="7" fillId="0" borderId="3" xfId="0" applyNumberFormat="1" applyFont="1" applyFill="1" applyBorder="1" applyAlignment="1" applyProtection="1">
      <alignment horizontal="center" vertical="top"/>
      <protection hidden="1"/>
    </xf>
    <xf numFmtId="49" fontId="5" fillId="0" borderId="2" xfId="0" applyNumberFormat="1" applyFont="1" applyFill="1" applyBorder="1" applyAlignment="1" applyProtection="1">
      <alignment horizontal="left" vertical="top" wrapText="1"/>
      <protection hidden="1"/>
    </xf>
    <xf numFmtId="49" fontId="10" fillId="0" borderId="4" xfId="0" applyNumberFormat="1" applyFont="1" applyBorder="1" applyAlignment="1" applyProtection="1">
      <alignment horizontal="center" vertical="top"/>
      <protection hidden="1"/>
    </xf>
    <xf numFmtId="49" fontId="10" fillId="0" borderId="4" xfId="0" applyNumberFormat="1" applyFont="1" applyBorder="1" applyAlignment="1" applyProtection="1">
      <alignment vertical="top"/>
      <protection hidden="1"/>
    </xf>
    <xf numFmtId="49" fontId="7" fillId="0" borderId="5" xfId="0" applyNumberFormat="1" applyFont="1" applyFill="1" applyBorder="1" applyAlignment="1" applyProtection="1">
      <alignment vertical="top" wrapText="1"/>
      <protection hidden="1"/>
    </xf>
    <xf numFmtId="3" fontId="10" fillId="0" borderId="2" xfId="0" applyNumberFormat="1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3" fontId="5" fillId="0" borderId="2" xfId="0" applyNumberFormat="1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/>
      <protection hidden="1"/>
    </xf>
    <xf numFmtId="3" fontId="7" fillId="0" borderId="2" xfId="0" applyNumberFormat="1" applyFont="1" applyBorder="1" applyAlignment="1" applyProtection="1">
      <alignment vertical="top"/>
      <protection hidden="1"/>
    </xf>
    <xf numFmtId="3" fontId="10" fillId="0" borderId="6" xfId="0" applyNumberFormat="1" applyFont="1" applyBorder="1" applyAlignment="1" applyProtection="1">
      <alignment vertical="top"/>
      <protection hidden="1"/>
    </xf>
    <xf numFmtId="3" fontId="10" fillId="0" borderId="4" xfId="0" applyNumberFormat="1" applyFont="1" applyBorder="1" applyAlignment="1" applyProtection="1">
      <alignment vertical="top"/>
      <protection hidden="1"/>
    </xf>
    <xf numFmtId="3" fontId="7" fillId="0" borderId="3" xfId="0" applyNumberFormat="1" applyFont="1" applyBorder="1" applyAlignment="1" applyProtection="1">
      <alignment vertical="top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3" fontId="0" fillId="0" borderId="0" xfId="0" applyNumberFormat="1" applyFont="1" applyAlignment="1" applyProtection="1">
      <alignment vertical="top"/>
      <protection hidden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top"/>
      <protection hidden="1"/>
    </xf>
    <xf numFmtId="3" fontId="7" fillId="0" borderId="11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vertical="top" wrapText="1"/>
      <protection hidden="1"/>
    </xf>
    <xf numFmtId="3" fontId="10" fillId="0" borderId="5" xfId="0" applyNumberFormat="1" applyFont="1" applyBorder="1" applyAlignment="1" applyProtection="1">
      <alignment vertical="top"/>
      <protection hidden="1"/>
    </xf>
    <xf numFmtId="49" fontId="5" fillId="0" borderId="6" xfId="0" applyNumberFormat="1" applyFont="1" applyFill="1" applyBorder="1" applyAlignment="1" applyProtection="1">
      <alignment horizontal="center" vertical="top"/>
      <protection hidden="1"/>
    </xf>
    <xf numFmtId="49" fontId="5" fillId="0" borderId="6" xfId="0" applyNumberFormat="1" applyFont="1" applyFill="1" applyBorder="1" applyAlignment="1" applyProtection="1">
      <alignment vertical="top" wrapText="1"/>
      <protection hidden="1"/>
    </xf>
    <xf numFmtId="3" fontId="5" fillId="0" borderId="6" xfId="0" applyNumberFormat="1" applyFont="1" applyBorder="1" applyAlignment="1" applyProtection="1">
      <alignment vertical="top"/>
      <protection hidden="1"/>
    </xf>
    <xf numFmtId="49" fontId="10" fillId="0" borderId="12" xfId="0" applyNumberFormat="1" applyFont="1" applyFill="1" applyBorder="1" applyAlignment="1" applyProtection="1">
      <alignment horizontal="center" vertical="top"/>
      <protection hidden="1"/>
    </xf>
    <xf numFmtId="49" fontId="10" fillId="0" borderId="13" xfId="0" applyNumberFormat="1" applyFont="1" applyFill="1" applyBorder="1" applyAlignment="1" applyProtection="1">
      <alignment horizontal="center" vertical="top"/>
      <protection hidden="1"/>
    </xf>
    <xf numFmtId="49" fontId="7" fillId="0" borderId="14" xfId="0" applyNumberFormat="1" applyFont="1" applyFill="1" applyBorder="1" applyAlignment="1" applyProtection="1">
      <alignment horizontal="center" vertical="top"/>
      <protection hidden="1"/>
    </xf>
    <xf numFmtId="49" fontId="7" fillId="0" borderId="14" xfId="0" applyNumberFormat="1" applyFont="1" applyFill="1" applyBorder="1" applyAlignment="1" applyProtection="1">
      <alignment vertical="top"/>
      <protection hidden="1"/>
    </xf>
    <xf numFmtId="3" fontId="10" fillId="0" borderId="13" xfId="0" applyNumberFormat="1" applyFont="1" applyBorder="1" applyAlignment="1" applyProtection="1">
      <alignment vertical="top"/>
      <protection hidden="1"/>
    </xf>
    <xf numFmtId="3" fontId="7" fillId="0" borderId="14" xfId="0" applyNumberFormat="1" applyFont="1" applyBorder="1" applyAlignment="1" applyProtection="1">
      <alignment vertical="top"/>
      <protection hidden="1"/>
    </xf>
    <xf numFmtId="3" fontId="5" fillId="0" borderId="15" xfId="0" applyNumberFormat="1" applyFont="1" applyBorder="1" applyAlignment="1" applyProtection="1">
      <alignment vertical="top"/>
      <protection hidden="1"/>
    </xf>
    <xf numFmtId="3" fontId="10" fillId="0" borderId="12" xfId="0" applyNumberFormat="1" applyFont="1" applyBorder="1" applyAlignment="1" applyProtection="1">
      <alignment vertical="top"/>
      <protection hidden="1"/>
    </xf>
    <xf numFmtId="3" fontId="5" fillId="0" borderId="14" xfId="0" applyNumberFormat="1" applyFont="1" applyBorder="1" applyAlignment="1" applyProtection="1">
      <alignment vertical="top"/>
      <protection hidden="1"/>
    </xf>
    <xf numFmtId="49" fontId="5" fillId="0" borderId="15" xfId="0" applyNumberFormat="1" applyFont="1" applyFill="1" applyBorder="1" applyAlignment="1" applyProtection="1">
      <alignment horizontal="center" vertical="top"/>
      <protection hidden="1"/>
    </xf>
    <xf numFmtId="49" fontId="10" fillId="0" borderId="16" xfId="0" applyNumberFormat="1" applyFont="1" applyFill="1" applyBorder="1" applyAlignment="1" applyProtection="1">
      <alignment vertical="top" wrapText="1"/>
      <protection hidden="1"/>
    </xf>
    <xf numFmtId="49" fontId="7" fillId="0" borderId="3" xfId="0" applyNumberFormat="1" applyFont="1" applyFill="1" applyBorder="1" applyAlignment="1" applyProtection="1">
      <alignment vertical="top"/>
      <protection hidden="1"/>
    </xf>
    <xf numFmtId="3" fontId="10" fillId="0" borderId="16" xfId="0" applyNumberFormat="1" applyFont="1" applyBorder="1" applyAlignment="1" applyProtection="1">
      <alignment vertical="top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7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2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indent="2"/>
    </xf>
    <xf numFmtId="0" fontId="0" fillId="0" borderId="5" xfId="0" applyFont="1" applyBorder="1" applyAlignment="1">
      <alignment horizontal="left" vertical="center" wrapText="1" indent="2"/>
    </xf>
    <xf numFmtId="0" fontId="0" fillId="0" borderId="6" xfId="0" applyFont="1" applyBorder="1" applyAlignment="1">
      <alignment horizontal="left" vertical="center" wrapText="1" indent="2"/>
    </xf>
    <xf numFmtId="0" fontId="0" fillId="0" borderId="6" xfId="0" applyFont="1" applyBorder="1" applyAlignment="1">
      <alignment horizontal="left" vertical="center" indent="2"/>
    </xf>
    <xf numFmtId="3" fontId="0" fillId="0" borderId="0" xfId="0" applyNumberFormat="1" applyFont="1" applyAlignment="1">
      <alignment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3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 indent="2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9" fontId="10" fillId="0" borderId="5" xfId="0" applyNumberFormat="1" applyFont="1" applyBorder="1" applyAlignment="1" applyProtection="1">
      <alignment horizontal="center" vertical="top"/>
      <protection hidden="1"/>
    </xf>
    <xf numFmtId="49" fontId="10" fillId="0" borderId="5" xfId="0" applyNumberFormat="1" applyFont="1" applyBorder="1" applyAlignment="1" applyProtection="1">
      <alignment horizontal="center" vertical="top" wrapText="1"/>
      <protection hidden="1"/>
    </xf>
    <xf numFmtId="49" fontId="10" fillId="0" borderId="5" xfId="0" applyNumberFormat="1" applyFont="1" applyBorder="1" applyAlignment="1" applyProtection="1">
      <alignment vertical="top" wrapText="1"/>
      <protection hidden="1"/>
    </xf>
    <xf numFmtId="3" fontId="10" fillId="0" borderId="14" xfId="0" applyNumberFormat="1" applyFont="1" applyBorder="1" applyAlignment="1" applyProtection="1">
      <alignment vertical="top"/>
      <protection hidden="1"/>
    </xf>
    <xf numFmtId="49" fontId="10" fillId="0" borderId="14" xfId="0" applyNumberFormat="1" applyFont="1" applyBorder="1" applyAlignment="1" applyProtection="1">
      <alignment horizontal="center" vertical="top"/>
      <protection hidden="1"/>
    </xf>
    <xf numFmtId="49" fontId="10" fillId="0" borderId="14" xfId="0" applyNumberFormat="1" applyFont="1" applyBorder="1" applyAlignment="1" applyProtection="1">
      <alignment vertical="top" wrapText="1"/>
      <protection hidden="1"/>
    </xf>
    <xf numFmtId="3" fontId="3" fillId="0" borderId="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" fillId="0" borderId="14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171" fontId="0" fillId="3" borderId="17" xfId="0" applyNumberFormat="1" applyFont="1" applyFill="1" applyBorder="1" applyAlignment="1">
      <alignment horizontal="center" vertical="center" wrapText="1"/>
    </xf>
    <xf numFmtId="171" fontId="0" fillId="3" borderId="16" xfId="0" applyNumberFormat="1" applyFont="1" applyFill="1" applyBorder="1" applyAlignment="1">
      <alignment horizontal="center" vertical="center" wrapText="1"/>
    </xf>
    <xf numFmtId="171" fontId="0" fillId="3" borderId="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3" borderId="17" xfId="0" applyNumberFormat="1" applyFont="1" applyFill="1" applyBorder="1" applyAlignment="1">
      <alignment horizontal="center" vertical="center"/>
    </xf>
    <xf numFmtId="49" fontId="0" fillId="3" borderId="16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1" fontId="0" fillId="3" borderId="1" xfId="0" applyNumberFormat="1" applyFont="1" applyFill="1" applyBorder="1" applyAlignment="1">
      <alignment horizontal="center" vertical="center" wrapText="1"/>
    </xf>
    <xf numFmtId="3" fontId="0" fillId="3" borderId="17" xfId="0" applyNumberFormat="1" applyFont="1" applyFill="1" applyBorder="1" applyAlignment="1">
      <alignment horizontal="right" vertical="center"/>
    </xf>
    <xf numFmtId="3" fontId="0" fillId="3" borderId="16" xfId="0" applyNumberFormat="1" applyFont="1" applyFill="1" applyBorder="1" applyAlignment="1">
      <alignment horizontal="right" vertical="center"/>
    </xf>
    <xf numFmtId="3" fontId="0" fillId="3" borderId="7" xfId="0" applyNumberFormat="1" applyFont="1" applyFill="1" applyBorder="1" applyAlignment="1">
      <alignment horizontal="right" vertical="center"/>
    </xf>
    <xf numFmtId="49" fontId="0" fillId="3" borderId="17" xfId="0" applyNumberFormat="1" applyFont="1" applyFill="1" applyBorder="1" applyAlignment="1">
      <alignment horizontal="center" vertical="center" wrapText="1"/>
    </xf>
    <xf numFmtId="49" fontId="0" fillId="3" borderId="16" xfId="0" applyNumberFormat="1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G171"/>
  <sheetViews>
    <sheetView view="pageBreakPreview" zoomScaleSheetLayoutView="100" workbookViewId="0" topLeftCell="A1">
      <pane ySplit="6" topLeftCell="BM163" activePane="bottomLeft" state="frozen"/>
      <selection pane="topLeft" activeCell="A1" sqref="A1"/>
      <selection pane="bottomLeft" activeCell="H115" sqref="H115"/>
    </sheetView>
  </sheetViews>
  <sheetFormatPr defaultColWidth="9.00390625" defaultRowHeight="12.75"/>
  <cols>
    <col min="1" max="1" width="6.00390625" style="41" customWidth="1"/>
    <col min="2" max="2" width="8.875" style="41" bestFit="1" customWidth="1"/>
    <col min="3" max="3" width="5.375" style="41" customWidth="1"/>
    <col min="4" max="4" width="43.75390625" style="41" customWidth="1"/>
    <col min="5" max="5" width="11.375" style="41" customWidth="1"/>
    <col min="6" max="6" width="11.00390625" style="41" customWidth="1"/>
    <col min="7" max="7" width="10.875" style="41" customWidth="1"/>
    <col min="8" max="16384" width="9.125" style="41" customWidth="1"/>
  </cols>
  <sheetData>
    <row r="1" spans="1:7" ht="18">
      <c r="A1" s="336" t="s">
        <v>2</v>
      </c>
      <c r="B1" s="336"/>
      <c r="C1" s="336"/>
      <c r="D1" s="336"/>
      <c r="E1" s="336"/>
      <c r="F1" s="336"/>
      <c r="G1" s="336"/>
    </row>
    <row r="2" spans="1:7" ht="18">
      <c r="A2" s="49"/>
      <c r="B2" s="40"/>
      <c r="C2" s="40"/>
      <c r="D2" s="40"/>
      <c r="E2" s="49"/>
      <c r="F2" s="49"/>
      <c r="G2" s="49"/>
    </row>
    <row r="3" spans="1:7" ht="12.75">
      <c r="A3" s="49"/>
      <c r="B3" s="49"/>
      <c r="C3" s="49"/>
      <c r="D3" s="49"/>
      <c r="E3" s="50"/>
      <c r="F3" s="50"/>
      <c r="G3" s="50" t="s">
        <v>299</v>
      </c>
    </row>
    <row r="4" spans="1:7" ht="15" customHeight="1">
      <c r="A4" s="332" t="s">
        <v>256</v>
      </c>
      <c r="B4" s="332" t="s">
        <v>328</v>
      </c>
      <c r="C4" s="332" t="s">
        <v>258</v>
      </c>
      <c r="D4" s="332" t="s">
        <v>327</v>
      </c>
      <c r="E4" s="341" t="s">
        <v>20</v>
      </c>
      <c r="F4" s="335" t="s">
        <v>311</v>
      </c>
      <c r="G4" s="335"/>
    </row>
    <row r="5" spans="1:7" ht="29.25" customHeight="1">
      <c r="A5" s="333"/>
      <c r="B5" s="333"/>
      <c r="C5" s="334"/>
      <c r="D5" s="334"/>
      <c r="E5" s="342"/>
      <c r="F5" s="48" t="s">
        <v>18</v>
      </c>
      <c r="G5" s="48" t="s">
        <v>19</v>
      </c>
    </row>
    <row r="6" spans="1:7" s="43" customFormat="1" ht="7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126">
        <v>6</v>
      </c>
      <c r="G6" s="42">
        <v>7</v>
      </c>
    </row>
    <row r="7" spans="1:7" s="53" customFormat="1" ht="24.75" customHeight="1">
      <c r="A7" s="337" t="s">
        <v>521</v>
      </c>
      <c r="B7" s="338"/>
      <c r="C7" s="338"/>
      <c r="D7" s="338"/>
      <c r="E7" s="51">
        <f>SUM(E8,E12,E18,E22,E29,E32,E39,E42,E47,E77,E83,E86,E104)</f>
        <v>163405687</v>
      </c>
      <c r="F7" s="51">
        <f>SUM(F8,F12,F18,F22,F29,F32,F39,F42,F47,F77,F83,F86,F104)</f>
        <v>105642886</v>
      </c>
      <c r="G7" s="51">
        <f>SUM(G8,G12,G18,G22,G29,G32,G39,G42,G47,G77,G83,G86,G104)</f>
        <v>57762801</v>
      </c>
    </row>
    <row r="8" spans="1:7" s="39" customFormat="1" ht="19.5" customHeight="1">
      <c r="A8" s="31" t="s">
        <v>347</v>
      </c>
      <c r="B8" s="31"/>
      <c r="C8" s="31"/>
      <c r="D8" s="150" t="s">
        <v>348</v>
      </c>
      <c r="E8" s="47">
        <f>E9</f>
        <v>26000</v>
      </c>
      <c r="F8" s="47">
        <f>F9</f>
        <v>1000</v>
      </c>
      <c r="G8" s="47">
        <f>G9</f>
        <v>25000</v>
      </c>
    </row>
    <row r="9" spans="1:7" s="39" customFormat="1" ht="19.5" customHeight="1">
      <c r="A9" s="5"/>
      <c r="B9" s="5" t="s">
        <v>349</v>
      </c>
      <c r="C9" s="5"/>
      <c r="D9" s="6" t="s">
        <v>350</v>
      </c>
      <c r="E9" s="38">
        <f>E10+E11</f>
        <v>26000</v>
      </c>
      <c r="F9" s="38">
        <f>F10+F11</f>
        <v>1000</v>
      </c>
      <c r="G9" s="38">
        <f>G10+G11</f>
        <v>25000</v>
      </c>
    </row>
    <row r="10" spans="1:7" s="37" customFormat="1" ht="19.5" customHeight="1">
      <c r="A10" s="7"/>
      <c r="B10" s="7"/>
      <c r="C10" s="7" t="s">
        <v>351</v>
      </c>
      <c r="D10" s="8" t="s">
        <v>352</v>
      </c>
      <c r="E10" s="36">
        <v>1000</v>
      </c>
      <c r="F10" s="36">
        <v>1000</v>
      </c>
      <c r="G10" s="36">
        <v>0</v>
      </c>
    </row>
    <row r="11" spans="1:7" s="37" customFormat="1" ht="19.5" customHeight="1">
      <c r="A11" s="7"/>
      <c r="B11" s="7"/>
      <c r="C11" s="7" t="s">
        <v>353</v>
      </c>
      <c r="D11" s="9" t="s">
        <v>354</v>
      </c>
      <c r="E11" s="36">
        <v>25000</v>
      </c>
      <c r="F11" s="36">
        <v>0</v>
      </c>
      <c r="G11" s="36">
        <v>25000</v>
      </c>
    </row>
    <row r="12" spans="1:7" s="39" customFormat="1" ht="19.5" customHeight="1">
      <c r="A12" s="3" t="s">
        <v>355</v>
      </c>
      <c r="B12" s="3"/>
      <c r="C12" s="3"/>
      <c r="D12" s="10" t="s">
        <v>356</v>
      </c>
      <c r="E12" s="44">
        <f aca="true" t="shared" si="0" ref="E12:G13">E13</f>
        <v>20623953</v>
      </c>
      <c r="F12" s="44">
        <f t="shared" si="0"/>
        <v>0</v>
      </c>
      <c r="G12" s="44">
        <f t="shared" si="0"/>
        <v>20623953</v>
      </c>
    </row>
    <row r="13" spans="1:7" s="39" customFormat="1" ht="19.5" customHeight="1">
      <c r="A13" s="5"/>
      <c r="B13" s="5" t="s">
        <v>540</v>
      </c>
      <c r="C13" s="5"/>
      <c r="D13" s="11" t="s">
        <v>541</v>
      </c>
      <c r="E13" s="38">
        <f>SUM(E14,E16)</f>
        <v>20623953</v>
      </c>
      <c r="F13" s="38">
        <f t="shared" si="0"/>
        <v>0</v>
      </c>
      <c r="G13" s="38">
        <f>SUM(G14,G16)</f>
        <v>20623953</v>
      </c>
    </row>
    <row r="14" spans="1:7" s="37" customFormat="1" ht="53.25" customHeight="1">
      <c r="A14" s="7"/>
      <c r="B14" s="7"/>
      <c r="C14" s="7" t="s">
        <v>766</v>
      </c>
      <c r="D14" s="9" t="s">
        <v>357</v>
      </c>
      <c r="E14" s="36">
        <v>15467966</v>
      </c>
      <c r="F14" s="36">
        <v>0</v>
      </c>
      <c r="G14" s="36">
        <v>15467966</v>
      </c>
    </row>
    <row r="15" spans="1:7" s="37" customFormat="1" ht="53.25" customHeight="1">
      <c r="A15" s="7"/>
      <c r="B15" s="7"/>
      <c r="C15" s="7"/>
      <c r="D15" s="9" t="s">
        <v>767</v>
      </c>
      <c r="E15" s="307"/>
      <c r="F15" s="307"/>
      <c r="G15" s="36"/>
    </row>
    <row r="16" spans="1:7" s="37" customFormat="1" ht="53.25" customHeight="1">
      <c r="A16" s="7"/>
      <c r="B16" s="7"/>
      <c r="C16" s="7" t="s">
        <v>763</v>
      </c>
      <c r="D16" s="9" t="s">
        <v>357</v>
      </c>
      <c r="E16" s="307">
        <v>5155987</v>
      </c>
      <c r="F16" s="307"/>
      <c r="G16" s="36">
        <v>5155987</v>
      </c>
    </row>
    <row r="17" spans="1:7" s="37" customFormat="1" ht="53.25" customHeight="1">
      <c r="A17" s="7"/>
      <c r="B17" s="7"/>
      <c r="C17" s="7"/>
      <c r="D17" s="306" t="s">
        <v>764</v>
      </c>
      <c r="E17" s="307"/>
      <c r="F17" s="307"/>
      <c r="G17" s="36"/>
    </row>
    <row r="18" spans="1:7" s="39" customFormat="1" ht="19.5" customHeight="1">
      <c r="A18" s="3" t="s">
        <v>359</v>
      </c>
      <c r="B18" s="3"/>
      <c r="C18" s="3"/>
      <c r="D18" s="10" t="s">
        <v>360</v>
      </c>
      <c r="E18" s="144">
        <f aca="true" t="shared" si="1" ref="E18:G19">E19</f>
        <v>49950</v>
      </c>
      <c r="F18" s="144">
        <f t="shared" si="1"/>
        <v>49950</v>
      </c>
      <c r="G18" s="44">
        <f t="shared" si="1"/>
        <v>0</v>
      </c>
    </row>
    <row r="19" spans="1:7" s="39" customFormat="1" ht="19.5" customHeight="1">
      <c r="A19" s="136"/>
      <c r="B19" s="136" t="s">
        <v>361</v>
      </c>
      <c r="C19" s="148"/>
      <c r="D19" s="137" t="s">
        <v>362</v>
      </c>
      <c r="E19" s="145">
        <f t="shared" si="1"/>
        <v>49950</v>
      </c>
      <c r="F19" s="145">
        <f t="shared" si="1"/>
        <v>49950</v>
      </c>
      <c r="G19" s="138">
        <f t="shared" si="1"/>
        <v>0</v>
      </c>
    </row>
    <row r="20" spans="1:7" s="37" customFormat="1" ht="55.5" customHeight="1">
      <c r="A20" s="140"/>
      <c r="B20" s="140"/>
      <c r="C20" s="140" t="s">
        <v>363</v>
      </c>
      <c r="D20" s="149" t="s">
        <v>364</v>
      </c>
      <c r="E20" s="143">
        <v>49950</v>
      </c>
      <c r="F20" s="143">
        <v>49950</v>
      </c>
      <c r="G20" s="151">
        <v>0</v>
      </c>
    </row>
    <row r="21" spans="1:7" s="37" customFormat="1" ht="32.25" customHeight="1">
      <c r="A21" s="139"/>
      <c r="B21" s="139"/>
      <c r="C21" s="139"/>
      <c r="D21" s="134" t="s">
        <v>358</v>
      </c>
      <c r="E21" s="146"/>
      <c r="F21" s="146"/>
      <c r="G21" s="135"/>
    </row>
    <row r="22" spans="1:7" s="39" customFormat="1" ht="19.5" customHeight="1">
      <c r="A22" s="3" t="s">
        <v>365</v>
      </c>
      <c r="B22" s="141"/>
      <c r="C22" s="3"/>
      <c r="D22" s="142" t="s">
        <v>366</v>
      </c>
      <c r="E22" s="144">
        <f>E23</f>
        <v>38823000</v>
      </c>
      <c r="F22" s="144">
        <f>F23</f>
        <v>2950000</v>
      </c>
      <c r="G22" s="44">
        <f>G23</f>
        <v>35873000</v>
      </c>
    </row>
    <row r="23" spans="1:7" s="39" customFormat="1" ht="19.5" customHeight="1">
      <c r="A23" s="7"/>
      <c r="B23" s="5" t="s">
        <v>367</v>
      </c>
      <c r="C23" s="5"/>
      <c r="D23" s="6" t="s">
        <v>368</v>
      </c>
      <c r="E23" s="38">
        <f>E24+E25+E26+E27+E28</f>
        <v>38823000</v>
      </c>
      <c r="F23" s="147">
        <f>F24+F25+F26+F27+F28</f>
        <v>2950000</v>
      </c>
      <c r="G23" s="38">
        <f>G24+G25+G26+G27+G28</f>
        <v>35873000</v>
      </c>
    </row>
    <row r="24" spans="1:7" s="37" customFormat="1" ht="32.25" customHeight="1">
      <c r="A24" s="7"/>
      <c r="B24" s="7"/>
      <c r="C24" s="7" t="s">
        <v>369</v>
      </c>
      <c r="D24" s="9" t="s">
        <v>370</v>
      </c>
      <c r="E24" s="36">
        <v>900000</v>
      </c>
      <c r="F24" s="36">
        <v>900000</v>
      </c>
      <c r="G24" s="36">
        <v>0</v>
      </c>
    </row>
    <row r="25" spans="1:7" s="37" customFormat="1" ht="67.5" customHeight="1">
      <c r="A25" s="7"/>
      <c r="B25" s="7"/>
      <c r="C25" s="7" t="s">
        <v>372</v>
      </c>
      <c r="D25" s="9" t="s">
        <v>373</v>
      </c>
      <c r="E25" s="36">
        <v>2000000</v>
      </c>
      <c r="F25" s="36">
        <v>2000000</v>
      </c>
      <c r="G25" s="36">
        <v>0</v>
      </c>
    </row>
    <row r="26" spans="1:7" s="37" customFormat="1" ht="41.25" customHeight="1">
      <c r="A26" s="7"/>
      <c r="B26" s="7"/>
      <c r="C26" s="7" t="s">
        <v>374</v>
      </c>
      <c r="D26" s="9" t="s">
        <v>375</v>
      </c>
      <c r="E26" s="36">
        <v>100000</v>
      </c>
      <c r="F26" s="36">
        <v>0</v>
      </c>
      <c r="G26" s="36">
        <v>100000</v>
      </c>
    </row>
    <row r="27" spans="1:7" s="37" customFormat="1" ht="32.25" customHeight="1">
      <c r="A27" s="7"/>
      <c r="B27" s="7"/>
      <c r="C27" s="7" t="s">
        <v>376</v>
      </c>
      <c r="D27" s="9" t="s">
        <v>377</v>
      </c>
      <c r="E27" s="36">
        <v>35773000</v>
      </c>
      <c r="F27" s="36">
        <v>0</v>
      </c>
      <c r="G27" s="36">
        <v>35773000</v>
      </c>
    </row>
    <row r="28" spans="1:7" s="37" customFormat="1" ht="19.5" customHeight="1">
      <c r="A28" s="7"/>
      <c r="B28" s="7"/>
      <c r="C28" s="7" t="s">
        <v>378</v>
      </c>
      <c r="D28" s="8" t="s">
        <v>379</v>
      </c>
      <c r="E28" s="36">
        <v>50000</v>
      </c>
      <c r="F28" s="36">
        <v>50000</v>
      </c>
      <c r="G28" s="36">
        <v>0</v>
      </c>
    </row>
    <row r="29" spans="1:7" s="39" customFormat="1" ht="19.5" customHeight="1">
      <c r="A29" s="12" t="s">
        <v>380</v>
      </c>
      <c r="B29" s="12"/>
      <c r="C29" s="13"/>
      <c r="D29" s="14" t="s">
        <v>381</v>
      </c>
      <c r="E29" s="44">
        <f aca="true" t="shared" si="2" ref="E29:G30">E30</f>
        <v>170000</v>
      </c>
      <c r="F29" s="44">
        <f t="shared" si="2"/>
        <v>170000</v>
      </c>
      <c r="G29" s="44">
        <f t="shared" si="2"/>
        <v>0</v>
      </c>
    </row>
    <row r="30" spans="1:7" s="39" customFormat="1" ht="19.5" customHeight="1">
      <c r="A30" s="15"/>
      <c r="B30" s="15" t="s">
        <v>388</v>
      </c>
      <c r="C30" s="15"/>
      <c r="D30" s="16" t="s">
        <v>389</v>
      </c>
      <c r="E30" s="38">
        <f t="shared" si="2"/>
        <v>170000</v>
      </c>
      <c r="F30" s="38">
        <f t="shared" si="2"/>
        <v>170000</v>
      </c>
      <c r="G30" s="38">
        <f t="shared" si="2"/>
        <v>0</v>
      </c>
    </row>
    <row r="31" spans="1:7" s="37" customFormat="1" ht="19.5" customHeight="1">
      <c r="A31" s="17"/>
      <c r="B31" s="17"/>
      <c r="C31" s="17" t="s">
        <v>390</v>
      </c>
      <c r="D31" s="18" t="s">
        <v>391</v>
      </c>
      <c r="E31" s="36">
        <v>170000</v>
      </c>
      <c r="F31" s="36">
        <v>170000</v>
      </c>
      <c r="G31" s="36">
        <v>0</v>
      </c>
    </row>
    <row r="32" spans="1:7" s="39" customFormat="1" ht="19.5" customHeight="1">
      <c r="A32" s="12" t="s">
        <v>392</v>
      </c>
      <c r="B32" s="12"/>
      <c r="C32" s="12"/>
      <c r="D32" s="14" t="s">
        <v>393</v>
      </c>
      <c r="E32" s="44">
        <f>SUM(E33,E35)</f>
        <v>398600</v>
      </c>
      <c r="F32" s="44">
        <f>SUM(F33,F35)</f>
        <v>398600</v>
      </c>
      <c r="G32" s="44">
        <f>SUM(G33,G35)</f>
        <v>0</v>
      </c>
    </row>
    <row r="33" spans="1:7" s="39" customFormat="1" ht="19.5" customHeight="1">
      <c r="A33" s="15"/>
      <c r="B33" s="15" t="s">
        <v>394</v>
      </c>
      <c r="C33" s="15"/>
      <c r="D33" s="16" t="s">
        <v>395</v>
      </c>
      <c r="E33" s="38">
        <f>E34</f>
        <v>360000</v>
      </c>
      <c r="F33" s="38">
        <f>F34</f>
        <v>360000</v>
      </c>
      <c r="G33" s="38">
        <f>G34</f>
        <v>0</v>
      </c>
    </row>
    <row r="34" spans="1:7" s="37" customFormat="1" ht="54.75" customHeight="1">
      <c r="A34" s="17"/>
      <c r="B34" s="17"/>
      <c r="C34" s="17" t="s">
        <v>396</v>
      </c>
      <c r="D34" s="19" t="s">
        <v>397</v>
      </c>
      <c r="E34" s="36">
        <v>360000</v>
      </c>
      <c r="F34" s="36">
        <v>360000</v>
      </c>
      <c r="G34" s="36">
        <v>0</v>
      </c>
    </row>
    <row r="35" spans="1:7" s="39" customFormat="1" ht="19.5" customHeight="1">
      <c r="A35" s="15"/>
      <c r="B35" s="15" t="s">
        <v>403</v>
      </c>
      <c r="C35" s="15"/>
      <c r="D35" s="16" t="s">
        <v>404</v>
      </c>
      <c r="E35" s="38">
        <f>E36+E37+E38</f>
        <v>38600</v>
      </c>
      <c r="F35" s="38">
        <f>F36+F37+F38</f>
        <v>38600</v>
      </c>
      <c r="G35" s="38">
        <f>G36+G37+G38</f>
        <v>0</v>
      </c>
    </row>
    <row r="36" spans="1:7" s="37" customFormat="1" ht="19.5" customHeight="1">
      <c r="A36" s="17"/>
      <c r="B36" s="17"/>
      <c r="C36" s="17" t="s">
        <v>351</v>
      </c>
      <c r="D36" s="18" t="s">
        <v>523</v>
      </c>
      <c r="E36" s="36">
        <v>20000</v>
      </c>
      <c r="F36" s="36">
        <v>20000</v>
      </c>
      <c r="G36" s="36">
        <v>0</v>
      </c>
    </row>
    <row r="37" spans="1:7" s="37" customFormat="1" ht="70.5" customHeight="1">
      <c r="A37" s="7"/>
      <c r="B37" s="7"/>
      <c r="C37" s="7" t="s">
        <v>372</v>
      </c>
      <c r="D37" s="9" t="s">
        <v>373</v>
      </c>
      <c r="E37" s="36">
        <v>11800</v>
      </c>
      <c r="F37" s="36">
        <v>11800</v>
      </c>
      <c r="G37" s="36">
        <v>0</v>
      </c>
    </row>
    <row r="38" spans="1:7" s="37" customFormat="1" ht="54" customHeight="1">
      <c r="A38" s="17"/>
      <c r="B38" s="17"/>
      <c r="C38" s="20" t="s">
        <v>401</v>
      </c>
      <c r="D38" s="19" t="s">
        <v>402</v>
      </c>
      <c r="E38" s="36">
        <v>6800</v>
      </c>
      <c r="F38" s="36">
        <v>6800</v>
      </c>
      <c r="G38" s="36"/>
    </row>
    <row r="39" spans="1:7" s="39" customFormat="1" ht="46.5" customHeight="1">
      <c r="A39" s="21" t="s">
        <v>409</v>
      </c>
      <c r="B39" s="12"/>
      <c r="C39" s="22"/>
      <c r="D39" s="23" t="s">
        <v>680</v>
      </c>
      <c r="E39" s="44">
        <f aca="true" t="shared" si="3" ref="E39:G40">E40</f>
        <v>6924</v>
      </c>
      <c r="F39" s="44">
        <f t="shared" si="3"/>
        <v>6924</v>
      </c>
      <c r="G39" s="44">
        <f t="shared" si="3"/>
        <v>0</v>
      </c>
    </row>
    <row r="40" spans="1:7" s="39" customFormat="1" ht="32.25" customHeight="1">
      <c r="A40" s="15"/>
      <c r="B40" s="15" t="s">
        <v>410</v>
      </c>
      <c r="C40" s="24"/>
      <c r="D40" s="25" t="s">
        <v>21</v>
      </c>
      <c r="E40" s="38">
        <f t="shared" si="3"/>
        <v>6924</v>
      </c>
      <c r="F40" s="38">
        <f t="shared" si="3"/>
        <v>6924</v>
      </c>
      <c r="G40" s="38">
        <f t="shared" si="3"/>
        <v>0</v>
      </c>
    </row>
    <row r="41" spans="1:7" s="37" customFormat="1" ht="54" customHeight="1">
      <c r="A41" s="7"/>
      <c r="B41" s="7"/>
      <c r="C41" s="26">
        <v>2010</v>
      </c>
      <c r="D41" s="9" t="s">
        <v>397</v>
      </c>
      <c r="E41" s="36">
        <v>6924</v>
      </c>
      <c r="F41" s="36">
        <v>6924</v>
      </c>
      <c r="G41" s="36">
        <v>0</v>
      </c>
    </row>
    <row r="42" spans="1:7" s="39" customFormat="1" ht="27" customHeight="1">
      <c r="A42" s="12" t="s">
        <v>411</v>
      </c>
      <c r="B42" s="12"/>
      <c r="C42" s="13"/>
      <c r="D42" s="23" t="s">
        <v>412</v>
      </c>
      <c r="E42" s="44">
        <f>E43+E45</f>
        <v>59000</v>
      </c>
      <c r="F42" s="44">
        <f>F43+F45</f>
        <v>59000</v>
      </c>
      <c r="G42" s="44">
        <f>G43+G45</f>
        <v>0</v>
      </c>
    </row>
    <row r="43" spans="1:7" s="39" customFormat="1" ht="19.5" customHeight="1">
      <c r="A43" s="15"/>
      <c r="B43" s="15" t="s">
        <v>415</v>
      </c>
      <c r="C43" s="13"/>
      <c r="D43" s="16" t="s">
        <v>416</v>
      </c>
      <c r="E43" s="38">
        <f>E44</f>
        <v>7000</v>
      </c>
      <c r="F43" s="38">
        <f>F44</f>
        <v>7000</v>
      </c>
      <c r="G43" s="38">
        <f>G44</f>
        <v>0</v>
      </c>
    </row>
    <row r="44" spans="1:7" s="37" customFormat="1" ht="54" customHeight="1">
      <c r="A44" s="17"/>
      <c r="B44" s="17"/>
      <c r="C44" s="27">
        <v>2010</v>
      </c>
      <c r="D44" s="19" t="s">
        <v>397</v>
      </c>
      <c r="E44" s="36">
        <v>7000</v>
      </c>
      <c r="F44" s="36">
        <v>7000</v>
      </c>
      <c r="G44" s="36">
        <v>0</v>
      </c>
    </row>
    <row r="45" spans="1:7" s="39" customFormat="1" ht="19.5" customHeight="1">
      <c r="A45" s="15"/>
      <c r="B45" s="15" t="s">
        <v>417</v>
      </c>
      <c r="C45" s="24"/>
      <c r="D45" s="25" t="s">
        <v>418</v>
      </c>
      <c r="E45" s="38">
        <f>E46</f>
        <v>52000</v>
      </c>
      <c r="F45" s="38">
        <f>F46</f>
        <v>52000</v>
      </c>
      <c r="G45" s="38">
        <f>G46</f>
        <v>0</v>
      </c>
    </row>
    <row r="46" spans="1:7" s="37" customFormat="1" ht="31.5" customHeight="1">
      <c r="A46" s="17"/>
      <c r="B46" s="17"/>
      <c r="C46" s="20" t="s">
        <v>371</v>
      </c>
      <c r="D46" s="19" t="s">
        <v>86</v>
      </c>
      <c r="E46" s="36">
        <v>52000</v>
      </c>
      <c r="F46" s="36">
        <v>52000</v>
      </c>
      <c r="G46" s="36">
        <v>0</v>
      </c>
    </row>
    <row r="47" spans="1:7" s="39" customFormat="1" ht="54.75" customHeight="1">
      <c r="A47" s="21" t="s">
        <v>419</v>
      </c>
      <c r="B47" s="12"/>
      <c r="C47" s="12"/>
      <c r="D47" s="23" t="s">
        <v>420</v>
      </c>
      <c r="E47" s="44">
        <f>SUM(E48,E51,E58,E68,E74)</f>
        <v>73733342</v>
      </c>
      <c r="F47" s="44">
        <f>SUM(F48,F51,F58,F68,F74)</f>
        <v>73733342</v>
      </c>
      <c r="G47" s="44">
        <f>SUM(G48,G51,G58,G68,G74)</f>
        <v>0</v>
      </c>
    </row>
    <row r="48" spans="1:7" s="39" customFormat="1" ht="20.25" customHeight="1">
      <c r="A48" s="15"/>
      <c r="B48" s="15" t="s">
        <v>421</v>
      </c>
      <c r="C48" s="15"/>
      <c r="D48" s="16" t="s">
        <v>422</v>
      </c>
      <c r="E48" s="38">
        <f>E49+E50</f>
        <v>415000</v>
      </c>
      <c r="F48" s="38">
        <f>F49+F50</f>
        <v>415000</v>
      </c>
      <c r="G48" s="38">
        <f>G49+G50</f>
        <v>0</v>
      </c>
    </row>
    <row r="49" spans="1:7" s="37" customFormat="1" ht="33.75" customHeight="1">
      <c r="A49" s="17"/>
      <c r="B49" s="17"/>
      <c r="C49" s="17" t="s">
        <v>423</v>
      </c>
      <c r="D49" s="19" t="s">
        <v>424</v>
      </c>
      <c r="E49" s="36">
        <v>410000</v>
      </c>
      <c r="F49" s="36">
        <v>410000</v>
      </c>
      <c r="G49" s="36">
        <v>0</v>
      </c>
    </row>
    <row r="50" spans="1:7" s="37" customFormat="1" ht="28.5" customHeight="1">
      <c r="A50" s="17"/>
      <c r="B50" s="17"/>
      <c r="C50" s="20" t="s">
        <v>425</v>
      </c>
      <c r="D50" s="19" t="s">
        <v>426</v>
      </c>
      <c r="E50" s="36">
        <v>5000</v>
      </c>
      <c r="F50" s="36">
        <v>5000</v>
      </c>
      <c r="G50" s="36">
        <v>0</v>
      </c>
    </row>
    <row r="51" spans="1:7" s="39" customFormat="1" ht="55.5" customHeight="1">
      <c r="A51" s="15"/>
      <c r="B51" s="28" t="s">
        <v>427</v>
      </c>
      <c r="C51" s="15"/>
      <c r="D51" s="25" t="s">
        <v>428</v>
      </c>
      <c r="E51" s="38">
        <f>SUM(E52,E53,E54,E55,E56,E57)</f>
        <v>41338000</v>
      </c>
      <c r="F51" s="38">
        <f>SUM(F52,F53,F54,F55,F56,F57)</f>
        <v>41338000</v>
      </c>
      <c r="G51" s="38">
        <f>SUM(G52,G53,G54,G55,G56,G57)</f>
        <v>0</v>
      </c>
    </row>
    <row r="52" spans="1:7" s="37" customFormat="1" ht="19.5" customHeight="1">
      <c r="A52" s="17"/>
      <c r="B52" s="17"/>
      <c r="C52" s="17" t="s">
        <v>429</v>
      </c>
      <c r="D52" s="18" t="s">
        <v>430</v>
      </c>
      <c r="E52" s="36">
        <v>37930000</v>
      </c>
      <c r="F52" s="36">
        <v>37930000</v>
      </c>
      <c r="G52" s="36">
        <v>0</v>
      </c>
    </row>
    <row r="53" spans="1:7" s="37" customFormat="1" ht="19.5" customHeight="1">
      <c r="A53" s="17"/>
      <c r="B53" s="17"/>
      <c r="C53" s="17" t="s">
        <v>431</v>
      </c>
      <c r="D53" s="18" t="s">
        <v>432</v>
      </c>
      <c r="E53" s="36">
        <v>2000</v>
      </c>
      <c r="F53" s="36">
        <v>2000</v>
      </c>
      <c r="G53" s="36">
        <v>0</v>
      </c>
    </row>
    <row r="54" spans="1:7" s="37" customFormat="1" ht="19.5" customHeight="1">
      <c r="A54" s="17"/>
      <c r="B54" s="17"/>
      <c r="C54" s="17" t="s">
        <v>433</v>
      </c>
      <c r="D54" s="18" t="s">
        <v>434</v>
      </c>
      <c r="E54" s="36">
        <v>46000</v>
      </c>
      <c r="F54" s="36">
        <v>46000</v>
      </c>
      <c r="G54" s="36">
        <v>0</v>
      </c>
    </row>
    <row r="55" spans="1:7" s="37" customFormat="1" ht="19.5" customHeight="1">
      <c r="A55" s="17"/>
      <c r="B55" s="17"/>
      <c r="C55" s="17" t="s">
        <v>435</v>
      </c>
      <c r="D55" s="18" t="s">
        <v>436</v>
      </c>
      <c r="E55" s="36">
        <v>160000</v>
      </c>
      <c r="F55" s="36">
        <v>160000</v>
      </c>
      <c r="G55" s="36">
        <v>0</v>
      </c>
    </row>
    <row r="56" spans="1:7" s="37" customFormat="1" ht="19.5" customHeight="1">
      <c r="A56" s="17"/>
      <c r="B56" s="17"/>
      <c r="C56" s="17" t="s">
        <v>437</v>
      </c>
      <c r="D56" s="18" t="s">
        <v>438</v>
      </c>
      <c r="E56" s="36">
        <v>200000</v>
      </c>
      <c r="F56" s="36">
        <v>200000</v>
      </c>
      <c r="G56" s="36">
        <v>0</v>
      </c>
    </row>
    <row r="57" spans="1:7" s="37" customFormat="1" ht="30" customHeight="1">
      <c r="A57" s="17"/>
      <c r="B57" s="17"/>
      <c r="C57" s="17" t="s">
        <v>425</v>
      </c>
      <c r="D57" s="19" t="s">
        <v>426</v>
      </c>
      <c r="E57" s="36">
        <v>3000000</v>
      </c>
      <c r="F57" s="36">
        <v>3000000</v>
      </c>
      <c r="G57" s="36">
        <v>0</v>
      </c>
    </row>
    <row r="58" spans="1:7" s="39" customFormat="1" ht="54.75" customHeight="1">
      <c r="A58" s="15"/>
      <c r="B58" s="15" t="s">
        <v>439</v>
      </c>
      <c r="C58" s="15"/>
      <c r="D58" s="25" t="s">
        <v>440</v>
      </c>
      <c r="E58" s="38">
        <f>SUM(E59,E60,E61,E62,E63,E64,E65,E66,E67)</f>
        <v>8138500</v>
      </c>
      <c r="F58" s="38">
        <f>SUM(F59,F60,F61,F62,F63,F64,F65,F66,F67)</f>
        <v>8138500</v>
      </c>
      <c r="G58" s="38">
        <f>SUM(G59,G60,G61,G62,G63,G64,G65,G66,G67)</f>
        <v>0</v>
      </c>
    </row>
    <row r="59" spans="1:7" s="37" customFormat="1" ht="19.5" customHeight="1">
      <c r="A59" s="17"/>
      <c r="B59" s="17"/>
      <c r="C59" s="17" t="s">
        <v>429</v>
      </c>
      <c r="D59" s="18" t="s">
        <v>430</v>
      </c>
      <c r="E59" s="36">
        <v>3200000</v>
      </c>
      <c r="F59" s="36">
        <v>3200000</v>
      </c>
      <c r="G59" s="36">
        <v>0</v>
      </c>
    </row>
    <row r="60" spans="1:7" s="37" customFormat="1" ht="19.5" customHeight="1">
      <c r="A60" s="17"/>
      <c r="B60" s="17"/>
      <c r="C60" s="17" t="s">
        <v>431</v>
      </c>
      <c r="D60" s="18" t="s">
        <v>432</v>
      </c>
      <c r="E60" s="36">
        <v>40000</v>
      </c>
      <c r="F60" s="36">
        <v>40000</v>
      </c>
      <c r="G60" s="36">
        <v>0</v>
      </c>
    </row>
    <row r="61" spans="1:7" s="37" customFormat="1" ht="19.5" customHeight="1">
      <c r="A61" s="17"/>
      <c r="B61" s="17"/>
      <c r="C61" s="17" t="s">
        <v>433</v>
      </c>
      <c r="D61" s="18" t="s">
        <v>434</v>
      </c>
      <c r="E61" s="36">
        <v>500</v>
      </c>
      <c r="F61" s="36">
        <v>500</v>
      </c>
      <c r="G61" s="36">
        <v>0</v>
      </c>
    </row>
    <row r="62" spans="1:7" s="37" customFormat="1" ht="19.5" customHeight="1">
      <c r="A62" s="17"/>
      <c r="B62" s="17"/>
      <c r="C62" s="17" t="s">
        <v>435</v>
      </c>
      <c r="D62" s="18" t="s">
        <v>436</v>
      </c>
      <c r="E62" s="36">
        <v>75000</v>
      </c>
      <c r="F62" s="36">
        <v>75000</v>
      </c>
      <c r="G62" s="36">
        <v>0</v>
      </c>
    </row>
    <row r="63" spans="1:7" s="37" customFormat="1" ht="19.5" customHeight="1">
      <c r="A63" s="17"/>
      <c r="B63" s="17"/>
      <c r="C63" s="17" t="s">
        <v>441</v>
      </c>
      <c r="D63" s="18" t="s">
        <v>442</v>
      </c>
      <c r="E63" s="36">
        <v>320000</v>
      </c>
      <c r="F63" s="36">
        <v>320000</v>
      </c>
      <c r="G63" s="36">
        <v>0</v>
      </c>
    </row>
    <row r="64" spans="1:7" s="37" customFormat="1" ht="42.75" customHeight="1">
      <c r="A64" s="17"/>
      <c r="B64" s="17"/>
      <c r="C64" s="17" t="s">
        <v>443</v>
      </c>
      <c r="D64" s="19" t="s">
        <v>444</v>
      </c>
      <c r="E64" s="36">
        <v>1800000</v>
      </c>
      <c r="F64" s="36">
        <v>1800000</v>
      </c>
      <c r="G64" s="36">
        <v>0</v>
      </c>
    </row>
    <row r="65" spans="1:7" s="37" customFormat="1" ht="19.5" customHeight="1">
      <c r="A65" s="17"/>
      <c r="B65" s="17"/>
      <c r="C65" s="17" t="s">
        <v>445</v>
      </c>
      <c r="D65" s="18" t="s">
        <v>446</v>
      </c>
      <c r="E65" s="36">
        <v>650000</v>
      </c>
      <c r="F65" s="36">
        <v>650000</v>
      </c>
      <c r="G65" s="36">
        <v>0</v>
      </c>
    </row>
    <row r="66" spans="1:7" s="37" customFormat="1" ht="19.5" customHeight="1">
      <c r="A66" s="17"/>
      <c r="B66" s="17"/>
      <c r="C66" s="17" t="s">
        <v>437</v>
      </c>
      <c r="D66" s="18" t="s">
        <v>438</v>
      </c>
      <c r="E66" s="36">
        <v>2000000</v>
      </c>
      <c r="F66" s="36">
        <v>2000000</v>
      </c>
      <c r="G66" s="36">
        <v>0</v>
      </c>
    </row>
    <row r="67" spans="1:7" s="37" customFormat="1" ht="28.5" customHeight="1">
      <c r="A67" s="17"/>
      <c r="B67" s="17"/>
      <c r="C67" s="17" t="s">
        <v>425</v>
      </c>
      <c r="D67" s="19" t="s">
        <v>426</v>
      </c>
      <c r="E67" s="36">
        <v>53000</v>
      </c>
      <c r="F67" s="36">
        <v>53000</v>
      </c>
      <c r="G67" s="36">
        <v>0</v>
      </c>
    </row>
    <row r="68" spans="1:7" s="39" customFormat="1" ht="43.5" customHeight="1">
      <c r="A68" s="15"/>
      <c r="B68" s="15" t="s">
        <v>447</v>
      </c>
      <c r="C68" s="15"/>
      <c r="D68" s="25" t="s">
        <v>448</v>
      </c>
      <c r="E68" s="38">
        <f>SUM(E69,E70,E71,E72,E73)</f>
        <v>1795000</v>
      </c>
      <c r="F68" s="38">
        <f>SUM(F69,F70,F71,F72,F73)</f>
        <v>1795000</v>
      </c>
      <c r="G68" s="38">
        <f>SUM(G69,G70,G71,G72,G73)</f>
        <v>0</v>
      </c>
    </row>
    <row r="69" spans="1:7" s="37" customFormat="1" ht="19.5" customHeight="1">
      <c r="A69" s="17"/>
      <c r="B69" s="17"/>
      <c r="C69" s="17" t="s">
        <v>449</v>
      </c>
      <c r="D69" s="18" t="s">
        <v>450</v>
      </c>
      <c r="E69" s="36">
        <v>500000</v>
      </c>
      <c r="F69" s="36">
        <v>500000</v>
      </c>
      <c r="G69" s="36">
        <v>0</v>
      </c>
    </row>
    <row r="70" spans="1:7" s="37" customFormat="1" ht="19.5" customHeight="1">
      <c r="A70" s="17"/>
      <c r="B70" s="17"/>
      <c r="C70" s="17" t="s">
        <v>453</v>
      </c>
      <c r="D70" s="18" t="s">
        <v>454</v>
      </c>
      <c r="E70" s="36">
        <v>5000</v>
      </c>
      <c r="F70" s="36">
        <v>5000</v>
      </c>
      <c r="G70" s="36">
        <v>0</v>
      </c>
    </row>
    <row r="71" spans="1:7" s="37" customFormat="1" ht="28.5" customHeight="1">
      <c r="A71" s="17"/>
      <c r="B71" s="17"/>
      <c r="C71" s="17" t="s">
        <v>455</v>
      </c>
      <c r="D71" s="19" t="s">
        <v>456</v>
      </c>
      <c r="E71" s="36">
        <v>1200000</v>
      </c>
      <c r="F71" s="36">
        <v>1200000</v>
      </c>
      <c r="G71" s="36">
        <v>0</v>
      </c>
    </row>
    <row r="72" spans="1:7" s="37" customFormat="1" ht="43.5" customHeight="1">
      <c r="A72" s="17"/>
      <c r="B72" s="17"/>
      <c r="C72" s="17" t="s">
        <v>457</v>
      </c>
      <c r="D72" s="19" t="s">
        <v>458</v>
      </c>
      <c r="E72" s="36">
        <v>70000</v>
      </c>
      <c r="F72" s="36">
        <v>70000</v>
      </c>
      <c r="G72" s="36">
        <v>0</v>
      </c>
    </row>
    <row r="73" spans="1:7" s="37" customFormat="1" ht="19.5" customHeight="1">
      <c r="A73" s="17"/>
      <c r="B73" s="17"/>
      <c r="C73" s="20" t="s">
        <v>459</v>
      </c>
      <c r="D73" s="19" t="s">
        <v>460</v>
      </c>
      <c r="E73" s="36">
        <v>20000</v>
      </c>
      <c r="F73" s="36">
        <v>20000</v>
      </c>
      <c r="G73" s="36">
        <v>0</v>
      </c>
    </row>
    <row r="74" spans="1:7" s="39" customFormat="1" ht="32.25" customHeight="1">
      <c r="A74" s="15"/>
      <c r="B74" s="15" t="s">
        <v>461</v>
      </c>
      <c r="C74" s="15"/>
      <c r="D74" s="25" t="s">
        <v>462</v>
      </c>
      <c r="E74" s="38">
        <f>E75+E76</f>
        <v>22046842</v>
      </c>
      <c r="F74" s="38">
        <f>F75+F76</f>
        <v>22046842</v>
      </c>
      <c r="G74" s="38">
        <f>G75+G76</f>
        <v>0</v>
      </c>
    </row>
    <row r="75" spans="1:7" s="37" customFormat="1" ht="19.5" customHeight="1">
      <c r="A75" s="17"/>
      <c r="B75" s="17"/>
      <c r="C75" s="17" t="s">
        <v>463</v>
      </c>
      <c r="D75" s="18" t="s">
        <v>464</v>
      </c>
      <c r="E75" s="36">
        <v>20646842</v>
      </c>
      <c r="F75" s="36">
        <v>20646842</v>
      </c>
      <c r="G75" s="36">
        <v>0</v>
      </c>
    </row>
    <row r="76" spans="1:7" s="37" customFormat="1" ht="19.5" customHeight="1">
      <c r="A76" s="17"/>
      <c r="B76" s="17"/>
      <c r="C76" s="17" t="s">
        <v>465</v>
      </c>
      <c r="D76" s="18" t="s">
        <v>466</v>
      </c>
      <c r="E76" s="36">
        <v>1400000</v>
      </c>
      <c r="F76" s="36">
        <v>1400000</v>
      </c>
      <c r="G76" s="36">
        <v>0</v>
      </c>
    </row>
    <row r="77" spans="1:7" s="39" customFormat="1" ht="19.5" customHeight="1">
      <c r="A77" s="12" t="s">
        <v>469</v>
      </c>
      <c r="B77" s="12"/>
      <c r="C77" s="12"/>
      <c r="D77" s="14" t="s">
        <v>470</v>
      </c>
      <c r="E77" s="44">
        <f>SUM(E78,E80)</f>
        <v>15057870</v>
      </c>
      <c r="F77" s="44">
        <f>SUM(F78,F80)</f>
        <v>15057870</v>
      </c>
      <c r="G77" s="44">
        <f>SUM(G78,G80)</f>
        <v>0</v>
      </c>
    </row>
    <row r="78" spans="1:7" s="39" customFormat="1" ht="32.25" customHeight="1">
      <c r="A78" s="15"/>
      <c r="B78" s="15" t="s">
        <v>471</v>
      </c>
      <c r="C78" s="15"/>
      <c r="D78" s="25" t="s">
        <v>472</v>
      </c>
      <c r="E78" s="38">
        <f>E79</f>
        <v>13061870</v>
      </c>
      <c r="F78" s="38">
        <f>F79</f>
        <v>13061870</v>
      </c>
      <c r="G78" s="38">
        <f>G79</f>
        <v>0</v>
      </c>
    </row>
    <row r="79" spans="1:7" s="37" customFormat="1" ht="19.5" customHeight="1">
      <c r="A79" s="29"/>
      <c r="B79" s="29"/>
      <c r="C79" s="17" t="s">
        <v>473</v>
      </c>
      <c r="D79" s="19" t="s">
        <v>474</v>
      </c>
      <c r="E79" s="36">
        <v>13061870</v>
      </c>
      <c r="F79" s="36">
        <v>13061870</v>
      </c>
      <c r="G79" s="36">
        <v>0</v>
      </c>
    </row>
    <row r="80" spans="1:7" s="39" customFormat="1" ht="19.5" customHeight="1">
      <c r="A80" s="15"/>
      <c r="B80" s="15" t="s">
        <v>479</v>
      </c>
      <c r="C80" s="15"/>
      <c r="D80" s="16" t="s">
        <v>480</v>
      </c>
      <c r="E80" s="38">
        <f>E81+E82</f>
        <v>1996000</v>
      </c>
      <c r="F80" s="38">
        <f>F81+F82</f>
        <v>1996000</v>
      </c>
      <c r="G80" s="38">
        <f>G81+G82</f>
        <v>0</v>
      </c>
    </row>
    <row r="81" spans="1:7" s="37" customFormat="1" ht="19.5" customHeight="1">
      <c r="A81" s="17"/>
      <c r="B81" s="17"/>
      <c r="C81" s="17" t="s">
        <v>378</v>
      </c>
      <c r="D81" s="18" t="s">
        <v>481</v>
      </c>
      <c r="E81" s="36">
        <v>300000</v>
      </c>
      <c r="F81" s="36">
        <v>300000</v>
      </c>
      <c r="G81" s="36">
        <v>0</v>
      </c>
    </row>
    <row r="82" spans="1:7" s="37" customFormat="1" ht="42" customHeight="1">
      <c r="A82" s="17"/>
      <c r="B82" s="17"/>
      <c r="C82" s="27">
        <v>2030</v>
      </c>
      <c r="D82" s="19" t="s">
        <v>503</v>
      </c>
      <c r="E82" s="36">
        <v>1696000</v>
      </c>
      <c r="F82" s="36">
        <v>1696000</v>
      </c>
      <c r="G82" s="36">
        <v>0</v>
      </c>
    </row>
    <row r="83" spans="1:7" s="37" customFormat="1" ht="21.75" customHeight="1">
      <c r="A83" s="12" t="s">
        <v>562</v>
      </c>
      <c r="B83" s="12"/>
      <c r="C83" s="22"/>
      <c r="D83" s="10" t="s">
        <v>633</v>
      </c>
      <c r="E83" s="44">
        <f aca="true" t="shared" si="4" ref="E83:G84">SUM(E84)</f>
        <v>64000</v>
      </c>
      <c r="F83" s="44">
        <f t="shared" si="4"/>
        <v>64000</v>
      </c>
      <c r="G83" s="44">
        <f t="shared" si="4"/>
        <v>0</v>
      </c>
    </row>
    <row r="84" spans="1:7" s="37" customFormat="1" ht="22.5" customHeight="1">
      <c r="A84" s="15"/>
      <c r="B84" s="15" t="s">
        <v>569</v>
      </c>
      <c r="C84" s="24"/>
      <c r="D84" s="25" t="s">
        <v>350</v>
      </c>
      <c r="E84" s="38">
        <f t="shared" si="4"/>
        <v>64000</v>
      </c>
      <c r="F84" s="38">
        <f t="shared" si="4"/>
        <v>64000</v>
      </c>
      <c r="G84" s="38">
        <f t="shared" si="4"/>
        <v>0</v>
      </c>
    </row>
    <row r="85" spans="1:7" s="37" customFormat="1" ht="42" customHeight="1">
      <c r="A85" s="17"/>
      <c r="B85" s="17"/>
      <c r="C85" s="27">
        <v>2030</v>
      </c>
      <c r="D85" s="19" t="s">
        <v>503</v>
      </c>
      <c r="E85" s="36">
        <v>64000</v>
      </c>
      <c r="F85" s="36">
        <v>64000</v>
      </c>
      <c r="G85" s="36">
        <v>0</v>
      </c>
    </row>
    <row r="86" spans="1:7" s="39" customFormat="1" ht="19.5" customHeight="1">
      <c r="A86" s="12" t="s">
        <v>489</v>
      </c>
      <c r="B86" s="12"/>
      <c r="C86" s="22"/>
      <c r="D86" s="10" t="s">
        <v>490</v>
      </c>
      <c r="E86" s="44">
        <f>SUM(E87,E90,E92,E94,E97,E99,E102)</f>
        <v>8191000</v>
      </c>
      <c r="F86" s="44">
        <f>SUM(F87,F90,F92,F94,F97,F99,F102)</f>
        <v>8191000</v>
      </c>
      <c r="G86" s="44">
        <f>SUM(G87,G90,G92,G94,G97,G99,G102)</f>
        <v>0</v>
      </c>
    </row>
    <row r="87" spans="1:7" s="39" customFormat="1" ht="19.5" customHeight="1">
      <c r="A87" s="15"/>
      <c r="B87" s="15" t="s">
        <v>491</v>
      </c>
      <c r="C87" s="24"/>
      <c r="D87" s="25" t="s">
        <v>492</v>
      </c>
      <c r="E87" s="38">
        <f>SUM(E88,E89)</f>
        <v>129000</v>
      </c>
      <c r="F87" s="38">
        <f>SUM(F88,F89)</f>
        <v>129000</v>
      </c>
      <c r="G87" s="38">
        <f>SUM(G88,G89)</f>
        <v>0</v>
      </c>
    </row>
    <row r="88" spans="1:7" s="37" customFormat="1" ht="19.5" customHeight="1">
      <c r="A88" s="17"/>
      <c r="B88" s="17"/>
      <c r="C88" s="20" t="s">
        <v>390</v>
      </c>
      <c r="D88" s="19" t="s">
        <v>391</v>
      </c>
      <c r="E88" s="36">
        <v>12000</v>
      </c>
      <c r="F88" s="36">
        <v>12000</v>
      </c>
      <c r="G88" s="36">
        <v>0</v>
      </c>
    </row>
    <row r="89" spans="1:7" s="37" customFormat="1" ht="57.75" customHeight="1">
      <c r="A89" s="17"/>
      <c r="B89" s="17"/>
      <c r="C89" s="27">
        <v>2010</v>
      </c>
      <c r="D89" s="19" t="s">
        <v>397</v>
      </c>
      <c r="E89" s="36">
        <v>117000</v>
      </c>
      <c r="F89" s="36">
        <v>117000</v>
      </c>
      <c r="G89" s="36">
        <v>0</v>
      </c>
    </row>
    <row r="90" spans="1:7" s="39" customFormat="1" ht="46.5" customHeight="1">
      <c r="A90" s="15"/>
      <c r="B90" s="15" t="s">
        <v>497</v>
      </c>
      <c r="C90" s="24"/>
      <c r="D90" s="30" t="s">
        <v>498</v>
      </c>
      <c r="E90" s="38">
        <f>E91</f>
        <v>5732000</v>
      </c>
      <c r="F90" s="38">
        <f>F91</f>
        <v>5732000</v>
      </c>
      <c r="G90" s="38">
        <f>G91</f>
        <v>0</v>
      </c>
    </row>
    <row r="91" spans="1:7" s="37" customFormat="1" ht="56.25" customHeight="1">
      <c r="A91" s="17"/>
      <c r="B91" s="17"/>
      <c r="C91" s="27">
        <v>2010</v>
      </c>
      <c r="D91" s="19" t="s">
        <v>397</v>
      </c>
      <c r="E91" s="36">
        <v>5732000</v>
      </c>
      <c r="F91" s="36">
        <v>5732000</v>
      </c>
      <c r="G91" s="36">
        <v>0</v>
      </c>
    </row>
    <row r="92" spans="1:7" s="39" customFormat="1" ht="46.5" customHeight="1">
      <c r="A92" s="15"/>
      <c r="B92" s="15" t="s">
        <v>499</v>
      </c>
      <c r="C92" s="24"/>
      <c r="D92" s="11" t="s">
        <v>500</v>
      </c>
      <c r="E92" s="38">
        <f>E93</f>
        <v>80000</v>
      </c>
      <c r="F92" s="38">
        <f>F93</f>
        <v>80000</v>
      </c>
      <c r="G92" s="38">
        <f>G93</f>
        <v>0</v>
      </c>
    </row>
    <row r="93" spans="1:7" s="37" customFormat="1" ht="54.75" customHeight="1">
      <c r="A93" s="17"/>
      <c r="B93" s="17"/>
      <c r="C93" s="27">
        <v>2010</v>
      </c>
      <c r="D93" s="19" t="s">
        <v>397</v>
      </c>
      <c r="E93" s="36">
        <v>80000</v>
      </c>
      <c r="F93" s="36">
        <v>80000</v>
      </c>
      <c r="G93" s="36">
        <v>0</v>
      </c>
    </row>
    <row r="94" spans="1:7" s="39" customFormat="1" ht="32.25" customHeight="1">
      <c r="A94" s="17"/>
      <c r="B94" s="15" t="s">
        <v>501</v>
      </c>
      <c r="C94" s="27"/>
      <c r="D94" s="11" t="s">
        <v>502</v>
      </c>
      <c r="E94" s="38">
        <f>+E95+E96</f>
        <v>1344000</v>
      </c>
      <c r="F94" s="38">
        <f>+F95+F96</f>
        <v>1344000</v>
      </c>
      <c r="G94" s="38">
        <f>+G95+G96</f>
        <v>0</v>
      </c>
    </row>
    <row r="95" spans="1:7" s="37" customFormat="1" ht="54.75" customHeight="1">
      <c r="A95" s="17"/>
      <c r="B95" s="17"/>
      <c r="C95" s="27">
        <v>2010</v>
      </c>
      <c r="D95" s="19" t="s">
        <v>397</v>
      </c>
      <c r="E95" s="36">
        <v>811000</v>
      </c>
      <c r="F95" s="36">
        <v>811000</v>
      </c>
      <c r="G95" s="36">
        <v>0</v>
      </c>
    </row>
    <row r="96" spans="1:7" s="37" customFormat="1" ht="41.25" customHeight="1">
      <c r="A96" s="17"/>
      <c r="B96" s="17"/>
      <c r="C96" s="27">
        <v>2030</v>
      </c>
      <c r="D96" s="19" t="s">
        <v>503</v>
      </c>
      <c r="E96" s="36">
        <v>533000</v>
      </c>
      <c r="F96" s="36">
        <v>533000</v>
      </c>
      <c r="G96" s="36">
        <v>0</v>
      </c>
    </row>
    <row r="97" spans="1:7" s="39" customFormat="1" ht="19.5" customHeight="1">
      <c r="A97" s="15"/>
      <c r="B97" s="15" t="s">
        <v>504</v>
      </c>
      <c r="C97" s="24"/>
      <c r="D97" s="11" t="s">
        <v>505</v>
      </c>
      <c r="E97" s="38">
        <f>E98</f>
        <v>543000</v>
      </c>
      <c r="F97" s="38">
        <f>F98</f>
        <v>543000</v>
      </c>
      <c r="G97" s="38">
        <f>G98</f>
        <v>0</v>
      </c>
    </row>
    <row r="98" spans="1:7" s="37" customFormat="1" ht="43.5" customHeight="1">
      <c r="A98" s="17"/>
      <c r="B98" s="17"/>
      <c r="C98" s="20" t="s">
        <v>506</v>
      </c>
      <c r="D98" s="19" t="s">
        <v>503</v>
      </c>
      <c r="E98" s="36">
        <v>543000</v>
      </c>
      <c r="F98" s="36">
        <v>543000</v>
      </c>
      <c r="G98" s="36"/>
    </row>
    <row r="99" spans="1:7" s="39" customFormat="1" ht="29.25" customHeight="1">
      <c r="A99" s="15"/>
      <c r="B99" s="15" t="s">
        <v>507</v>
      </c>
      <c r="C99" s="24"/>
      <c r="D99" s="11" t="s">
        <v>508</v>
      </c>
      <c r="E99" s="38">
        <f>E100+E101</f>
        <v>119000</v>
      </c>
      <c r="F99" s="38">
        <f>F100+F101</f>
        <v>119000</v>
      </c>
      <c r="G99" s="38">
        <f>G100+G101</f>
        <v>0</v>
      </c>
    </row>
    <row r="100" spans="1:7" s="37" customFormat="1" ht="19.5" customHeight="1">
      <c r="A100" s="17"/>
      <c r="B100" s="17"/>
      <c r="C100" s="20" t="s">
        <v>390</v>
      </c>
      <c r="D100" s="9" t="s">
        <v>391</v>
      </c>
      <c r="E100" s="36">
        <v>55000</v>
      </c>
      <c r="F100" s="36">
        <v>55000</v>
      </c>
      <c r="G100" s="36">
        <v>0</v>
      </c>
    </row>
    <row r="101" spans="1:7" s="37" customFormat="1" ht="57.75" customHeight="1">
      <c r="A101" s="17"/>
      <c r="B101" s="17"/>
      <c r="C101" s="20" t="s">
        <v>396</v>
      </c>
      <c r="D101" s="19" t="s">
        <v>397</v>
      </c>
      <c r="E101" s="36">
        <v>64000</v>
      </c>
      <c r="F101" s="36">
        <v>64000</v>
      </c>
      <c r="G101" s="36"/>
    </row>
    <row r="102" spans="1:7" s="39" customFormat="1" ht="19.5" customHeight="1">
      <c r="A102" s="15"/>
      <c r="B102" s="15" t="s">
        <v>509</v>
      </c>
      <c r="C102" s="28"/>
      <c r="D102" s="11" t="s">
        <v>350</v>
      </c>
      <c r="E102" s="38">
        <f>E103</f>
        <v>244000</v>
      </c>
      <c r="F102" s="38">
        <f>F103</f>
        <v>244000</v>
      </c>
      <c r="G102" s="38">
        <f>G103</f>
        <v>0</v>
      </c>
    </row>
    <row r="103" spans="1:7" s="37" customFormat="1" ht="44.25" customHeight="1">
      <c r="A103" s="17"/>
      <c r="B103" s="17"/>
      <c r="C103" s="20" t="s">
        <v>506</v>
      </c>
      <c r="D103" s="19" t="s">
        <v>503</v>
      </c>
      <c r="E103" s="36">
        <v>244000</v>
      </c>
      <c r="F103" s="36">
        <v>244000</v>
      </c>
      <c r="G103" s="36">
        <v>0</v>
      </c>
    </row>
    <row r="104" spans="1:7" s="39" customFormat="1" ht="19.5" customHeight="1">
      <c r="A104" s="12" t="s">
        <v>514</v>
      </c>
      <c r="B104" s="12"/>
      <c r="C104" s="12"/>
      <c r="D104" s="23" t="s">
        <v>515</v>
      </c>
      <c r="E104" s="44">
        <f>SUM(E105,E108,E110)</f>
        <v>6202048</v>
      </c>
      <c r="F104" s="44">
        <f>SUM(F105,F108,F110)</f>
        <v>4961200</v>
      </c>
      <c r="G104" s="44">
        <f>SUM(G105,G108,G110)</f>
        <v>1240848</v>
      </c>
    </row>
    <row r="105" spans="1:7" s="39" customFormat="1" ht="21.75" customHeight="1">
      <c r="A105" s="15"/>
      <c r="B105" s="15" t="s">
        <v>586</v>
      </c>
      <c r="C105" s="24"/>
      <c r="D105" s="25" t="s">
        <v>651</v>
      </c>
      <c r="E105" s="38">
        <f>E106</f>
        <v>1240848</v>
      </c>
      <c r="F105" s="38">
        <f>F106</f>
        <v>0</v>
      </c>
      <c r="G105" s="38">
        <f>G106</f>
        <v>1240848</v>
      </c>
    </row>
    <row r="106" spans="1:7" s="39" customFormat="1" ht="54" customHeight="1">
      <c r="A106" s="308"/>
      <c r="B106" s="308"/>
      <c r="C106" s="20" t="s">
        <v>766</v>
      </c>
      <c r="D106" s="309" t="s">
        <v>357</v>
      </c>
      <c r="E106" s="307">
        <v>1240848</v>
      </c>
      <c r="F106" s="307">
        <v>0</v>
      </c>
      <c r="G106" s="36">
        <v>1240848</v>
      </c>
    </row>
    <row r="107" spans="1:7" s="39" customFormat="1" ht="54" customHeight="1">
      <c r="A107" s="304"/>
      <c r="B107" s="304"/>
      <c r="C107" s="305"/>
      <c r="D107" s="134" t="s">
        <v>767</v>
      </c>
      <c r="E107" s="151"/>
      <c r="F107" s="151"/>
      <c r="G107" s="151"/>
    </row>
    <row r="108" spans="1:7" s="39" customFormat="1" ht="32.25" customHeight="1">
      <c r="A108" s="15"/>
      <c r="B108" s="15" t="s">
        <v>516</v>
      </c>
      <c r="C108" s="24"/>
      <c r="D108" s="25" t="s">
        <v>517</v>
      </c>
      <c r="E108" s="38">
        <f>E109</f>
        <v>9000</v>
      </c>
      <c r="F108" s="38">
        <f>F109</f>
        <v>9000</v>
      </c>
      <c r="G108" s="38">
        <f>G109</f>
        <v>0</v>
      </c>
    </row>
    <row r="109" spans="1:7" s="37" customFormat="1" ht="19.5" customHeight="1">
      <c r="A109" s="17"/>
      <c r="B109" s="17"/>
      <c r="C109" s="20" t="s">
        <v>518</v>
      </c>
      <c r="D109" s="19" t="s">
        <v>519</v>
      </c>
      <c r="E109" s="45">
        <v>9000</v>
      </c>
      <c r="F109" s="45">
        <v>9000</v>
      </c>
      <c r="G109" s="45">
        <v>0</v>
      </c>
    </row>
    <row r="110" spans="1:7" s="39" customFormat="1" ht="19.5" customHeight="1">
      <c r="A110" s="15"/>
      <c r="B110" s="15" t="s">
        <v>520</v>
      </c>
      <c r="C110" s="15"/>
      <c r="D110" s="16" t="s">
        <v>350</v>
      </c>
      <c r="E110" s="38">
        <f>E111+E112</f>
        <v>4952200</v>
      </c>
      <c r="F110" s="38">
        <f>F111+F112</f>
        <v>4952200</v>
      </c>
      <c r="G110" s="38">
        <f>G111+G112</f>
        <v>0</v>
      </c>
    </row>
    <row r="111" spans="1:7" s="37" customFormat="1" ht="69.75" customHeight="1">
      <c r="A111" s="17"/>
      <c r="B111" s="17"/>
      <c r="C111" s="20" t="s">
        <v>372</v>
      </c>
      <c r="D111" s="19" t="s">
        <v>373</v>
      </c>
      <c r="E111" s="36">
        <v>2200</v>
      </c>
      <c r="F111" s="36">
        <v>2200</v>
      </c>
      <c r="G111" s="36">
        <v>0</v>
      </c>
    </row>
    <row r="112" spans="1:7" s="37" customFormat="1" ht="19.5" customHeight="1">
      <c r="A112" s="33"/>
      <c r="B112" s="33"/>
      <c r="C112" s="33" t="s">
        <v>407</v>
      </c>
      <c r="D112" s="34" t="s">
        <v>408</v>
      </c>
      <c r="E112" s="46">
        <v>4950000</v>
      </c>
      <c r="F112" s="46">
        <v>4950000</v>
      </c>
      <c r="G112" s="46">
        <v>0</v>
      </c>
    </row>
    <row r="113" spans="1:7" s="52" customFormat="1" ht="26.25" customHeight="1">
      <c r="A113" s="339" t="s">
        <v>522</v>
      </c>
      <c r="B113" s="340"/>
      <c r="C113" s="340"/>
      <c r="D113" s="340"/>
      <c r="E113" s="51">
        <f>SUM(E114,E120,E123,E130,E139,E142,E148,E157,E160,E165)</f>
        <v>51621995</v>
      </c>
      <c r="F113" s="51">
        <f>SUM(F114,F120,F123,F130,F139,F142,F148,F157,F160,F165)</f>
        <v>46691938</v>
      </c>
      <c r="G113" s="51">
        <f>SUM(G114,G120,G123,G130,G139,G142,G148,G157,G160,G165)</f>
        <v>4930057</v>
      </c>
    </row>
    <row r="114" spans="1:7" s="37" customFormat="1" ht="21.75" customHeight="1">
      <c r="A114" s="31" t="s">
        <v>355</v>
      </c>
      <c r="B114" s="31"/>
      <c r="C114" s="31"/>
      <c r="D114" s="35" t="s">
        <v>356</v>
      </c>
      <c r="E114" s="47">
        <f>SUM(E115,E118)</f>
        <v>4930057</v>
      </c>
      <c r="F114" s="47">
        <f>SUM(F115,F118)</f>
        <v>0</v>
      </c>
      <c r="G114" s="47">
        <f>SUM(G115,G118)</f>
        <v>4930057</v>
      </c>
    </row>
    <row r="115" spans="1:7" s="37" customFormat="1" ht="20.25" customHeight="1">
      <c r="A115" s="5"/>
      <c r="B115" s="5" t="s">
        <v>688</v>
      </c>
      <c r="C115" s="5"/>
      <c r="D115" s="32" t="s">
        <v>689</v>
      </c>
      <c r="E115" s="38">
        <f>SUM(E116)</f>
        <v>4051557</v>
      </c>
      <c r="F115" s="38">
        <f>SUM(F116)</f>
        <v>0</v>
      </c>
      <c r="G115" s="38">
        <f>SUM(G116)</f>
        <v>4051557</v>
      </c>
    </row>
    <row r="116" spans="1:7" s="37" customFormat="1" ht="55.5" customHeight="1">
      <c r="A116" s="7"/>
      <c r="B116" s="7"/>
      <c r="C116" s="7" t="s">
        <v>766</v>
      </c>
      <c r="D116" s="19" t="s">
        <v>357</v>
      </c>
      <c r="E116" s="36">
        <v>4051557</v>
      </c>
      <c r="F116" s="36">
        <v>0</v>
      </c>
      <c r="G116" s="36">
        <v>4051557</v>
      </c>
    </row>
    <row r="117" spans="1:7" s="37" customFormat="1" ht="53.25" customHeight="1">
      <c r="A117" s="7"/>
      <c r="B117" s="7"/>
      <c r="C117" s="7"/>
      <c r="D117" s="9" t="s">
        <v>767</v>
      </c>
      <c r="E117" s="307"/>
      <c r="F117" s="307"/>
      <c r="G117" s="36"/>
    </row>
    <row r="118" spans="1:7" s="39" customFormat="1" ht="22.5" customHeight="1">
      <c r="A118" s="5"/>
      <c r="B118" s="5" t="s">
        <v>597</v>
      </c>
      <c r="C118" s="5"/>
      <c r="D118" s="11" t="s">
        <v>11</v>
      </c>
      <c r="E118" s="38">
        <f>SUM(E119)</f>
        <v>878500</v>
      </c>
      <c r="F118" s="38">
        <f>SUM(F119)</f>
        <v>0</v>
      </c>
      <c r="G118" s="38">
        <f>SUM(G119)</f>
        <v>878500</v>
      </c>
    </row>
    <row r="119" spans="1:7" s="37" customFormat="1" ht="68.25" customHeight="1">
      <c r="A119" s="7"/>
      <c r="B119" s="7"/>
      <c r="C119" s="7" t="s">
        <v>83</v>
      </c>
      <c r="D119" s="19" t="s">
        <v>85</v>
      </c>
      <c r="E119" s="36">
        <v>878500</v>
      </c>
      <c r="F119" s="36">
        <v>0</v>
      </c>
      <c r="G119" s="36">
        <v>878500</v>
      </c>
    </row>
    <row r="120" spans="1:7" s="39" customFormat="1" ht="19.5" customHeight="1">
      <c r="A120" s="3" t="s">
        <v>365</v>
      </c>
      <c r="B120" s="3"/>
      <c r="C120" s="3"/>
      <c r="D120" s="4" t="s">
        <v>366</v>
      </c>
      <c r="E120" s="44">
        <f aca="true" t="shared" si="5" ref="E120:G121">E121</f>
        <v>127000</v>
      </c>
      <c r="F120" s="44">
        <f t="shared" si="5"/>
        <v>127000</v>
      </c>
      <c r="G120" s="44">
        <f t="shared" si="5"/>
        <v>0</v>
      </c>
    </row>
    <row r="121" spans="1:7" s="39" customFormat="1" ht="19.5" customHeight="1">
      <c r="A121" s="7"/>
      <c r="B121" s="5" t="s">
        <v>367</v>
      </c>
      <c r="C121" s="5"/>
      <c r="D121" s="6" t="s">
        <v>368</v>
      </c>
      <c r="E121" s="38">
        <f t="shared" si="5"/>
        <v>127000</v>
      </c>
      <c r="F121" s="38">
        <f t="shared" si="5"/>
        <v>127000</v>
      </c>
      <c r="G121" s="38">
        <f t="shared" si="5"/>
        <v>0</v>
      </c>
    </row>
    <row r="122" spans="1:7" s="37" customFormat="1" ht="54.75" customHeight="1">
      <c r="A122" s="17"/>
      <c r="B122" s="17"/>
      <c r="C122" s="27">
        <v>2110</v>
      </c>
      <c r="D122" s="19" t="s">
        <v>346</v>
      </c>
      <c r="E122" s="36">
        <v>127000</v>
      </c>
      <c r="F122" s="36">
        <v>127000</v>
      </c>
      <c r="G122" s="36">
        <v>0</v>
      </c>
    </row>
    <row r="123" spans="1:7" s="39" customFormat="1" ht="19.5" customHeight="1">
      <c r="A123" s="12" t="s">
        <v>380</v>
      </c>
      <c r="B123" s="12"/>
      <c r="C123" s="13"/>
      <c r="D123" s="14" t="s">
        <v>381</v>
      </c>
      <c r="E123" s="44">
        <f>SUM(E124,E126,E128)</f>
        <v>391000</v>
      </c>
      <c r="F123" s="44">
        <f>SUM(F124,F126,F128)</f>
        <v>391000</v>
      </c>
      <c r="G123" s="44">
        <f>SUM(G124,G126,G128)</f>
        <v>0</v>
      </c>
    </row>
    <row r="124" spans="1:7" s="39" customFormat="1" ht="19.5" customHeight="1">
      <c r="A124" s="15"/>
      <c r="B124" s="15" t="s">
        <v>382</v>
      </c>
      <c r="C124" s="15"/>
      <c r="D124" s="16" t="s">
        <v>383</v>
      </c>
      <c r="E124" s="38">
        <f>E125</f>
        <v>51000</v>
      </c>
      <c r="F124" s="38">
        <f>F125</f>
        <v>51000</v>
      </c>
      <c r="G124" s="38">
        <f>G125</f>
        <v>0</v>
      </c>
    </row>
    <row r="125" spans="1:7" s="37" customFormat="1" ht="55.5" customHeight="1">
      <c r="A125" s="17"/>
      <c r="B125" s="17"/>
      <c r="C125" s="17" t="s">
        <v>345</v>
      </c>
      <c r="D125" s="19" t="s">
        <v>346</v>
      </c>
      <c r="E125" s="36">
        <v>51000</v>
      </c>
      <c r="F125" s="36">
        <v>51000</v>
      </c>
      <c r="G125" s="36">
        <v>0</v>
      </c>
    </row>
    <row r="126" spans="1:7" s="39" customFormat="1" ht="19.5" customHeight="1">
      <c r="A126" s="15"/>
      <c r="B126" s="15" t="s">
        <v>384</v>
      </c>
      <c r="C126" s="15"/>
      <c r="D126" s="25" t="s">
        <v>385</v>
      </c>
      <c r="E126" s="38">
        <f>E127</f>
        <v>14000</v>
      </c>
      <c r="F126" s="38">
        <f>F127</f>
        <v>14000</v>
      </c>
      <c r="G126" s="38">
        <f>G127</f>
        <v>0</v>
      </c>
    </row>
    <row r="127" spans="1:7" s="37" customFormat="1" ht="55.5" customHeight="1">
      <c r="A127" s="17"/>
      <c r="B127" s="17"/>
      <c r="C127" s="17" t="s">
        <v>345</v>
      </c>
      <c r="D127" s="9" t="s">
        <v>346</v>
      </c>
      <c r="E127" s="36">
        <v>14000</v>
      </c>
      <c r="F127" s="36">
        <v>14000</v>
      </c>
      <c r="G127" s="36">
        <v>0</v>
      </c>
    </row>
    <row r="128" spans="1:7" s="39" customFormat="1" ht="19.5" customHeight="1">
      <c r="A128" s="15"/>
      <c r="B128" s="15" t="s">
        <v>386</v>
      </c>
      <c r="C128" s="15"/>
      <c r="D128" s="16" t="s">
        <v>387</v>
      </c>
      <c r="E128" s="38">
        <f>E129</f>
        <v>326000</v>
      </c>
      <c r="F128" s="38">
        <f>F129</f>
        <v>326000</v>
      </c>
      <c r="G128" s="38">
        <f>G129</f>
        <v>0</v>
      </c>
    </row>
    <row r="129" spans="1:7" s="37" customFormat="1" ht="56.25" customHeight="1">
      <c r="A129" s="17"/>
      <c r="B129" s="17"/>
      <c r="C129" s="17" t="s">
        <v>345</v>
      </c>
      <c r="D129" s="9" t="s">
        <v>346</v>
      </c>
      <c r="E129" s="36">
        <v>326000</v>
      </c>
      <c r="F129" s="36">
        <v>326000</v>
      </c>
      <c r="G129" s="36">
        <v>0</v>
      </c>
    </row>
    <row r="130" spans="1:7" s="39" customFormat="1" ht="19.5" customHeight="1">
      <c r="A130" s="12" t="s">
        <v>392</v>
      </c>
      <c r="B130" s="12"/>
      <c r="C130" s="12"/>
      <c r="D130" s="14" t="s">
        <v>393</v>
      </c>
      <c r="E130" s="44">
        <f>SUM(E131,E133,E136)</f>
        <v>749600</v>
      </c>
      <c r="F130" s="44">
        <f>SUM(F131,F133,F136)</f>
        <v>749600</v>
      </c>
      <c r="G130" s="44">
        <f>SUM(G131,G133,G136)</f>
        <v>0</v>
      </c>
    </row>
    <row r="131" spans="1:7" s="39" customFormat="1" ht="19.5" customHeight="1">
      <c r="A131" s="15"/>
      <c r="B131" s="15" t="s">
        <v>394</v>
      </c>
      <c r="C131" s="15"/>
      <c r="D131" s="16" t="s">
        <v>395</v>
      </c>
      <c r="E131" s="38">
        <f>E132</f>
        <v>80000</v>
      </c>
      <c r="F131" s="38">
        <f>F132</f>
        <v>80000</v>
      </c>
      <c r="G131" s="38">
        <f>G132</f>
        <v>0</v>
      </c>
    </row>
    <row r="132" spans="1:7" s="37" customFormat="1" ht="54.75" customHeight="1">
      <c r="A132" s="17"/>
      <c r="B132" s="17"/>
      <c r="C132" s="17" t="s">
        <v>345</v>
      </c>
      <c r="D132" s="9" t="s">
        <v>346</v>
      </c>
      <c r="E132" s="36">
        <v>80000</v>
      </c>
      <c r="F132" s="36">
        <v>80000</v>
      </c>
      <c r="G132" s="36">
        <v>0</v>
      </c>
    </row>
    <row r="133" spans="1:7" s="39" customFormat="1" ht="19.5" customHeight="1">
      <c r="A133" s="15"/>
      <c r="B133" s="15" t="s">
        <v>399</v>
      </c>
      <c r="C133" s="15"/>
      <c r="D133" s="16" t="s">
        <v>400</v>
      </c>
      <c r="E133" s="38">
        <f>E134+E135</f>
        <v>649600</v>
      </c>
      <c r="F133" s="38">
        <f>F134+F135</f>
        <v>649600</v>
      </c>
      <c r="G133" s="38">
        <f>G134+G135</f>
        <v>0</v>
      </c>
    </row>
    <row r="134" spans="1:7" s="37" customFormat="1" ht="69.75" customHeight="1">
      <c r="A134" s="7"/>
      <c r="B134" s="7"/>
      <c r="C134" s="7" t="s">
        <v>372</v>
      </c>
      <c r="D134" s="9" t="s">
        <v>373</v>
      </c>
      <c r="E134" s="36">
        <v>47100</v>
      </c>
      <c r="F134" s="36">
        <v>47100</v>
      </c>
      <c r="G134" s="36">
        <v>0</v>
      </c>
    </row>
    <row r="135" spans="1:7" s="37" customFormat="1" ht="54.75" customHeight="1">
      <c r="A135" s="17"/>
      <c r="B135" s="17"/>
      <c r="C135" s="17" t="s">
        <v>401</v>
      </c>
      <c r="D135" s="19" t="s">
        <v>402</v>
      </c>
      <c r="E135" s="36">
        <v>602500</v>
      </c>
      <c r="F135" s="36">
        <v>602500</v>
      </c>
      <c r="G135" s="36">
        <v>0</v>
      </c>
    </row>
    <row r="136" spans="1:7" s="39" customFormat="1" ht="19.5" customHeight="1">
      <c r="A136" s="15"/>
      <c r="B136" s="15" t="s">
        <v>405</v>
      </c>
      <c r="C136" s="13"/>
      <c r="D136" s="16" t="s">
        <v>406</v>
      </c>
      <c r="E136" s="38">
        <f>E137+E138</f>
        <v>20000</v>
      </c>
      <c r="F136" s="38">
        <f>F137+F138</f>
        <v>20000</v>
      </c>
      <c r="G136" s="38">
        <f>G137+G138</f>
        <v>0</v>
      </c>
    </row>
    <row r="137" spans="1:7" s="37" customFormat="1" ht="56.25" customHeight="1">
      <c r="A137" s="17"/>
      <c r="B137" s="17"/>
      <c r="C137" s="27">
        <v>2110</v>
      </c>
      <c r="D137" s="9" t="s">
        <v>346</v>
      </c>
      <c r="E137" s="36">
        <v>17000</v>
      </c>
      <c r="F137" s="36">
        <v>17000</v>
      </c>
      <c r="G137" s="36">
        <v>0</v>
      </c>
    </row>
    <row r="138" spans="1:7" s="37" customFormat="1" ht="58.5" customHeight="1">
      <c r="A138" s="17"/>
      <c r="B138" s="17"/>
      <c r="C138" s="27">
        <v>2120</v>
      </c>
      <c r="D138" s="19" t="s">
        <v>398</v>
      </c>
      <c r="E138" s="36">
        <v>3000</v>
      </c>
      <c r="F138" s="36">
        <v>3000</v>
      </c>
      <c r="G138" s="36">
        <v>0</v>
      </c>
    </row>
    <row r="139" spans="1:7" s="39" customFormat="1" ht="28.5" customHeight="1">
      <c r="A139" s="12" t="s">
        <v>411</v>
      </c>
      <c r="B139" s="12"/>
      <c r="C139" s="13"/>
      <c r="D139" s="23" t="s">
        <v>412</v>
      </c>
      <c r="E139" s="44">
        <f aca="true" t="shared" si="6" ref="E139:G140">E140</f>
        <v>3075400</v>
      </c>
      <c r="F139" s="44">
        <f t="shared" si="6"/>
        <v>3075400</v>
      </c>
      <c r="G139" s="44">
        <f t="shared" si="6"/>
        <v>0</v>
      </c>
    </row>
    <row r="140" spans="1:7" s="39" customFormat="1" ht="19.5" customHeight="1">
      <c r="A140" s="15"/>
      <c r="B140" s="15" t="s">
        <v>413</v>
      </c>
      <c r="C140" s="13"/>
      <c r="D140" s="25" t="s">
        <v>414</v>
      </c>
      <c r="E140" s="38">
        <f t="shared" si="6"/>
        <v>3075400</v>
      </c>
      <c r="F140" s="38">
        <f t="shared" si="6"/>
        <v>3075400</v>
      </c>
      <c r="G140" s="38">
        <f t="shared" si="6"/>
        <v>0</v>
      </c>
    </row>
    <row r="141" spans="1:7" s="37" customFormat="1" ht="55.5" customHeight="1">
      <c r="A141" s="17"/>
      <c r="B141" s="17"/>
      <c r="C141" s="27">
        <v>2110</v>
      </c>
      <c r="D141" s="9" t="s">
        <v>346</v>
      </c>
      <c r="E141" s="36">
        <v>3075400</v>
      </c>
      <c r="F141" s="36">
        <v>3075400</v>
      </c>
      <c r="G141" s="36">
        <v>0</v>
      </c>
    </row>
    <row r="142" spans="1:7" s="39" customFormat="1" ht="57.75" customHeight="1">
      <c r="A142" s="21" t="s">
        <v>419</v>
      </c>
      <c r="B142" s="12"/>
      <c r="C142" s="12"/>
      <c r="D142" s="23" t="s">
        <v>420</v>
      </c>
      <c r="E142" s="44">
        <f>E143+E145</f>
        <v>6558515</v>
      </c>
      <c r="F142" s="44">
        <f>F143+F145</f>
        <v>6558515</v>
      </c>
      <c r="G142" s="44">
        <f>G143+G145</f>
        <v>0</v>
      </c>
    </row>
    <row r="143" spans="1:7" s="39" customFormat="1" ht="42.75" customHeight="1">
      <c r="A143" s="15"/>
      <c r="B143" s="15" t="s">
        <v>447</v>
      </c>
      <c r="C143" s="15"/>
      <c r="D143" s="25" t="s">
        <v>448</v>
      </c>
      <c r="E143" s="38">
        <f>E144</f>
        <v>518840</v>
      </c>
      <c r="F143" s="38">
        <f>F144</f>
        <v>518840</v>
      </c>
      <c r="G143" s="38">
        <f>G144</f>
        <v>0</v>
      </c>
    </row>
    <row r="144" spans="1:7" s="37" customFormat="1" ht="19.5" customHeight="1">
      <c r="A144" s="17"/>
      <c r="B144" s="17"/>
      <c r="C144" s="17" t="s">
        <v>451</v>
      </c>
      <c r="D144" s="18" t="s">
        <v>452</v>
      </c>
      <c r="E144" s="36">
        <v>518840</v>
      </c>
      <c r="F144" s="36">
        <v>518840</v>
      </c>
      <c r="G144" s="36">
        <v>0</v>
      </c>
    </row>
    <row r="145" spans="1:7" s="39" customFormat="1" ht="32.25" customHeight="1">
      <c r="A145" s="15"/>
      <c r="B145" s="15" t="s">
        <v>467</v>
      </c>
      <c r="C145" s="15"/>
      <c r="D145" s="25" t="s">
        <v>468</v>
      </c>
      <c r="E145" s="38">
        <f>E146+E147</f>
        <v>6039675</v>
      </c>
      <c r="F145" s="38">
        <f>F146+F147</f>
        <v>6039675</v>
      </c>
      <c r="G145" s="38">
        <f>G146+G147</f>
        <v>0</v>
      </c>
    </row>
    <row r="146" spans="1:7" s="37" customFormat="1" ht="19.5" customHeight="1">
      <c r="A146" s="17"/>
      <c r="B146" s="17"/>
      <c r="C146" s="17" t="s">
        <v>463</v>
      </c>
      <c r="D146" s="19" t="s">
        <v>464</v>
      </c>
      <c r="E146" s="36">
        <v>5799675</v>
      </c>
      <c r="F146" s="36">
        <v>5799675</v>
      </c>
      <c r="G146" s="36">
        <v>0</v>
      </c>
    </row>
    <row r="147" spans="1:7" s="37" customFormat="1" ht="19.5" customHeight="1">
      <c r="A147" s="17"/>
      <c r="B147" s="17"/>
      <c r="C147" s="17" t="s">
        <v>465</v>
      </c>
      <c r="D147" s="18" t="s">
        <v>466</v>
      </c>
      <c r="E147" s="36">
        <v>240000</v>
      </c>
      <c r="F147" s="36">
        <v>240000</v>
      </c>
      <c r="G147" s="36">
        <v>0</v>
      </c>
    </row>
    <row r="148" spans="1:7" s="39" customFormat="1" ht="19.5" customHeight="1">
      <c r="A148" s="12" t="s">
        <v>469</v>
      </c>
      <c r="B148" s="12"/>
      <c r="C148" s="12"/>
      <c r="D148" s="14" t="s">
        <v>470</v>
      </c>
      <c r="E148" s="44">
        <f>SUM(E149,E151,E153,E155)</f>
        <v>34577694</v>
      </c>
      <c r="F148" s="44">
        <f>SUM(F149,F151,F153,F155)</f>
        <v>34577694</v>
      </c>
      <c r="G148" s="44">
        <f>SUM(G149,G151,G153,G155)</f>
        <v>0</v>
      </c>
    </row>
    <row r="149" spans="1:7" s="39" customFormat="1" ht="32.25" customHeight="1">
      <c r="A149" s="15"/>
      <c r="B149" s="15" t="s">
        <v>471</v>
      </c>
      <c r="C149" s="15"/>
      <c r="D149" s="25" t="s">
        <v>472</v>
      </c>
      <c r="E149" s="38">
        <f>E150</f>
        <v>13933847</v>
      </c>
      <c r="F149" s="38">
        <f>F150</f>
        <v>13933847</v>
      </c>
      <c r="G149" s="38">
        <f>G150</f>
        <v>0</v>
      </c>
    </row>
    <row r="150" spans="1:7" s="37" customFormat="1" ht="19.5" customHeight="1">
      <c r="A150" s="29"/>
      <c r="B150" s="29"/>
      <c r="C150" s="17" t="s">
        <v>473</v>
      </c>
      <c r="D150" s="19" t="s">
        <v>474</v>
      </c>
      <c r="E150" s="36">
        <v>13933847</v>
      </c>
      <c r="F150" s="36">
        <v>13933847</v>
      </c>
      <c r="G150" s="36">
        <v>0</v>
      </c>
    </row>
    <row r="151" spans="1:7" s="39" customFormat="1" ht="32.25" customHeight="1">
      <c r="A151" s="15"/>
      <c r="B151" s="15" t="s">
        <v>475</v>
      </c>
      <c r="C151" s="15"/>
      <c r="D151" s="25" t="s">
        <v>476</v>
      </c>
      <c r="E151" s="38">
        <f>E152</f>
        <v>19314000</v>
      </c>
      <c r="F151" s="38">
        <f>F152</f>
        <v>19314000</v>
      </c>
      <c r="G151" s="38">
        <f>G152</f>
        <v>0</v>
      </c>
    </row>
    <row r="152" spans="1:7" s="37" customFormat="1" ht="67.5" customHeight="1">
      <c r="A152" s="17"/>
      <c r="B152" s="17"/>
      <c r="C152" s="17" t="s">
        <v>477</v>
      </c>
      <c r="D152" s="19" t="s">
        <v>478</v>
      </c>
      <c r="E152" s="36">
        <v>19314000</v>
      </c>
      <c r="F152" s="36">
        <v>19314000</v>
      </c>
      <c r="G152" s="36">
        <v>0</v>
      </c>
    </row>
    <row r="153" spans="1:7" s="39" customFormat="1" ht="30" customHeight="1">
      <c r="A153" s="15"/>
      <c r="B153" s="15" t="s">
        <v>12</v>
      </c>
      <c r="C153" s="15"/>
      <c r="D153" s="25" t="s">
        <v>13</v>
      </c>
      <c r="E153" s="38">
        <f>SUM(E154)</f>
        <v>67964</v>
      </c>
      <c r="F153" s="38">
        <f>SUM(F154)</f>
        <v>67964</v>
      </c>
      <c r="G153" s="38">
        <f>SUM(G154)</f>
        <v>0</v>
      </c>
    </row>
    <row r="154" spans="1:7" s="37" customFormat="1" ht="24" customHeight="1">
      <c r="A154" s="17"/>
      <c r="B154" s="17"/>
      <c r="C154" s="20" t="s">
        <v>473</v>
      </c>
      <c r="D154" s="19" t="s">
        <v>482</v>
      </c>
      <c r="E154" s="36">
        <v>67964</v>
      </c>
      <c r="F154" s="36">
        <v>67964</v>
      </c>
      <c r="G154" s="36">
        <v>0</v>
      </c>
    </row>
    <row r="155" spans="1:7" s="39" customFormat="1" ht="28.5" customHeight="1">
      <c r="A155" s="15"/>
      <c r="B155" s="15" t="s">
        <v>483</v>
      </c>
      <c r="C155" s="28"/>
      <c r="D155" s="25" t="s">
        <v>484</v>
      </c>
      <c r="E155" s="38">
        <f>E156</f>
        <v>1261883</v>
      </c>
      <c r="F155" s="38">
        <f>F156</f>
        <v>1261883</v>
      </c>
      <c r="G155" s="38">
        <f>G156</f>
        <v>0</v>
      </c>
    </row>
    <row r="156" spans="1:7" s="37" customFormat="1" ht="20.25" customHeight="1">
      <c r="A156" s="17"/>
      <c r="B156" s="17"/>
      <c r="C156" s="20" t="s">
        <v>473</v>
      </c>
      <c r="D156" s="19" t="s">
        <v>482</v>
      </c>
      <c r="E156" s="36">
        <v>1261883</v>
      </c>
      <c r="F156" s="36">
        <v>1261883</v>
      </c>
      <c r="G156" s="36">
        <v>0</v>
      </c>
    </row>
    <row r="157" spans="1:7" s="39" customFormat="1" ht="19.5" customHeight="1">
      <c r="A157" s="12" t="s">
        <v>485</v>
      </c>
      <c r="B157" s="12"/>
      <c r="C157" s="13"/>
      <c r="D157" s="14" t="s">
        <v>486</v>
      </c>
      <c r="E157" s="44">
        <f aca="true" t="shared" si="7" ref="E157:G158">E158</f>
        <v>692000</v>
      </c>
      <c r="F157" s="44">
        <f t="shared" si="7"/>
        <v>692000</v>
      </c>
      <c r="G157" s="44">
        <f t="shared" si="7"/>
        <v>0</v>
      </c>
    </row>
    <row r="158" spans="1:7" s="39" customFormat="1" ht="46.5" customHeight="1">
      <c r="A158" s="15"/>
      <c r="B158" s="28" t="s">
        <v>487</v>
      </c>
      <c r="C158" s="13"/>
      <c r="D158" s="25" t="s">
        <v>488</v>
      </c>
      <c r="E158" s="38">
        <f t="shared" si="7"/>
        <v>692000</v>
      </c>
      <c r="F158" s="38">
        <f t="shared" si="7"/>
        <v>692000</v>
      </c>
      <c r="G158" s="38">
        <f t="shared" si="7"/>
        <v>0</v>
      </c>
    </row>
    <row r="159" spans="1:7" s="37" customFormat="1" ht="58.5" customHeight="1">
      <c r="A159" s="17"/>
      <c r="B159" s="17"/>
      <c r="C159" s="27">
        <v>2110</v>
      </c>
      <c r="D159" s="9" t="s">
        <v>346</v>
      </c>
      <c r="E159" s="36">
        <v>692000</v>
      </c>
      <c r="F159" s="36">
        <v>692000</v>
      </c>
      <c r="G159" s="36">
        <v>0</v>
      </c>
    </row>
    <row r="160" spans="1:7" s="39" customFormat="1" ht="19.5" customHeight="1">
      <c r="A160" s="12" t="s">
        <v>489</v>
      </c>
      <c r="B160" s="12"/>
      <c r="C160" s="22"/>
      <c r="D160" s="10" t="s">
        <v>490</v>
      </c>
      <c r="E160" s="44">
        <f>SUM(E161,E163)</f>
        <v>374229</v>
      </c>
      <c r="F160" s="44">
        <f>SUM(F161,F163)</f>
        <v>374229</v>
      </c>
      <c r="G160" s="44">
        <f>SUM(G161,G163)</f>
        <v>0</v>
      </c>
    </row>
    <row r="161" spans="1:7" s="39" customFormat="1" ht="19.5" customHeight="1">
      <c r="A161" s="15"/>
      <c r="B161" s="15" t="s">
        <v>491</v>
      </c>
      <c r="C161" s="24"/>
      <c r="D161" s="25" t="s">
        <v>492</v>
      </c>
      <c r="E161" s="38">
        <f>SUM(E162)</f>
        <v>310000</v>
      </c>
      <c r="F161" s="38">
        <f>SUM(F162)</f>
        <v>310000</v>
      </c>
      <c r="G161" s="38">
        <f>SUM(G162)</f>
        <v>0</v>
      </c>
    </row>
    <row r="162" spans="1:7" s="39" customFormat="1" ht="55.5" customHeight="1">
      <c r="A162" s="17"/>
      <c r="B162" s="17"/>
      <c r="C162" s="27">
        <v>2110</v>
      </c>
      <c r="D162" s="9" t="s">
        <v>346</v>
      </c>
      <c r="E162" s="36">
        <v>310000</v>
      </c>
      <c r="F162" s="36">
        <v>310000</v>
      </c>
      <c r="G162" s="36">
        <v>0</v>
      </c>
    </row>
    <row r="163" spans="1:7" s="39" customFormat="1" ht="19.5" customHeight="1">
      <c r="A163" s="15"/>
      <c r="B163" s="15" t="s">
        <v>493</v>
      </c>
      <c r="C163" s="24"/>
      <c r="D163" s="25" t="s">
        <v>494</v>
      </c>
      <c r="E163" s="38">
        <f>E164</f>
        <v>64229</v>
      </c>
      <c r="F163" s="38">
        <f>F164</f>
        <v>64229</v>
      </c>
      <c r="G163" s="38">
        <f>G164</f>
        <v>0</v>
      </c>
    </row>
    <row r="164" spans="1:7" s="37" customFormat="1" ht="54" customHeight="1">
      <c r="A164" s="17"/>
      <c r="B164" s="17"/>
      <c r="C164" s="17" t="s">
        <v>495</v>
      </c>
      <c r="D164" s="19" t="s">
        <v>496</v>
      </c>
      <c r="E164" s="36">
        <v>64229</v>
      </c>
      <c r="F164" s="36">
        <v>64229</v>
      </c>
      <c r="G164" s="36">
        <v>0</v>
      </c>
    </row>
    <row r="165" spans="1:7" s="39" customFormat="1" ht="28.5" customHeight="1">
      <c r="A165" s="12" t="s">
        <v>510</v>
      </c>
      <c r="B165" s="12"/>
      <c r="C165" s="12"/>
      <c r="D165" s="23" t="s">
        <v>511</v>
      </c>
      <c r="E165" s="44">
        <f>SUM(E166,E168)</f>
        <v>146500</v>
      </c>
      <c r="F165" s="44">
        <f>SUM(F166,F168)</f>
        <v>146500</v>
      </c>
      <c r="G165" s="44">
        <f>SUM(G166,G168)</f>
        <v>0</v>
      </c>
    </row>
    <row r="166" spans="1:7" s="39" customFormat="1" ht="19.5" customHeight="1">
      <c r="A166" s="15"/>
      <c r="B166" s="28" t="s">
        <v>512</v>
      </c>
      <c r="C166" s="13"/>
      <c r="D166" s="25" t="s">
        <v>513</v>
      </c>
      <c r="E166" s="38">
        <f>E167</f>
        <v>31000</v>
      </c>
      <c r="F166" s="38">
        <f>F167</f>
        <v>31000</v>
      </c>
      <c r="G166" s="38">
        <f>G167</f>
        <v>0</v>
      </c>
    </row>
    <row r="167" spans="1:7" s="37" customFormat="1" ht="56.25" customHeight="1">
      <c r="A167" s="17"/>
      <c r="B167" s="17"/>
      <c r="C167" s="27">
        <v>2110</v>
      </c>
      <c r="D167" s="9" t="s">
        <v>346</v>
      </c>
      <c r="E167" s="36">
        <v>31000</v>
      </c>
      <c r="F167" s="36">
        <v>31000</v>
      </c>
      <c r="G167" s="36">
        <v>0</v>
      </c>
    </row>
    <row r="168" spans="1:7" s="39" customFormat="1" ht="21" customHeight="1">
      <c r="A168" s="15"/>
      <c r="B168" s="28" t="s">
        <v>610</v>
      </c>
      <c r="C168" s="13"/>
      <c r="D168" s="25" t="s">
        <v>674</v>
      </c>
      <c r="E168" s="38">
        <f>E169</f>
        <v>115500</v>
      </c>
      <c r="F168" s="38">
        <f>F169</f>
        <v>115500</v>
      </c>
      <c r="G168" s="38">
        <f>G169</f>
        <v>0</v>
      </c>
    </row>
    <row r="169" spans="1:7" s="37" customFormat="1" ht="57.75" customHeight="1">
      <c r="A169" s="17"/>
      <c r="B169" s="17"/>
      <c r="C169" s="27">
        <v>2690</v>
      </c>
      <c r="D169" s="9" t="s">
        <v>17</v>
      </c>
      <c r="E169" s="36">
        <v>115500</v>
      </c>
      <c r="F169" s="36">
        <v>115500</v>
      </c>
      <c r="G169" s="36">
        <v>0</v>
      </c>
    </row>
    <row r="170" spans="1:7" s="52" customFormat="1" ht="22.5" customHeight="1">
      <c r="A170" s="329" t="s">
        <v>524</v>
      </c>
      <c r="B170" s="330"/>
      <c r="C170" s="330"/>
      <c r="D170" s="331"/>
      <c r="E170" s="51">
        <f>E113+E7</f>
        <v>215027682</v>
      </c>
      <c r="F170" s="51">
        <f>F113+F7</f>
        <v>152334824</v>
      </c>
      <c r="G170" s="51">
        <f>G113+G7</f>
        <v>62692858</v>
      </c>
    </row>
    <row r="171" ht="12.75">
      <c r="E171" s="54"/>
    </row>
  </sheetData>
  <sheetProtection formatCells="0" formatColumns="0" formatRows="0" insertColumns="0" insertRows="0" insertHyperlinks="0" deleteColumns="0" deleteRows="0" sort="0" autoFilter="0" pivotTables="0"/>
  <mergeCells count="10">
    <mergeCell ref="F4:G4"/>
    <mergeCell ref="A1:G1"/>
    <mergeCell ref="A7:D7"/>
    <mergeCell ref="A113:D113"/>
    <mergeCell ref="E4:E5"/>
    <mergeCell ref="A170:D170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&amp;A
do uchwały Nr XXX/257/2007 
Rady Miasta Świnoujścia 
z dnia 20 grudnia 2007 roku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J36"/>
  <sheetViews>
    <sheetView showGridLines="0" workbookViewId="0" topLeftCell="A1">
      <selection activeCell="D14" sqref="D14"/>
    </sheetView>
  </sheetViews>
  <sheetFormatPr defaultColWidth="9.00390625" defaultRowHeight="12.75"/>
  <cols>
    <col min="1" max="1" width="5.625" style="244" bestFit="1" customWidth="1"/>
    <col min="2" max="2" width="63.125" style="244" customWidth="1"/>
    <col min="3" max="3" width="17.75390625" style="244" customWidth="1"/>
    <col min="4" max="16384" width="9.125" style="244" customWidth="1"/>
  </cols>
  <sheetData>
    <row r="1" spans="1:10" s="75" customFormat="1" ht="19.5" customHeight="1">
      <c r="A1" s="355" t="s">
        <v>339</v>
      </c>
      <c r="B1" s="355"/>
      <c r="C1" s="355"/>
      <c r="D1" s="81"/>
      <c r="E1" s="81"/>
      <c r="F1" s="81"/>
      <c r="G1" s="81"/>
      <c r="H1" s="81"/>
      <c r="I1" s="81"/>
      <c r="J1" s="81"/>
    </row>
    <row r="2" spans="1:7" s="75" customFormat="1" ht="19.5" customHeight="1">
      <c r="A2" s="355" t="s">
        <v>757</v>
      </c>
      <c r="B2" s="355"/>
      <c r="C2" s="355"/>
      <c r="D2" s="81"/>
      <c r="E2" s="81"/>
      <c r="F2" s="81"/>
      <c r="G2" s="81"/>
    </row>
    <row r="3" s="75" customFormat="1" ht="12.75"/>
    <row r="4" spans="1:3" s="300" customFormat="1" ht="12.75">
      <c r="A4" s="300" t="s">
        <v>754</v>
      </c>
      <c r="C4" s="301" t="s">
        <v>288</v>
      </c>
    </row>
    <row r="5" spans="1:10" s="75" customFormat="1" ht="19.5" customHeight="1">
      <c r="A5" s="166" t="s">
        <v>303</v>
      </c>
      <c r="B5" s="166" t="s">
        <v>254</v>
      </c>
      <c r="C5" s="166" t="s">
        <v>100</v>
      </c>
      <c r="D5" s="215"/>
      <c r="E5" s="215"/>
      <c r="F5" s="215"/>
      <c r="G5" s="215"/>
      <c r="H5" s="215"/>
      <c r="I5" s="216"/>
      <c r="J5" s="216"/>
    </row>
    <row r="6" spans="1:10" s="75" customFormat="1" ht="19.5" customHeight="1">
      <c r="A6" s="124" t="s">
        <v>265</v>
      </c>
      <c r="B6" s="217" t="s">
        <v>305</v>
      </c>
      <c r="C6" s="2">
        <v>252602</v>
      </c>
      <c r="D6" s="215"/>
      <c r="E6" s="215"/>
      <c r="F6" s="215"/>
      <c r="G6" s="215"/>
      <c r="H6" s="215"/>
      <c r="I6" s="216"/>
      <c r="J6" s="216"/>
    </row>
    <row r="7" spans="1:10" s="75" customFormat="1" ht="19.5" customHeight="1">
      <c r="A7" s="124" t="s">
        <v>269</v>
      </c>
      <c r="B7" s="217" t="s">
        <v>264</v>
      </c>
      <c r="C7" s="2">
        <f>C8+C9</f>
        <v>260000</v>
      </c>
      <c r="D7" s="215"/>
      <c r="E7" s="215"/>
      <c r="F7" s="215"/>
      <c r="G7" s="215"/>
      <c r="H7" s="215"/>
      <c r="I7" s="216"/>
      <c r="J7" s="216"/>
    </row>
    <row r="8" spans="1:10" s="75" customFormat="1" ht="19.5" customHeight="1">
      <c r="A8" s="114" t="s">
        <v>390</v>
      </c>
      <c r="B8" s="218" t="s">
        <v>534</v>
      </c>
      <c r="C8" s="112">
        <v>248000</v>
      </c>
      <c r="D8" s="215"/>
      <c r="E8" s="215"/>
      <c r="F8" s="215"/>
      <c r="G8" s="215"/>
      <c r="H8" s="215"/>
      <c r="I8" s="216"/>
      <c r="J8" s="216"/>
    </row>
    <row r="9" spans="1:10" s="75" customFormat="1" ht="19.5" customHeight="1">
      <c r="A9" s="174" t="s">
        <v>378</v>
      </c>
      <c r="B9" s="233" t="s">
        <v>379</v>
      </c>
      <c r="C9" s="175">
        <v>12000</v>
      </c>
      <c r="D9" s="215"/>
      <c r="E9" s="215"/>
      <c r="F9" s="215"/>
      <c r="G9" s="215"/>
      <c r="H9" s="215"/>
      <c r="I9" s="216"/>
      <c r="J9" s="216"/>
    </row>
    <row r="10" spans="1:10" ht="19.5" customHeight="1">
      <c r="A10" s="124" t="s">
        <v>270</v>
      </c>
      <c r="B10" s="217" t="s">
        <v>263</v>
      </c>
      <c r="C10" s="2">
        <f>C11+C24</f>
        <v>512602</v>
      </c>
      <c r="D10" s="215"/>
      <c r="E10" s="215"/>
      <c r="F10" s="215"/>
      <c r="G10" s="215"/>
      <c r="H10" s="215"/>
      <c r="I10" s="216"/>
      <c r="J10" s="216"/>
    </row>
    <row r="11" spans="1:10" ht="19.5" customHeight="1">
      <c r="A11" s="98" t="s">
        <v>294</v>
      </c>
      <c r="B11" s="221" t="s">
        <v>283</v>
      </c>
      <c r="C11" s="100">
        <f>SUM(C12,C13,C14,C15,C16,C17,C18,C19,C20,C21,C22,C23)</f>
        <v>442602</v>
      </c>
      <c r="D11" s="215"/>
      <c r="E11" s="215"/>
      <c r="F11" s="215"/>
      <c r="G11" s="215"/>
      <c r="H11" s="215"/>
      <c r="I11" s="216"/>
      <c r="J11" s="216"/>
    </row>
    <row r="12" spans="1:10" s="239" customFormat="1" ht="15.75" customHeight="1">
      <c r="A12" s="240">
        <v>2960</v>
      </c>
      <c r="B12" s="241" t="s">
        <v>535</v>
      </c>
      <c r="C12" s="242">
        <v>52000</v>
      </c>
      <c r="D12" s="237"/>
      <c r="E12" s="237"/>
      <c r="F12" s="237"/>
      <c r="G12" s="237"/>
      <c r="H12" s="237"/>
      <c r="I12" s="238"/>
      <c r="J12" s="238"/>
    </row>
    <row r="13" spans="1:10" s="239" customFormat="1" ht="15.75" customHeight="1">
      <c r="A13" s="240">
        <v>4110</v>
      </c>
      <c r="B13" s="241" t="s">
        <v>101</v>
      </c>
      <c r="C13" s="242">
        <v>1700</v>
      </c>
      <c r="D13" s="237"/>
      <c r="E13" s="237"/>
      <c r="F13" s="237"/>
      <c r="G13" s="237"/>
      <c r="H13" s="237"/>
      <c r="I13" s="238"/>
      <c r="J13" s="238"/>
    </row>
    <row r="14" spans="1:10" s="239" customFormat="1" ht="15.75" customHeight="1">
      <c r="A14" s="240">
        <v>4120</v>
      </c>
      <c r="B14" s="241" t="s">
        <v>102</v>
      </c>
      <c r="C14" s="242">
        <v>250</v>
      </c>
      <c r="D14" s="237"/>
      <c r="E14" s="237"/>
      <c r="F14" s="237"/>
      <c r="G14" s="237"/>
      <c r="H14" s="237"/>
      <c r="I14" s="238"/>
      <c r="J14" s="238"/>
    </row>
    <row r="15" spans="1:10" s="239" customFormat="1" ht="15.75" customHeight="1">
      <c r="A15" s="240">
        <v>4170</v>
      </c>
      <c r="B15" s="241" t="s">
        <v>537</v>
      </c>
      <c r="C15" s="242">
        <v>10000</v>
      </c>
      <c r="D15" s="237"/>
      <c r="E15" s="237"/>
      <c r="F15" s="237"/>
      <c r="G15" s="237"/>
      <c r="H15" s="237"/>
      <c r="I15" s="238"/>
      <c r="J15" s="238"/>
    </row>
    <row r="16" spans="1:10" s="239" customFormat="1" ht="15.75" customHeight="1">
      <c r="A16" s="234">
        <v>4210</v>
      </c>
      <c r="B16" s="235" t="s">
        <v>531</v>
      </c>
      <c r="C16" s="236">
        <v>40000</v>
      </c>
      <c r="D16" s="237"/>
      <c r="E16" s="237"/>
      <c r="F16" s="237"/>
      <c r="G16" s="237"/>
      <c r="H16" s="237"/>
      <c r="I16" s="238"/>
      <c r="J16" s="238"/>
    </row>
    <row r="17" spans="1:10" s="239" customFormat="1" ht="15.75" customHeight="1">
      <c r="A17" s="234">
        <v>4240</v>
      </c>
      <c r="B17" s="235" t="s">
        <v>532</v>
      </c>
      <c r="C17" s="236">
        <v>1000</v>
      </c>
      <c r="D17" s="237"/>
      <c r="E17" s="237"/>
      <c r="F17" s="237"/>
      <c r="G17" s="237"/>
      <c r="H17" s="237"/>
      <c r="I17" s="238"/>
      <c r="J17" s="238"/>
    </row>
    <row r="18" spans="1:10" s="239" customFormat="1" ht="15.75" customHeight="1">
      <c r="A18" s="234">
        <v>4270</v>
      </c>
      <c r="B18" s="235" t="s">
        <v>536</v>
      </c>
      <c r="C18" s="236">
        <v>4000</v>
      </c>
      <c r="D18" s="237"/>
      <c r="E18" s="237"/>
      <c r="F18" s="237"/>
      <c r="G18" s="237"/>
      <c r="H18" s="237"/>
      <c r="I18" s="238"/>
      <c r="J18" s="238"/>
    </row>
    <row r="19" spans="1:10" s="239" customFormat="1" ht="15.75" customHeight="1">
      <c r="A19" s="234">
        <v>4300</v>
      </c>
      <c r="B19" s="235" t="s">
        <v>527</v>
      </c>
      <c r="C19" s="236">
        <v>277652</v>
      </c>
      <c r="D19" s="237"/>
      <c r="E19" s="237"/>
      <c r="F19" s="237"/>
      <c r="G19" s="237"/>
      <c r="H19" s="237"/>
      <c r="I19" s="238"/>
      <c r="J19" s="238"/>
    </row>
    <row r="20" spans="1:10" s="239" customFormat="1" ht="15.75" customHeight="1">
      <c r="A20" s="234">
        <v>4430</v>
      </c>
      <c r="B20" s="235" t="s">
        <v>538</v>
      </c>
      <c r="C20" s="236">
        <v>1000</v>
      </c>
      <c r="D20" s="237"/>
      <c r="E20" s="237"/>
      <c r="F20" s="237"/>
      <c r="G20" s="237"/>
      <c r="H20" s="237"/>
      <c r="I20" s="238"/>
      <c r="J20" s="238"/>
    </row>
    <row r="21" spans="1:10" s="239" customFormat="1" ht="15.75" customHeight="1">
      <c r="A21" s="234">
        <v>4700</v>
      </c>
      <c r="B21" s="235" t="s">
        <v>106</v>
      </c>
      <c r="C21" s="236">
        <v>5000</v>
      </c>
      <c r="D21" s="237"/>
      <c r="E21" s="237"/>
      <c r="F21" s="237"/>
      <c r="G21" s="237"/>
      <c r="H21" s="237"/>
      <c r="I21" s="238"/>
      <c r="J21" s="238"/>
    </row>
    <row r="22" spans="1:10" s="239" customFormat="1" ht="30" customHeight="1">
      <c r="A22" s="234">
        <v>4740</v>
      </c>
      <c r="B22" s="243" t="s">
        <v>103</v>
      </c>
      <c r="C22" s="236">
        <v>30000</v>
      </c>
      <c r="D22" s="237"/>
      <c r="E22" s="237"/>
      <c r="F22" s="237"/>
      <c r="G22" s="237"/>
      <c r="H22" s="237"/>
      <c r="I22" s="238"/>
      <c r="J22" s="238"/>
    </row>
    <row r="23" spans="1:10" s="239" customFormat="1" ht="18.75" customHeight="1">
      <c r="A23" s="234">
        <v>4750</v>
      </c>
      <c r="B23" s="235" t="s">
        <v>104</v>
      </c>
      <c r="C23" s="236">
        <v>20000</v>
      </c>
      <c r="D23" s="237"/>
      <c r="E23" s="237"/>
      <c r="F23" s="237"/>
      <c r="G23" s="237"/>
      <c r="H23" s="237"/>
      <c r="I23" s="238"/>
      <c r="J23" s="238"/>
    </row>
    <row r="24" spans="1:10" ht="19.5" customHeight="1">
      <c r="A24" s="101" t="s">
        <v>294</v>
      </c>
      <c r="B24" s="219" t="s">
        <v>286</v>
      </c>
      <c r="C24" s="103">
        <f>C25</f>
        <v>70000</v>
      </c>
      <c r="D24" s="215"/>
      <c r="E24" s="215"/>
      <c r="F24" s="215"/>
      <c r="G24" s="215"/>
      <c r="H24" s="215"/>
      <c r="I24" s="216"/>
      <c r="J24" s="216"/>
    </row>
    <row r="25" spans="1:10" s="239" customFormat="1" ht="18.75" customHeight="1">
      <c r="A25" s="234">
        <v>6120</v>
      </c>
      <c r="B25" s="243" t="s">
        <v>539</v>
      </c>
      <c r="C25" s="236">
        <v>70000</v>
      </c>
      <c r="D25" s="237"/>
      <c r="E25" s="237"/>
      <c r="F25" s="237"/>
      <c r="G25" s="237"/>
      <c r="H25" s="237"/>
      <c r="I25" s="238"/>
      <c r="J25" s="238"/>
    </row>
    <row r="26" spans="1:10" ht="19.5" customHeight="1">
      <c r="A26" s="124" t="s">
        <v>284</v>
      </c>
      <c r="B26" s="217" t="s">
        <v>307</v>
      </c>
      <c r="C26" s="2">
        <v>0</v>
      </c>
      <c r="D26" s="215"/>
      <c r="E26" s="215"/>
      <c r="F26" s="215"/>
      <c r="G26" s="215"/>
      <c r="H26" s="215"/>
      <c r="I26" s="216"/>
      <c r="J26" s="216"/>
    </row>
    <row r="27" spans="1:10" ht="15">
      <c r="A27" s="215"/>
      <c r="B27" s="215"/>
      <c r="C27" s="215"/>
      <c r="D27" s="215"/>
      <c r="E27" s="215"/>
      <c r="F27" s="215"/>
      <c r="G27" s="215"/>
      <c r="H27" s="215"/>
      <c r="I27" s="216"/>
      <c r="J27" s="216"/>
    </row>
    <row r="28" spans="1:3" s="245" customFormat="1" ht="12.75">
      <c r="A28" s="402"/>
      <c r="B28" s="403"/>
      <c r="C28" s="403"/>
    </row>
    <row r="29" spans="1:10" ht="15">
      <c r="A29" s="215"/>
      <c r="B29" s="215"/>
      <c r="C29" s="215"/>
      <c r="D29" s="215"/>
      <c r="E29" s="215"/>
      <c r="F29" s="215"/>
      <c r="G29" s="215"/>
      <c r="H29" s="215"/>
      <c r="I29" s="216"/>
      <c r="J29" s="216"/>
    </row>
    <row r="30" spans="1:10" ht="15">
      <c r="A30" s="215"/>
      <c r="B30" s="215"/>
      <c r="C30" s="215"/>
      <c r="D30" s="215"/>
      <c r="E30" s="215"/>
      <c r="F30" s="215"/>
      <c r="G30" s="215"/>
      <c r="H30" s="215"/>
      <c r="I30" s="216"/>
      <c r="J30" s="216"/>
    </row>
    <row r="31" spans="1:10" ht="15">
      <c r="A31" s="215"/>
      <c r="B31" s="215"/>
      <c r="C31" s="215"/>
      <c r="D31" s="215"/>
      <c r="E31" s="215"/>
      <c r="F31" s="215"/>
      <c r="G31" s="215"/>
      <c r="H31" s="215"/>
      <c r="I31" s="216"/>
      <c r="J31" s="216"/>
    </row>
    <row r="32" spans="1:10" ht="15">
      <c r="A32" s="215"/>
      <c r="B32" s="215"/>
      <c r="C32" s="215"/>
      <c r="D32" s="215"/>
      <c r="E32" s="215"/>
      <c r="F32" s="215"/>
      <c r="G32" s="215"/>
      <c r="H32" s="215"/>
      <c r="I32" s="216"/>
      <c r="J32" s="216"/>
    </row>
    <row r="33" spans="1:10" ht="15">
      <c r="A33" s="216"/>
      <c r="B33" s="216"/>
      <c r="C33" s="216"/>
      <c r="D33" s="216"/>
      <c r="E33" s="216"/>
      <c r="F33" s="216"/>
      <c r="G33" s="216"/>
      <c r="H33" s="216"/>
      <c r="I33" s="216"/>
      <c r="J33" s="216"/>
    </row>
    <row r="34" spans="1:10" ht="15">
      <c r="A34" s="216"/>
      <c r="B34" s="216"/>
      <c r="C34" s="216"/>
      <c r="D34" s="216"/>
      <c r="E34" s="216"/>
      <c r="F34" s="216"/>
      <c r="G34" s="216"/>
      <c r="H34" s="216"/>
      <c r="I34" s="216"/>
      <c r="J34" s="216"/>
    </row>
    <row r="35" spans="1:10" ht="15">
      <c r="A35" s="216"/>
      <c r="B35" s="216"/>
      <c r="C35" s="216"/>
      <c r="D35" s="216"/>
      <c r="E35" s="216"/>
      <c r="F35" s="216"/>
      <c r="G35" s="216"/>
      <c r="H35" s="216"/>
      <c r="I35" s="216"/>
      <c r="J35" s="216"/>
    </row>
    <row r="36" spans="1:10" ht="15">
      <c r="A36" s="216"/>
      <c r="B36" s="216"/>
      <c r="C36" s="216"/>
      <c r="D36" s="216"/>
      <c r="E36" s="216"/>
      <c r="F36" s="216"/>
      <c r="G36" s="216"/>
      <c r="H36" s="216"/>
      <c r="I36" s="216"/>
      <c r="J36" s="21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28:C28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XXX/257/2007 
Rady Miasta Świnoujścia
z dnia 20 grudnia 2007 roku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E36"/>
  <sheetViews>
    <sheetView view="pageBreakPreview" zoomScaleSheetLayoutView="100" workbookViewId="0" topLeftCell="A1">
      <pane ySplit="5" topLeftCell="BM6" activePane="bottomLeft" state="frozen"/>
      <selection pane="topLeft" activeCell="C20" sqref="C20"/>
      <selection pane="bottomLeft" activeCell="D15" sqref="D15"/>
    </sheetView>
  </sheetViews>
  <sheetFormatPr defaultColWidth="9.00390625" defaultRowHeight="12.75"/>
  <cols>
    <col min="1" max="1" width="4.00390625" style="67" customWidth="1"/>
    <col min="2" max="2" width="8.125" style="67" customWidth="1"/>
    <col min="3" max="3" width="9.875" style="67" customWidth="1"/>
    <col min="4" max="4" width="44.75390625" style="67" customWidth="1"/>
    <col min="5" max="5" width="20.375" style="67" customWidth="1"/>
    <col min="6" max="16384" width="9.125" style="67" customWidth="1"/>
  </cols>
  <sheetData>
    <row r="1" spans="1:5" s="75" customFormat="1" ht="19.5" customHeight="1">
      <c r="A1" s="368" t="s">
        <v>160</v>
      </c>
      <c r="B1" s="368"/>
      <c r="C1" s="368"/>
      <c r="D1" s="368"/>
      <c r="E1" s="368"/>
    </row>
    <row r="2" spans="4:5" s="75" customFormat="1" ht="19.5" customHeight="1">
      <c r="D2" s="81"/>
      <c r="E2" s="81"/>
    </row>
    <row r="3" s="75" customFormat="1" ht="19.5" customHeight="1">
      <c r="E3" s="213" t="s">
        <v>288</v>
      </c>
    </row>
    <row r="4" spans="1:5" s="75" customFormat="1" ht="19.5" customHeight="1">
      <c r="A4" s="166" t="s">
        <v>303</v>
      </c>
      <c r="B4" s="166" t="s">
        <v>256</v>
      </c>
      <c r="C4" s="166" t="s">
        <v>257</v>
      </c>
      <c r="D4" s="166" t="s">
        <v>292</v>
      </c>
      <c r="E4" s="166" t="s">
        <v>291</v>
      </c>
    </row>
    <row r="5" spans="1:5" s="75" customFormat="1" ht="7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</row>
    <row r="6" spans="1:5" s="70" customFormat="1" ht="30" customHeight="1">
      <c r="A6" s="406" t="s">
        <v>94</v>
      </c>
      <c r="B6" s="407"/>
      <c r="C6" s="407"/>
      <c r="D6" s="407"/>
      <c r="E6" s="310">
        <f>SUM(E7,E8,E9,E10,E11,E12,E13,E14,E15)</f>
        <v>3456432</v>
      </c>
    </row>
    <row r="7" spans="1:5" s="75" customFormat="1" ht="30" customHeight="1">
      <c r="A7" s="101" t="s">
        <v>266</v>
      </c>
      <c r="B7" s="101">
        <v>801</v>
      </c>
      <c r="C7" s="101">
        <v>80101</v>
      </c>
      <c r="D7" s="110" t="s">
        <v>715</v>
      </c>
      <c r="E7" s="103">
        <v>262848</v>
      </c>
    </row>
    <row r="8" spans="1:5" s="75" customFormat="1" ht="30" customHeight="1">
      <c r="A8" s="101" t="s">
        <v>267</v>
      </c>
      <c r="B8" s="101">
        <v>801</v>
      </c>
      <c r="C8" s="101">
        <v>80101</v>
      </c>
      <c r="D8" s="102" t="s">
        <v>158</v>
      </c>
      <c r="E8" s="103">
        <v>34571</v>
      </c>
    </row>
    <row r="9" spans="1:5" s="75" customFormat="1" ht="30" customHeight="1">
      <c r="A9" s="101" t="s">
        <v>268</v>
      </c>
      <c r="B9" s="101">
        <v>801</v>
      </c>
      <c r="C9" s="101">
        <v>80110</v>
      </c>
      <c r="D9" s="110" t="s">
        <v>713</v>
      </c>
      <c r="E9" s="103">
        <v>182246</v>
      </c>
    </row>
    <row r="10" spans="1:5" s="75" customFormat="1" ht="30" customHeight="1">
      <c r="A10" s="101" t="s">
        <v>255</v>
      </c>
      <c r="B10" s="101">
        <v>801</v>
      </c>
      <c r="C10" s="101">
        <v>80110</v>
      </c>
      <c r="D10" s="102" t="s">
        <v>712</v>
      </c>
      <c r="E10" s="103">
        <v>118460</v>
      </c>
    </row>
    <row r="11" spans="1:5" s="75" customFormat="1" ht="30" customHeight="1">
      <c r="A11" s="101" t="s">
        <v>272</v>
      </c>
      <c r="B11" s="101">
        <v>801</v>
      </c>
      <c r="C11" s="101">
        <v>80110</v>
      </c>
      <c r="D11" s="102" t="s">
        <v>159</v>
      </c>
      <c r="E11" s="103">
        <v>27337</v>
      </c>
    </row>
    <row r="12" spans="1:5" s="75" customFormat="1" ht="30" customHeight="1">
      <c r="A12" s="101" t="s">
        <v>275</v>
      </c>
      <c r="B12" s="101">
        <v>801</v>
      </c>
      <c r="C12" s="101">
        <v>80110</v>
      </c>
      <c r="D12" s="102" t="s">
        <v>233</v>
      </c>
      <c r="E12" s="103">
        <v>170970</v>
      </c>
    </row>
    <row r="13" spans="1:5" s="75" customFormat="1" ht="30" customHeight="1">
      <c r="A13" s="101" t="s">
        <v>277</v>
      </c>
      <c r="B13" s="101">
        <v>921</v>
      </c>
      <c r="C13" s="101">
        <v>92109</v>
      </c>
      <c r="D13" s="102" t="s">
        <v>708</v>
      </c>
      <c r="E13" s="103">
        <v>1234000</v>
      </c>
    </row>
    <row r="14" spans="1:5" s="75" customFormat="1" ht="30" customHeight="1">
      <c r="A14" s="101" t="s">
        <v>280</v>
      </c>
      <c r="B14" s="101">
        <v>921</v>
      </c>
      <c r="C14" s="101">
        <v>92116</v>
      </c>
      <c r="D14" s="102" t="s">
        <v>709</v>
      </c>
      <c r="E14" s="103">
        <v>1045000</v>
      </c>
    </row>
    <row r="15" spans="1:5" s="75" customFormat="1" ht="30" customHeight="1">
      <c r="A15" s="101" t="s">
        <v>690</v>
      </c>
      <c r="B15" s="101">
        <v>921</v>
      </c>
      <c r="C15" s="101">
        <v>92118</v>
      </c>
      <c r="D15" s="102" t="s">
        <v>770</v>
      </c>
      <c r="E15" s="103">
        <v>381000</v>
      </c>
    </row>
    <row r="16" spans="1:5" s="75" customFormat="1" ht="30" customHeight="1">
      <c r="A16" s="404" t="s">
        <v>95</v>
      </c>
      <c r="B16" s="405"/>
      <c r="C16" s="405"/>
      <c r="D16" s="405"/>
      <c r="E16" s="201">
        <f>SUM(E17,E18,E19,E20,E21,E22,E23,E24,E25,E26,E27,E28,E29,E30)</f>
        <v>5197995</v>
      </c>
    </row>
    <row r="17" spans="1:5" s="70" customFormat="1" ht="50.25" customHeight="1">
      <c r="A17" s="232" t="s">
        <v>266</v>
      </c>
      <c r="B17" s="232">
        <v>801</v>
      </c>
      <c r="C17" s="232">
        <v>80120</v>
      </c>
      <c r="D17" s="246" t="s">
        <v>716</v>
      </c>
      <c r="E17" s="175">
        <v>208719</v>
      </c>
    </row>
    <row r="18" spans="1:5" s="70" customFormat="1" ht="36.75" customHeight="1">
      <c r="A18" s="232" t="s">
        <v>267</v>
      </c>
      <c r="B18" s="232">
        <v>801</v>
      </c>
      <c r="C18" s="232">
        <v>80120</v>
      </c>
      <c r="D18" s="247" t="s">
        <v>714</v>
      </c>
      <c r="E18" s="175">
        <v>250463</v>
      </c>
    </row>
    <row r="19" spans="1:5" s="70" customFormat="1" ht="50.25" customHeight="1">
      <c r="A19" s="232" t="s">
        <v>268</v>
      </c>
      <c r="B19" s="232">
        <v>801</v>
      </c>
      <c r="C19" s="232">
        <v>80120</v>
      </c>
      <c r="D19" s="246" t="s">
        <v>717</v>
      </c>
      <c r="E19" s="175">
        <v>90643</v>
      </c>
    </row>
    <row r="20" spans="1:5" s="70" customFormat="1" ht="50.25" customHeight="1">
      <c r="A20" s="232" t="s">
        <v>255</v>
      </c>
      <c r="B20" s="232">
        <v>801</v>
      </c>
      <c r="C20" s="232">
        <v>80120</v>
      </c>
      <c r="D20" s="246" t="s">
        <v>718</v>
      </c>
      <c r="E20" s="175">
        <v>202756</v>
      </c>
    </row>
    <row r="21" spans="1:5" s="70" customFormat="1" ht="50.25" customHeight="1">
      <c r="A21" s="101" t="s">
        <v>272</v>
      </c>
      <c r="B21" s="101">
        <v>801</v>
      </c>
      <c r="C21" s="101">
        <v>80120</v>
      </c>
      <c r="D21" s="246" t="s">
        <v>719</v>
      </c>
      <c r="E21" s="103">
        <v>116460</v>
      </c>
    </row>
    <row r="22" spans="1:5" s="70" customFormat="1" ht="50.25" customHeight="1">
      <c r="A22" s="232" t="s">
        <v>275</v>
      </c>
      <c r="B22" s="232">
        <v>801</v>
      </c>
      <c r="C22" s="232">
        <v>80120</v>
      </c>
      <c r="D22" s="248" t="s">
        <v>720</v>
      </c>
      <c r="E22" s="175">
        <v>50466</v>
      </c>
    </row>
    <row r="23" spans="1:5" s="70" customFormat="1" ht="50.25" customHeight="1">
      <c r="A23" s="232" t="s">
        <v>277</v>
      </c>
      <c r="B23" s="232">
        <v>801</v>
      </c>
      <c r="C23" s="232">
        <v>80120</v>
      </c>
      <c r="D23" s="249" t="s">
        <v>157</v>
      </c>
      <c r="E23" s="175">
        <v>48137</v>
      </c>
    </row>
    <row r="24" spans="1:5" s="70" customFormat="1" ht="38.25" customHeight="1">
      <c r="A24" s="232" t="s">
        <v>280</v>
      </c>
      <c r="B24" s="232">
        <v>801</v>
      </c>
      <c r="C24" s="232">
        <v>80130</v>
      </c>
      <c r="D24" s="249" t="s">
        <v>721</v>
      </c>
      <c r="E24" s="175">
        <v>580002</v>
      </c>
    </row>
    <row r="25" spans="1:5" s="70" customFormat="1" ht="38.25" customHeight="1">
      <c r="A25" s="232" t="s">
        <v>690</v>
      </c>
      <c r="B25" s="232">
        <v>801</v>
      </c>
      <c r="C25" s="232">
        <v>80130</v>
      </c>
      <c r="D25" s="249" t="s">
        <v>722</v>
      </c>
      <c r="E25" s="175">
        <v>349088</v>
      </c>
    </row>
    <row r="26" spans="1:5" s="70" customFormat="1" ht="38.25" customHeight="1">
      <c r="A26" s="232" t="s">
        <v>691</v>
      </c>
      <c r="B26" s="232">
        <v>801</v>
      </c>
      <c r="C26" s="232">
        <v>80130</v>
      </c>
      <c r="D26" s="250" t="s">
        <v>723</v>
      </c>
      <c r="E26" s="175">
        <v>36501</v>
      </c>
    </row>
    <row r="27" spans="1:5" s="70" customFormat="1" ht="35.25" customHeight="1">
      <c r="A27" s="232" t="s">
        <v>692</v>
      </c>
      <c r="B27" s="232">
        <v>851</v>
      </c>
      <c r="C27" s="232">
        <v>85111</v>
      </c>
      <c r="D27" s="251" t="s">
        <v>710</v>
      </c>
      <c r="E27" s="175">
        <v>2360000</v>
      </c>
    </row>
    <row r="28" spans="1:5" s="70" customFormat="1" ht="35.25" customHeight="1">
      <c r="A28" s="232" t="s">
        <v>693</v>
      </c>
      <c r="B28" s="232">
        <v>851</v>
      </c>
      <c r="C28" s="232">
        <v>85117</v>
      </c>
      <c r="D28" s="251" t="s">
        <v>711</v>
      </c>
      <c r="E28" s="175">
        <v>84400</v>
      </c>
    </row>
    <row r="29" spans="1:5" s="70" customFormat="1" ht="35.25" customHeight="1">
      <c r="A29" s="232" t="s">
        <v>694</v>
      </c>
      <c r="B29" s="232">
        <v>853</v>
      </c>
      <c r="C29" s="232">
        <v>85311</v>
      </c>
      <c r="D29" s="251" t="s">
        <v>84</v>
      </c>
      <c r="E29" s="175">
        <v>33535</v>
      </c>
    </row>
    <row r="30" spans="1:5" s="70" customFormat="1" ht="51" customHeight="1">
      <c r="A30" s="232" t="s">
        <v>695</v>
      </c>
      <c r="B30" s="232">
        <v>854</v>
      </c>
      <c r="C30" s="232">
        <v>85419</v>
      </c>
      <c r="D30" s="251" t="s">
        <v>107</v>
      </c>
      <c r="E30" s="175">
        <v>786825</v>
      </c>
    </row>
    <row r="31" spans="1:5" s="70" customFormat="1" ht="30" customHeight="1">
      <c r="A31" s="389" t="s">
        <v>341</v>
      </c>
      <c r="B31" s="390"/>
      <c r="C31" s="390"/>
      <c r="D31" s="391"/>
      <c r="E31" s="158">
        <f>SUM(E6,E16)</f>
        <v>8654427</v>
      </c>
    </row>
    <row r="33" ht="12.75">
      <c r="A33" s="252"/>
    </row>
    <row r="34" ht="12.75">
      <c r="A34" s="239"/>
    </row>
    <row r="36" ht="12.75">
      <c r="A36" s="239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1:D31"/>
    <mergeCell ref="A16:D16"/>
    <mergeCell ref="A6:D6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 Nr XXX/257/2007
Rady Miasta Świnoujścia
z dnia 20 grudnia 2007 roku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F14"/>
  <sheetViews>
    <sheetView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3.375" style="212" customWidth="1"/>
    <col min="2" max="2" width="6.25390625" style="212" customWidth="1"/>
    <col min="3" max="3" width="8.375" style="212" customWidth="1"/>
    <col min="4" max="4" width="23.875" style="94" customWidth="1"/>
    <col min="5" max="5" width="37.625" style="94" customWidth="1"/>
    <col min="6" max="6" width="17.625" style="94" customWidth="1"/>
    <col min="7" max="16384" width="9.125" style="94" customWidth="1"/>
  </cols>
  <sheetData>
    <row r="1" spans="1:6" ht="19.5" customHeight="1">
      <c r="A1" s="328" t="s">
        <v>210</v>
      </c>
      <c r="B1" s="328"/>
      <c r="C1" s="328"/>
      <c r="D1" s="328"/>
      <c r="E1" s="328"/>
      <c r="F1" s="328"/>
    </row>
    <row r="2" spans="4:6" ht="19.5" customHeight="1">
      <c r="D2" s="81"/>
      <c r="E2" s="81"/>
      <c r="F2" s="81"/>
    </row>
    <row r="3" spans="4:6" ht="19.5" customHeight="1">
      <c r="D3" s="75"/>
      <c r="E3" s="75"/>
      <c r="F3" s="213" t="s">
        <v>288</v>
      </c>
    </row>
    <row r="4" spans="1:6" ht="19.5" customHeight="1">
      <c r="A4" s="323" t="s">
        <v>303</v>
      </c>
      <c r="B4" s="323" t="s">
        <v>256</v>
      </c>
      <c r="C4" s="323" t="s">
        <v>257</v>
      </c>
      <c r="D4" s="324" t="s">
        <v>308</v>
      </c>
      <c r="E4" s="324" t="s">
        <v>309</v>
      </c>
      <c r="F4" s="324" t="s">
        <v>289</v>
      </c>
    </row>
    <row r="5" spans="1:6" ht="19.5" customHeight="1">
      <c r="A5" s="323"/>
      <c r="B5" s="323"/>
      <c r="C5" s="323"/>
      <c r="D5" s="324"/>
      <c r="E5" s="324"/>
      <c r="F5" s="324"/>
    </row>
    <row r="6" spans="1:6" ht="19.5" customHeight="1">
      <c r="A6" s="323"/>
      <c r="B6" s="323"/>
      <c r="C6" s="323"/>
      <c r="D6" s="324"/>
      <c r="E6" s="324"/>
      <c r="F6" s="324"/>
    </row>
    <row r="7" spans="1:6" ht="7.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ht="30" customHeight="1">
      <c r="A8" s="404" t="s">
        <v>338</v>
      </c>
      <c r="B8" s="405"/>
      <c r="C8" s="405"/>
      <c r="D8" s="405"/>
      <c r="E8" s="405"/>
      <c r="F8" s="408"/>
    </row>
    <row r="9" spans="1:6" s="75" customFormat="1" ht="78" customHeight="1">
      <c r="A9" s="101" t="s">
        <v>266</v>
      </c>
      <c r="B9" s="101">
        <v>700</v>
      </c>
      <c r="C9" s="101">
        <v>70001</v>
      </c>
      <c r="D9" s="110" t="s">
        <v>704</v>
      </c>
      <c r="E9" s="110" t="s">
        <v>99</v>
      </c>
      <c r="F9" s="103">
        <v>550000</v>
      </c>
    </row>
    <row r="10" spans="1:6" s="75" customFormat="1" ht="54.75" customHeight="1">
      <c r="A10" s="101" t="s">
        <v>267</v>
      </c>
      <c r="B10" s="101">
        <v>801</v>
      </c>
      <c r="C10" s="101">
        <v>80104</v>
      </c>
      <c r="D10" s="102" t="s">
        <v>707</v>
      </c>
      <c r="E10" s="110" t="s">
        <v>234</v>
      </c>
      <c r="F10" s="103">
        <v>4809012</v>
      </c>
    </row>
    <row r="11" spans="1:6" s="75" customFormat="1" ht="102" customHeight="1">
      <c r="A11" s="101" t="s">
        <v>268</v>
      </c>
      <c r="B11" s="101">
        <v>926</v>
      </c>
      <c r="C11" s="101">
        <v>92605</v>
      </c>
      <c r="D11" s="110" t="s">
        <v>705</v>
      </c>
      <c r="E11" s="110" t="s">
        <v>775</v>
      </c>
      <c r="F11" s="103">
        <v>450000</v>
      </c>
    </row>
    <row r="12" spans="1:6" s="75" customFormat="1" ht="30" customHeight="1">
      <c r="A12" s="389" t="s">
        <v>706</v>
      </c>
      <c r="B12" s="390"/>
      <c r="C12" s="390"/>
      <c r="D12" s="391"/>
      <c r="E12" s="214"/>
      <c r="F12" s="2">
        <f>F11+F9+F10</f>
        <v>5809012</v>
      </c>
    </row>
    <row r="14" ht="12.75">
      <c r="A14" s="80"/>
    </row>
  </sheetData>
  <sheetProtection formatCells="0" formatColumns="0" formatRows="0" insertColumns="0" insertRows="0" insertHyperlinks="0" deleteColumns="0" deleteRows="0" sort="0" autoFilter="0" pivotTables="0"/>
  <mergeCells count="9">
    <mergeCell ref="A8:F8"/>
    <mergeCell ref="A12:D12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 XXX/257/2007
Rady Miasta Świnoujścia
z dnia 20 grudnia 2007 roku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F19"/>
  <sheetViews>
    <sheetView zoomScaleSheetLayoutView="100" workbookViewId="0" topLeftCell="A1">
      <selection activeCell="G11" sqref="G11"/>
    </sheetView>
  </sheetViews>
  <sheetFormatPr defaultColWidth="9.00390625" defaultRowHeight="12.75"/>
  <cols>
    <col min="1" max="1" width="5.25390625" style="94" customWidth="1"/>
    <col min="2" max="2" width="9.125" style="94" customWidth="1"/>
    <col min="3" max="3" width="11.00390625" style="94" customWidth="1"/>
    <col min="4" max="4" width="43.875" style="94" customWidth="1"/>
    <col min="5" max="5" width="13.75390625" style="94" customWidth="1"/>
    <col min="6" max="6" width="12.00390625" style="94" customWidth="1"/>
    <col min="7" max="16384" width="9.125" style="94" customWidth="1"/>
  </cols>
  <sheetData>
    <row r="1" spans="1:5" ht="48.75" customHeight="1">
      <c r="A1" s="411" t="s">
        <v>740</v>
      </c>
      <c r="B1" s="411"/>
      <c r="C1" s="411"/>
      <c r="D1" s="411"/>
      <c r="E1" s="411"/>
    </row>
    <row r="2" spans="4:5" ht="19.5" customHeight="1">
      <c r="D2" s="81"/>
      <c r="E2" s="81"/>
    </row>
    <row r="3" spans="4:6" ht="19.5" customHeight="1">
      <c r="D3" s="75"/>
      <c r="E3" s="105"/>
      <c r="F3" s="105" t="s">
        <v>288</v>
      </c>
    </row>
    <row r="4" spans="1:6" ht="42.75" customHeight="1">
      <c r="A4" s="166" t="s">
        <v>303</v>
      </c>
      <c r="B4" s="166" t="s">
        <v>256</v>
      </c>
      <c r="C4" s="166" t="s">
        <v>257</v>
      </c>
      <c r="D4" s="166" t="s">
        <v>290</v>
      </c>
      <c r="E4" s="152" t="s">
        <v>734</v>
      </c>
      <c r="F4" s="152" t="s">
        <v>739</v>
      </c>
    </row>
    <row r="5" spans="1:6" s="256" customFormat="1" ht="7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30" customHeight="1">
      <c r="A6" s="404" t="s">
        <v>94</v>
      </c>
      <c r="B6" s="405"/>
      <c r="C6" s="405"/>
      <c r="D6" s="405"/>
      <c r="E6" s="201">
        <f>SUM(E7,E8,E9,E10,E11)</f>
        <v>0</v>
      </c>
      <c r="F6" s="201">
        <f>SUM(F7,F8,'13'!F10,F9,F10,F11)</f>
        <v>1719000</v>
      </c>
    </row>
    <row r="7" spans="1:6" s="297" customFormat="1" ht="28.5" customHeight="1">
      <c r="A7" s="289" t="s">
        <v>266</v>
      </c>
      <c r="B7" s="292">
        <v>700</v>
      </c>
      <c r="C7" s="293">
        <v>70001</v>
      </c>
      <c r="D7" s="294" t="s">
        <v>776</v>
      </c>
      <c r="E7" s="295"/>
      <c r="F7" s="296">
        <v>700000</v>
      </c>
    </row>
    <row r="8" spans="1:6" s="297" customFormat="1" ht="28.5" customHeight="1">
      <c r="A8" s="289" t="s">
        <v>267</v>
      </c>
      <c r="B8" s="292">
        <v>801</v>
      </c>
      <c r="C8" s="293">
        <v>80104</v>
      </c>
      <c r="D8" s="294" t="s">
        <v>777</v>
      </c>
      <c r="E8" s="295"/>
      <c r="F8" s="296">
        <v>83000</v>
      </c>
    </row>
    <row r="9" spans="1:6" s="263" customFormat="1" ht="28.5" customHeight="1">
      <c r="A9" s="289" t="s">
        <v>268</v>
      </c>
      <c r="B9" s="287">
        <v>921</v>
      </c>
      <c r="C9" s="260">
        <v>92109</v>
      </c>
      <c r="D9" s="261" t="s">
        <v>735</v>
      </c>
      <c r="E9" s="262"/>
      <c r="F9" s="262">
        <v>600000</v>
      </c>
    </row>
    <row r="10" spans="1:6" s="263" customFormat="1" ht="28.5" customHeight="1">
      <c r="A10" s="289" t="s">
        <v>255</v>
      </c>
      <c r="B10" s="287">
        <v>921</v>
      </c>
      <c r="C10" s="260">
        <v>92118</v>
      </c>
      <c r="D10" s="261" t="s">
        <v>736</v>
      </c>
      <c r="E10" s="262"/>
      <c r="F10" s="262">
        <v>25000</v>
      </c>
    </row>
    <row r="11" spans="1:6" s="75" customFormat="1" ht="30" customHeight="1">
      <c r="A11" s="289" t="s">
        <v>272</v>
      </c>
      <c r="B11" s="101">
        <v>926</v>
      </c>
      <c r="C11" s="258">
        <v>92605</v>
      </c>
      <c r="D11" s="125" t="s">
        <v>774</v>
      </c>
      <c r="E11" s="118" t="s">
        <v>778</v>
      </c>
      <c r="F11" s="118">
        <v>311000</v>
      </c>
    </row>
    <row r="12" spans="1:6" s="75" customFormat="1" ht="30" customHeight="1">
      <c r="A12" s="404" t="s">
        <v>95</v>
      </c>
      <c r="B12" s="405"/>
      <c r="C12" s="405"/>
      <c r="D12" s="405"/>
      <c r="E12" s="201">
        <f>SUM(E13,E14,E15,E16)</f>
        <v>826755</v>
      </c>
      <c r="F12" s="201">
        <f>SUM(F13,F14,F15,F16)</f>
        <v>4050</v>
      </c>
    </row>
    <row r="13" spans="1:6" s="187" customFormat="1" ht="32.25" customHeight="1">
      <c r="A13" s="267" t="s">
        <v>266</v>
      </c>
      <c r="B13" s="268">
        <v>754</v>
      </c>
      <c r="C13" s="268">
        <v>75405</v>
      </c>
      <c r="D13" s="270" t="s">
        <v>109</v>
      </c>
      <c r="E13" s="269">
        <v>130000</v>
      </c>
      <c r="F13" s="269"/>
    </row>
    <row r="14" spans="1:6" s="263" customFormat="1" ht="30" customHeight="1">
      <c r="A14" s="267" t="s">
        <v>267</v>
      </c>
      <c r="B14" s="290">
        <v>851</v>
      </c>
      <c r="C14" s="260">
        <v>85117</v>
      </c>
      <c r="D14" s="291" t="s">
        <v>741</v>
      </c>
      <c r="E14" s="262"/>
      <c r="F14" s="262">
        <v>4050</v>
      </c>
    </row>
    <row r="15" spans="1:6" s="75" customFormat="1" ht="30" customHeight="1">
      <c r="A15" s="267" t="s">
        <v>268</v>
      </c>
      <c r="B15" s="288">
        <v>852</v>
      </c>
      <c r="C15" s="266">
        <v>85201</v>
      </c>
      <c r="D15" s="110" t="s">
        <v>727</v>
      </c>
      <c r="E15" s="103">
        <v>629186</v>
      </c>
      <c r="F15" s="103"/>
    </row>
    <row r="16" spans="1:6" s="75" customFormat="1" ht="30" customHeight="1">
      <c r="A16" s="267" t="s">
        <v>255</v>
      </c>
      <c r="B16" s="266">
        <v>852</v>
      </c>
      <c r="C16" s="266">
        <v>85204</v>
      </c>
      <c r="D16" s="110" t="s">
        <v>108</v>
      </c>
      <c r="E16" s="103">
        <v>67569</v>
      </c>
      <c r="F16" s="103"/>
    </row>
    <row r="17" spans="1:6" ht="30" customHeight="1">
      <c r="A17" s="389" t="s">
        <v>341</v>
      </c>
      <c r="B17" s="390"/>
      <c r="C17" s="390"/>
      <c r="D17" s="391"/>
      <c r="E17" s="2">
        <f>SUM(E6,E12)</f>
        <v>826755</v>
      </c>
      <c r="F17" s="2">
        <f>SUM(F6,F12)</f>
        <v>1723050</v>
      </c>
    </row>
    <row r="18" spans="1:6" s="300" customFormat="1" ht="33" customHeight="1">
      <c r="A18" s="395" t="s">
        <v>758</v>
      </c>
      <c r="B18" s="395"/>
      <c r="C18" s="395"/>
      <c r="D18" s="395"/>
      <c r="E18" s="409">
        <f>E17+F17</f>
        <v>2549805</v>
      </c>
      <c r="F18" s="410"/>
    </row>
    <row r="19" ht="12.75">
      <c r="A19" s="104"/>
    </row>
  </sheetData>
  <sheetProtection formatCells="0" formatColumns="0" formatRows="0" insertColumns="0" insertRows="0" insertHyperlinks="0" deleteColumns="0" deleteRows="0" sort="0" autoFilter="0" pivotTables="0"/>
  <mergeCells count="6">
    <mergeCell ref="A18:D18"/>
    <mergeCell ref="E18:F18"/>
    <mergeCell ref="A1:E1"/>
    <mergeCell ref="A17:D17"/>
    <mergeCell ref="A12:D12"/>
    <mergeCell ref="A6:D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&amp;A
do uchwały Nr XXX/257/2007 
Rady Miasta Świnoujścia
z dnia 20 grudnia 2007 roku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F21"/>
  <sheetViews>
    <sheetView view="pageBreakPreview" zoomScaleSheetLayoutView="100" workbookViewId="0" topLeftCell="A1">
      <selection activeCell="E9" sqref="E8:E9"/>
    </sheetView>
  </sheetViews>
  <sheetFormatPr defaultColWidth="9.00390625" defaultRowHeight="12.75"/>
  <cols>
    <col min="1" max="1" width="5.25390625" style="94" customWidth="1"/>
    <col min="2" max="2" width="9.125" style="94" customWidth="1"/>
    <col min="3" max="3" width="11.00390625" style="94" customWidth="1"/>
    <col min="4" max="4" width="43.875" style="94" customWidth="1"/>
    <col min="5" max="5" width="13.25390625" style="94" customWidth="1"/>
    <col min="6" max="6" width="13.625" style="94" customWidth="1"/>
    <col min="7" max="16384" width="9.125" style="94" customWidth="1"/>
  </cols>
  <sheetData>
    <row r="1" spans="1:5" ht="40.5" customHeight="1">
      <c r="A1" s="411" t="s">
        <v>6</v>
      </c>
      <c r="B1" s="411"/>
      <c r="C1" s="411"/>
      <c r="D1" s="411"/>
      <c r="E1" s="411"/>
    </row>
    <row r="2" spans="4:5" ht="15.75" customHeight="1">
      <c r="D2" s="81"/>
      <c r="E2" s="81"/>
    </row>
    <row r="3" spans="4:6" ht="19.5" customHeight="1">
      <c r="D3" s="75"/>
      <c r="E3" s="105"/>
      <c r="F3" s="105" t="s">
        <v>288</v>
      </c>
    </row>
    <row r="4" spans="1:6" ht="37.5" customHeight="1">
      <c r="A4" s="166" t="s">
        <v>303</v>
      </c>
      <c r="B4" s="166" t="s">
        <v>256</v>
      </c>
      <c r="C4" s="166" t="s">
        <v>257</v>
      </c>
      <c r="D4" s="166" t="s">
        <v>290</v>
      </c>
      <c r="E4" s="152" t="s">
        <v>734</v>
      </c>
      <c r="F4" s="152" t="s">
        <v>739</v>
      </c>
    </row>
    <row r="5" spans="1:6" s="256" customFormat="1" ht="10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316">
        <v>6</v>
      </c>
    </row>
    <row r="6" spans="1:6" ht="26.25" customHeight="1">
      <c r="A6" s="404" t="s">
        <v>94</v>
      </c>
      <c r="B6" s="405"/>
      <c r="C6" s="405"/>
      <c r="D6" s="405"/>
      <c r="E6" s="412">
        <f>SUM(E19,F19)</f>
        <v>1964886</v>
      </c>
      <c r="F6" s="408"/>
    </row>
    <row r="7" spans="1:6" ht="28.5" customHeight="1">
      <c r="A7" s="267" t="s">
        <v>266</v>
      </c>
      <c r="B7" s="101">
        <v>750</v>
      </c>
      <c r="C7" s="266">
        <v>75095</v>
      </c>
      <c r="D7" s="102" t="s">
        <v>771</v>
      </c>
      <c r="E7" s="118">
        <v>6255</v>
      </c>
      <c r="F7" s="118"/>
    </row>
    <row r="8" spans="1:6" ht="28.5" customHeight="1">
      <c r="A8" s="267" t="s">
        <v>267</v>
      </c>
      <c r="B8" s="101">
        <v>801</v>
      </c>
      <c r="C8" s="266">
        <v>80113</v>
      </c>
      <c r="D8" s="102" t="s">
        <v>638</v>
      </c>
      <c r="E8" s="118">
        <v>10000</v>
      </c>
      <c r="F8" s="118"/>
    </row>
    <row r="9" spans="1:6" s="75" customFormat="1" ht="28.5" customHeight="1">
      <c r="A9" s="267" t="s">
        <v>268</v>
      </c>
      <c r="B9" s="101">
        <v>801</v>
      </c>
      <c r="C9" s="101">
        <v>80195</v>
      </c>
      <c r="D9" s="102" t="s">
        <v>726</v>
      </c>
      <c r="E9" s="103">
        <v>20000</v>
      </c>
      <c r="F9" s="103"/>
    </row>
    <row r="10" spans="1:6" s="75" customFormat="1" ht="44.25" customHeight="1">
      <c r="A10" s="267" t="s">
        <v>255</v>
      </c>
      <c r="B10" s="101">
        <v>851</v>
      </c>
      <c r="C10" s="101">
        <v>85152</v>
      </c>
      <c r="D10" s="110" t="s">
        <v>724</v>
      </c>
      <c r="E10" s="103">
        <v>9000</v>
      </c>
      <c r="F10" s="103"/>
    </row>
    <row r="11" spans="1:6" s="75" customFormat="1" ht="39.75" customHeight="1">
      <c r="A11" s="267" t="s">
        <v>272</v>
      </c>
      <c r="B11" s="101">
        <v>851</v>
      </c>
      <c r="C11" s="257">
        <v>85153</v>
      </c>
      <c r="D11" s="121" t="s">
        <v>738</v>
      </c>
      <c r="E11" s="118">
        <v>26620</v>
      </c>
      <c r="F11" s="118"/>
    </row>
    <row r="12" spans="1:6" s="75" customFormat="1" ht="30" customHeight="1">
      <c r="A12" s="267" t="s">
        <v>275</v>
      </c>
      <c r="B12" s="116">
        <v>851</v>
      </c>
      <c r="C12" s="258">
        <v>85154</v>
      </c>
      <c r="D12" s="259" t="s">
        <v>728</v>
      </c>
      <c r="E12" s="118">
        <v>86138</v>
      </c>
      <c r="F12" s="118"/>
    </row>
    <row r="13" spans="1:6" s="75" customFormat="1" ht="30" customHeight="1">
      <c r="A13" s="267" t="s">
        <v>277</v>
      </c>
      <c r="B13" s="116">
        <v>851</v>
      </c>
      <c r="C13" s="258">
        <v>85195</v>
      </c>
      <c r="D13" s="125" t="s">
        <v>730</v>
      </c>
      <c r="E13" s="118">
        <v>20000</v>
      </c>
      <c r="F13" s="118"/>
    </row>
    <row r="14" spans="1:6" s="263" customFormat="1" ht="28.5" customHeight="1">
      <c r="A14" s="267" t="s">
        <v>280</v>
      </c>
      <c r="B14" s="287">
        <v>852</v>
      </c>
      <c r="C14" s="260">
        <v>85203</v>
      </c>
      <c r="D14" s="261" t="s">
        <v>729</v>
      </c>
      <c r="E14" s="262">
        <v>117000</v>
      </c>
      <c r="F14" s="262"/>
    </row>
    <row r="15" spans="1:6" s="75" customFormat="1" ht="28.5" customHeight="1">
      <c r="A15" s="267" t="s">
        <v>690</v>
      </c>
      <c r="B15" s="116">
        <v>853</v>
      </c>
      <c r="C15" s="258">
        <v>85395</v>
      </c>
      <c r="D15" s="259" t="s">
        <v>725</v>
      </c>
      <c r="E15" s="118">
        <v>500000</v>
      </c>
      <c r="F15" s="118"/>
    </row>
    <row r="16" spans="1:6" s="75" customFormat="1" ht="30" customHeight="1">
      <c r="A16" s="267" t="s">
        <v>691</v>
      </c>
      <c r="B16" s="116">
        <v>921</v>
      </c>
      <c r="C16" s="258">
        <v>92195</v>
      </c>
      <c r="D16" s="125" t="s">
        <v>161</v>
      </c>
      <c r="E16" s="118">
        <v>57373</v>
      </c>
      <c r="F16" s="118"/>
    </row>
    <row r="17" spans="1:6" s="75" customFormat="1" ht="28.5" customHeight="1">
      <c r="A17" s="267" t="s">
        <v>692</v>
      </c>
      <c r="B17" s="116">
        <v>921</v>
      </c>
      <c r="C17" s="258">
        <v>92195</v>
      </c>
      <c r="D17" s="125" t="s">
        <v>737</v>
      </c>
      <c r="E17" s="118"/>
      <c r="F17" s="118">
        <v>117500</v>
      </c>
    </row>
    <row r="18" spans="1:6" s="75" customFormat="1" ht="28.5" customHeight="1">
      <c r="A18" s="267" t="s">
        <v>693</v>
      </c>
      <c r="B18" s="101">
        <v>926</v>
      </c>
      <c r="C18" s="258">
        <v>92605</v>
      </c>
      <c r="D18" s="259" t="s">
        <v>659</v>
      </c>
      <c r="E18" s="118">
        <v>995000</v>
      </c>
      <c r="F18" s="118"/>
    </row>
    <row r="19" spans="1:6" ht="33.75" customHeight="1">
      <c r="A19" s="389" t="s">
        <v>325</v>
      </c>
      <c r="B19" s="390"/>
      <c r="C19" s="390"/>
      <c r="D19" s="391"/>
      <c r="E19" s="2">
        <f>SUM(E7:E18)</f>
        <v>1847386</v>
      </c>
      <c r="F19" s="2">
        <f>SUM(F7:F18)</f>
        <v>117500</v>
      </c>
    </row>
    <row r="21" ht="12.75">
      <c r="A21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19:D19"/>
    <mergeCell ref="A6:D6"/>
    <mergeCell ref="E6:F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&amp;A
do uchwały Nr XXX/257/2007 
Rady Miasta Świnoujścia
z dnia 20 grudnia 2007 roku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I42"/>
  <sheetViews>
    <sheetView defaultGridColor="0" view="pageBreakPreview" zoomScaleSheetLayoutView="100" colorId="8" workbookViewId="0" topLeftCell="A1">
      <pane ySplit="6" topLeftCell="I27" activePane="bottomLeft" state="frozen"/>
      <selection pane="topLeft" activeCell="C20" sqref="C20"/>
      <selection pane="bottomLeft" activeCell="H18" sqref="H18"/>
    </sheetView>
  </sheetViews>
  <sheetFormatPr defaultColWidth="9.00390625" defaultRowHeight="12.75"/>
  <cols>
    <col min="1" max="1" width="5.625" style="60" bestFit="1" customWidth="1"/>
    <col min="2" max="2" width="8.875" style="60" bestFit="1" customWidth="1"/>
    <col min="3" max="3" width="14.25390625" style="60" customWidth="1"/>
    <col min="4" max="4" width="14.875" style="60" customWidth="1"/>
    <col min="5" max="5" width="13.625" style="60" customWidth="1"/>
    <col min="6" max="6" width="15.625" style="62" customWidth="1"/>
    <col min="7" max="7" width="15.75390625" style="62" customWidth="1"/>
    <col min="8" max="8" width="12.25390625" style="62" customWidth="1"/>
    <col min="9" max="9" width="15.875" style="62" customWidth="1"/>
    <col min="10" max="16384" width="9.125" style="62" customWidth="1"/>
  </cols>
  <sheetData>
    <row r="1" spans="1:9" s="94" customFormat="1" ht="48.75" customHeight="1">
      <c r="A1" s="413" t="s">
        <v>8</v>
      </c>
      <c r="B1" s="413"/>
      <c r="C1" s="413"/>
      <c r="D1" s="413"/>
      <c r="E1" s="413"/>
      <c r="F1" s="413"/>
      <c r="G1" s="413"/>
      <c r="H1" s="413"/>
      <c r="I1" s="413"/>
    </row>
    <row r="2" spans="1:9" s="94" customFormat="1" ht="12.75">
      <c r="A2" s="167"/>
      <c r="B2" s="167"/>
      <c r="C2" s="167"/>
      <c r="D2" s="167"/>
      <c r="E2" s="167"/>
      <c r="F2" s="168"/>
      <c r="G2" s="168"/>
      <c r="H2" s="168"/>
      <c r="I2" s="169" t="s">
        <v>288</v>
      </c>
    </row>
    <row r="3" spans="1:9" s="69" customFormat="1" ht="20.25" customHeight="1">
      <c r="A3" s="323" t="s">
        <v>256</v>
      </c>
      <c r="B3" s="377" t="s">
        <v>257</v>
      </c>
      <c r="C3" s="324" t="s">
        <v>320</v>
      </c>
      <c r="D3" s="324" t="s">
        <v>243</v>
      </c>
      <c r="E3" s="324" t="s">
        <v>311</v>
      </c>
      <c r="F3" s="324"/>
      <c r="G3" s="324"/>
      <c r="H3" s="324"/>
      <c r="I3" s="324"/>
    </row>
    <row r="4" spans="1:9" s="69" customFormat="1" ht="20.25" customHeight="1">
      <c r="A4" s="323"/>
      <c r="B4" s="415"/>
      <c r="C4" s="323"/>
      <c r="D4" s="324"/>
      <c r="E4" s="324" t="s">
        <v>318</v>
      </c>
      <c r="F4" s="324" t="s">
        <v>260</v>
      </c>
      <c r="G4" s="324"/>
      <c r="H4" s="324"/>
      <c r="I4" s="324" t="s">
        <v>319</v>
      </c>
    </row>
    <row r="5" spans="1:9" s="69" customFormat="1" ht="39.75" customHeight="1">
      <c r="A5" s="323"/>
      <c r="B5" s="378"/>
      <c r="C5" s="323"/>
      <c r="D5" s="324"/>
      <c r="E5" s="324"/>
      <c r="F5" s="152" t="s">
        <v>315</v>
      </c>
      <c r="G5" s="152" t="s">
        <v>316</v>
      </c>
      <c r="H5" s="152" t="s">
        <v>317</v>
      </c>
      <c r="I5" s="324"/>
    </row>
    <row r="6" spans="1:9" s="94" customFormat="1" ht="9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s="94" customFormat="1" ht="15.75" customHeight="1">
      <c r="A7" s="404" t="s">
        <v>94</v>
      </c>
      <c r="B7" s="405"/>
      <c r="C7" s="405"/>
      <c r="D7" s="405"/>
      <c r="E7" s="405"/>
      <c r="F7" s="405"/>
      <c r="G7" s="405"/>
      <c r="H7" s="405"/>
      <c r="I7" s="408"/>
    </row>
    <row r="8" spans="1:9" s="172" customFormat="1" ht="15.75" customHeight="1">
      <c r="A8" s="170">
        <v>750</v>
      </c>
      <c r="B8" s="170"/>
      <c r="C8" s="171">
        <f>C9</f>
        <v>360000</v>
      </c>
      <c r="D8" s="171">
        <f aca="true" t="shared" si="0" ref="D8:I8">D9</f>
        <v>360000</v>
      </c>
      <c r="E8" s="171">
        <f t="shared" si="0"/>
        <v>360000</v>
      </c>
      <c r="F8" s="171">
        <f t="shared" si="0"/>
        <v>296811</v>
      </c>
      <c r="G8" s="171">
        <f t="shared" si="0"/>
        <v>58231</v>
      </c>
      <c r="H8" s="171">
        <f t="shared" si="0"/>
        <v>0</v>
      </c>
      <c r="I8" s="171">
        <f t="shared" si="0"/>
        <v>0</v>
      </c>
    </row>
    <row r="9" spans="1:9" s="94" customFormat="1" ht="15.75" customHeight="1">
      <c r="A9" s="101"/>
      <c r="B9" s="101">
        <v>75011</v>
      </c>
      <c r="C9" s="103">
        <v>360000</v>
      </c>
      <c r="D9" s="103">
        <f>E9+I9</f>
        <v>360000</v>
      </c>
      <c r="E9" s="103">
        <v>360000</v>
      </c>
      <c r="F9" s="103">
        <v>296811</v>
      </c>
      <c r="G9" s="103">
        <v>58231</v>
      </c>
      <c r="H9" s="103"/>
      <c r="I9" s="103"/>
    </row>
    <row r="10" spans="1:9" s="172" customFormat="1" ht="15.75" customHeight="1">
      <c r="A10" s="170">
        <v>751</v>
      </c>
      <c r="B10" s="170"/>
      <c r="C10" s="171">
        <f>C11</f>
        <v>6924</v>
      </c>
      <c r="D10" s="171">
        <f aca="true" t="shared" si="1" ref="D10:I10">D11</f>
        <v>6924</v>
      </c>
      <c r="E10" s="171">
        <f t="shared" si="1"/>
        <v>6924</v>
      </c>
      <c r="F10" s="171">
        <f t="shared" si="1"/>
        <v>5787</v>
      </c>
      <c r="G10" s="171">
        <f t="shared" si="1"/>
        <v>1137</v>
      </c>
      <c r="H10" s="171">
        <f t="shared" si="1"/>
        <v>0</v>
      </c>
      <c r="I10" s="171">
        <f t="shared" si="1"/>
        <v>0</v>
      </c>
    </row>
    <row r="11" spans="1:9" s="94" customFormat="1" ht="15.75" customHeight="1">
      <c r="A11" s="101"/>
      <c r="B11" s="101">
        <v>75101</v>
      </c>
      <c r="C11" s="103">
        <v>6924</v>
      </c>
      <c r="D11" s="103">
        <f>E11+I11</f>
        <v>6924</v>
      </c>
      <c r="E11" s="103">
        <v>6924</v>
      </c>
      <c r="F11" s="103">
        <v>5787</v>
      </c>
      <c r="G11" s="103">
        <v>1137</v>
      </c>
      <c r="H11" s="103"/>
      <c r="I11" s="103"/>
    </row>
    <row r="12" spans="1:9" s="172" customFormat="1" ht="15.75" customHeight="1">
      <c r="A12" s="170">
        <v>754</v>
      </c>
      <c r="B12" s="170"/>
      <c r="C12" s="171">
        <f>C13</f>
        <v>7000</v>
      </c>
      <c r="D12" s="171">
        <f aca="true" t="shared" si="2" ref="D12:I12">D13</f>
        <v>7000</v>
      </c>
      <c r="E12" s="171">
        <f t="shared" si="2"/>
        <v>7000</v>
      </c>
      <c r="F12" s="171">
        <f t="shared" si="2"/>
        <v>0</v>
      </c>
      <c r="G12" s="171">
        <f t="shared" si="2"/>
        <v>0</v>
      </c>
      <c r="H12" s="171">
        <f t="shared" si="2"/>
        <v>0</v>
      </c>
      <c r="I12" s="171">
        <f t="shared" si="2"/>
        <v>0</v>
      </c>
    </row>
    <row r="13" spans="1:9" s="94" customFormat="1" ht="15.75" customHeight="1">
      <c r="A13" s="101"/>
      <c r="B13" s="101">
        <v>75414</v>
      </c>
      <c r="C13" s="103">
        <v>7000</v>
      </c>
      <c r="D13" s="103">
        <f>E13+I13</f>
        <v>7000</v>
      </c>
      <c r="E13" s="103">
        <v>7000</v>
      </c>
      <c r="F13" s="103"/>
      <c r="G13" s="103"/>
      <c r="H13" s="103"/>
      <c r="I13" s="103"/>
    </row>
    <row r="14" spans="1:9" s="172" customFormat="1" ht="15.75" customHeight="1">
      <c r="A14" s="170">
        <v>852</v>
      </c>
      <c r="B14" s="170"/>
      <c r="C14" s="171">
        <f>C15+C16+C17+C18+C19</f>
        <v>6804000</v>
      </c>
      <c r="D14" s="171">
        <f aca="true" t="shared" si="3" ref="D14:I14">D15+D16+D17+D18+D19</f>
        <v>6804000</v>
      </c>
      <c r="E14" s="171">
        <f t="shared" si="3"/>
        <v>6804000</v>
      </c>
      <c r="F14" s="171">
        <f t="shared" si="3"/>
        <v>119643</v>
      </c>
      <c r="G14" s="171">
        <f t="shared" si="3"/>
        <v>98798</v>
      </c>
      <c r="H14" s="171">
        <f t="shared" si="3"/>
        <v>117000</v>
      </c>
      <c r="I14" s="171">
        <f t="shared" si="3"/>
        <v>0</v>
      </c>
    </row>
    <row r="15" spans="1:9" s="94" customFormat="1" ht="15.75" customHeight="1">
      <c r="A15" s="101"/>
      <c r="B15" s="101">
        <v>85203</v>
      </c>
      <c r="C15" s="103">
        <v>117000</v>
      </c>
      <c r="D15" s="103">
        <f>E15+I15</f>
        <v>117000</v>
      </c>
      <c r="E15" s="103">
        <v>117000</v>
      </c>
      <c r="F15" s="103"/>
      <c r="G15" s="103"/>
      <c r="H15" s="103">
        <v>117000</v>
      </c>
      <c r="I15" s="103"/>
    </row>
    <row r="16" spans="1:9" s="94" customFormat="1" ht="15.75" customHeight="1">
      <c r="A16" s="101"/>
      <c r="B16" s="101">
        <v>85212</v>
      </c>
      <c r="C16" s="103">
        <v>5732000</v>
      </c>
      <c r="D16" s="103">
        <f>E16+I16</f>
        <v>5732000</v>
      </c>
      <c r="E16" s="103">
        <v>5732000</v>
      </c>
      <c r="F16" s="103">
        <v>70378</v>
      </c>
      <c r="G16" s="103">
        <v>88999</v>
      </c>
      <c r="H16" s="103"/>
      <c r="I16" s="103"/>
    </row>
    <row r="17" spans="1:9" s="94" customFormat="1" ht="15.75" customHeight="1">
      <c r="A17" s="101"/>
      <c r="B17" s="101">
        <v>85213</v>
      </c>
      <c r="C17" s="103">
        <v>80000</v>
      </c>
      <c r="D17" s="103">
        <f>E17+I17</f>
        <v>80000</v>
      </c>
      <c r="E17" s="103">
        <v>80000</v>
      </c>
      <c r="F17" s="103"/>
      <c r="G17" s="103"/>
      <c r="H17" s="103"/>
      <c r="I17" s="103"/>
    </row>
    <row r="18" spans="1:9" s="94" customFormat="1" ht="15.75" customHeight="1">
      <c r="A18" s="101"/>
      <c r="B18" s="101">
        <v>85214</v>
      </c>
      <c r="C18" s="103">
        <v>811000</v>
      </c>
      <c r="D18" s="103">
        <f>E18+I18</f>
        <v>811000</v>
      </c>
      <c r="E18" s="103">
        <v>811000</v>
      </c>
      <c r="F18" s="103"/>
      <c r="G18" s="103"/>
      <c r="H18" s="103"/>
      <c r="I18" s="103"/>
    </row>
    <row r="19" spans="1:9" s="94" customFormat="1" ht="15.75" customHeight="1">
      <c r="A19" s="160"/>
      <c r="B19" s="160">
        <v>85228</v>
      </c>
      <c r="C19" s="161">
        <v>64000</v>
      </c>
      <c r="D19" s="161">
        <f>E19+I19</f>
        <v>64000</v>
      </c>
      <c r="E19" s="161">
        <v>64000</v>
      </c>
      <c r="F19" s="161">
        <v>49265</v>
      </c>
      <c r="G19" s="161">
        <v>9799</v>
      </c>
      <c r="H19" s="161"/>
      <c r="I19" s="161"/>
    </row>
    <row r="20" spans="1:9" s="178" customFormat="1" ht="15.75" customHeight="1">
      <c r="A20" s="419" t="s">
        <v>96</v>
      </c>
      <c r="B20" s="420"/>
      <c r="C20" s="421"/>
      <c r="D20" s="179">
        <f aca="true" t="shared" si="4" ref="D20:I20">SUM(D8,D10,D12,D14)</f>
        <v>7177924</v>
      </c>
      <c r="E20" s="179">
        <f t="shared" si="4"/>
        <v>7177924</v>
      </c>
      <c r="F20" s="179">
        <f t="shared" si="4"/>
        <v>422241</v>
      </c>
      <c r="G20" s="179">
        <f t="shared" si="4"/>
        <v>158166</v>
      </c>
      <c r="H20" s="179">
        <f t="shared" si="4"/>
        <v>117000</v>
      </c>
      <c r="I20" s="179">
        <f t="shared" si="4"/>
        <v>0</v>
      </c>
    </row>
    <row r="21" spans="1:9" s="94" customFormat="1" ht="15.75" customHeight="1">
      <c r="A21" s="416" t="s">
        <v>95</v>
      </c>
      <c r="B21" s="417"/>
      <c r="C21" s="417"/>
      <c r="D21" s="417"/>
      <c r="E21" s="417"/>
      <c r="F21" s="417"/>
      <c r="G21" s="417"/>
      <c r="H21" s="417"/>
      <c r="I21" s="418"/>
    </row>
    <row r="22" spans="1:9" s="172" customFormat="1" ht="15.75" customHeight="1">
      <c r="A22" s="173" t="s">
        <v>365</v>
      </c>
      <c r="B22" s="173"/>
      <c r="C22" s="171">
        <f>C23</f>
        <v>127000</v>
      </c>
      <c r="D22" s="171">
        <f aca="true" t="shared" si="5" ref="D22:I22">D23</f>
        <v>127000</v>
      </c>
      <c r="E22" s="171">
        <f t="shared" si="5"/>
        <v>127000</v>
      </c>
      <c r="F22" s="171">
        <f t="shared" si="5"/>
        <v>0</v>
      </c>
      <c r="G22" s="171">
        <f t="shared" si="5"/>
        <v>0</v>
      </c>
      <c r="H22" s="171">
        <f t="shared" si="5"/>
        <v>0</v>
      </c>
      <c r="I22" s="171">
        <f t="shared" si="5"/>
        <v>0</v>
      </c>
    </row>
    <row r="23" spans="1:9" s="94" customFormat="1" ht="15.75" customHeight="1">
      <c r="A23" s="109"/>
      <c r="B23" s="109" t="s">
        <v>367</v>
      </c>
      <c r="C23" s="103">
        <v>127000</v>
      </c>
      <c r="D23" s="103">
        <f>E23+I23</f>
        <v>127000</v>
      </c>
      <c r="E23" s="103">
        <v>127000</v>
      </c>
      <c r="F23" s="103"/>
      <c r="G23" s="103"/>
      <c r="H23" s="103"/>
      <c r="I23" s="103"/>
    </row>
    <row r="24" spans="1:9" s="172" customFormat="1" ht="15.75" customHeight="1">
      <c r="A24" s="173" t="s">
        <v>380</v>
      </c>
      <c r="B24" s="173"/>
      <c r="C24" s="171">
        <f>C25+C26+C27</f>
        <v>391000</v>
      </c>
      <c r="D24" s="171">
        <f aca="true" t="shared" si="6" ref="D24:I24">D25+D26+D27</f>
        <v>391000</v>
      </c>
      <c r="E24" s="171">
        <f t="shared" si="6"/>
        <v>391000</v>
      </c>
      <c r="F24" s="171">
        <f t="shared" si="6"/>
        <v>241905</v>
      </c>
      <c r="G24" s="171">
        <f t="shared" si="6"/>
        <v>42828</v>
      </c>
      <c r="H24" s="171">
        <f t="shared" si="6"/>
        <v>0</v>
      </c>
      <c r="I24" s="171">
        <f t="shared" si="6"/>
        <v>0</v>
      </c>
    </row>
    <row r="25" spans="1:9" s="94" customFormat="1" ht="15.75" customHeight="1">
      <c r="A25" s="174"/>
      <c r="B25" s="174" t="s">
        <v>382</v>
      </c>
      <c r="C25" s="175">
        <v>51000</v>
      </c>
      <c r="D25" s="175">
        <f>E25+I25</f>
        <v>51000</v>
      </c>
      <c r="E25" s="175">
        <v>51000</v>
      </c>
      <c r="F25" s="175"/>
      <c r="G25" s="175"/>
      <c r="H25" s="175"/>
      <c r="I25" s="175"/>
    </row>
    <row r="26" spans="1:9" s="94" customFormat="1" ht="15.75" customHeight="1">
      <c r="A26" s="174"/>
      <c r="B26" s="174" t="s">
        <v>384</v>
      </c>
      <c r="C26" s="175">
        <v>14000</v>
      </c>
      <c r="D26" s="175">
        <f>E26+I26</f>
        <v>14000</v>
      </c>
      <c r="E26" s="175">
        <v>14000</v>
      </c>
      <c r="F26" s="175"/>
      <c r="G26" s="175"/>
      <c r="H26" s="175"/>
      <c r="I26" s="175"/>
    </row>
    <row r="27" spans="1:9" s="94" customFormat="1" ht="15.75" customHeight="1">
      <c r="A27" s="286"/>
      <c r="B27" s="286" t="s">
        <v>386</v>
      </c>
      <c r="C27" s="265">
        <v>326000</v>
      </c>
      <c r="D27" s="265">
        <f>E27+I27</f>
        <v>326000</v>
      </c>
      <c r="E27" s="265">
        <v>326000</v>
      </c>
      <c r="F27" s="265">
        <v>241905</v>
      </c>
      <c r="G27" s="265">
        <v>42828</v>
      </c>
      <c r="H27" s="265"/>
      <c r="I27" s="265"/>
    </row>
    <row r="28" spans="1:9" s="172" customFormat="1" ht="15.75" customHeight="1">
      <c r="A28" s="176" t="s">
        <v>392</v>
      </c>
      <c r="B28" s="176"/>
      <c r="C28" s="177">
        <f>C29+C30</f>
        <v>97000</v>
      </c>
      <c r="D28" s="177">
        <f aca="true" t="shared" si="7" ref="D28:I28">D29+D30</f>
        <v>97000</v>
      </c>
      <c r="E28" s="177">
        <f t="shared" si="7"/>
        <v>97000</v>
      </c>
      <c r="F28" s="177">
        <f t="shared" si="7"/>
        <v>72752</v>
      </c>
      <c r="G28" s="177">
        <f t="shared" si="7"/>
        <v>13073</v>
      </c>
      <c r="H28" s="177">
        <f t="shared" si="7"/>
        <v>0</v>
      </c>
      <c r="I28" s="177">
        <f t="shared" si="7"/>
        <v>0</v>
      </c>
    </row>
    <row r="29" spans="1:9" s="94" customFormat="1" ht="15.75" customHeight="1">
      <c r="A29" s="174"/>
      <c r="B29" s="174" t="s">
        <v>394</v>
      </c>
      <c r="C29" s="175">
        <v>80000</v>
      </c>
      <c r="D29" s="175">
        <f>E29+I29</f>
        <v>80000</v>
      </c>
      <c r="E29" s="175">
        <v>80000</v>
      </c>
      <c r="F29" s="175">
        <v>65096</v>
      </c>
      <c r="G29" s="175">
        <v>12634</v>
      </c>
      <c r="H29" s="175"/>
      <c r="I29" s="175"/>
    </row>
    <row r="30" spans="1:9" s="94" customFormat="1" ht="15.75" customHeight="1">
      <c r="A30" s="174"/>
      <c r="B30" s="174" t="s">
        <v>405</v>
      </c>
      <c r="C30" s="175">
        <v>17000</v>
      </c>
      <c r="D30" s="175">
        <f>E30+I30</f>
        <v>17000</v>
      </c>
      <c r="E30" s="175">
        <v>17000</v>
      </c>
      <c r="F30" s="175">
        <v>7656</v>
      </c>
      <c r="G30" s="175">
        <v>439</v>
      </c>
      <c r="H30" s="175"/>
      <c r="I30" s="175"/>
    </row>
    <row r="31" spans="1:9" s="172" customFormat="1" ht="15.75" customHeight="1">
      <c r="A31" s="176" t="s">
        <v>411</v>
      </c>
      <c r="B31" s="176"/>
      <c r="C31" s="177">
        <f>C32</f>
        <v>3075400</v>
      </c>
      <c r="D31" s="177">
        <f aca="true" t="shared" si="8" ref="D31:I31">D32</f>
        <v>3075400</v>
      </c>
      <c r="E31" s="177">
        <f t="shared" si="8"/>
        <v>3075400</v>
      </c>
      <c r="F31" s="177">
        <f t="shared" si="8"/>
        <v>2371149</v>
      </c>
      <c r="G31" s="177">
        <f t="shared" si="8"/>
        <v>2213</v>
      </c>
      <c r="H31" s="177">
        <f t="shared" si="8"/>
        <v>0</v>
      </c>
      <c r="I31" s="177">
        <f t="shared" si="8"/>
        <v>0</v>
      </c>
    </row>
    <row r="32" spans="1:9" s="94" customFormat="1" ht="15.75" customHeight="1">
      <c r="A32" s="174"/>
      <c r="B32" s="174" t="s">
        <v>413</v>
      </c>
      <c r="C32" s="175">
        <v>3075400</v>
      </c>
      <c r="D32" s="175">
        <f>E32+I32</f>
        <v>3075400</v>
      </c>
      <c r="E32" s="175">
        <v>3075400</v>
      </c>
      <c r="F32" s="175">
        <v>2371149</v>
      </c>
      <c r="G32" s="175">
        <v>2213</v>
      </c>
      <c r="H32" s="175"/>
      <c r="I32" s="175"/>
    </row>
    <row r="33" spans="1:9" s="172" customFormat="1" ht="15.75" customHeight="1">
      <c r="A33" s="176" t="s">
        <v>485</v>
      </c>
      <c r="B33" s="176"/>
      <c r="C33" s="177">
        <f>C34</f>
        <v>692000</v>
      </c>
      <c r="D33" s="177">
        <f aca="true" t="shared" si="9" ref="D33:I33">D34</f>
        <v>692000</v>
      </c>
      <c r="E33" s="177">
        <f t="shared" si="9"/>
        <v>692000</v>
      </c>
      <c r="F33" s="177">
        <f t="shared" si="9"/>
        <v>0</v>
      </c>
      <c r="G33" s="177">
        <f t="shared" si="9"/>
        <v>0</v>
      </c>
      <c r="H33" s="177">
        <f t="shared" si="9"/>
        <v>0</v>
      </c>
      <c r="I33" s="177">
        <f t="shared" si="9"/>
        <v>0</v>
      </c>
    </row>
    <row r="34" spans="1:9" s="94" customFormat="1" ht="15.75" customHeight="1">
      <c r="A34" s="174"/>
      <c r="B34" s="174" t="s">
        <v>487</v>
      </c>
      <c r="C34" s="175">
        <v>692000</v>
      </c>
      <c r="D34" s="175">
        <f>E34+I34</f>
        <v>692000</v>
      </c>
      <c r="E34" s="175">
        <v>692000</v>
      </c>
      <c r="F34" s="175"/>
      <c r="G34" s="175"/>
      <c r="H34" s="175"/>
      <c r="I34" s="175"/>
    </row>
    <row r="35" spans="1:9" s="94" customFormat="1" ht="15.75" customHeight="1">
      <c r="A35" s="176" t="s">
        <v>489</v>
      </c>
      <c r="B35" s="176"/>
      <c r="C35" s="177">
        <f>SUM(C36)</f>
        <v>310000</v>
      </c>
      <c r="D35" s="177">
        <f aca="true" t="shared" si="10" ref="D35:I37">D36</f>
        <v>310000</v>
      </c>
      <c r="E35" s="177">
        <f t="shared" si="10"/>
        <v>310000</v>
      </c>
      <c r="F35" s="177">
        <f t="shared" si="10"/>
        <v>187097</v>
      </c>
      <c r="G35" s="177">
        <f t="shared" si="10"/>
        <v>31541</v>
      </c>
      <c r="H35" s="177">
        <f t="shared" si="10"/>
        <v>0</v>
      </c>
      <c r="I35" s="177">
        <f t="shared" si="10"/>
        <v>0</v>
      </c>
    </row>
    <row r="36" spans="1:9" s="94" customFormat="1" ht="15.75" customHeight="1">
      <c r="A36" s="174"/>
      <c r="B36" s="174" t="s">
        <v>491</v>
      </c>
      <c r="C36" s="175">
        <v>310000</v>
      </c>
      <c r="D36" s="175">
        <f>E36+I36</f>
        <v>310000</v>
      </c>
      <c r="E36" s="175">
        <v>310000</v>
      </c>
      <c r="F36" s="175">
        <v>187097</v>
      </c>
      <c r="G36" s="175">
        <v>31541</v>
      </c>
      <c r="H36" s="175"/>
      <c r="I36" s="175"/>
    </row>
    <row r="37" spans="1:9" s="172" customFormat="1" ht="15.75" customHeight="1">
      <c r="A37" s="176" t="s">
        <v>510</v>
      </c>
      <c r="B37" s="176"/>
      <c r="C37" s="177">
        <f>SUM(C38)</f>
        <v>31000</v>
      </c>
      <c r="D37" s="177">
        <f t="shared" si="10"/>
        <v>31000</v>
      </c>
      <c r="E37" s="177">
        <f t="shared" si="10"/>
        <v>31000</v>
      </c>
      <c r="F37" s="177">
        <f t="shared" si="10"/>
        <v>0</v>
      </c>
      <c r="G37" s="177">
        <f t="shared" si="10"/>
        <v>0</v>
      </c>
      <c r="H37" s="177">
        <f t="shared" si="10"/>
        <v>31000</v>
      </c>
      <c r="I37" s="177">
        <f t="shared" si="10"/>
        <v>0</v>
      </c>
    </row>
    <row r="38" spans="1:9" s="94" customFormat="1" ht="15.75" customHeight="1">
      <c r="A38" s="180"/>
      <c r="B38" s="180" t="s">
        <v>512</v>
      </c>
      <c r="C38" s="161">
        <v>31000</v>
      </c>
      <c r="D38" s="161">
        <f>E38+I38</f>
        <v>31000</v>
      </c>
      <c r="E38" s="161">
        <v>31000</v>
      </c>
      <c r="F38" s="161"/>
      <c r="G38" s="161"/>
      <c r="H38" s="161">
        <v>31000</v>
      </c>
      <c r="I38" s="161"/>
    </row>
    <row r="39" spans="1:9" s="178" customFormat="1" ht="15.75" customHeight="1">
      <c r="A39" s="422" t="s">
        <v>97</v>
      </c>
      <c r="B39" s="423"/>
      <c r="C39" s="424"/>
      <c r="D39" s="181">
        <f aca="true" t="shared" si="11" ref="D39:I39">SUM(D22,D24,D28,D31,D33,D35,D37)</f>
        <v>4723400</v>
      </c>
      <c r="E39" s="181">
        <f t="shared" si="11"/>
        <v>4723400</v>
      </c>
      <c r="F39" s="181">
        <f t="shared" si="11"/>
        <v>2872903</v>
      </c>
      <c r="G39" s="181">
        <f t="shared" si="11"/>
        <v>89655</v>
      </c>
      <c r="H39" s="181">
        <f t="shared" si="11"/>
        <v>31000</v>
      </c>
      <c r="I39" s="181">
        <f t="shared" si="11"/>
        <v>0</v>
      </c>
    </row>
    <row r="40" spans="1:9" s="94" customFormat="1" ht="15.75" customHeight="1">
      <c r="A40" s="414" t="s">
        <v>341</v>
      </c>
      <c r="B40" s="414"/>
      <c r="C40" s="414"/>
      <c r="D40" s="2">
        <f aca="true" t="shared" si="12" ref="D40:I40">SUM(D8,D10,D12,D14,D22,D24,D28,D31,D33,D35,D37)</f>
        <v>11901324</v>
      </c>
      <c r="E40" s="2">
        <f t="shared" si="12"/>
        <v>11901324</v>
      </c>
      <c r="F40" s="2">
        <f t="shared" si="12"/>
        <v>3295144</v>
      </c>
      <c r="G40" s="2">
        <f t="shared" si="12"/>
        <v>247821</v>
      </c>
      <c r="H40" s="2">
        <f t="shared" si="12"/>
        <v>148000</v>
      </c>
      <c r="I40" s="2">
        <f t="shared" si="12"/>
        <v>0</v>
      </c>
    </row>
    <row r="42" ht="12.75">
      <c r="A42" s="61"/>
    </row>
  </sheetData>
  <sheetProtection formatCells="0" formatColumns="0" formatRows="0" insertColumns="0" insertRows="0" insertHyperlinks="0" deleteColumns="0" deleteRows="0" sort="0" autoFilter="0" pivotTables="0"/>
  <mergeCells count="14">
    <mergeCell ref="A40:C40"/>
    <mergeCell ref="C3:C5"/>
    <mergeCell ref="D3:D5"/>
    <mergeCell ref="A3:A5"/>
    <mergeCell ref="B3:B5"/>
    <mergeCell ref="A7:I7"/>
    <mergeCell ref="A21:I21"/>
    <mergeCell ref="F4:H4"/>
    <mergeCell ref="A20:C20"/>
    <mergeCell ref="A39:C39"/>
    <mergeCell ref="I4:I5"/>
    <mergeCell ref="E3:I3"/>
    <mergeCell ref="A1:I1"/>
    <mergeCell ref="E4:E5"/>
  </mergeCells>
  <printOptions horizontalCentered="1"/>
  <pageMargins left="0.7874015748031497" right="0.5511811023622047" top="1.3779527559055118" bottom="0.3937007874015748" header="0.5118110236220472" footer="0.5118110236220472"/>
  <pageSetup horizontalDpi="300" verticalDpi="300" orientation="landscape" paperSize="9" r:id="rId1"/>
  <headerFooter alignWithMargins="0">
    <oddHeader xml:space="preserve">&amp;RZałącznik nr &amp;A
do uchwały  Nr XXX/257/2007 
Rady Miasta Świnoujścia
z dnia 20 grudnia 2007 roku </oddHeader>
  </headerFooter>
  <rowBreaks count="1" manualBreakCount="1">
    <brk id="2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BV15"/>
  <sheetViews>
    <sheetView view="pageBreakPreview" zoomScaleSheetLayoutView="100" workbookViewId="0" topLeftCell="A1">
      <selection activeCell="J18" sqref="J18"/>
    </sheetView>
  </sheetViews>
  <sheetFormatPr defaultColWidth="9.00390625" defaultRowHeight="12.75"/>
  <cols>
    <col min="1" max="1" width="7.25390625" style="75" customWidth="1"/>
    <col min="2" max="2" width="9.00390625" style="75" customWidth="1"/>
    <col min="3" max="3" width="15.00390625" style="75" customWidth="1"/>
    <col min="4" max="4" width="14.75390625" style="75" customWidth="1"/>
    <col min="5" max="5" width="12.875" style="75" customWidth="1"/>
    <col min="6" max="6" width="15.875" style="75" customWidth="1"/>
    <col min="7" max="7" width="14.25390625" style="94" customWidth="1"/>
    <col min="8" max="8" width="12.875" style="94" customWidth="1"/>
    <col min="9" max="9" width="14.375" style="94" customWidth="1"/>
    <col min="10" max="74" width="9.125" style="94" customWidth="1"/>
    <col min="75" max="16384" width="9.125" style="75" customWidth="1"/>
  </cols>
  <sheetData>
    <row r="1" spans="1:9" ht="58.5" customHeight="1">
      <c r="A1" s="425" t="s">
        <v>9</v>
      </c>
      <c r="B1" s="425"/>
      <c r="C1" s="425"/>
      <c r="D1" s="425"/>
      <c r="E1" s="425"/>
      <c r="F1" s="425"/>
      <c r="G1" s="425"/>
      <c r="H1" s="425"/>
      <c r="I1" s="425"/>
    </row>
    <row r="2" spans="1:5" ht="15.75" hidden="1">
      <c r="A2" s="182"/>
      <c r="B2" s="182"/>
      <c r="C2" s="182"/>
      <c r="D2" s="182"/>
      <c r="E2" s="182"/>
    </row>
    <row r="3" spans="1:9" ht="23.25" customHeight="1">
      <c r="A3" s="183"/>
      <c r="B3" s="183"/>
      <c r="C3" s="183"/>
      <c r="D3" s="183"/>
      <c r="E3" s="183"/>
      <c r="I3" s="312" t="s">
        <v>288</v>
      </c>
    </row>
    <row r="4" spans="1:9" ht="20.25" customHeight="1">
      <c r="A4" s="323" t="s">
        <v>256</v>
      </c>
      <c r="B4" s="377" t="s">
        <v>257</v>
      </c>
      <c r="C4" s="324" t="s">
        <v>320</v>
      </c>
      <c r="D4" s="324" t="s">
        <v>243</v>
      </c>
      <c r="E4" s="324" t="s">
        <v>311</v>
      </c>
      <c r="F4" s="324"/>
      <c r="G4" s="324"/>
      <c r="H4" s="324"/>
      <c r="I4" s="324"/>
    </row>
    <row r="5" spans="1:9" ht="18" customHeight="1">
      <c r="A5" s="323"/>
      <c r="B5" s="415"/>
      <c r="C5" s="323"/>
      <c r="D5" s="324"/>
      <c r="E5" s="324" t="s">
        <v>318</v>
      </c>
      <c r="F5" s="324" t="s">
        <v>260</v>
      </c>
      <c r="G5" s="324"/>
      <c r="H5" s="324"/>
      <c r="I5" s="324" t="s">
        <v>319</v>
      </c>
    </row>
    <row r="6" spans="1:9" ht="49.5" customHeight="1">
      <c r="A6" s="323"/>
      <c r="B6" s="378"/>
      <c r="C6" s="323"/>
      <c r="D6" s="324"/>
      <c r="E6" s="324"/>
      <c r="F6" s="152" t="s">
        <v>315</v>
      </c>
      <c r="G6" s="152" t="s">
        <v>316</v>
      </c>
      <c r="H6" s="152" t="s">
        <v>317</v>
      </c>
      <c r="I6" s="324"/>
    </row>
    <row r="7" spans="1:9" ht="8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9.5" customHeight="1">
      <c r="A8" s="426" t="s">
        <v>95</v>
      </c>
      <c r="B8" s="427"/>
      <c r="C8" s="427"/>
      <c r="D8" s="427"/>
      <c r="E8" s="427"/>
      <c r="F8" s="427"/>
      <c r="G8" s="427"/>
      <c r="H8" s="427"/>
      <c r="I8" s="428"/>
    </row>
    <row r="9" spans="1:9" ht="19.5" customHeight="1">
      <c r="A9" s="311">
        <v>600</v>
      </c>
      <c r="B9" s="311"/>
      <c r="C9" s="313">
        <f>SUM(C10)</f>
        <v>878500</v>
      </c>
      <c r="D9" s="313">
        <f>SUM(D10)</f>
        <v>878500</v>
      </c>
      <c r="E9" s="313"/>
      <c r="F9" s="313"/>
      <c r="G9" s="313"/>
      <c r="H9" s="313"/>
      <c r="I9" s="314">
        <f>SUM(I10)</f>
        <v>878500</v>
      </c>
    </row>
    <row r="10" spans="1:74" s="187" customFormat="1" ht="19.5" customHeight="1">
      <c r="A10" s="268"/>
      <c r="B10" s="268">
        <v>60015</v>
      </c>
      <c r="C10" s="189">
        <v>878500</v>
      </c>
      <c r="D10" s="189">
        <v>878500</v>
      </c>
      <c r="E10" s="189"/>
      <c r="F10" s="189"/>
      <c r="G10" s="189"/>
      <c r="H10" s="189"/>
      <c r="I10" s="190">
        <v>878500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</row>
    <row r="11" spans="1:74" s="79" customFormat="1" ht="19.5" customHeight="1">
      <c r="A11" s="311">
        <v>750</v>
      </c>
      <c r="B11" s="311"/>
      <c r="C11" s="315">
        <f aca="true" t="shared" si="0" ref="C11:I11">C12</f>
        <v>3000</v>
      </c>
      <c r="D11" s="315">
        <f t="shared" si="0"/>
        <v>3000</v>
      </c>
      <c r="E11" s="315">
        <f t="shared" si="0"/>
        <v>3000</v>
      </c>
      <c r="F11" s="315">
        <f t="shared" si="0"/>
        <v>0</v>
      </c>
      <c r="G11" s="315">
        <f t="shared" si="0"/>
        <v>0</v>
      </c>
      <c r="H11" s="315">
        <f t="shared" si="0"/>
        <v>0</v>
      </c>
      <c r="I11" s="171">
        <f t="shared" si="0"/>
        <v>0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</row>
    <row r="12" spans="1:9" ht="19.5" customHeight="1">
      <c r="A12" s="101"/>
      <c r="B12" s="109">
        <v>75045</v>
      </c>
      <c r="C12" s="103">
        <v>3000</v>
      </c>
      <c r="D12" s="103">
        <v>3000</v>
      </c>
      <c r="E12" s="103">
        <v>3000</v>
      </c>
      <c r="F12" s="103"/>
      <c r="G12" s="103"/>
      <c r="H12" s="103"/>
      <c r="I12" s="103"/>
    </row>
    <row r="13" spans="1:9" ht="24.75" customHeight="1">
      <c r="A13" s="414" t="s">
        <v>706</v>
      </c>
      <c r="B13" s="414"/>
      <c r="C13" s="414"/>
      <c r="D13" s="2">
        <f>SUM(D9,D11)</f>
        <v>881500</v>
      </c>
      <c r="E13" s="2">
        <f>E11</f>
        <v>3000</v>
      </c>
      <c r="F13" s="2">
        <f>F11</f>
        <v>0</v>
      </c>
      <c r="G13" s="2">
        <f>G11</f>
        <v>0</v>
      </c>
      <c r="H13" s="2">
        <f>H11</f>
        <v>0</v>
      </c>
      <c r="I13" s="2">
        <f>SUM(I9)</f>
        <v>878500</v>
      </c>
    </row>
    <row r="15" spans="1:6" ht="12.75">
      <c r="A15" s="104"/>
      <c r="F15" s="94"/>
    </row>
  </sheetData>
  <sheetProtection/>
  <mergeCells count="11">
    <mergeCell ref="A8:I8"/>
    <mergeCell ref="A13:C13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7874015748031497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&amp;A
do uchwały Nr XXX/257/2007 
Rady Miasta Świnoujścia
z dnia 20 grudnia 2007 roku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CA13"/>
  <sheetViews>
    <sheetView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7.25390625" style="75" customWidth="1"/>
    <col min="2" max="2" width="9.00390625" style="75" customWidth="1"/>
    <col min="3" max="3" width="7.75390625" style="75" customWidth="1"/>
    <col min="4" max="4" width="13.125" style="75" customWidth="1"/>
    <col min="5" max="5" width="14.125" style="75" customWidth="1"/>
    <col min="6" max="6" width="14.375" style="75" customWidth="1"/>
    <col min="7" max="7" width="15.875" style="75" customWidth="1"/>
    <col min="8" max="8" width="14.625" style="94" customWidth="1"/>
    <col min="9" max="9" width="10.375" style="94" customWidth="1"/>
    <col min="10" max="10" width="14.625" style="94" customWidth="1"/>
    <col min="11" max="79" width="9.125" style="94" customWidth="1"/>
    <col min="80" max="16384" width="9.125" style="75" customWidth="1"/>
  </cols>
  <sheetData>
    <row r="1" spans="1:10" ht="45" customHeight="1">
      <c r="A1" s="411" t="s">
        <v>10</v>
      </c>
      <c r="B1" s="411"/>
      <c r="C1" s="411"/>
      <c r="D1" s="411"/>
      <c r="E1" s="411"/>
      <c r="F1" s="411"/>
      <c r="G1" s="411"/>
      <c r="H1" s="411"/>
      <c r="I1" s="411"/>
      <c r="J1" s="411"/>
    </row>
    <row r="3" ht="12.75">
      <c r="J3" s="184" t="s">
        <v>288</v>
      </c>
    </row>
    <row r="4" spans="1:79" ht="20.25" customHeight="1">
      <c r="A4" s="323" t="s">
        <v>256</v>
      </c>
      <c r="B4" s="377" t="s">
        <v>257</v>
      </c>
      <c r="C4" s="377" t="s">
        <v>258</v>
      </c>
      <c r="D4" s="324" t="s">
        <v>320</v>
      </c>
      <c r="E4" s="324" t="s">
        <v>243</v>
      </c>
      <c r="F4" s="324" t="s">
        <v>311</v>
      </c>
      <c r="G4" s="324"/>
      <c r="H4" s="324"/>
      <c r="I4" s="324"/>
      <c r="J4" s="324"/>
      <c r="BX4" s="75"/>
      <c r="BY4" s="75"/>
      <c r="BZ4" s="75"/>
      <c r="CA4" s="75"/>
    </row>
    <row r="5" spans="1:79" ht="18" customHeight="1">
      <c r="A5" s="323"/>
      <c r="B5" s="415"/>
      <c r="C5" s="415"/>
      <c r="D5" s="323"/>
      <c r="E5" s="324"/>
      <c r="F5" s="324" t="s">
        <v>318</v>
      </c>
      <c r="G5" s="324" t="s">
        <v>260</v>
      </c>
      <c r="H5" s="324"/>
      <c r="I5" s="324"/>
      <c r="J5" s="324" t="s">
        <v>319</v>
      </c>
      <c r="BX5" s="75"/>
      <c r="BY5" s="75"/>
      <c r="BZ5" s="75"/>
      <c r="CA5" s="75"/>
    </row>
    <row r="6" spans="1:79" ht="69" customHeight="1">
      <c r="A6" s="323"/>
      <c r="B6" s="378"/>
      <c r="C6" s="378"/>
      <c r="D6" s="323"/>
      <c r="E6" s="324"/>
      <c r="F6" s="324"/>
      <c r="G6" s="152" t="s">
        <v>315</v>
      </c>
      <c r="H6" s="152" t="s">
        <v>316</v>
      </c>
      <c r="I6" s="152" t="s">
        <v>317</v>
      </c>
      <c r="J6" s="324"/>
      <c r="BX6" s="75"/>
      <c r="BY6" s="75"/>
      <c r="BZ6" s="75"/>
      <c r="CA6" s="75"/>
    </row>
    <row r="7" spans="1:79" ht="8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BX7" s="75"/>
      <c r="BY7" s="75"/>
      <c r="BZ7" s="75"/>
      <c r="CA7" s="75"/>
    </row>
    <row r="8" spans="1:79" ht="19.5" customHeight="1">
      <c r="A8" s="426" t="s">
        <v>95</v>
      </c>
      <c r="B8" s="427"/>
      <c r="C8" s="427"/>
      <c r="D8" s="427"/>
      <c r="E8" s="427"/>
      <c r="F8" s="427"/>
      <c r="G8" s="427"/>
      <c r="H8" s="427"/>
      <c r="I8" s="427"/>
      <c r="J8" s="428"/>
      <c r="BX8" s="75"/>
      <c r="BY8" s="75"/>
      <c r="BZ8" s="75"/>
      <c r="CA8" s="75"/>
    </row>
    <row r="9" spans="1:75" s="187" customFormat="1" ht="19.5" customHeight="1">
      <c r="A9" s="188">
        <v>852</v>
      </c>
      <c r="B9" s="188">
        <v>85204</v>
      </c>
      <c r="C9" s="188" t="s">
        <v>495</v>
      </c>
      <c r="D9" s="189">
        <v>64229</v>
      </c>
      <c r="E9" s="189"/>
      <c r="F9" s="189"/>
      <c r="G9" s="189"/>
      <c r="H9" s="189"/>
      <c r="I9" s="189"/>
      <c r="J9" s="190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</row>
    <row r="10" spans="1:75" s="187" customFormat="1" ht="19.5" customHeight="1">
      <c r="A10" s="188"/>
      <c r="B10" s="188"/>
      <c r="C10" s="188" t="s">
        <v>7</v>
      </c>
      <c r="D10" s="189"/>
      <c r="E10" s="189">
        <f>SUM(F10,J10)</f>
        <v>64229</v>
      </c>
      <c r="F10" s="189">
        <v>64229</v>
      </c>
      <c r="G10" s="189"/>
      <c r="H10" s="189"/>
      <c r="I10" s="189"/>
      <c r="J10" s="190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</row>
    <row r="11" spans="1:79" ht="24.75" customHeight="1">
      <c r="A11" s="414" t="s">
        <v>325</v>
      </c>
      <c r="B11" s="414"/>
      <c r="C11" s="414"/>
      <c r="D11" s="414"/>
      <c r="E11" s="2">
        <f aca="true" t="shared" si="0" ref="E11:J11">SUM(E9,E10)</f>
        <v>64229</v>
      </c>
      <c r="F11" s="2">
        <f t="shared" si="0"/>
        <v>64229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BX11" s="75"/>
      <c r="BY11" s="75"/>
      <c r="BZ11" s="75"/>
      <c r="CA11" s="75"/>
    </row>
    <row r="13" spans="1:6" s="94" customFormat="1" ht="12.75">
      <c r="A13" s="104"/>
      <c r="B13" s="75"/>
      <c r="C13" s="75"/>
      <c r="D13" s="75"/>
      <c r="E13" s="75"/>
      <c r="F13" s="75"/>
    </row>
  </sheetData>
  <sheetProtection formatCells="0" formatColumns="0" formatRows="0" insertColumns="0" insertRows="0" insertHyperlinks="0" deleteColumns="0" deleteRows="0"/>
  <mergeCells count="12">
    <mergeCell ref="F5:F6"/>
    <mergeCell ref="G5:I5"/>
    <mergeCell ref="A8:J8"/>
    <mergeCell ref="J5:J6"/>
    <mergeCell ref="A11:D1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7874015748031497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XXX/257/2007
Rady Miasta Świnoujścia
z dnia 20 grudnia 2007 roku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E11"/>
  <sheetViews>
    <sheetView workbookViewId="0" topLeftCell="A1">
      <selection activeCell="E18" sqref="E18"/>
    </sheetView>
  </sheetViews>
  <sheetFormatPr defaultColWidth="9.00390625" defaultRowHeight="12.75"/>
  <cols>
    <col min="1" max="1" width="5.375" style="94" customWidth="1"/>
    <col min="2" max="2" width="9.125" style="94" customWidth="1"/>
    <col min="3" max="3" width="10.125" style="94" customWidth="1"/>
    <col min="4" max="4" width="43.625" style="94" customWidth="1"/>
    <col min="5" max="5" width="15.125" style="94" customWidth="1"/>
    <col min="6" max="16384" width="9.125" style="94" customWidth="1"/>
  </cols>
  <sheetData>
    <row r="1" spans="1:5" ht="18">
      <c r="A1" s="355" t="s">
        <v>211</v>
      </c>
      <c r="B1" s="355"/>
      <c r="C1" s="355"/>
      <c r="D1" s="355"/>
      <c r="E1" s="355"/>
    </row>
    <row r="2" spans="1:5" ht="15" customHeight="1">
      <c r="A2" s="81"/>
      <c r="B2" s="81"/>
      <c r="C2" s="81"/>
      <c r="D2" s="81"/>
      <c r="E2" s="81"/>
    </row>
    <row r="3" spans="1:5" ht="12.75">
      <c r="A3" s="75"/>
      <c r="B3" s="75"/>
      <c r="C3" s="75"/>
      <c r="D3" s="75"/>
      <c r="E3" s="95" t="s">
        <v>288</v>
      </c>
    </row>
    <row r="4" spans="1:5" s="97" customFormat="1" ht="19.5" customHeight="1">
      <c r="A4" s="96" t="s">
        <v>303</v>
      </c>
      <c r="B4" s="96" t="s">
        <v>256</v>
      </c>
      <c r="C4" s="96" t="s">
        <v>257</v>
      </c>
      <c r="D4" s="96" t="s">
        <v>293</v>
      </c>
      <c r="E4" s="96" t="s">
        <v>262</v>
      </c>
    </row>
    <row r="5" spans="1:5" ht="7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</row>
    <row r="6" spans="1:5" ht="30" customHeight="1">
      <c r="A6" s="98" t="s">
        <v>266</v>
      </c>
      <c r="B6" s="98">
        <v>750</v>
      </c>
      <c r="C6" s="98">
        <v>75095</v>
      </c>
      <c r="D6" s="99" t="s">
        <v>731</v>
      </c>
      <c r="E6" s="100">
        <v>10000</v>
      </c>
    </row>
    <row r="7" spans="1:5" ht="30" customHeight="1">
      <c r="A7" s="101" t="s">
        <v>267</v>
      </c>
      <c r="B7" s="101">
        <v>750</v>
      </c>
      <c r="C7" s="101">
        <v>75095</v>
      </c>
      <c r="D7" s="102" t="s">
        <v>732</v>
      </c>
      <c r="E7" s="103">
        <v>10000</v>
      </c>
    </row>
    <row r="8" spans="1:5" ht="30" customHeight="1">
      <c r="A8" s="101" t="s">
        <v>268</v>
      </c>
      <c r="B8" s="101">
        <v>750</v>
      </c>
      <c r="C8" s="101">
        <v>75095</v>
      </c>
      <c r="D8" s="102" t="s">
        <v>733</v>
      </c>
      <c r="E8" s="103">
        <v>10000</v>
      </c>
    </row>
    <row r="9" spans="1:5" ht="19.5" customHeight="1">
      <c r="A9" s="414" t="s">
        <v>325</v>
      </c>
      <c r="B9" s="414"/>
      <c r="C9" s="414"/>
      <c r="D9" s="414"/>
      <c r="E9" s="2">
        <f>E8+E7+E6</f>
        <v>30000</v>
      </c>
    </row>
    <row r="11" ht="12.75">
      <c r="A11" s="104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9:D9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XXX/257/2007
Rady Miasta Świnoujścia
z dnia 20 grudnia 2007 roku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K159"/>
  <sheetViews>
    <sheetView zoomScale="95" zoomScaleNormal="95" zoomScaleSheetLayoutView="100" workbookViewId="0" topLeftCell="A1">
      <pane ySplit="7" topLeftCell="BM108" activePane="bottomLeft" state="frozen"/>
      <selection pane="topLeft" activeCell="C20" sqref="C20"/>
      <selection pane="bottomLeft" activeCell="K108" sqref="K108"/>
    </sheetView>
  </sheetViews>
  <sheetFormatPr defaultColWidth="9.00390625" defaultRowHeight="12.75"/>
  <cols>
    <col min="1" max="1" width="6.625" style="58" customWidth="1"/>
    <col min="2" max="2" width="8.875" style="58" bestFit="1" customWidth="1"/>
    <col min="3" max="3" width="32.375" style="56" customWidth="1"/>
    <col min="4" max="7" width="11.625" style="56" customWidth="1"/>
    <col min="8" max="10" width="10.75390625" style="56" customWidth="1"/>
    <col min="11" max="11" width="11.75390625" style="56" customWidth="1"/>
    <col min="12" max="16384" width="9.125" style="55" customWidth="1"/>
  </cols>
  <sheetData>
    <row r="1" spans="1:11" ht="18">
      <c r="A1" s="355" t="s">
        <v>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8">
      <c r="A2" s="65"/>
      <c r="B2" s="65"/>
      <c r="C2" s="66"/>
      <c r="D2" s="66"/>
      <c r="E2" s="66"/>
      <c r="F2" s="66"/>
      <c r="G2" s="67"/>
      <c r="H2" s="67"/>
      <c r="I2" s="67"/>
      <c r="J2" s="67"/>
      <c r="K2" s="67"/>
    </row>
    <row r="3" spans="1:11" ht="12.75">
      <c r="A3" s="68"/>
      <c r="B3" s="68"/>
      <c r="C3" s="69"/>
      <c r="D3" s="69"/>
      <c r="E3" s="69"/>
      <c r="F3" s="70"/>
      <c r="G3" s="70"/>
      <c r="H3" s="70"/>
      <c r="I3" s="70"/>
      <c r="J3" s="70"/>
      <c r="K3" s="74" t="s">
        <v>299</v>
      </c>
    </row>
    <row r="4" spans="1:11" s="57" customFormat="1" ht="18.75" customHeight="1">
      <c r="A4" s="357" t="s">
        <v>256</v>
      </c>
      <c r="B4" s="357" t="s">
        <v>257</v>
      </c>
      <c r="C4" s="356" t="s">
        <v>271</v>
      </c>
      <c r="D4" s="356" t="s">
        <v>22</v>
      </c>
      <c r="E4" s="356" t="s">
        <v>311</v>
      </c>
      <c r="F4" s="356"/>
      <c r="G4" s="356"/>
      <c r="H4" s="356"/>
      <c r="I4" s="356"/>
      <c r="J4" s="356"/>
      <c r="K4" s="356"/>
    </row>
    <row r="5" spans="1:11" s="57" customFormat="1" ht="20.25" customHeight="1">
      <c r="A5" s="357"/>
      <c r="B5" s="357"/>
      <c r="C5" s="356"/>
      <c r="D5" s="356"/>
      <c r="E5" s="356" t="s">
        <v>283</v>
      </c>
      <c r="F5" s="356" t="s">
        <v>260</v>
      </c>
      <c r="G5" s="356"/>
      <c r="H5" s="356"/>
      <c r="I5" s="356"/>
      <c r="J5" s="356"/>
      <c r="K5" s="356" t="s">
        <v>286</v>
      </c>
    </row>
    <row r="6" spans="1:11" s="57" customFormat="1" ht="63.75">
      <c r="A6" s="357"/>
      <c r="B6" s="357"/>
      <c r="C6" s="356"/>
      <c r="D6" s="356"/>
      <c r="E6" s="356"/>
      <c r="F6" s="71" t="s">
        <v>314</v>
      </c>
      <c r="G6" s="71" t="s">
        <v>337</v>
      </c>
      <c r="H6" s="71" t="s">
        <v>312</v>
      </c>
      <c r="I6" s="71" t="s">
        <v>329</v>
      </c>
      <c r="J6" s="71" t="s">
        <v>313</v>
      </c>
      <c r="K6" s="356"/>
    </row>
    <row r="7" spans="1:11" s="57" customFormat="1" ht="6" customHeight="1">
      <c r="A7" s="72">
        <v>1</v>
      </c>
      <c r="B7" s="72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</row>
    <row r="8" spans="1:11" s="82" customFormat="1" ht="12.75">
      <c r="A8" s="346" t="s">
        <v>23</v>
      </c>
      <c r="B8" s="347"/>
      <c r="C8" s="347"/>
      <c r="D8" s="347"/>
      <c r="E8" s="347"/>
      <c r="F8" s="347"/>
      <c r="G8" s="347"/>
      <c r="H8" s="347"/>
      <c r="I8" s="347"/>
      <c r="J8" s="347"/>
      <c r="K8" s="348"/>
    </row>
    <row r="9" spans="1:11" s="86" customFormat="1" ht="12.75">
      <c r="A9" s="83" t="s">
        <v>343</v>
      </c>
      <c r="B9" s="83"/>
      <c r="C9" s="84" t="s">
        <v>344</v>
      </c>
      <c r="D9" s="85">
        <f aca="true" t="shared" si="0" ref="D9:K9">SUM(D10:D12)</f>
        <v>47075</v>
      </c>
      <c r="E9" s="85">
        <f t="shared" si="0"/>
        <v>47075</v>
      </c>
      <c r="F9" s="85">
        <f t="shared" si="0"/>
        <v>0</v>
      </c>
      <c r="G9" s="85">
        <f t="shared" si="0"/>
        <v>0</v>
      </c>
      <c r="H9" s="85">
        <f t="shared" si="0"/>
        <v>0</v>
      </c>
      <c r="I9" s="85">
        <f t="shared" si="0"/>
        <v>0</v>
      </c>
      <c r="J9" s="85">
        <f t="shared" si="0"/>
        <v>0</v>
      </c>
      <c r="K9" s="85">
        <f t="shared" si="0"/>
        <v>0</v>
      </c>
    </row>
    <row r="10" spans="1:11" s="82" customFormat="1" ht="12.75">
      <c r="A10" s="87"/>
      <c r="B10" s="87" t="s">
        <v>542</v>
      </c>
      <c r="C10" s="88" t="s">
        <v>619</v>
      </c>
      <c r="D10" s="89">
        <f>E10+K10</f>
        <v>43000</v>
      </c>
      <c r="E10" s="89">
        <v>43000</v>
      </c>
      <c r="F10" s="89"/>
      <c r="G10" s="89"/>
      <c r="H10" s="89"/>
      <c r="I10" s="89"/>
      <c r="J10" s="89"/>
      <c r="K10" s="89"/>
    </row>
    <row r="11" spans="1:11" s="82" customFormat="1" ht="12.75">
      <c r="A11" s="87"/>
      <c r="B11" s="87" t="s">
        <v>543</v>
      </c>
      <c r="C11" s="88" t="s">
        <v>620</v>
      </c>
      <c r="D11" s="89">
        <f>E11+K11</f>
        <v>900</v>
      </c>
      <c r="E11" s="89">
        <v>900</v>
      </c>
      <c r="F11" s="89"/>
      <c r="G11" s="89"/>
      <c r="H11" s="89"/>
      <c r="I11" s="89"/>
      <c r="J11" s="89"/>
      <c r="K11" s="89"/>
    </row>
    <row r="12" spans="1:11" s="82" customFormat="1" ht="12.75">
      <c r="A12" s="87"/>
      <c r="B12" s="87" t="s">
        <v>544</v>
      </c>
      <c r="C12" s="88" t="s">
        <v>350</v>
      </c>
      <c r="D12" s="89">
        <f>E12+K12</f>
        <v>3175</v>
      </c>
      <c r="E12" s="89">
        <v>3175</v>
      </c>
      <c r="F12" s="89"/>
      <c r="G12" s="89"/>
      <c r="H12" s="89"/>
      <c r="I12" s="89"/>
      <c r="J12" s="89"/>
      <c r="K12" s="89"/>
    </row>
    <row r="13" spans="1:11" s="86" customFormat="1" ht="12.75">
      <c r="A13" s="90" t="s">
        <v>347</v>
      </c>
      <c r="B13" s="90"/>
      <c r="C13" s="91" t="s">
        <v>348</v>
      </c>
      <c r="D13" s="92">
        <f aca="true" t="shared" si="1" ref="D13:K13">D14</f>
        <v>24442</v>
      </c>
      <c r="E13" s="92">
        <f t="shared" si="1"/>
        <v>24442</v>
      </c>
      <c r="F13" s="92">
        <f t="shared" si="1"/>
        <v>0</v>
      </c>
      <c r="G13" s="92">
        <f t="shared" si="1"/>
        <v>0</v>
      </c>
      <c r="H13" s="92">
        <f t="shared" si="1"/>
        <v>0</v>
      </c>
      <c r="I13" s="92">
        <f t="shared" si="1"/>
        <v>0</v>
      </c>
      <c r="J13" s="92">
        <f t="shared" si="1"/>
        <v>0</v>
      </c>
      <c r="K13" s="92">
        <f t="shared" si="1"/>
        <v>0</v>
      </c>
    </row>
    <row r="14" spans="1:11" s="82" customFormat="1" ht="12.75">
      <c r="A14" s="87"/>
      <c r="B14" s="87" t="s">
        <v>349</v>
      </c>
      <c r="C14" s="88" t="s">
        <v>350</v>
      </c>
      <c r="D14" s="89">
        <f>E14+K14</f>
        <v>24442</v>
      </c>
      <c r="E14" s="89">
        <v>24442</v>
      </c>
      <c r="F14" s="89"/>
      <c r="G14" s="89"/>
      <c r="H14" s="89"/>
      <c r="I14" s="89"/>
      <c r="J14" s="89"/>
      <c r="K14" s="89"/>
    </row>
    <row r="15" spans="1:11" s="86" customFormat="1" ht="25.5">
      <c r="A15" s="90" t="s">
        <v>545</v>
      </c>
      <c r="B15" s="90"/>
      <c r="C15" s="91" t="s">
        <v>687</v>
      </c>
      <c r="D15" s="92">
        <f aca="true" t="shared" si="2" ref="D15:K15">D16</f>
        <v>4205000</v>
      </c>
      <c r="E15" s="92">
        <f t="shared" si="2"/>
        <v>4205000</v>
      </c>
      <c r="F15" s="92">
        <f t="shared" si="2"/>
        <v>0</v>
      </c>
      <c r="G15" s="92">
        <f t="shared" si="2"/>
        <v>0</v>
      </c>
      <c r="H15" s="92">
        <f t="shared" si="2"/>
        <v>0</v>
      </c>
      <c r="I15" s="92">
        <f t="shared" si="2"/>
        <v>0</v>
      </c>
      <c r="J15" s="92">
        <f t="shared" si="2"/>
        <v>0</v>
      </c>
      <c r="K15" s="92">
        <f t="shared" si="2"/>
        <v>0</v>
      </c>
    </row>
    <row r="16" spans="1:11" s="82" customFormat="1" ht="12.75">
      <c r="A16" s="87"/>
      <c r="B16" s="87" t="s">
        <v>546</v>
      </c>
      <c r="C16" s="88" t="s">
        <v>621</v>
      </c>
      <c r="D16" s="89">
        <f>E16+K16</f>
        <v>4205000</v>
      </c>
      <c r="E16" s="89">
        <v>4205000</v>
      </c>
      <c r="F16" s="89"/>
      <c r="G16" s="89"/>
      <c r="H16" s="89"/>
      <c r="I16" s="89"/>
      <c r="J16" s="89"/>
      <c r="K16" s="89"/>
    </row>
    <row r="17" spans="1:11" s="86" customFormat="1" ht="12.75">
      <c r="A17" s="90" t="s">
        <v>547</v>
      </c>
      <c r="B17" s="90"/>
      <c r="C17" s="91" t="s">
        <v>622</v>
      </c>
      <c r="D17" s="92">
        <f aca="true" t="shared" si="3" ref="D17:K17">D18</f>
        <v>391318</v>
      </c>
      <c r="E17" s="92">
        <f t="shared" si="3"/>
        <v>391318</v>
      </c>
      <c r="F17" s="92">
        <f t="shared" si="3"/>
        <v>163094</v>
      </c>
      <c r="G17" s="92">
        <f t="shared" si="3"/>
        <v>29868</v>
      </c>
      <c r="H17" s="92">
        <f t="shared" si="3"/>
        <v>0</v>
      </c>
      <c r="I17" s="92">
        <f t="shared" si="3"/>
        <v>0</v>
      </c>
      <c r="J17" s="92">
        <f t="shared" si="3"/>
        <v>0</v>
      </c>
      <c r="K17" s="92">
        <f t="shared" si="3"/>
        <v>0</v>
      </c>
    </row>
    <row r="18" spans="1:11" s="82" customFormat="1" ht="12.75">
      <c r="A18" s="87"/>
      <c r="B18" s="87" t="s">
        <v>548</v>
      </c>
      <c r="C18" s="88" t="s">
        <v>350</v>
      </c>
      <c r="D18" s="89">
        <f>E18+K18</f>
        <v>391318</v>
      </c>
      <c r="E18" s="89">
        <v>391318</v>
      </c>
      <c r="F18" s="89">
        <v>163094</v>
      </c>
      <c r="G18" s="89">
        <v>29868</v>
      </c>
      <c r="H18" s="89"/>
      <c r="I18" s="89"/>
      <c r="J18" s="89"/>
      <c r="K18" s="89"/>
    </row>
    <row r="19" spans="1:11" s="86" customFormat="1" ht="12.75">
      <c r="A19" s="90" t="s">
        <v>355</v>
      </c>
      <c r="B19" s="90"/>
      <c r="C19" s="91" t="s">
        <v>356</v>
      </c>
      <c r="D19" s="92">
        <f aca="true" t="shared" si="4" ref="D19:K19">D20+D21+D22</f>
        <v>31709193</v>
      </c>
      <c r="E19" s="92">
        <f t="shared" si="4"/>
        <v>7883843</v>
      </c>
      <c r="F19" s="92">
        <f t="shared" si="4"/>
        <v>21000</v>
      </c>
      <c r="G19" s="92">
        <f t="shared" si="4"/>
        <v>4500</v>
      </c>
      <c r="H19" s="92">
        <f t="shared" si="4"/>
        <v>0</v>
      </c>
      <c r="I19" s="92">
        <f t="shared" si="4"/>
        <v>0</v>
      </c>
      <c r="J19" s="92">
        <f t="shared" si="4"/>
        <v>0</v>
      </c>
      <c r="K19" s="92">
        <f t="shared" si="4"/>
        <v>23825350</v>
      </c>
    </row>
    <row r="20" spans="1:11" s="82" customFormat="1" ht="12.75">
      <c r="A20" s="87"/>
      <c r="B20" s="87" t="s">
        <v>549</v>
      </c>
      <c r="C20" s="88" t="s">
        <v>623</v>
      </c>
      <c r="D20" s="89">
        <f>E20+K20</f>
        <v>2600000</v>
      </c>
      <c r="E20" s="89">
        <v>2500000</v>
      </c>
      <c r="F20" s="89"/>
      <c r="G20" s="89"/>
      <c r="H20" s="89"/>
      <c r="I20" s="89"/>
      <c r="J20" s="89"/>
      <c r="K20" s="89">
        <v>100000</v>
      </c>
    </row>
    <row r="21" spans="1:11" s="82" customFormat="1" ht="12.75">
      <c r="A21" s="87"/>
      <c r="B21" s="87" t="s">
        <v>550</v>
      </c>
      <c r="C21" s="88" t="s">
        <v>624</v>
      </c>
      <c r="D21" s="89">
        <f>E21+K21</f>
        <v>11462843</v>
      </c>
      <c r="E21" s="89">
        <v>5383843</v>
      </c>
      <c r="F21" s="89">
        <v>21000</v>
      </c>
      <c r="G21" s="89">
        <v>4500</v>
      </c>
      <c r="H21" s="89"/>
      <c r="I21" s="89"/>
      <c r="J21" s="89"/>
      <c r="K21" s="89">
        <v>6079000</v>
      </c>
    </row>
    <row r="22" spans="1:11" s="82" customFormat="1" ht="12.75">
      <c r="A22" s="87"/>
      <c r="B22" s="87" t="s">
        <v>540</v>
      </c>
      <c r="C22" s="88" t="s">
        <v>541</v>
      </c>
      <c r="D22" s="89">
        <f>E22+K22</f>
        <v>17646350</v>
      </c>
      <c r="E22" s="89"/>
      <c r="F22" s="89"/>
      <c r="G22" s="89"/>
      <c r="H22" s="89"/>
      <c r="I22" s="89"/>
      <c r="J22" s="89"/>
      <c r="K22" s="89">
        <v>17646350</v>
      </c>
    </row>
    <row r="23" spans="1:11" s="86" customFormat="1" ht="12.75">
      <c r="A23" s="90" t="s">
        <v>359</v>
      </c>
      <c r="B23" s="90"/>
      <c r="C23" s="91" t="s">
        <v>360</v>
      </c>
      <c r="D23" s="92">
        <f>D24+D25</f>
        <v>2425000</v>
      </c>
      <c r="E23" s="92">
        <f aca="true" t="shared" si="5" ref="E23:K23">E24+E25</f>
        <v>895000</v>
      </c>
      <c r="F23" s="92">
        <f t="shared" si="5"/>
        <v>10000</v>
      </c>
      <c r="G23" s="92">
        <f t="shared" si="5"/>
        <v>0</v>
      </c>
      <c r="H23" s="92">
        <f t="shared" si="5"/>
        <v>0</v>
      </c>
      <c r="I23" s="92">
        <f t="shared" si="5"/>
        <v>0</v>
      </c>
      <c r="J23" s="92">
        <f t="shared" si="5"/>
        <v>0</v>
      </c>
      <c r="K23" s="92">
        <f t="shared" si="5"/>
        <v>1530000</v>
      </c>
    </row>
    <row r="24" spans="1:11" s="82" customFormat="1" ht="25.5">
      <c r="A24" s="87"/>
      <c r="B24" s="87" t="s">
        <v>361</v>
      </c>
      <c r="C24" s="88" t="s">
        <v>362</v>
      </c>
      <c r="D24" s="89">
        <f>E24+K24</f>
        <v>685000</v>
      </c>
      <c r="E24" s="89">
        <v>665000</v>
      </c>
      <c r="F24" s="89">
        <v>10000</v>
      </c>
      <c r="G24" s="89"/>
      <c r="H24" s="89"/>
      <c r="I24" s="89"/>
      <c r="J24" s="89"/>
      <c r="K24" s="89">
        <v>20000</v>
      </c>
    </row>
    <row r="25" spans="1:11" s="82" customFormat="1" ht="12.75">
      <c r="A25" s="87"/>
      <c r="B25" s="87" t="s">
        <v>551</v>
      </c>
      <c r="C25" s="88" t="s">
        <v>350</v>
      </c>
      <c r="D25" s="89">
        <f>E25+K25</f>
        <v>1740000</v>
      </c>
      <c r="E25" s="89">
        <v>230000</v>
      </c>
      <c r="F25" s="89"/>
      <c r="G25" s="89"/>
      <c r="H25" s="89"/>
      <c r="I25" s="89"/>
      <c r="J25" s="89"/>
      <c r="K25" s="89">
        <v>1510000</v>
      </c>
    </row>
    <row r="26" spans="1:11" s="86" customFormat="1" ht="12.75">
      <c r="A26" s="90" t="s">
        <v>365</v>
      </c>
      <c r="B26" s="90"/>
      <c r="C26" s="91" t="s">
        <v>366</v>
      </c>
      <c r="D26" s="92">
        <f>D27+D28+D29</f>
        <v>5343500</v>
      </c>
      <c r="E26" s="92">
        <f aca="true" t="shared" si="6" ref="E26:K26">E27+E28+E29</f>
        <v>1620500</v>
      </c>
      <c r="F26" s="92">
        <f t="shared" si="6"/>
        <v>0</v>
      </c>
      <c r="G26" s="92">
        <f t="shared" si="6"/>
        <v>0</v>
      </c>
      <c r="H26" s="92">
        <f t="shared" si="6"/>
        <v>550000</v>
      </c>
      <c r="I26" s="92">
        <f t="shared" si="6"/>
        <v>0</v>
      </c>
      <c r="J26" s="92">
        <f t="shared" si="6"/>
        <v>0</v>
      </c>
      <c r="K26" s="92">
        <f t="shared" si="6"/>
        <v>3723000</v>
      </c>
    </row>
    <row r="27" spans="1:11" s="82" customFormat="1" ht="12.75">
      <c r="A27" s="87"/>
      <c r="B27" s="87" t="s">
        <v>552</v>
      </c>
      <c r="C27" s="88" t="s">
        <v>625</v>
      </c>
      <c r="D27" s="89">
        <f>E27+K27</f>
        <v>1250000</v>
      </c>
      <c r="E27" s="89">
        <v>550000</v>
      </c>
      <c r="F27" s="89"/>
      <c r="G27" s="89"/>
      <c r="H27" s="89">
        <v>550000</v>
      </c>
      <c r="I27" s="89"/>
      <c r="J27" s="89"/>
      <c r="K27" s="89">
        <v>700000</v>
      </c>
    </row>
    <row r="28" spans="1:11" s="82" customFormat="1" ht="25.5">
      <c r="A28" s="87"/>
      <c r="B28" s="87" t="s">
        <v>367</v>
      </c>
      <c r="C28" s="88" t="s">
        <v>368</v>
      </c>
      <c r="D28" s="89">
        <f>E28+K28</f>
        <v>3570500</v>
      </c>
      <c r="E28" s="89">
        <v>1070500</v>
      </c>
      <c r="F28" s="89"/>
      <c r="G28" s="89"/>
      <c r="H28" s="89"/>
      <c r="I28" s="89"/>
      <c r="J28" s="89"/>
      <c r="K28" s="89">
        <v>2500000</v>
      </c>
    </row>
    <row r="29" spans="1:11" s="82" customFormat="1" ht="14.25" customHeight="1">
      <c r="A29" s="87"/>
      <c r="B29" s="87" t="s">
        <v>553</v>
      </c>
      <c r="C29" s="88" t="s">
        <v>350</v>
      </c>
      <c r="D29" s="89">
        <f>E29+K29</f>
        <v>523000</v>
      </c>
      <c r="E29" s="89"/>
      <c r="F29" s="89"/>
      <c r="G29" s="89"/>
      <c r="H29" s="89"/>
      <c r="I29" s="89"/>
      <c r="J29" s="89"/>
      <c r="K29" s="89">
        <v>523000</v>
      </c>
    </row>
    <row r="30" spans="1:11" s="86" customFormat="1" ht="12.75">
      <c r="A30" s="90" t="s">
        <v>380</v>
      </c>
      <c r="B30" s="90"/>
      <c r="C30" s="91" t="s">
        <v>381</v>
      </c>
      <c r="D30" s="92">
        <f>D31+D32+D33</f>
        <v>1533434</v>
      </c>
      <c r="E30" s="92">
        <f aca="true" t="shared" si="7" ref="E30:K30">E31+E32+E33</f>
        <v>1131434</v>
      </c>
      <c r="F30" s="92">
        <f t="shared" si="7"/>
        <v>0</v>
      </c>
      <c r="G30" s="92">
        <f t="shared" si="7"/>
        <v>0</v>
      </c>
      <c r="H30" s="92">
        <f t="shared" si="7"/>
        <v>0</v>
      </c>
      <c r="I30" s="92">
        <f t="shared" si="7"/>
        <v>0</v>
      </c>
      <c r="J30" s="92">
        <f t="shared" si="7"/>
        <v>0</v>
      </c>
      <c r="K30" s="92">
        <f t="shared" si="7"/>
        <v>402000</v>
      </c>
    </row>
    <row r="31" spans="1:11" s="82" customFormat="1" ht="25.5">
      <c r="A31" s="87"/>
      <c r="B31" s="87" t="s">
        <v>554</v>
      </c>
      <c r="C31" s="88" t="s">
        <v>626</v>
      </c>
      <c r="D31" s="89">
        <f>E31+K31</f>
        <v>538300</v>
      </c>
      <c r="E31" s="89">
        <v>538300</v>
      </c>
      <c r="F31" s="89"/>
      <c r="G31" s="89"/>
      <c r="H31" s="89"/>
      <c r="I31" s="89"/>
      <c r="J31" s="89"/>
      <c r="K31" s="89"/>
    </row>
    <row r="32" spans="1:11" s="82" customFormat="1" ht="24.75" customHeight="1">
      <c r="A32" s="87"/>
      <c r="B32" s="87" t="s">
        <v>384</v>
      </c>
      <c r="C32" s="88" t="s">
        <v>385</v>
      </c>
      <c r="D32" s="89">
        <f>E32+K32</f>
        <v>130000</v>
      </c>
      <c r="E32" s="89">
        <v>130000</v>
      </c>
      <c r="F32" s="89"/>
      <c r="G32" s="89"/>
      <c r="H32" s="89"/>
      <c r="I32" s="89"/>
      <c r="J32" s="89"/>
      <c r="K32" s="89"/>
    </row>
    <row r="33" spans="1:11" s="82" customFormat="1" ht="12.75">
      <c r="A33" s="87"/>
      <c r="B33" s="87" t="s">
        <v>388</v>
      </c>
      <c r="C33" s="88" t="s">
        <v>389</v>
      </c>
      <c r="D33" s="89">
        <f>E33+K33</f>
        <v>865134</v>
      </c>
      <c r="E33" s="89">
        <v>463134</v>
      </c>
      <c r="F33" s="89"/>
      <c r="G33" s="89"/>
      <c r="H33" s="89"/>
      <c r="I33" s="89"/>
      <c r="J33" s="89"/>
      <c r="K33" s="89">
        <v>402000</v>
      </c>
    </row>
    <row r="34" spans="1:11" s="86" customFormat="1" ht="12.75">
      <c r="A34" s="90" t="s">
        <v>392</v>
      </c>
      <c r="B34" s="90"/>
      <c r="C34" s="91" t="s">
        <v>393</v>
      </c>
      <c r="D34" s="92">
        <f>D36+D37+D38+D35</f>
        <v>12879374</v>
      </c>
      <c r="E34" s="92">
        <f aca="true" t="shared" si="8" ref="E34:K34">E36+E37+E38+E35</f>
        <v>12461374</v>
      </c>
      <c r="F34" s="92">
        <f t="shared" si="8"/>
        <v>7884527</v>
      </c>
      <c r="G34" s="92">
        <f t="shared" si="8"/>
        <v>1320492</v>
      </c>
      <c r="H34" s="92">
        <f t="shared" si="8"/>
        <v>6255</v>
      </c>
      <c r="I34" s="92">
        <f t="shared" si="8"/>
        <v>0</v>
      </c>
      <c r="J34" s="92">
        <f t="shared" si="8"/>
        <v>0</v>
      </c>
      <c r="K34" s="92">
        <f t="shared" si="8"/>
        <v>418000</v>
      </c>
    </row>
    <row r="35" spans="1:11" s="82" customFormat="1" ht="12.75">
      <c r="A35" s="87"/>
      <c r="B35" s="87" t="s">
        <v>394</v>
      </c>
      <c r="C35" s="88" t="s">
        <v>395</v>
      </c>
      <c r="D35" s="89">
        <f>E35+K35</f>
        <v>360000</v>
      </c>
      <c r="E35" s="89">
        <v>360000</v>
      </c>
      <c r="F35" s="89">
        <v>296811</v>
      </c>
      <c r="G35" s="89">
        <v>58231</v>
      </c>
      <c r="H35" s="89"/>
      <c r="I35" s="89"/>
      <c r="J35" s="89"/>
      <c r="K35" s="89"/>
    </row>
    <row r="36" spans="1:11" s="82" customFormat="1" ht="25.5">
      <c r="A36" s="87"/>
      <c r="B36" s="87" t="s">
        <v>555</v>
      </c>
      <c r="C36" s="88" t="s">
        <v>627</v>
      </c>
      <c r="D36" s="89">
        <f>E36+K36</f>
        <v>503000</v>
      </c>
      <c r="E36" s="89">
        <v>503000</v>
      </c>
      <c r="F36" s="89"/>
      <c r="G36" s="89"/>
      <c r="H36" s="89"/>
      <c r="I36" s="89"/>
      <c r="J36" s="89"/>
      <c r="K36" s="89"/>
    </row>
    <row r="37" spans="1:11" s="82" customFormat="1" ht="25.5">
      <c r="A37" s="87"/>
      <c r="B37" s="87" t="s">
        <v>403</v>
      </c>
      <c r="C37" s="88" t="s">
        <v>404</v>
      </c>
      <c r="D37" s="89">
        <f>E37+K37</f>
        <v>11392037</v>
      </c>
      <c r="E37" s="89">
        <v>10974037</v>
      </c>
      <c r="F37" s="89">
        <v>7483716</v>
      </c>
      <c r="G37" s="89">
        <v>1262261</v>
      </c>
      <c r="H37" s="89"/>
      <c r="I37" s="89"/>
      <c r="J37" s="89"/>
      <c r="K37" s="89">
        <v>418000</v>
      </c>
    </row>
    <row r="38" spans="1:11" s="82" customFormat="1" ht="12.75">
      <c r="A38" s="87"/>
      <c r="B38" s="87" t="s">
        <v>556</v>
      </c>
      <c r="C38" s="88" t="s">
        <v>350</v>
      </c>
      <c r="D38" s="89">
        <f>E38+K38</f>
        <v>624337</v>
      </c>
      <c r="E38" s="89">
        <v>624337</v>
      </c>
      <c r="F38" s="89">
        <v>104000</v>
      </c>
      <c r="G38" s="89"/>
      <c r="H38" s="89">
        <v>6255</v>
      </c>
      <c r="I38" s="89"/>
      <c r="J38" s="89"/>
      <c r="K38" s="89"/>
    </row>
    <row r="39" spans="1:11" s="86" customFormat="1" ht="38.25">
      <c r="A39" s="90" t="s">
        <v>409</v>
      </c>
      <c r="B39" s="90"/>
      <c r="C39" s="91" t="s">
        <v>680</v>
      </c>
      <c r="D39" s="92">
        <f>D40</f>
        <v>6924</v>
      </c>
      <c r="E39" s="92">
        <f aca="true" t="shared" si="9" ref="E39:K39">E40</f>
        <v>6924</v>
      </c>
      <c r="F39" s="92">
        <f t="shared" si="9"/>
        <v>5787</v>
      </c>
      <c r="G39" s="92">
        <f t="shared" si="9"/>
        <v>1137</v>
      </c>
      <c r="H39" s="92">
        <f t="shared" si="9"/>
        <v>0</v>
      </c>
      <c r="I39" s="92">
        <f t="shared" si="9"/>
        <v>0</v>
      </c>
      <c r="J39" s="92">
        <f t="shared" si="9"/>
        <v>0</v>
      </c>
      <c r="K39" s="92">
        <f t="shared" si="9"/>
        <v>0</v>
      </c>
    </row>
    <row r="40" spans="1:11" s="82" customFormat="1" ht="25.5">
      <c r="A40" s="87"/>
      <c r="B40" s="87" t="s">
        <v>410</v>
      </c>
      <c r="C40" s="88" t="s">
        <v>681</v>
      </c>
      <c r="D40" s="89">
        <f>E40+K40</f>
        <v>6924</v>
      </c>
      <c r="E40" s="89">
        <v>6924</v>
      </c>
      <c r="F40" s="89">
        <v>5787</v>
      </c>
      <c r="G40" s="89">
        <v>1137</v>
      </c>
      <c r="H40" s="89"/>
      <c r="I40" s="89"/>
      <c r="J40" s="89"/>
      <c r="K40" s="89"/>
    </row>
    <row r="41" spans="1:11" s="86" customFormat="1" ht="25.5">
      <c r="A41" s="90" t="s">
        <v>411</v>
      </c>
      <c r="B41" s="90"/>
      <c r="C41" s="91" t="s">
        <v>412</v>
      </c>
      <c r="D41" s="92">
        <f>D42+D43+D44+D45</f>
        <v>1208001</v>
      </c>
      <c r="E41" s="92">
        <f aca="true" t="shared" si="10" ref="E41:K41">E42+E43+E44+E45</f>
        <v>320001</v>
      </c>
      <c r="F41" s="92">
        <f t="shared" si="10"/>
        <v>173634</v>
      </c>
      <c r="G41" s="92">
        <f t="shared" si="10"/>
        <v>30595</v>
      </c>
      <c r="H41" s="92">
        <f t="shared" si="10"/>
        <v>0</v>
      </c>
      <c r="I41" s="92">
        <f t="shared" si="10"/>
        <v>0</v>
      </c>
      <c r="J41" s="92">
        <f t="shared" si="10"/>
        <v>0</v>
      </c>
      <c r="K41" s="92">
        <f t="shared" si="10"/>
        <v>888000</v>
      </c>
    </row>
    <row r="42" spans="1:11" s="82" customFormat="1" ht="12.75">
      <c r="A42" s="87"/>
      <c r="B42" s="87" t="s">
        <v>557</v>
      </c>
      <c r="C42" s="88" t="s">
        <v>628</v>
      </c>
      <c r="D42" s="89">
        <f>E42+K42</f>
        <v>85375</v>
      </c>
      <c r="E42" s="89">
        <v>85375</v>
      </c>
      <c r="F42" s="89">
        <v>30277</v>
      </c>
      <c r="G42" s="89">
        <v>5751</v>
      </c>
      <c r="H42" s="89"/>
      <c r="I42" s="89"/>
      <c r="J42" s="89"/>
      <c r="K42" s="89"/>
    </row>
    <row r="43" spans="1:11" s="82" customFormat="1" ht="12.75">
      <c r="A43" s="87"/>
      <c r="B43" s="87" t="s">
        <v>415</v>
      </c>
      <c r="C43" s="88" t="s">
        <v>416</v>
      </c>
      <c r="D43" s="89">
        <f>E43+K43</f>
        <v>7000</v>
      </c>
      <c r="E43" s="89">
        <v>7000</v>
      </c>
      <c r="F43" s="89"/>
      <c r="G43" s="89"/>
      <c r="H43" s="89"/>
      <c r="I43" s="89"/>
      <c r="J43" s="89"/>
      <c r="K43" s="89"/>
    </row>
    <row r="44" spans="1:11" s="82" customFormat="1" ht="12.75">
      <c r="A44" s="87"/>
      <c r="B44" s="87" t="s">
        <v>417</v>
      </c>
      <c r="C44" s="88" t="s">
        <v>418</v>
      </c>
      <c r="D44" s="89">
        <f>E44+K44</f>
        <v>195456</v>
      </c>
      <c r="E44" s="89">
        <v>195456</v>
      </c>
      <c r="F44" s="89">
        <v>143357</v>
      </c>
      <c r="G44" s="89">
        <v>24844</v>
      </c>
      <c r="H44" s="89"/>
      <c r="I44" s="89"/>
      <c r="J44" s="89"/>
      <c r="K44" s="89"/>
    </row>
    <row r="45" spans="1:11" s="82" customFormat="1" ht="12.75">
      <c r="A45" s="87"/>
      <c r="B45" s="87" t="s">
        <v>558</v>
      </c>
      <c r="C45" s="88" t="s">
        <v>350</v>
      </c>
      <c r="D45" s="89">
        <f>E45+K45</f>
        <v>920170</v>
      </c>
      <c r="E45" s="89">
        <v>32170</v>
      </c>
      <c r="F45" s="89"/>
      <c r="G45" s="89"/>
      <c r="H45" s="89"/>
      <c r="I45" s="89"/>
      <c r="J45" s="89"/>
      <c r="K45" s="89">
        <v>888000</v>
      </c>
    </row>
    <row r="46" spans="1:11" s="86" customFormat="1" ht="63.75">
      <c r="A46" s="90" t="s">
        <v>419</v>
      </c>
      <c r="B46" s="90"/>
      <c r="C46" s="91" t="s">
        <v>420</v>
      </c>
      <c r="D46" s="92">
        <f>D47</f>
        <v>275000</v>
      </c>
      <c r="E46" s="92">
        <f aca="true" t="shared" si="11" ref="E46:K46">E47</f>
        <v>275000</v>
      </c>
      <c r="F46" s="92">
        <f t="shared" si="11"/>
        <v>150000</v>
      </c>
      <c r="G46" s="92">
        <f t="shared" si="11"/>
        <v>0</v>
      </c>
      <c r="H46" s="92">
        <f t="shared" si="11"/>
        <v>0</v>
      </c>
      <c r="I46" s="92">
        <f t="shared" si="11"/>
        <v>0</v>
      </c>
      <c r="J46" s="92">
        <f t="shared" si="11"/>
        <v>0</v>
      </c>
      <c r="K46" s="92">
        <f t="shared" si="11"/>
        <v>0</v>
      </c>
    </row>
    <row r="47" spans="1:11" s="82" customFormat="1" ht="38.25">
      <c r="A47" s="87"/>
      <c r="B47" s="87" t="s">
        <v>1</v>
      </c>
      <c r="C47" s="88" t="s">
        <v>629</v>
      </c>
      <c r="D47" s="89">
        <f>E47+K47</f>
        <v>275000</v>
      </c>
      <c r="E47" s="89">
        <v>275000</v>
      </c>
      <c r="F47" s="89">
        <v>150000</v>
      </c>
      <c r="G47" s="89"/>
      <c r="H47" s="89"/>
      <c r="I47" s="89"/>
      <c r="J47" s="89"/>
      <c r="K47" s="89"/>
    </row>
    <row r="48" spans="1:11" s="86" customFormat="1" ht="12.75">
      <c r="A48" s="90" t="s">
        <v>559</v>
      </c>
      <c r="B48" s="90"/>
      <c r="C48" s="91" t="s">
        <v>630</v>
      </c>
      <c r="D48" s="92">
        <f>D49</f>
        <v>2481161</v>
      </c>
      <c r="E48" s="92">
        <f aca="true" t="shared" si="12" ref="E48:K48">E49</f>
        <v>2481161</v>
      </c>
      <c r="F48" s="92">
        <f t="shared" si="12"/>
        <v>0</v>
      </c>
      <c r="G48" s="92">
        <f t="shared" si="12"/>
        <v>0</v>
      </c>
      <c r="H48" s="92">
        <f t="shared" si="12"/>
        <v>0</v>
      </c>
      <c r="I48" s="92">
        <f t="shared" si="12"/>
        <v>2480161</v>
      </c>
      <c r="J48" s="92">
        <f t="shared" si="12"/>
        <v>0</v>
      </c>
      <c r="K48" s="92">
        <f t="shared" si="12"/>
        <v>0</v>
      </c>
    </row>
    <row r="49" spans="1:11" s="82" customFormat="1" ht="38.25">
      <c r="A49" s="87"/>
      <c r="B49" s="87" t="s">
        <v>560</v>
      </c>
      <c r="C49" s="88" t="s">
        <v>631</v>
      </c>
      <c r="D49" s="89">
        <f>E49+K49</f>
        <v>2481161</v>
      </c>
      <c r="E49" s="89">
        <v>2481161</v>
      </c>
      <c r="F49" s="89"/>
      <c r="G49" s="89"/>
      <c r="H49" s="89"/>
      <c r="I49" s="89">
        <v>2480161</v>
      </c>
      <c r="J49" s="89"/>
      <c r="K49" s="89"/>
    </row>
    <row r="50" spans="1:11" s="86" customFormat="1" ht="12.75">
      <c r="A50" s="90" t="s">
        <v>469</v>
      </c>
      <c r="B50" s="90"/>
      <c r="C50" s="91" t="s">
        <v>470</v>
      </c>
      <c r="D50" s="92">
        <f>D51</f>
        <v>800000</v>
      </c>
      <c r="E50" s="92">
        <f aca="true" t="shared" si="13" ref="E50:K50">E51</f>
        <v>800000</v>
      </c>
      <c r="F50" s="92">
        <f t="shared" si="13"/>
        <v>0</v>
      </c>
      <c r="G50" s="92">
        <f t="shared" si="13"/>
        <v>0</v>
      </c>
      <c r="H50" s="92">
        <f t="shared" si="13"/>
        <v>0</v>
      </c>
      <c r="I50" s="92">
        <f t="shared" si="13"/>
        <v>0</v>
      </c>
      <c r="J50" s="92">
        <f t="shared" si="13"/>
        <v>0</v>
      </c>
      <c r="K50" s="92">
        <f t="shared" si="13"/>
        <v>0</v>
      </c>
    </row>
    <row r="51" spans="1:11" s="82" customFormat="1" ht="12.75">
      <c r="A51" s="87"/>
      <c r="B51" s="87" t="s">
        <v>561</v>
      </c>
      <c r="C51" s="88" t="s">
        <v>632</v>
      </c>
      <c r="D51" s="89">
        <f>E51+K51</f>
        <v>800000</v>
      </c>
      <c r="E51" s="89">
        <v>800000</v>
      </c>
      <c r="F51" s="89"/>
      <c r="G51" s="89"/>
      <c r="H51" s="89"/>
      <c r="I51" s="89"/>
      <c r="J51" s="89"/>
      <c r="K51" s="89"/>
    </row>
    <row r="52" spans="1:11" s="86" customFormat="1" ht="12.75">
      <c r="A52" s="90" t="s">
        <v>562</v>
      </c>
      <c r="B52" s="90"/>
      <c r="C52" s="91" t="s">
        <v>633</v>
      </c>
      <c r="D52" s="92">
        <f>D53+D54+D55+D56+D57+D58+D59+D60</f>
        <v>26062374</v>
      </c>
      <c r="E52" s="92">
        <f aca="true" t="shared" si="14" ref="E52:K52">E53+E54+E55+E56+E57+E58+E59+E60</f>
        <v>25709374</v>
      </c>
      <c r="F52" s="92">
        <f t="shared" si="14"/>
        <v>13855621</v>
      </c>
      <c r="G52" s="92">
        <f t="shared" si="14"/>
        <v>2637221</v>
      </c>
      <c r="H52" s="92">
        <f t="shared" si="14"/>
        <v>5635444</v>
      </c>
      <c r="I52" s="92">
        <f t="shared" si="14"/>
        <v>0</v>
      </c>
      <c r="J52" s="92">
        <f t="shared" si="14"/>
        <v>0</v>
      </c>
      <c r="K52" s="92">
        <f t="shared" si="14"/>
        <v>353000</v>
      </c>
    </row>
    <row r="53" spans="1:11" s="82" customFormat="1" ht="12.75">
      <c r="A53" s="87"/>
      <c r="B53" s="87" t="s">
        <v>563</v>
      </c>
      <c r="C53" s="88" t="s">
        <v>634</v>
      </c>
      <c r="D53" s="89">
        <f aca="true" t="shared" si="15" ref="D53:D60">E53+K53</f>
        <v>11681897</v>
      </c>
      <c r="E53" s="89">
        <v>11411897</v>
      </c>
      <c r="F53" s="89">
        <v>8070518</v>
      </c>
      <c r="G53" s="89">
        <v>1578670</v>
      </c>
      <c r="H53" s="89">
        <v>297419</v>
      </c>
      <c r="I53" s="89"/>
      <c r="J53" s="89"/>
      <c r="K53" s="89">
        <v>270000</v>
      </c>
    </row>
    <row r="54" spans="1:11" s="82" customFormat="1" ht="25.5">
      <c r="A54" s="87"/>
      <c r="B54" s="87" t="s">
        <v>564</v>
      </c>
      <c r="C54" s="88" t="s">
        <v>635</v>
      </c>
      <c r="D54" s="89">
        <f t="shared" si="15"/>
        <v>372050</v>
      </c>
      <c r="E54" s="89">
        <v>372050</v>
      </c>
      <c r="F54" s="89">
        <v>244502</v>
      </c>
      <c r="G54" s="89">
        <v>48879</v>
      </c>
      <c r="H54" s="89"/>
      <c r="I54" s="89"/>
      <c r="J54" s="89"/>
      <c r="K54" s="89"/>
    </row>
    <row r="55" spans="1:11" s="82" customFormat="1" ht="12.75">
      <c r="A55" s="87"/>
      <c r="B55" s="87" t="s">
        <v>565</v>
      </c>
      <c r="C55" s="88" t="s">
        <v>636</v>
      </c>
      <c r="D55" s="89">
        <f t="shared" si="15"/>
        <v>4892012</v>
      </c>
      <c r="E55" s="89">
        <v>4809012</v>
      </c>
      <c r="F55" s="89"/>
      <c r="G55" s="89"/>
      <c r="H55" s="89">
        <v>4809012</v>
      </c>
      <c r="I55" s="89"/>
      <c r="J55" s="89"/>
      <c r="K55" s="89">
        <v>83000</v>
      </c>
    </row>
    <row r="56" spans="1:11" s="82" customFormat="1" ht="12.75">
      <c r="A56" s="87"/>
      <c r="B56" s="87" t="s">
        <v>566</v>
      </c>
      <c r="C56" s="88" t="s">
        <v>637</v>
      </c>
      <c r="D56" s="89">
        <f t="shared" si="15"/>
        <v>7462631</v>
      </c>
      <c r="E56" s="89">
        <v>7462631</v>
      </c>
      <c r="F56" s="89">
        <v>4926911</v>
      </c>
      <c r="G56" s="89">
        <v>896014</v>
      </c>
      <c r="H56" s="89">
        <v>499013</v>
      </c>
      <c r="I56" s="89"/>
      <c r="J56" s="89"/>
      <c r="K56" s="89"/>
    </row>
    <row r="57" spans="1:11" s="82" customFormat="1" ht="12.75">
      <c r="A57" s="87"/>
      <c r="B57" s="87" t="s">
        <v>567</v>
      </c>
      <c r="C57" s="88" t="s">
        <v>638</v>
      </c>
      <c r="D57" s="89">
        <f t="shared" si="15"/>
        <v>44000</v>
      </c>
      <c r="E57" s="89">
        <v>44000</v>
      </c>
      <c r="F57" s="89"/>
      <c r="G57" s="89"/>
      <c r="H57" s="89">
        <v>10000</v>
      </c>
      <c r="I57" s="89"/>
      <c r="J57" s="89"/>
      <c r="K57" s="89"/>
    </row>
    <row r="58" spans="1:11" s="82" customFormat="1" ht="25.5">
      <c r="A58" s="87"/>
      <c r="B58" s="87" t="s">
        <v>568</v>
      </c>
      <c r="C58" s="88" t="s">
        <v>683</v>
      </c>
      <c r="D58" s="89">
        <f t="shared" si="15"/>
        <v>93656</v>
      </c>
      <c r="E58" s="89">
        <v>93656</v>
      </c>
      <c r="F58" s="89"/>
      <c r="G58" s="89"/>
      <c r="H58" s="89"/>
      <c r="I58" s="89"/>
      <c r="J58" s="89"/>
      <c r="K58" s="89"/>
    </row>
    <row r="59" spans="1:11" s="82" customFormat="1" ht="12.75">
      <c r="A59" s="87"/>
      <c r="B59" s="87" t="s">
        <v>87</v>
      </c>
      <c r="C59" s="88" t="s">
        <v>88</v>
      </c>
      <c r="D59" s="89">
        <f t="shared" si="15"/>
        <v>716122</v>
      </c>
      <c r="E59" s="89">
        <v>716122</v>
      </c>
      <c r="F59" s="89">
        <v>494189</v>
      </c>
      <c r="G59" s="89">
        <v>92735</v>
      </c>
      <c r="H59" s="89"/>
      <c r="I59" s="89"/>
      <c r="J59" s="89"/>
      <c r="K59" s="89"/>
    </row>
    <row r="60" spans="1:11" s="82" customFormat="1" ht="12.75">
      <c r="A60" s="87"/>
      <c r="B60" s="87" t="s">
        <v>569</v>
      </c>
      <c r="C60" s="88" t="s">
        <v>350</v>
      </c>
      <c r="D60" s="89">
        <f t="shared" si="15"/>
        <v>800006</v>
      </c>
      <c r="E60" s="89">
        <v>800006</v>
      </c>
      <c r="F60" s="89">
        <v>119501</v>
      </c>
      <c r="G60" s="89">
        <v>20923</v>
      </c>
      <c r="H60" s="89">
        <v>20000</v>
      </c>
      <c r="I60" s="89"/>
      <c r="J60" s="89"/>
      <c r="K60" s="89"/>
    </row>
    <row r="61" spans="1:11" s="86" customFormat="1" ht="12.75">
      <c r="A61" s="90" t="s">
        <v>485</v>
      </c>
      <c r="B61" s="90"/>
      <c r="C61" s="91" t="s">
        <v>486</v>
      </c>
      <c r="D61" s="92">
        <f>D62+D63+D64+D65+D66</f>
        <v>1909241</v>
      </c>
      <c r="E61" s="92">
        <f aca="true" t="shared" si="16" ref="E61:K61">E62+E63+E64+E65+E66</f>
        <v>734241</v>
      </c>
      <c r="F61" s="92">
        <f t="shared" si="16"/>
        <v>198657</v>
      </c>
      <c r="G61" s="92">
        <f t="shared" si="16"/>
        <v>27445</v>
      </c>
      <c r="H61" s="92">
        <f t="shared" si="16"/>
        <v>141758</v>
      </c>
      <c r="I61" s="92">
        <f t="shared" si="16"/>
        <v>0</v>
      </c>
      <c r="J61" s="92">
        <f t="shared" si="16"/>
        <v>0</v>
      </c>
      <c r="K61" s="92">
        <f t="shared" si="16"/>
        <v>1175000</v>
      </c>
    </row>
    <row r="62" spans="1:11" s="82" customFormat="1" ht="12.75">
      <c r="A62" s="87"/>
      <c r="B62" s="87" t="s">
        <v>570</v>
      </c>
      <c r="C62" s="88" t="s">
        <v>639</v>
      </c>
      <c r="D62" s="89">
        <f>E62+K62</f>
        <v>35900</v>
      </c>
      <c r="E62" s="89">
        <v>35900</v>
      </c>
      <c r="F62" s="89">
        <v>11600</v>
      </c>
      <c r="G62" s="89"/>
      <c r="H62" s="89"/>
      <c r="I62" s="89"/>
      <c r="J62" s="89"/>
      <c r="K62" s="89"/>
    </row>
    <row r="63" spans="1:11" s="82" customFormat="1" ht="12.75">
      <c r="A63" s="87"/>
      <c r="B63" s="87" t="s">
        <v>571</v>
      </c>
      <c r="C63" s="88" t="s">
        <v>640</v>
      </c>
      <c r="D63" s="89">
        <f>E63+K63</f>
        <v>14000</v>
      </c>
      <c r="E63" s="89">
        <v>14000</v>
      </c>
      <c r="F63" s="89"/>
      <c r="G63" s="89"/>
      <c r="H63" s="89">
        <v>9000</v>
      </c>
      <c r="I63" s="89"/>
      <c r="J63" s="89"/>
      <c r="K63" s="89"/>
    </row>
    <row r="64" spans="1:11" s="82" customFormat="1" ht="12.75">
      <c r="A64" s="87"/>
      <c r="B64" s="87" t="s">
        <v>572</v>
      </c>
      <c r="C64" s="88" t="s">
        <v>641</v>
      </c>
      <c r="D64" s="89">
        <f>E64+K64</f>
        <v>36120</v>
      </c>
      <c r="E64" s="89">
        <v>36120</v>
      </c>
      <c r="F64" s="89"/>
      <c r="G64" s="89"/>
      <c r="H64" s="89">
        <v>26620</v>
      </c>
      <c r="I64" s="89"/>
      <c r="J64" s="89"/>
      <c r="K64" s="89"/>
    </row>
    <row r="65" spans="1:11" s="82" customFormat="1" ht="12.75">
      <c r="A65" s="87"/>
      <c r="B65" s="87" t="s">
        <v>573</v>
      </c>
      <c r="C65" s="88" t="s">
        <v>642</v>
      </c>
      <c r="D65" s="89">
        <f>E65+K65</f>
        <v>1688821</v>
      </c>
      <c r="E65" s="89">
        <v>513821</v>
      </c>
      <c r="F65" s="89">
        <v>187057</v>
      </c>
      <c r="G65" s="89">
        <v>27445</v>
      </c>
      <c r="H65" s="89">
        <v>86138</v>
      </c>
      <c r="I65" s="89"/>
      <c r="J65" s="89"/>
      <c r="K65" s="89">
        <v>1175000</v>
      </c>
    </row>
    <row r="66" spans="1:11" s="82" customFormat="1" ht="12.75">
      <c r="A66" s="87"/>
      <c r="B66" s="87" t="s">
        <v>574</v>
      </c>
      <c r="C66" s="88" t="s">
        <v>350</v>
      </c>
      <c r="D66" s="89">
        <f>E66+K66</f>
        <v>134400</v>
      </c>
      <c r="E66" s="89">
        <v>134400</v>
      </c>
      <c r="F66" s="89"/>
      <c r="G66" s="89"/>
      <c r="H66" s="89">
        <v>20000</v>
      </c>
      <c r="I66" s="89"/>
      <c r="J66" s="89"/>
      <c r="K66" s="89"/>
    </row>
    <row r="67" spans="1:11" s="86" customFormat="1" ht="12.75">
      <c r="A67" s="90" t="s">
        <v>489</v>
      </c>
      <c r="B67" s="90"/>
      <c r="C67" s="91" t="s">
        <v>490</v>
      </c>
      <c r="D67" s="92">
        <f>D68+D69+D73+D74+D75+D76+D77+D70+D72+D71</f>
        <v>12849547</v>
      </c>
      <c r="E67" s="92">
        <f aca="true" t="shared" si="17" ref="E67:K67">E68+E69+E73+E74+E75+E76+E77+E70+E72+E71</f>
        <v>12002747</v>
      </c>
      <c r="F67" s="92">
        <f t="shared" si="17"/>
        <v>1621561</v>
      </c>
      <c r="G67" s="92">
        <f t="shared" si="17"/>
        <v>394489</v>
      </c>
      <c r="H67" s="92">
        <f t="shared" si="17"/>
        <v>117000</v>
      </c>
      <c r="I67" s="92">
        <f t="shared" si="17"/>
        <v>0</v>
      </c>
      <c r="J67" s="92">
        <f t="shared" si="17"/>
        <v>0</v>
      </c>
      <c r="K67" s="92">
        <f t="shared" si="17"/>
        <v>846800</v>
      </c>
    </row>
    <row r="68" spans="1:11" s="82" customFormat="1" ht="12.75">
      <c r="A68" s="87"/>
      <c r="B68" s="87" t="s">
        <v>608</v>
      </c>
      <c r="C68" s="88" t="s">
        <v>670</v>
      </c>
      <c r="D68" s="89">
        <f aca="true" t="shared" si="18" ref="D68:D77">E68+K68</f>
        <v>70000</v>
      </c>
      <c r="E68" s="89">
        <v>70000</v>
      </c>
      <c r="F68" s="89"/>
      <c r="G68" s="89"/>
      <c r="H68" s="89"/>
      <c r="I68" s="89"/>
      <c r="J68" s="89"/>
      <c r="K68" s="89"/>
    </row>
    <row r="69" spans="1:11" s="82" customFormat="1" ht="12.75">
      <c r="A69" s="87"/>
      <c r="B69" s="87" t="s">
        <v>575</v>
      </c>
      <c r="C69" s="88" t="s">
        <v>643</v>
      </c>
      <c r="D69" s="89">
        <f t="shared" si="18"/>
        <v>316800</v>
      </c>
      <c r="E69" s="89">
        <v>316800</v>
      </c>
      <c r="F69" s="89"/>
      <c r="G69" s="89"/>
      <c r="H69" s="89"/>
      <c r="I69" s="89"/>
      <c r="J69" s="89"/>
      <c r="K69" s="89"/>
    </row>
    <row r="70" spans="1:11" s="82" customFormat="1" ht="12.75">
      <c r="A70" s="87"/>
      <c r="B70" s="87" t="s">
        <v>491</v>
      </c>
      <c r="C70" s="88" t="s">
        <v>492</v>
      </c>
      <c r="D70" s="89">
        <f t="shared" si="18"/>
        <v>117000</v>
      </c>
      <c r="E70" s="89">
        <v>117000</v>
      </c>
      <c r="F70" s="89"/>
      <c r="G70" s="89"/>
      <c r="H70" s="89">
        <v>117000</v>
      </c>
      <c r="I70" s="89"/>
      <c r="J70" s="89"/>
      <c r="K70" s="89"/>
    </row>
    <row r="71" spans="1:11" s="82" customFormat="1" ht="51">
      <c r="A71" s="87"/>
      <c r="B71" s="87" t="s">
        <v>497</v>
      </c>
      <c r="C71" s="88" t="s">
        <v>498</v>
      </c>
      <c r="D71" s="89">
        <f t="shared" si="18"/>
        <v>5732000</v>
      </c>
      <c r="E71" s="89">
        <v>5732000</v>
      </c>
      <c r="F71" s="89">
        <v>70378</v>
      </c>
      <c r="G71" s="89">
        <v>88999</v>
      </c>
      <c r="H71" s="89"/>
      <c r="I71" s="89"/>
      <c r="J71" s="89"/>
      <c r="K71" s="89"/>
    </row>
    <row r="72" spans="1:11" s="82" customFormat="1" ht="63.75">
      <c r="A72" s="87"/>
      <c r="B72" s="87" t="s">
        <v>499</v>
      </c>
      <c r="C72" s="88" t="s">
        <v>684</v>
      </c>
      <c r="D72" s="89">
        <f t="shared" si="18"/>
        <v>80000</v>
      </c>
      <c r="E72" s="89">
        <v>80000</v>
      </c>
      <c r="F72" s="89"/>
      <c r="G72" s="89"/>
      <c r="H72" s="89"/>
      <c r="I72" s="89"/>
      <c r="J72" s="89"/>
      <c r="K72" s="89"/>
    </row>
    <row r="73" spans="1:11" s="82" customFormat="1" ht="38.25">
      <c r="A73" s="87"/>
      <c r="B73" s="87" t="s">
        <v>501</v>
      </c>
      <c r="C73" s="88" t="s">
        <v>502</v>
      </c>
      <c r="D73" s="89">
        <f t="shared" si="18"/>
        <v>2164000</v>
      </c>
      <c r="E73" s="89">
        <v>2164000</v>
      </c>
      <c r="F73" s="89"/>
      <c r="G73" s="89">
        <v>1500</v>
      </c>
      <c r="H73" s="89"/>
      <c r="I73" s="89"/>
      <c r="J73" s="89"/>
      <c r="K73" s="89"/>
    </row>
    <row r="74" spans="1:11" s="82" customFormat="1" ht="12.75">
      <c r="A74" s="87"/>
      <c r="B74" s="87" t="s">
        <v>576</v>
      </c>
      <c r="C74" s="88" t="s">
        <v>644</v>
      </c>
      <c r="D74" s="89">
        <f t="shared" si="18"/>
        <v>1073000</v>
      </c>
      <c r="E74" s="89">
        <v>1073000</v>
      </c>
      <c r="F74" s="89"/>
      <c r="G74" s="89"/>
      <c r="H74" s="89"/>
      <c r="I74" s="89"/>
      <c r="J74" s="89"/>
      <c r="K74" s="89"/>
    </row>
    <row r="75" spans="1:11" s="82" customFormat="1" ht="12.75">
      <c r="A75" s="87"/>
      <c r="B75" s="87" t="s">
        <v>504</v>
      </c>
      <c r="C75" s="88" t="s">
        <v>505</v>
      </c>
      <c r="D75" s="89">
        <f t="shared" si="18"/>
        <v>1465000</v>
      </c>
      <c r="E75" s="89">
        <v>1454200</v>
      </c>
      <c r="F75" s="89">
        <v>968305</v>
      </c>
      <c r="G75" s="89">
        <v>190918</v>
      </c>
      <c r="H75" s="89"/>
      <c r="I75" s="89"/>
      <c r="J75" s="89"/>
      <c r="K75" s="89">
        <v>10800</v>
      </c>
    </row>
    <row r="76" spans="1:11" s="82" customFormat="1" ht="25.5">
      <c r="A76" s="87"/>
      <c r="B76" s="87" t="s">
        <v>507</v>
      </c>
      <c r="C76" s="88" t="s">
        <v>508</v>
      </c>
      <c r="D76" s="89">
        <f t="shared" si="18"/>
        <v>751747</v>
      </c>
      <c r="E76" s="89">
        <v>751747</v>
      </c>
      <c r="F76" s="89">
        <v>582878</v>
      </c>
      <c r="G76" s="89">
        <v>113072</v>
      </c>
      <c r="H76" s="89"/>
      <c r="I76" s="89"/>
      <c r="J76" s="89"/>
      <c r="K76" s="89"/>
    </row>
    <row r="77" spans="1:11" s="82" customFormat="1" ht="12.75">
      <c r="A77" s="87"/>
      <c r="B77" s="87" t="s">
        <v>509</v>
      </c>
      <c r="C77" s="88" t="s">
        <v>350</v>
      </c>
      <c r="D77" s="89">
        <f t="shared" si="18"/>
        <v>1080000</v>
      </c>
      <c r="E77" s="89">
        <v>244000</v>
      </c>
      <c r="F77" s="89"/>
      <c r="G77" s="89"/>
      <c r="H77" s="89"/>
      <c r="I77" s="89"/>
      <c r="J77" s="89"/>
      <c r="K77" s="89">
        <v>836000</v>
      </c>
    </row>
    <row r="78" spans="1:11" s="86" customFormat="1" ht="25.5">
      <c r="A78" s="90" t="s">
        <v>510</v>
      </c>
      <c r="B78" s="90"/>
      <c r="C78" s="91" t="s">
        <v>511</v>
      </c>
      <c r="D78" s="92">
        <f>D79+D80</f>
        <v>1091759</v>
      </c>
      <c r="E78" s="92">
        <f aca="true" t="shared" si="19" ref="E78:K78">E79+E80</f>
        <v>1081759</v>
      </c>
      <c r="F78" s="92">
        <f t="shared" si="19"/>
        <v>434536</v>
      </c>
      <c r="G78" s="92">
        <f t="shared" si="19"/>
        <v>84033</v>
      </c>
      <c r="H78" s="92">
        <f t="shared" si="19"/>
        <v>500000</v>
      </c>
      <c r="I78" s="92">
        <f t="shared" si="19"/>
        <v>0</v>
      </c>
      <c r="J78" s="92">
        <f t="shared" si="19"/>
        <v>0</v>
      </c>
      <c r="K78" s="92">
        <f t="shared" si="19"/>
        <v>10000</v>
      </c>
    </row>
    <row r="79" spans="1:11" s="82" customFormat="1" ht="12.75">
      <c r="A79" s="87"/>
      <c r="B79" s="87" t="s">
        <v>577</v>
      </c>
      <c r="C79" s="88" t="s">
        <v>645</v>
      </c>
      <c r="D79" s="89">
        <f>E79+K79</f>
        <v>575259</v>
      </c>
      <c r="E79" s="89">
        <v>565259</v>
      </c>
      <c r="F79" s="89">
        <v>434536</v>
      </c>
      <c r="G79" s="89">
        <v>84033</v>
      </c>
      <c r="H79" s="89"/>
      <c r="I79" s="89"/>
      <c r="J79" s="89"/>
      <c r="K79" s="89">
        <v>10000</v>
      </c>
    </row>
    <row r="80" spans="1:11" s="82" customFormat="1" ht="12.75">
      <c r="A80" s="87"/>
      <c r="B80" s="87" t="s">
        <v>578</v>
      </c>
      <c r="C80" s="88" t="s">
        <v>350</v>
      </c>
      <c r="D80" s="89">
        <f>E80+K80</f>
        <v>516500</v>
      </c>
      <c r="E80" s="89">
        <v>516500</v>
      </c>
      <c r="F80" s="89"/>
      <c r="G80" s="89"/>
      <c r="H80" s="89">
        <v>500000</v>
      </c>
      <c r="I80" s="89"/>
      <c r="J80" s="89"/>
      <c r="K80" s="89"/>
    </row>
    <row r="81" spans="1:11" s="86" customFormat="1" ht="25.5">
      <c r="A81" s="90" t="s">
        <v>579</v>
      </c>
      <c r="B81" s="90"/>
      <c r="C81" s="91" t="s">
        <v>646</v>
      </c>
      <c r="D81" s="92">
        <f>D82+D83+D84+D85+D86</f>
        <v>1634803</v>
      </c>
      <c r="E81" s="92">
        <f aca="true" t="shared" si="20" ref="E81:K81">E82+E83+E84+E85+E86</f>
        <v>1634803</v>
      </c>
      <c r="F81" s="92">
        <f t="shared" si="20"/>
        <v>826380</v>
      </c>
      <c r="G81" s="92">
        <f t="shared" si="20"/>
        <v>158251</v>
      </c>
      <c r="H81" s="92">
        <f t="shared" si="20"/>
        <v>0</v>
      </c>
      <c r="I81" s="92">
        <f t="shared" si="20"/>
        <v>0</v>
      </c>
      <c r="J81" s="92">
        <f t="shared" si="20"/>
        <v>0</v>
      </c>
      <c r="K81" s="92">
        <f t="shared" si="20"/>
        <v>0</v>
      </c>
    </row>
    <row r="82" spans="1:11" s="82" customFormat="1" ht="12.75">
      <c r="A82" s="87"/>
      <c r="B82" s="87" t="s">
        <v>580</v>
      </c>
      <c r="C82" s="88" t="s">
        <v>647</v>
      </c>
      <c r="D82" s="89">
        <f>E82+K82</f>
        <v>637565</v>
      </c>
      <c r="E82" s="89">
        <v>637565</v>
      </c>
      <c r="F82" s="89">
        <v>404322</v>
      </c>
      <c r="G82" s="89">
        <v>76686</v>
      </c>
      <c r="H82" s="89"/>
      <c r="I82" s="89"/>
      <c r="J82" s="89"/>
      <c r="K82" s="89"/>
    </row>
    <row r="83" spans="1:11" s="82" customFormat="1" ht="12.75" customHeight="1">
      <c r="A83" s="87"/>
      <c r="B83" s="87" t="s">
        <v>581</v>
      </c>
      <c r="C83" s="88" t="s">
        <v>703</v>
      </c>
      <c r="D83" s="89">
        <f>E83+K83</f>
        <v>641664</v>
      </c>
      <c r="E83" s="89">
        <v>641664</v>
      </c>
      <c r="F83" s="89">
        <v>417547</v>
      </c>
      <c r="G83" s="89">
        <v>80810</v>
      </c>
      <c r="H83" s="89"/>
      <c r="I83" s="89"/>
      <c r="J83" s="89"/>
      <c r="K83" s="89"/>
    </row>
    <row r="84" spans="1:11" s="82" customFormat="1" ht="12.75">
      <c r="A84" s="87"/>
      <c r="B84" s="87" t="s">
        <v>582</v>
      </c>
      <c r="C84" s="88" t="s">
        <v>649</v>
      </c>
      <c r="D84" s="89">
        <f>E84+K84</f>
        <v>313200</v>
      </c>
      <c r="E84" s="89">
        <v>313200</v>
      </c>
      <c r="F84" s="89"/>
      <c r="G84" s="89"/>
      <c r="H84" s="89"/>
      <c r="I84" s="89"/>
      <c r="J84" s="89"/>
      <c r="K84" s="89"/>
    </row>
    <row r="85" spans="1:11" s="82" customFormat="1" ht="25.5">
      <c r="A85" s="87"/>
      <c r="B85" s="87" t="s">
        <v>583</v>
      </c>
      <c r="C85" s="88" t="s">
        <v>683</v>
      </c>
      <c r="D85" s="89">
        <f>E85+K85</f>
        <v>5367</v>
      </c>
      <c r="E85" s="89">
        <v>5367</v>
      </c>
      <c r="F85" s="89"/>
      <c r="G85" s="89"/>
      <c r="H85" s="89"/>
      <c r="I85" s="89"/>
      <c r="J85" s="89"/>
      <c r="K85" s="89"/>
    </row>
    <row r="86" spans="1:11" s="82" customFormat="1" ht="12.75">
      <c r="A86" s="87"/>
      <c r="B86" s="87" t="s">
        <v>584</v>
      </c>
      <c r="C86" s="88" t="s">
        <v>350</v>
      </c>
      <c r="D86" s="89">
        <f>E86+K86</f>
        <v>37007</v>
      </c>
      <c r="E86" s="89">
        <v>37007</v>
      </c>
      <c r="F86" s="89">
        <v>4511</v>
      </c>
      <c r="G86" s="89">
        <v>755</v>
      </c>
      <c r="H86" s="89"/>
      <c r="I86" s="89"/>
      <c r="J86" s="89"/>
      <c r="K86" s="89"/>
    </row>
    <row r="87" spans="1:11" s="86" customFormat="1" ht="25.5">
      <c r="A87" s="90" t="s">
        <v>514</v>
      </c>
      <c r="B87" s="90"/>
      <c r="C87" s="91" t="s">
        <v>515</v>
      </c>
      <c r="D87" s="92">
        <f>SUM(D88,D89,D90,D91,D92,D93,D94)</f>
        <v>10653111</v>
      </c>
      <c r="E87" s="92">
        <f aca="true" t="shared" si="21" ref="E87:K87">SUM(E88,E89,E90,E91,E92,E93,E94)</f>
        <v>4852111</v>
      </c>
      <c r="F87" s="92">
        <f t="shared" si="21"/>
        <v>0</v>
      </c>
      <c r="G87" s="92">
        <f t="shared" si="21"/>
        <v>0</v>
      </c>
      <c r="H87" s="92">
        <f t="shared" si="21"/>
        <v>0</v>
      </c>
      <c r="I87" s="92">
        <f t="shared" si="21"/>
        <v>0</v>
      </c>
      <c r="J87" s="92">
        <f t="shared" si="21"/>
        <v>0</v>
      </c>
      <c r="K87" s="92">
        <f t="shared" si="21"/>
        <v>5801000</v>
      </c>
    </row>
    <row r="88" spans="1:11" s="82" customFormat="1" ht="12.75">
      <c r="A88" s="87"/>
      <c r="B88" s="87" t="s">
        <v>235</v>
      </c>
      <c r="C88" s="88" t="s">
        <v>89</v>
      </c>
      <c r="D88" s="89">
        <f aca="true" t="shared" si="22" ref="D88:D94">E88+K88</f>
        <v>100000</v>
      </c>
      <c r="E88" s="89">
        <v>100000</v>
      </c>
      <c r="F88" s="89"/>
      <c r="G88" s="89"/>
      <c r="H88" s="89"/>
      <c r="I88" s="89"/>
      <c r="J88" s="89"/>
      <c r="K88" s="89"/>
    </row>
    <row r="89" spans="1:11" s="82" customFormat="1" ht="12.75">
      <c r="A89" s="87"/>
      <c r="B89" s="87" t="s">
        <v>585</v>
      </c>
      <c r="C89" s="88" t="s">
        <v>650</v>
      </c>
      <c r="D89" s="89">
        <f t="shared" si="22"/>
        <v>1969088</v>
      </c>
      <c r="E89" s="89">
        <v>1969088</v>
      </c>
      <c r="F89" s="89"/>
      <c r="G89" s="89"/>
      <c r="H89" s="89"/>
      <c r="I89" s="89"/>
      <c r="J89" s="89"/>
      <c r="K89" s="89"/>
    </row>
    <row r="90" spans="1:11" s="82" customFormat="1" ht="25.5">
      <c r="A90" s="87"/>
      <c r="B90" s="87" t="s">
        <v>586</v>
      </c>
      <c r="C90" s="88" t="s">
        <v>651</v>
      </c>
      <c r="D90" s="89">
        <f t="shared" si="22"/>
        <v>4185000</v>
      </c>
      <c r="E90" s="89">
        <v>1150000</v>
      </c>
      <c r="F90" s="89"/>
      <c r="G90" s="89"/>
      <c r="H90" s="89"/>
      <c r="I90" s="89"/>
      <c r="J90" s="89"/>
      <c r="K90" s="89">
        <v>3035000</v>
      </c>
    </row>
    <row r="91" spans="1:11" s="82" customFormat="1" ht="12.75">
      <c r="A91" s="87"/>
      <c r="B91" s="87" t="s">
        <v>587</v>
      </c>
      <c r="C91" s="88" t="s">
        <v>652</v>
      </c>
      <c r="D91" s="89">
        <f t="shared" si="22"/>
        <v>293500</v>
      </c>
      <c r="E91" s="89">
        <v>293500</v>
      </c>
      <c r="F91" s="89"/>
      <c r="G91" s="89"/>
      <c r="H91" s="89"/>
      <c r="I91" s="89"/>
      <c r="J91" s="89"/>
      <c r="K91" s="89"/>
    </row>
    <row r="92" spans="1:11" s="82" customFormat="1" ht="12.75">
      <c r="A92" s="87"/>
      <c r="B92" s="87" t="s">
        <v>588</v>
      </c>
      <c r="C92" s="88" t="s">
        <v>653</v>
      </c>
      <c r="D92" s="89">
        <f t="shared" si="22"/>
        <v>1259400</v>
      </c>
      <c r="E92" s="89">
        <v>867400</v>
      </c>
      <c r="F92" s="89"/>
      <c r="G92" s="89"/>
      <c r="H92" s="89"/>
      <c r="I92" s="89"/>
      <c r="J92" s="89"/>
      <c r="K92" s="89">
        <v>392000</v>
      </c>
    </row>
    <row r="93" spans="1:11" s="82" customFormat="1" ht="38.25">
      <c r="A93" s="87"/>
      <c r="B93" s="87" t="s">
        <v>516</v>
      </c>
      <c r="C93" s="88" t="s">
        <v>517</v>
      </c>
      <c r="D93" s="89">
        <f t="shared" si="22"/>
        <v>9000</v>
      </c>
      <c r="E93" s="89">
        <v>9000</v>
      </c>
      <c r="F93" s="89"/>
      <c r="G93" s="89"/>
      <c r="H93" s="89"/>
      <c r="I93" s="89"/>
      <c r="J93" s="89"/>
      <c r="K93" s="89"/>
    </row>
    <row r="94" spans="1:11" s="82" customFormat="1" ht="12.75">
      <c r="A94" s="87"/>
      <c r="B94" s="87" t="s">
        <v>520</v>
      </c>
      <c r="C94" s="88" t="s">
        <v>350</v>
      </c>
      <c r="D94" s="89">
        <f t="shared" si="22"/>
        <v>2837123</v>
      </c>
      <c r="E94" s="89">
        <v>463123</v>
      </c>
      <c r="F94" s="89"/>
      <c r="G94" s="89"/>
      <c r="H94" s="89"/>
      <c r="I94" s="89"/>
      <c r="J94" s="89"/>
      <c r="K94" s="89">
        <v>2374000</v>
      </c>
    </row>
    <row r="95" spans="1:11" s="86" customFormat="1" ht="25.5">
      <c r="A95" s="90" t="s">
        <v>589</v>
      </c>
      <c r="B95" s="90"/>
      <c r="C95" s="91" t="s">
        <v>685</v>
      </c>
      <c r="D95" s="92">
        <f>D96+D97+D98+D99+D100</f>
        <v>4259873</v>
      </c>
      <c r="E95" s="92">
        <f aca="true" t="shared" si="23" ref="E95:K95">E96+E97+E98+E99+E100</f>
        <v>3217373</v>
      </c>
      <c r="F95" s="92">
        <f t="shared" si="23"/>
        <v>4000</v>
      </c>
      <c r="G95" s="92">
        <f t="shared" si="23"/>
        <v>0</v>
      </c>
      <c r="H95" s="92">
        <f t="shared" si="23"/>
        <v>2717373</v>
      </c>
      <c r="I95" s="92">
        <f t="shared" si="23"/>
        <v>0</v>
      </c>
      <c r="J95" s="92">
        <f t="shared" si="23"/>
        <v>0</v>
      </c>
      <c r="K95" s="92">
        <f t="shared" si="23"/>
        <v>1042500</v>
      </c>
    </row>
    <row r="96" spans="1:11" s="82" customFormat="1" ht="25.5">
      <c r="A96" s="87"/>
      <c r="B96" s="87" t="s">
        <v>590</v>
      </c>
      <c r="C96" s="88" t="s">
        <v>654</v>
      </c>
      <c r="D96" s="89">
        <f>E96+K96</f>
        <v>1834000</v>
      </c>
      <c r="E96" s="89">
        <v>1234000</v>
      </c>
      <c r="F96" s="89"/>
      <c r="G96" s="89"/>
      <c r="H96" s="89">
        <v>1234000</v>
      </c>
      <c r="I96" s="89"/>
      <c r="J96" s="89"/>
      <c r="K96" s="89">
        <v>600000</v>
      </c>
    </row>
    <row r="97" spans="1:11" s="82" customFormat="1" ht="12.75">
      <c r="A97" s="87"/>
      <c r="B97" s="87" t="s">
        <v>591</v>
      </c>
      <c r="C97" s="88" t="s">
        <v>655</v>
      </c>
      <c r="D97" s="89">
        <f>E97+K97</f>
        <v>1045000</v>
      </c>
      <c r="E97" s="89">
        <v>1045000</v>
      </c>
      <c r="F97" s="89"/>
      <c r="G97" s="89"/>
      <c r="H97" s="89">
        <v>1045000</v>
      </c>
      <c r="I97" s="89"/>
      <c r="J97" s="89"/>
      <c r="K97" s="89"/>
    </row>
    <row r="98" spans="1:11" s="82" customFormat="1" ht="12.75">
      <c r="A98" s="87"/>
      <c r="B98" s="87" t="s">
        <v>592</v>
      </c>
      <c r="C98" s="88" t="s">
        <v>656</v>
      </c>
      <c r="D98" s="89">
        <f>E98+K98</f>
        <v>406000</v>
      </c>
      <c r="E98" s="89">
        <v>381000</v>
      </c>
      <c r="F98" s="89"/>
      <c r="G98" s="89"/>
      <c r="H98" s="89">
        <v>381000</v>
      </c>
      <c r="I98" s="89"/>
      <c r="J98" s="89"/>
      <c r="K98" s="89">
        <v>25000</v>
      </c>
    </row>
    <row r="99" spans="1:11" s="82" customFormat="1" ht="25.5">
      <c r="A99" s="87"/>
      <c r="B99" s="87" t="s">
        <v>71</v>
      </c>
      <c r="C99" s="88" t="s">
        <v>90</v>
      </c>
      <c r="D99" s="89">
        <f>E99+K99</f>
        <v>300000</v>
      </c>
      <c r="E99" s="89"/>
      <c r="F99" s="89"/>
      <c r="G99" s="89"/>
      <c r="H99" s="89"/>
      <c r="I99" s="89"/>
      <c r="J99" s="89"/>
      <c r="K99" s="89">
        <v>300000</v>
      </c>
    </row>
    <row r="100" spans="1:11" s="82" customFormat="1" ht="12.75">
      <c r="A100" s="87"/>
      <c r="B100" s="87" t="s">
        <v>593</v>
      </c>
      <c r="C100" s="88" t="s">
        <v>350</v>
      </c>
      <c r="D100" s="89">
        <f>E100+K100</f>
        <v>674873</v>
      </c>
      <c r="E100" s="89">
        <v>557373</v>
      </c>
      <c r="F100" s="89">
        <v>4000</v>
      </c>
      <c r="G100" s="89"/>
      <c r="H100" s="89">
        <v>57373</v>
      </c>
      <c r="I100" s="89"/>
      <c r="J100" s="89"/>
      <c r="K100" s="89">
        <v>117500</v>
      </c>
    </row>
    <row r="101" spans="1:11" s="86" customFormat="1" ht="12.75">
      <c r="A101" s="90" t="s">
        <v>594</v>
      </c>
      <c r="B101" s="90"/>
      <c r="C101" s="91" t="s">
        <v>657</v>
      </c>
      <c r="D101" s="92">
        <f>D102+D103</f>
        <v>12414400</v>
      </c>
      <c r="E101" s="92">
        <f aca="true" t="shared" si="24" ref="E101:K101">E102+E103</f>
        <v>1705400</v>
      </c>
      <c r="F101" s="92">
        <f t="shared" si="24"/>
        <v>0</v>
      </c>
      <c r="G101" s="92">
        <f t="shared" si="24"/>
        <v>3800</v>
      </c>
      <c r="H101" s="92">
        <f t="shared" si="24"/>
        <v>1445000</v>
      </c>
      <c r="I101" s="92">
        <f t="shared" si="24"/>
        <v>0</v>
      </c>
      <c r="J101" s="92">
        <f t="shared" si="24"/>
        <v>0</v>
      </c>
      <c r="K101" s="92">
        <f t="shared" si="24"/>
        <v>10709000</v>
      </c>
    </row>
    <row r="102" spans="1:11" s="82" customFormat="1" ht="12.75">
      <c r="A102" s="87"/>
      <c r="B102" s="87" t="s">
        <v>595</v>
      </c>
      <c r="C102" s="88" t="s">
        <v>658</v>
      </c>
      <c r="D102" s="89">
        <f>E102+K102</f>
        <v>10398000</v>
      </c>
      <c r="E102" s="89"/>
      <c r="F102" s="89"/>
      <c r="G102" s="89"/>
      <c r="H102" s="89"/>
      <c r="I102" s="89"/>
      <c r="J102" s="89"/>
      <c r="K102" s="89">
        <v>10398000</v>
      </c>
    </row>
    <row r="103" spans="1:11" s="82" customFormat="1" ht="25.5">
      <c r="A103" s="87"/>
      <c r="B103" s="87" t="s">
        <v>596</v>
      </c>
      <c r="C103" s="88" t="s">
        <v>659</v>
      </c>
      <c r="D103" s="89">
        <f>E103+K103</f>
        <v>2016400</v>
      </c>
      <c r="E103" s="89">
        <v>1705400</v>
      </c>
      <c r="F103" s="89"/>
      <c r="G103" s="89">
        <v>3800</v>
      </c>
      <c r="H103" s="89">
        <v>1445000</v>
      </c>
      <c r="I103" s="89"/>
      <c r="J103" s="89"/>
      <c r="K103" s="89">
        <v>311000</v>
      </c>
    </row>
    <row r="104" spans="1:11" s="82" customFormat="1" ht="12.75">
      <c r="A104" s="349" t="s">
        <v>617</v>
      </c>
      <c r="B104" s="350"/>
      <c r="C104" s="351"/>
      <c r="D104" s="127">
        <f>SUM(D101,D95,D87,D81,D78,D67,D61,D52,D50,D48,D46,D41,D34,D30,D26,D23,D19,D17,D15,D13,D9)+D39</f>
        <v>134204530</v>
      </c>
      <c r="E104" s="127">
        <f aca="true" t="shared" si="25" ref="E104:K104">SUM(E101,E95,E87,E81,E78,E67,E61,E52,E50,E48,E46,E41,E34,E30,E26,E23,E19,E17,E15,E13,E9)+E39</f>
        <v>83480880</v>
      </c>
      <c r="F104" s="127">
        <f t="shared" si="25"/>
        <v>25348797</v>
      </c>
      <c r="G104" s="127">
        <f t="shared" si="25"/>
        <v>4691831</v>
      </c>
      <c r="H104" s="127">
        <f t="shared" si="25"/>
        <v>11112830</v>
      </c>
      <c r="I104" s="127">
        <f t="shared" si="25"/>
        <v>2480161</v>
      </c>
      <c r="J104" s="127">
        <f t="shared" si="25"/>
        <v>0</v>
      </c>
      <c r="K104" s="127">
        <f t="shared" si="25"/>
        <v>50723650</v>
      </c>
    </row>
    <row r="105" spans="1:11" s="57" customFormat="1" ht="12.75">
      <c r="A105" s="346" t="s">
        <v>91</v>
      </c>
      <c r="B105" s="347"/>
      <c r="C105" s="347"/>
      <c r="D105" s="347"/>
      <c r="E105" s="347"/>
      <c r="F105" s="347"/>
      <c r="G105" s="347"/>
      <c r="H105" s="347"/>
      <c r="I105" s="347"/>
      <c r="J105" s="347"/>
      <c r="K105" s="348"/>
    </row>
    <row r="106" spans="1:11" s="86" customFormat="1" ht="12.75">
      <c r="A106" s="90" t="s">
        <v>355</v>
      </c>
      <c r="B106" s="90"/>
      <c r="C106" s="91" t="s">
        <v>356</v>
      </c>
      <c r="D106" s="92">
        <f>D108+D107</f>
        <v>32497383</v>
      </c>
      <c r="E106" s="92">
        <f aca="true" t="shared" si="26" ref="E106:K106">E108+E107</f>
        <v>23605883</v>
      </c>
      <c r="F106" s="92">
        <f t="shared" si="26"/>
        <v>9457835</v>
      </c>
      <c r="G106" s="92">
        <f t="shared" si="26"/>
        <v>1623646</v>
      </c>
      <c r="H106" s="92">
        <f t="shared" si="26"/>
        <v>0</v>
      </c>
      <c r="I106" s="92">
        <f t="shared" si="26"/>
        <v>0</v>
      </c>
      <c r="J106" s="92">
        <f t="shared" si="26"/>
        <v>0</v>
      </c>
      <c r="K106" s="92">
        <f t="shared" si="26"/>
        <v>8891500</v>
      </c>
    </row>
    <row r="107" spans="1:11" s="82" customFormat="1" ht="12.75">
      <c r="A107" s="87"/>
      <c r="B107" s="87" t="s">
        <v>688</v>
      </c>
      <c r="C107" s="88" t="s">
        <v>689</v>
      </c>
      <c r="D107" s="89">
        <f>E107+K107</f>
        <v>650000</v>
      </c>
      <c r="E107" s="89"/>
      <c r="F107" s="128"/>
      <c r="G107" s="89"/>
      <c r="H107" s="89"/>
      <c r="I107" s="89"/>
      <c r="J107" s="128"/>
      <c r="K107" s="89">
        <v>650000</v>
      </c>
    </row>
    <row r="108" spans="1:11" s="82" customFormat="1" ht="25.5">
      <c r="A108" s="87"/>
      <c r="B108" s="87" t="s">
        <v>597</v>
      </c>
      <c r="C108" s="88" t="s">
        <v>660</v>
      </c>
      <c r="D108" s="89">
        <f>E108+K108</f>
        <v>31847383</v>
      </c>
      <c r="E108" s="89">
        <v>23605883</v>
      </c>
      <c r="F108" s="89">
        <v>9457835</v>
      </c>
      <c r="G108" s="89">
        <v>1623646</v>
      </c>
      <c r="H108" s="89"/>
      <c r="I108" s="89"/>
      <c r="J108" s="89"/>
      <c r="K108" s="89">
        <v>8241500</v>
      </c>
    </row>
    <row r="109" spans="1:11" s="86" customFormat="1" ht="12.75">
      <c r="A109" s="90" t="s">
        <v>365</v>
      </c>
      <c r="B109" s="90"/>
      <c r="C109" s="91" t="s">
        <v>366</v>
      </c>
      <c r="D109" s="92">
        <f>D110</f>
        <v>167000</v>
      </c>
      <c r="E109" s="92">
        <f aca="true" t="shared" si="27" ref="E109:K109">E110</f>
        <v>157000</v>
      </c>
      <c r="F109" s="92">
        <f t="shared" si="27"/>
        <v>0</v>
      </c>
      <c r="G109" s="92">
        <f t="shared" si="27"/>
        <v>0</v>
      </c>
      <c r="H109" s="92">
        <f t="shared" si="27"/>
        <v>0</v>
      </c>
      <c r="I109" s="92">
        <f t="shared" si="27"/>
        <v>0</v>
      </c>
      <c r="J109" s="92">
        <f t="shared" si="27"/>
        <v>0</v>
      </c>
      <c r="K109" s="92">
        <f t="shared" si="27"/>
        <v>10000</v>
      </c>
    </row>
    <row r="110" spans="1:11" s="82" customFormat="1" ht="25.5">
      <c r="A110" s="87"/>
      <c r="B110" s="87" t="s">
        <v>367</v>
      </c>
      <c r="C110" s="88" t="s">
        <v>368</v>
      </c>
      <c r="D110" s="89">
        <f>E110+K110</f>
        <v>167000</v>
      </c>
      <c r="E110" s="89">
        <v>157000</v>
      </c>
      <c r="F110" s="89"/>
      <c r="G110" s="89"/>
      <c r="H110" s="89"/>
      <c r="I110" s="89"/>
      <c r="J110" s="89"/>
      <c r="K110" s="89">
        <v>10000</v>
      </c>
    </row>
    <row r="111" spans="1:11" s="86" customFormat="1" ht="12.75">
      <c r="A111" s="90" t="s">
        <v>380</v>
      </c>
      <c r="B111" s="90"/>
      <c r="C111" s="91" t="s">
        <v>381</v>
      </c>
      <c r="D111" s="92">
        <f>D112+D113+D114</f>
        <v>411000</v>
      </c>
      <c r="E111" s="92">
        <f aca="true" t="shared" si="28" ref="E111:K111">E112+E113+E114</f>
        <v>411000</v>
      </c>
      <c r="F111" s="92">
        <f t="shared" si="28"/>
        <v>241905</v>
      </c>
      <c r="G111" s="92">
        <f t="shared" si="28"/>
        <v>42828</v>
      </c>
      <c r="H111" s="92">
        <f t="shared" si="28"/>
        <v>0</v>
      </c>
      <c r="I111" s="92">
        <f t="shared" si="28"/>
        <v>0</v>
      </c>
      <c r="J111" s="92">
        <f t="shared" si="28"/>
        <v>0</v>
      </c>
      <c r="K111" s="92">
        <f t="shared" si="28"/>
        <v>0</v>
      </c>
    </row>
    <row r="112" spans="1:11" s="82" customFormat="1" ht="25.5">
      <c r="A112" s="87"/>
      <c r="B112" s="87" t="s">
        <v>382</v>
      </c>
      <c r="C112" s="88" t="s">
        <v>383</v>
      </c>
      <c r="D112" s="89">
        <f>E112+K112</f>
        <v>51000</v>
      </c>
      <c r="E112" s="89">
        <v>51000</v>
      </c>
      <c r="F112" s="89"/>
      <c r="G112" s="89"/>
      <c r="H112" s="89"/>
      <c r="I112" s="89"/>
      <c r="J112" s="89"/>
      <c r="K112" s="89"/>
    </row>
    <row r="113" spans="1:11" s="82" customFormat="1" ht="25.5">
      <c r="A113" s="87"/>
      <c r="B113" s="87" t="s">
        <v>384</v>
      </c>
      <c r="C113" s="88" t="s">
        <v>385</v>
      </c>
      <c r="D113" s="89">
        <f>E113+K113</f>
        <v>34000</v>
      </c>
      <c r="E113" s="89">
        <v>34000</v>
      </c>
      <c r="F113" s="89"/>
      <c r="G113" s="89"/>
      <c r="H113" s="89"/>
      <c r="I113" s="89"/>
      <c r="J113" s="89"/>
      <c r="K113" s="89"/>
    </row>
    <row r="114" spans="1:11" s="82" customFormat="1" ht="12.75">
      <c r="A114" s="87"/>
      <c r="B114" s="87" t="s">
        <v>386</v>
      </c>
      <c r="C114" s="88" t="s">
        <v>387</v>
      </c>
      <c r="D114" s="89">
        <f>E114+K114</f>
        <v>326000</v>
      </c>
      <c r="E114" s="89">
        <v>326000</v>
      </c>
      <c r="F114" s="89">
        <v>241905</v>
      </c>
      <c r="G114" s="89">
        <v>42828</v>
      </c>
      <c r="H114" s="89"/>
      <c r="I114" s="89"/>
      <c r="J114" s="89"/>
      <c r="K114" s="89"/>
    </row>
    <row r="115" spans="1:11" s="86" customFormat="1" ht="12.75">
      <c r="A115" s="90" t="s">
        <v>392</v>
      </c>
      <c r="B115" s="90"/>
      <c r="C115" s="91" t="s">
        <v>393</v>
      </c>
      <c r="D115" s="92">
        <f>D117+D116+D118</f>
        <v>1740203</v>
      </c>
      <c r="E115" s="92">
        <f aca="true" t="shared" si="29" ref="E115:K115">E117+E116+E118</f>
        <v>1740203</v>
      </c>
      <c r="F115" s="92">
        <f t="shared" si="29"/>
        <v>1183722</v>
      </c>
      <c r="G115" s="92">
        <f t="shared" si="29"/>
        <v>231565</v>
      </c>
      <c r="H115" s="92">
        <f t="shared" si="29"/>
        <v>0</v>
      </c>
      <c r="I115" s="92">
        <f t="shared" si="29"/>
        <v>0</v>
      </c>
      <c r="J115" s="92">
        <f t="shared" si="29"/>
        <v>0</v>
      </c>
      <c r="K115" s="92">
        <f t="shared" si="29"/>
        <v>0</v>
      </c>
    </row>
    <row r="116" spans="1:11" s="82" customFormat="1" ht="12.75">
      <c r="A116" s="87"/>
      <c r="B116" s="87" t="s">
        <v>394</v>
      </c>
      <c r="C116" s="88" t="s">
        <v>395</v>
      </c>
      <c r="D116" s="89">
        <f>E116+K116</f>
        <v>80000</v>
      </c>
      <c r="E116" s="89">
        <v>80000</v>
      </c>
      <c r="F116" s="89">
        <v>65096</v>
      </c>
      <c r="G116" s="89">
        <v>12634</v>
      </c>
      <c r="H116" s="89"/>
      <c r="I116" s="89"/>
      <c r="J116" s="89"/>
      <c r="K116" s="89"/>
    </row>
    <row r="117" spans="1:11" s="82" customFormat="1" ht="12.75">
      <c r="A117" s="87"/>
      <c r="B117" s="87" t="s">
        <v>399</v>
      </c>
      <c r="C117" s="88" t="s">
        <v>400</v>
      </c>
      <c r="D117" s="89">
        <f>E117+K117</f>
        <v>1640203</v>
      </c>
      <c r="E117" s="89">
        <v>1640203</v>
      </c>
      <c r="F117" s="89">
        <v>1110970</v>
      </c>
      <c r="G117" s="89">
        <v>218492</v>
      </c>
      <c r="H117" s="89"/>
      <c r="I117" s="89"/>
      <c r="J117" s="89"/>
      <c r="K117" s="89"/>
    </row>
    <row r="118" spans="1:11" s="82" customFormat="1" ht="12.75">
      <c r="A118" s="87"/>
      <c r="B118" s="87" t="s">
        <v>405</v>
      </c>
      <c r="C118" s="88" t="s">
        <v>406</v>
      </c>
      <c r="D118" s="89">
        <f>E118+K118</f>
        <v>20000</v>
      </c>
      <c r="E118" s="89">
        <v>20000</v>
      </c>
      <c r="F118" s="89">
        <v>7656</v>
      </c>
      <c r="G118" s="89">
        <v>439</v>
      </c>
      <c r="H118" s="89"/>
      <c r="I118" s="89"/>
      <c r="J118" s="89"/>
      <c r="K118" s="89"/>
    </row>
    <row r="119" spans="1:11" s="86" customFormat="1" ht="25.5">
      <c r="A119" s="90" t="s">
        <v>411</v>
      </c>
      <c r="B119" s="90"/>
      <c r="C119" s="91" t="s">
        <v>412</v>
      </c>
      <c r="D119" s="92">
        <f>D120+D121</f>
        <v>3205400</v>
      </c>
      <c r="E119" s="92">
        <f aca="true" t="shared" si="30" ref="E119:K119">E120+E121</f>
        <v>3205400</v>
      </c>
      <c r="F119" s="92">
        <f t="shared" si="30"/>
        <v>2371149</v>
      </c>
      <c r="G119" s="92">
        <f t="shared" si="30"/>
        <v>2213</v>
      </c>
      <c r="H119" s="92">
        <f t="shared" si="30"/>
        <v>130000</v>
      </c>
      <c r="I119" s="92">
        <f t="shared" si="30"/>
        <v>0</v>
      </c>
      <c r="J119" s="92">
        <f t="shared" si="30"/>
        <v>0</v>
      </c>
      <c r="K119" s="92">
        <f t="shared" si="30"/>
        <v>0</v>
      </c>
    </row>
    <row r="120" spans="1:11" s="82" customFormat="1" ht="12.75">
      <c r="A120" s="87"/>
      <c r="B120" s="87" t="s">
        <v>598</v>
      </c>
      <c r="C120" s="88" t="s">
        <v>661</v>
      </c>
      <c r="D120" s="89">
        <f>E120+K120</f>
        <v>130000</v>
      </c>
      <c r="E120" s="89">
        <v>130000</v>
      </c>
      <c r="F120" s="89"/>
      <c r="G120" s="89"/>
      <c r="H120" s="89">
        <v>130000</v>
      </c>
      <c r="I120" s="89"/>
      <c r="J120" s="89"/>
      <c r="K120" s="89"/>
    </row>
    <row r="121" spans="1:11" s="82" customFormat="1" ht="25.5">
      <c r="A121" s="87"/>
      <c r="B121" s="87" t="s">
        <v>413</v>
      </c>
      <c r="C121" s="88" t="s">
        <v>414</v>
      </c>
      <c r="D121" s="89">
        <f>E121+K121</f>
        <v>3075400</v>
      </c>
      <c r="E121" s="89">
        <v>3075400</v>
      </c>
      <c r="F121" s="89">
        <v>2371149</v>
      </c>
      <c r="G121" s="89">
        <v>2213</v>
      </c>
      <c r="H121" s="89"/>
      <c r="I121" s="89"/>
      <c r="J121" s="89"/>
      <c r="K121" s="89"/>
    </row>
    <row r="122" spans="1:11" s="86" customFormat="1" ht="12.75">
      <c r="A122" s="90" t="s">
        <v>562</v>
      </c>
      <c r="B122" s="90"/>
      <c r="C122" s="91" t="s">
        <v>633</v>
      </c>
      <c r="D122" s="92">
        <f>D123+D124+D125+D126+D127+D128+D129+D130+D131</f>
        <v>13044242</v>
      </c>
      <c r="E122" s="92">
        <f aca="true" t="shared" si="31" ref="E122:K122">E123+E124+E125+E126+E127+E128+E129+E130+E131</f>
        <v>12894242</v>
      </c>
      <c r="F122" s="92">
        <f t="shared" si="31"/>
        <v>7202474</v>
      </c>
      <c r="G122" s="92">
        <f t="shared" si="31"/>
        <v>1357138</v>
      </c>
      <c r="H122" s="92">
        <f t="shared" si="31"/>
        <v>1933235</v>
      </c>
      <c r="I122" s="92">
        <f t="shared" si="31"/>
        <v>0</v>
      </c>
      <c r="J122" s="92">
        <f t="shared" si="31"/>
        <v>0</v>
      </c>
      <c r="K122" s="92">
        <f t="shared" si="31"/>
        <v>150000</v>
      </c>
    </row>
    <row r="123" spans="1:11" s="82" customFormat="1" ht="12.75">
      <c r="A123" s="87"/>
      <c r="B123" s="87" t="s">
        <v>599</v>
      </c>
      <c r="C123" s="88" t="s">
        <v>686</v>
      </c>
      <c r="D123" s="89">
        <f aca="true" t="shared" si="32" ref="D123:D131">E123+K123</f>
        <v>740136</v>
      </c>
      <c r="E123" s="89">
        <v>740136</v>
      </c>
      <c r="F123" s="89">
        <v>532906</v>
      </c>
      <c r="G123" s="89">
        <v>95305</v>
      </c>
      <c r="H123" s="89"/>
      <c r="I123" s="89"/>
      <c r="J123" s="89"/>
      <c r="K123" s="89"/>
    </row>
    <row r="124" spans="1:11" s="82" customFormat="1" ht="12.75">
      <c r="A124" s="87"/>
      <c r="B124" s="87" t="s">
        <v>600</v>
      </c>
      <c r="C124" s="88" t="s">
        <v>662</v>
      </c>
      <c r="D124" s="89">
        <f t="shared" si="32"/>
        <v>574942</v>
      </c>
      <c r="E124" s="89">
        <v>574942</v>
      </c>
      <c r="F124" s="89">
        <v>433299</v>
      </c>
      <c r="G124" s="89">
        <v>83435</v>
      </c>
      <c r="H124" s="89"/>
      <c r="I124" s="89"/>
      <c r="J124" s="89"/>
      <c r="K124" s="89"/>
    </row>
    <row r="125" spans="1:11" s="82" customFormat="1" ht="12.75">
      <c r="A125" s="87"/>
      <c r="B125" s="87" t="s">
        <v>601</v>
      </c>
      <c r="C125" s="88" t="s">
        <v>663</v>
      </c>
      <c r="D125" s="89">
        <f t="shared" si="32"/>
        <v>4424338</v>
      </c>
      <c r="E125" s="89">
        <v>4274338</v>
      </c>
      <c r="F125" s="89">
        <v>2263689</v>
      </c>
      <c r="G125" s="89">
        <v>405349</v>
      </c>
      <c r="H125" s="89">
        <v>967644</v>
      </c>
      <c r="I125" s="89"/>
      <c r="J125" s="89"/>
      <c r="K125" s="89">
        <v>150000</v>
      </c>
    </row>
    <row r="126" spans="1:11" s="82" customFormat="1" ht="12.75">
      <c r="A126" s="87"/>
      <c r="B126" s="87" t="s">
        <v>602</v>
      </c>
      <c r="C126" s="88" t="s">
        <v>664</v>
      </c>
      <c r="D126" s="89">
        <f t="shared" si="32"/>
        <v>193394</v>
      </c>
      <c r="E126" s="89">
        <v>193394</v>
      </c>
      <c r="F126" s="89">
        <v>147257</v>
      </c>
      <c r="G126" s="89">
        <v>24807</v>
      </c>
      <c r="H126" s="89"/>
      <c r="I126" s="89"/>
      <c r="J126" s="89"/>
      <c r="K126" s="89"/>
    </row>
    <row r="127" spans="1:11" s="82" customFormat="1" ht="12.75">
      <c r="A127" s="87"/>
      <c r="B127" s="87" t="s">
        <v>603</v>
      </c>
      <c r="C127" s="88" t="s">
        <v>665</v>
      </c>
      <c r="D127" s="89">
        <f t="shared" si="32"/>
        <v>5895859</v>
      </c>
      <c r="E127" s="89">
        <v>5895859</v>
      </c>
      <c r="F127" s="89">
        <v>2954679</v>
      </c>
      <c r="G127" s="89">
        <v>576127</v>
      </c>
      <c r="H127" s="89">
        <v>965591</v>
      </c>
      <c r="I127" s="89"/>
      <c r="J127" s="89"/>
      <c r="K127" s="89"/>
    </row>
    <row r="128" spans="1:11" s="82" customFormat="1" ht="12.75">
      <c r="A128" s="87"/>
      <c r="B128" s="87" t="s">
        <v>604</v>
      </c>
      <c r="C128" s="88" t="s">
        <v>666</v>
      </c>
      <c r="D128" s="89">
        <f t="shared" si="32"/>
        <v>422979</v>
      </c>
      <c r="E128" s="89">
        <v>422979</v>
      </c>
      <c r="F128" s="89">
        <v>305422</v>
      </c>
      <c r="G128" s="89">
        <v>59532</v>
      </c>
      <c r="H128" s="89"/>
      <c r="I128" s="89"/>
      <c r="J128" s="89"/>
      <c r="K128" s="89"/>
    </row>
    <row r="129" spans="1:11" s="82" customFormat="1" ht="38.25">
      <c r="A129" s="87"/>
      <c r="B129" s="87" t="s">
        <v>605</v>
      </c>
      <c r="C129" s="88" t="s">
        <v>667</v>
      </c>
      <c r="D129" s="89">
        <f t="shared" si="32"/>
        <v>247299</v>
      </c>
      <c r="E129" s="89">
        <v>247299</v>
      </c>
      <c r="F129" s="89">
        <v>149722</v>
      </c>
      <c r="G129" s="89">
        <v>28083</v>
      </c>
      <c r="H129" s="89"/>
      <c r="I129" s="89"/>
      <c r="J129" s="89"/>
      <c r="K129" s="89"/>
    </row>
    <row r="130" spans="1:11" s="82" customFormat="1" ht="25.5">
      <c r="A130" s="87"/>
      <c r="B130" s="87" t="s">
        <v>568</v>
      </c>
      <c r="C130" s="88" t="s">
        <v>92</v>
      </c>
      <c r="D130" s="89">
        <f t="shared" si="32"/>
        <v>45295</v>
      </c>
      <c r="E130" s="89">
        <v>45295</v>
      </c>
      <c r="F130" s="89"/>
      <c r="G130" s="89"/>
      <c r="H130" s="89"/>
      <c r="I130" s="89"/>
      <c r="J130" s="89"/>
      <c r="K130" s="89"/>
    </row>
    <row r="131" spans="1:11" s="82" customFormat="1" ht="12.75">
      <c r="A131" s="87"/>
      <c r="B131" s="87" t="s">
        <v>569</v>
      </c>
      <c r="C131" s="88" t="s">
        <v>350</v>
      </c>
      <c r="D131" s="89">
        <f t="shared" si="32"/>
        <v>500000</v>
      </c>
      <c r="E131" s="89">
        <v>500000</v>
      </c>
      <c r="F131" s="89">
        <v>415500</v>
      </c>
      <c r="G131" s="89">
        <v>84500</v>
      </c>
      <c r="H131" s="89"/>
      <c r="I131" s="89"/>
      <c r="J131" s="89"/>
      <c r="K131" s="89"/>
    </row>
    <row r="132" spans="1:11" s="86" customFormat="1" ht="12.75">
      <c r="A132" s="90" t="s">
        <v>485</v>
      </c>
      <c r="B132" s="90"/>
      <c r="C132" s="91" t="s">
        <v>486</v>
      </c>
      <c r="D132" s="92">
        <f>D133+D134+D135</f>
        <v>8869450</v>
      </c>
      <c r="E132" s="92">
        <f aca="true" t="shared" si="33" ref="E132:K132">E133+E134+E135</f>
        <v>3140400</v>
      </c>
      <c r="F132" s="92">
        <f t="shared" si="33"/>
        <v>4000</v>
      </c>
      <c r="G132" s="92">
        <f t="shared" si="33"/>
        <v>0</v>
      </c>
      <c r="H132" s="92">
        <f t="shared" si="33"/>
        <v>2444400</v>
      </c>
      <c r="I132" s="92">
        <f t="shared" si="33"/>
        <v>0</v>
      </c>
      <c r="J132" s="92">
        <f t="shared" si="33"/>
        <v>0</v>
      </c>
      <c r="K132" s="92">
        <f t="shared" si="33"/>
        <v>5729050</v>
      </c>
    </row>
    <row r="133" spans="1:11" s="82" customFormat="1" ht="12.75">
      <c r="A133" s="87"/>
      <c r="B133" s="87" t="s">
        <v>606</v>
      </c>
      <c r="C133" s="88" t="s">
        <v>668</v>
      </c>
      <c r="D133" s="89">
        <f>E133+K133</f>
        <v>7860000</v>
      </c>
      <c r="E133" s="89">
        <v>2360000</v>
      </c>
      <c r="F133" s="89"/>
      <c r="G133" s="89"/>
      <c r="H133" s="89">
        <v>2360000</v>
      </c>
      <c r="I133" s="89"/>
      <c r="J133" s="89"/>
      <c r="K133" s="89">
        <v>5500000</v>
      </c>
    </row>
    <row r="134" spans="1:11" s="82" customFormat="1" ht="25.5">
      <c r="A134" s="87"/>
      <c r="B134" s="87" t="s">
        <v>607</v>
      </c>
      <c r="C134" s="88" t="s">
        <v>669</v>
      </c>
      <c r="D134" s="89">
        <f>E134+K134</f>
        <v>317450</v>
      </c>
      <c r="E134" s="89">
        <v>88400</v>
      </c>
      <c r="F134" s="89">
        <v>4000</v>
      </c>
      <c r="G134" s="89"/>
      <c r="H134" s="89">
        <v>84400</v>
      </c>
      <c r="I134" s="89"/>
      <c r="J134" s="89"/>
      <c r="K134" s="89">
        <v>229050</v>
      </c>
    </row>
    <row r="135" spans="1:11" s="82" customFormat="1" ht="51">
      <c r="A135" s="87"/>
      <c r="B135" s="87" t="s">
        <v>487</v>
      </c>
      <c r="C135" s="88" t="s">
        <v>682</v>
      </c>
      <c r="D135" s="89">
        <f>E135+K135</f>
        <v>692000</v>
      </c>
      <c r="E135" s="89">
        <v>692000</v>
      </c>
      <c r="F135" s="89"/>
      <c r="G135" s="89"/>
      <c r="H135" s="89"/>
      <c r="I135" s="89"/>
      <c r="J135" s="89"/>
      <c r="K135" s="89"/>
    </row>
    <row r="136" spans="1:11" s="86" customFormat="1" ht="12.75">
      <c r="A136" s="90" t="s">
        <v>489</v>
      </c>
      <c r="B136" s="90"/>
      <c r="C136" s="91" t="s">
        <v>490</v>
      </c>
      <c r="D136" s="92">
        <f>D137+D138+D139+D140+D141</f>
        <v>2711068</v>
      </c>
      <c r="E136" s="92">
        <f aca="true" t="shared" si="34" ref="E136:K136">E137+E138+E139+E140+E141</f>
        <v>2711068</v>
      </c>
      <c r="F136" s="92">
        <f t="shared" si="34"/>
        <v>447833</v>
      </c>
      <c r="G136" s="92">
        <f t="shared" si="34"/>
        <v>79482</v>
      </c>
      <c r="H136" s="92">
        <f t="shared" si="34"/>
        <v>696755</v>
      </c>
      <c r="I136" s="92">
        <f t="shared" si="34"/>
        <v>0</v>
      </c>
      <c r="J136" s="92">
        <f t="shared" si="34"/>
        <v>0</v>
      </c>
      <c r="K136" s="92">
        <f t="shared" si="34"/>
        <v>0</v>
      </c>
    </row>
    <row r="137" spans="1:11" s="82" customFormat="1" ht="12.75">
      <c r="A137" s="87"/>
      <c r="B137" s="87" t="s">
        <v>608</v>
      </c>
      <c r="C137" s="88" t="s">
        <v>670</v>
      </c>
      <c r="D137" s="89">
        <f>E137+K137</f>
        <v>744641</v>
      </c>
      <c r="E137" s="89">
        <v>744641</v>
      </c>
      <c r="F137" s="89"/>
      <c r="G137" s="89"/>
      <c r="H137" s="89">
        <v>629186</v>
      </c>
      <c r="I137" s="89"/>
      <c r="J137" s="89"/>
      <c r="K137" s="89"/>
    </row>
    <row r="138" spans="1:11" s="82" customFormat="1" ht="12.75">
      <c r="A138" s="87"/>
      <c r="B138" s="87" t="s">
        <v>491</v>
      </c>
      <c r="C138" s="88" t="s">
        <v>492</v>
      </c>
      <c r="D138" s="89">
        <f>E138+K138</f>
        <v>325000</v>
      </c>
      <c r="E138" s="89">
        <v>325000</v>
      </c>
      <c r="F138" s="89">
        <v>202097</v>
      </c>
      <c r="G138" s="89">
        <v>31541</v>
      </c>
      <c r="H138" s="89"/>
      <c r="I138" s="89"/>
      <c r="J138" s="89"/>
      <c r="K138" s="89"/>
    </row>
    <row r="139" spans="1:11" s="82" customFormat="1" ht="12.75">
      <c r="A139" s="87"/>
      <c r="B139" s="87" t="s">
        <v>493</v>
      </c>
      <c r="C139" s="88" t="s">
        <v>494</v>
      </c>
      <c r="D139" s="89">
        <f>E139+K139</f>
        <v>1455427</v>
      </c>
      <c r="E139" s="89">
        <v>1455427</v>
      </c>
      <c r="F139" s="89">
        <v>126902</v>
      </c>
      <c r="G139" s="89">
        <v>25241</v>
      </c>
      <c r="H139" s="89">
        <v>67569</v>
      </c>
      <c r="I139" s="89"/>
      <c r="J139" s="89"/>
      <c r="K139" s="89"/>
    </row>
    <row r="140" spans="1:11" s="82" customFormat="1" ht="12.75">
      <c r="A140" s="87"/>
      <c r="B140" s="87" t="s">
        <v>671</v>
      </c>
      <c r="C140" s="88" t="s">
        <v>672</v>
      </c>
      <c r="D140" s="89">
        <f>E140+K140</f>
        <v>159000</v>
      </c>
      <c r="E140" s="89">
        <v>159000</v>
      </c>
      <c r="F140" s="89">
        <v>118834</v>
      </c>
      <c r="G140" s="89">
        <v>22700</v>
      </c>
      <c r="H140" s="89"/>
      <c r="I140" s="89"/>
      <c r="J140" s="89"/>
      <c r="K140" s="89"/>
    </row>
    <row r="141" spans="1:11" s="82" customFormat="1" ht="12.75">
      <c r="A141" s="87"/>
      <c r="B141" s="87" t="s">
        <v>509</v>
      </c>
      <c r="C141" s="88" t="s">
        <v>350</v>
      </c>
      <c r="D141" s="89">
        <f>E141+K141</f>
        <v>27000</v>
      </c>
      <c r="E141" s="89">
        <v>27000</v>
      </c>
      <c r="F141" s="89"/>
      <c r="G141" s="89"/>
      <c r="H141" s="89"/>
      <c r="I141" s="89"/>
      <c r="J141" s="89"/>
      <c r="K141" s="89"/>
    </row>
    <row r="142" spans="1:11" s="86" customFormat="1" ht="25.5">
      <c r="A142" s="90" t="s">
        <v>510</v>
      </c>
      <c r="B142" s="90"/>
      <c r="C142" s="91" t="s">
        <v>511</v>
      </c>
      <c r="D142" s="92">
        <f>D143+D145+D146+D144</f>
        <v>915957</v>
      </c>
      <c r="E142" s="92">
        <f aca="true" t="shared" si="35" ref="E142:K142">E143+E145+E146+E144</f>
        <v>915957</v>
      </c>
      <c r="F142" s="92">
        <f t="shared" si="35"/>
        <v>528600</v>
      </c>
      <c r="G142" s="92">
        <f t="shared" si="35"/>
        <v>97348</v>
      </c>
      <c r="H142" s="92">
        <f t="shared" si="35"/>
        <v>64535</v>
      </c>
      <c r="I142" s="92">
        <f t="shared" si="35"/>
        <v>0</v>
      </c>
      <c r="J142" s="92">
        <f t="shared" si="35"/>
        <v>0</v>
      </c>
      <c r="K142" s="92">
        <f t="shared" si="35"/>
        <v>0</v>
      </c>
    </row>
    <row r="143" spans="1:11" s="82" customFormat="1" ht="25.5">
      <c r="A143" s="87"/>
      <c r="B143" s="87" t="s">
        <v>609</v>
      </c>
      <c r="C143" s="88" t="s">
        <v>673</v>
      </c>
      <c r="D143" s="89">
        <f>E143+K143</f>
        <v>33535</v>
      </c>
      <c r="E143" s="89">
        <v>33535</v>
      </c>
      <c r="F143" s="89"/>
      <c r="G143" s="89"/>
      <c r="H143" s="89">
        <v>33535</v>
      </c>
      <c r="I143" s="89"/>
      <c r="J143" s="89"/>
      <c r="K143" s="89"/>
    </row>
    <row r="144" spans="1:11" s="82" customFormat="1" ht="25.5">
      <c r="A144" s="87"/>
      <c r="B144" s="87" t="s">
        <v>512</v>
      </c>
      <c r="C144" s="88" t="s">
        <v>513</v>
      </c>
      <c r="D144" s="89">
        <f>E144+K144</f>
        <v>31000</v>
      </c>
      <c r="E144" s="89">
        <v>31000</v>
      </c>
      <c r="F144" s="89"/>
      <c r="G144" s="89"/>
      <c r="H144" s="89">
        <v>31000</v>
      </c>
      <c r="I144" s="89"/>
      <c r="J144" s="89"/>
      <c r="K144" s="89"/>
    </row>
    <row r="145" spans="1:11" s="82" customFormat="1" ht="12.75">
      <c r="A145" s="87"/>
      <c r="B145" s="87" t="s">
        <v>610</v>
      </c>
      <c r="C145" s="88" t="s">
        <v>674</v>
      </c>
      <c r="D145" s="89">
        <f>E145+K145</f>
        <v>737422</v>
      </c>
      <c r="E145" s="89">
        <v>737422</v>
      </c>
      <c r="F145" s="89">
        <v>528600</v>
      </c>
      <c r="G145" s="89">
        <v>97348</v>
      </c>
      <c r="H145" s="89"/>
      <c r="I145" s="89"/>
      <c r="J145" s="89"/>
      <c r="K145" s="89"/>
    </row>
    <row r="146" spans="1:11" s="82" customFormat="1" ht="12.75">
      <c r="A146" s="87"/>
      <c r="B146" s="87" t="s">
        <v>578</v>
      </c>
      <c r="C146" s="88" t="s">
        <v>350</v>
      </c>
      <c r="D146" s="89">
        <f>E146+K146</f>
        <v>114000</v>
      </c>
      <c r="E146" s="89">
        <v>114000</v>
      </c>
      <c r="F146" s="89"/>
      <c r="G146" s="89"/>
      <c r="H146" s="89"/>
      <c r="I146" s="89"/>
      <c r="J146" s="89"/>
      <c r="K146" s="89"/>
    </row>
    <row r="147" spans="1:11" s="86" customFormat="1" ht="25.5">
      <c r="A147" s="90" t="s">
        <v>579</v>
      </c>
      <c r="B147" s="90"/>
      <c r="C147" s="91" t="s">
        <v>646</v>
      </c>
      <c r="D147" s="92">
        <f>D148+D149+D150+D151+D152</f>
        <v>4091500</v>
      </c>
      <c r="E147" s="92">
        <f aca="true" t="shared" si="36" ref="E147:K147">E148+E149+E150+E151+E152</f>
        <v>4091500</v>
      </c>
      <c r="F147" s="92">
        <f t="shared" si="36"/>
        <v>2416791</v>
      </c>
      <c r="G147" s="92">
        <f t="shared" si="36"/>
        <v>449314</v>
      </c>
      <c r="H147" s="92">
        <f t="shared" si="36"/>
        <v>786825</v>
      </c>
      <c r="I147" s="92">
        <f t="shared" si="36"/>
        <v>0</v>
      </c>
      <c r="J147" s="92">
        <f t="shared" si="36"/>
        <v>0</v>
      </c>
      <c r="K147" s="92">
        <f t="shared" si="36"/>
        <v>0</v>
      </c>
    </row>
    <row r="148" spans="1:11" s="82" customFormat="1" ht="25.5">
      <c r="A148" s="87"/>
      <c r="B148" s="87" t="s">
        <v>611</v>
      </c>
      <c r="C148" s="88" t="s">
        <v>675</v>
      </c>
      <c r="D148" s="89">
        <f>E148+K148</f>
        <v>1876430</v>
      </c>
      <c r="E148" s="89">
        <v>1876430</v>
      </c>
      <c r="F148" s="89">
        <v>1312522</v>
      </c>
      <c r="G148" s="89">
        <v>253130</v>
      </c>
      <c r="H148" s="89"/>
      <c r="I148" s="89"/>
      <c r="J148" s="89"/>
      <c r="K148" s="89"/>
    </row>
    <row r="149" spans="1:11" s="82" customFormat="1" ht="38.25">
      <c r="A149" s="87"/>
      <c r="B149" s="87" t="s">
        <v>612</v>
      </c>
      <c r="C149" s="88" t="s">
        <v>676</v>
      </c>
      <c r="D149" s="89">
        <f>E149+K149</f>
        <v>837889</v>
      </c>
      <c r="E149" s="89">
        <v>837889</v>
      </c>
      <c r="F149" s="89">
        <v>653453</v>
      </c>
      <c r="G149" s="89">
        <v>110458</v>
      </c>
      <c r="H149" s="89"/>
      <c r="I149" s="89"/>
      <c r="J149" s="89"/>
      <c r="K149" s="89"/>
    </row>
    <row r="150" spans="1:11" s="82" customFormat="1" ht="12.75">
      <c r="A150" s="87"/>
      <c r="B150" s="87" t="s">
        <v>613</v>
      </c>
      <c r="C150" s="88" t="s">
        <v>648</v>
      </c>
      <c r="D150" s="89">
        <f>E150+K150</f>
        <v>424438</v>
      </c>
      <c r="E150" s="89">
        <v>424438</v>
      </c>
      <c r="F150" s="89">
        <v>318392</v>
      </c>
      <c r="G150" s="89">
        <v>57505</v>
      </c>
      <c r="H150" s="89"/>
      <c r="I150" s="89"/>
      <c r="J150" s="89"/>
      <c r="K150" s="89"/>
    </row>
    <row r="151" spans="1:11" s="82" customFormat="1" ht="12.75">
      <c r="A151" s="87"/>
      <c r="B151" s="87" t="s">
        <v>614</v>
      </c>
      <c r="C151" s="88" t="s">
        <v>677</v>
      </c>
      <c r="D151" s="89">
        <f>E151+K151</f>
        <v>165918</v>
      </c>
      <c r="E151" s="89">
        <v>165918</v>
      </c>
      <c r="F151" s="89">
        <v>132424</v>
      </c>
      <c r="G151" s="89">
        <v>28221</v>
      </c>
      <c r="H151" s="89"/>
      <c r="I151" s="89"/>
      <c r="J151" s="89"/>
      <c r="K151" s="89"/>
    </row>
    <row r="152" spans="1:11" s="82" customFormat="1" ht="12.75">
      <c r="A152" s="87"/>
      <c r="B152" s="87" t="s">
        <v>615</v>
      </c>
      <c r="C152" s="88" t="s">
        <v>678</v>
      </c>
      <c r="D152" s="89">
        <f>E152+K152</f>
        <v>786825</v>
      </c>
      <c r="E152" s="89">
        <v>786825</v>
      </c>
      <c r="F152" s="89"/>
      <c r="G152" s="89"/>
      <c r="H152" s="89">
        <v>786825</v>
      </c>
      <c r="I152" s="89"/>
      <c r="J152" s="89"/>
      <c r="K152" s="89"/>
    </row>
    <row r="153" spans="1:11" s="86" customFormat="1" ht="25.5">
      <c r="A153" s="90" t="s">
        <v>514</v>
      </c>
      <c r="B153" s="90"/>
      <c r="C153" s="91" t="s">
        <v>515</v>
      </c>
      <c r="D153" s="92">
        <f>D154+D155</f>
        <v>684394</v>
      </c>
      <c r="E153" s="92">
        <f aca="true" t="shared" si="37" ref="E153:K153">E154+E155</f>
        <v>684394</v>
      </c>
      <c r="F153" s="92">
        <f t="shared" si="37"/>
        <v>0</v>
      </c>
      <c r="G153" s="92">
        <f t="shared" si="37"/>
        <v>0</v>
      </c>
      <c r="H153" s="92">
        <f t="shared" si="37"/>
        <v>0</v>
      </c>
      <c r="I153" s="92">
        <f t="shared" si="37"/>
        <v>0</v>
      </c>
      <c r="J153" s="92">
        <f t="shared" si="37"/>
        <v>0</v>
      </c>
      <c r="K153" s="92">
        <f t="shared" si="37"/>
        <v>0</v>
      </c>
    </row>
    <row r="154" spans="1:11" s="82" customFormat="1" ht="12.75">
      <c r="A154" s="87"/>
      <c r="B154" s="87" t="s">
        <v>616</v>
      </c>
      <c r="C154" s="88" t="s">
        <v>679</v>
      </c>
      <c r="D154" s="89">
        <f>E154+K154</f>
        <v>3294</v>
      </c>
      <c r="E154" s="89">
        <v>3294</v>
      </c>
      <c r="F154" s="89"/>
      <c r="G154" s="89"/>
      <c r="H154" s="89"/>
      <c r="I154" s="89"/>
      <c r="J154" s="89"/>
      <c r="K154" s="89"/>
    </row>
    <row r="155" spans="1:11" s="82" customFormat="1" ht="12.75">
      <c r="A155" s="129"/>
      <c r="B155" s="129" t="s">
        <v>588</v>
      </c>
      <c r="C155" s="130" t="s">
        <v>653</v>
      </c>
      <c r="D155" s="131">
        <f>E155+K155</f>
        <v>681100</v>
      </c>
      <c r="E155" s="131">
        <v>681100</v>
      </c>
      <c r="F155" s="131"/>
      <c r="G155" s="131"/>
      <c r="H155" s="131"/>
      <c r="I155" s="131"/>
      <c r="J155" s="131"/>
      <c r="K155" s="131"/>
    </row>
    <row r="156" spans="1:11" s="82" customFormat="1" ht="12.75">
      <c r="A156" s="352" t="s">
        <v>618</v>
      </c>
      <c r="B156" s="353"/>
      <c r="C156" s="354"/>
      <c r="D156" s="85">
        <f>SUM(D153,D147,D142,D136,D132,D122,D119,D115,D111,D106)+D109</f>
        <v>68337597</v>
      </c>
      <c r="E156" s="85">
        <f aca="true" t="shared" si="38" ref="E156:K156">SUM(E153,E147,E142,E136,E132,E122,E119,E115,E111,E106)+E109</f>
        <v>53557047</v>
      </c>
      <c r="F156" s="85">
        <f t="shared" si="38"/>
        <v>23854309</v>
      </c>
      <c r="G156" s="85">
        <f t="shared" si="38"/>
        <v>3883534</v>
      </c>
      <c r="H156" s="85">
        <f t="shared" si="38"/>
        <v>6055750</v>
      </c>
      <c r="I156" s="85">
        <f t="shared" si="38"/>
        <v>0</v>
      </c>
      <c r="J156" s="85">
        <f t="shared" si="38"/>
        <v>0</v>
      </c>
      <c r="K156" s="85">
        <f t="shared" si="38"/>
        <v>14780550</v>
      </c>
    </row>
    <row r="157" spans="1:11" s="133" customFormat="1" ht="24.75" customHeight="1">
      <c r="A157" s="343" t="s">
        <v>340</v>
      </c>
      <c r="B157" s="344"/>
      <c r="C157" s="345"/>
      <c r="D157" s="132">
        <f aca="true" t="shared" si="39" ref="D157:K157">D156+D104</f>
        <v>202542127</v>
      </c>
      <c r="E157" s="132">
        <f t="shared" si="39"/>
        <v>137037927</v>
      </c>
      <c r="F157" s="132">
        <f t="shared" si="39"/>
        <v>49203106</v>
      </c>
      <c r="G157" s="132">
        <f t="shared" si="39"/>
        <v>8575365</v>
      </c>
      <c r="H157" s="132">
        <f t="shared" si="39"/>
        <v>17168580</v>
      </c>
      <c r="I157" s="132">
        <f t="shared" si="39"/>
        <v>2480161</v>
      </c>
      <c r="J157" s="132">
        <f t="shared" si="39"/>
        <v>0</v>
      </c>
      <c r="K157" s="132">
        <f t="shared" si="39"/>
        <v>65504200</v>
      </c>
    </row>
    <row r="159" ht="12.75">
      <c r="A159" s="59"/>
    </row>
  </sheetData>
  <sheetProtection formatCells="0" formatColumns="0" formatRows="0" insertColumns="0" insertRows="0" insertHyperlinks="0" deleteColumns="0" deleteRows="0" sort="0" autoFilter="0" pivotTables="0"/>
  <mergeCells count="14">
    <mergeCell ref="A1:K1"/>
    <mergeCell ref="D4:D6"/>
    <mergeCell ref="A4:A6"/>
    <mergeCell ref="C4:C6"/>
    <mergeCell ref="B4:B6"/>
    <mergeCell ref="E4:K4"/>
    <mergeCell ref="F5:J5"/>
    <mergeCell ref="E5:E6"/>
    <mergeCell ref="K5:K6"/>
    <mergeCell ref="A157:C157"/>
    <mergeCell ref="A8:K8"/>
    <mergeCell ref="A105:K105"/>
    <mergeCell ref="A104:C104"/>
    <mergeCell ref="A156:C156"/>
  </mergeCells>
  <printOptions horizontalCentered="1"/>
  <pageMargins left="0.7874015748031497" right="0.3937007874015748" top="1.4960629921259843" bottom="0.7874015748031497" header="0.5118110236220472" footer="0.5118110236220472"/>
  <pageSetup horizontalDpi="600" verticalDpi="600" orientation="landscape" paperSize="9" scale="99" r:id="rId1"/>
  <headerFooter alignWithMargins="0">
    <oddHeader xml:space="preserve">&amp;RZałącznik nr &amp;A
do uchwały Nr XXX/257/2007 
 Rady Miasta Świnoujścia
z dnia 20 grudnia 2007 roku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F26"/>
  <sheetViews>
    <sheetView showGridLines="0" workbookViewId="0" topLeftCell="A12">
      <selection activeCell="C30" sqref="C30"/>
    </sheetView>
  </sheetViews>
  <sheetFormatPr defaultColWidth="9.00390625" defaultRowHeight="12.75"/>
  <cols>
    <col min="1" max="1" width="4.75390625" style="67" bestFit="1" customWidth="1"/>
    <col min="2" max="2" width="40.125" style="67" bestFit="1" customWidth="1"/>
    <col min="3" max="3" width="14.00390625" style="67" customWidth="1"/>
    <col min="4" max="4" width="17.125" style="67" customWidth="1"/>
    <col min="5" max="16384" width="9.125" style="67" customWidth="1"/>
  </cols>
  <sheetData>
    <row r="1" spans="1:4" s="153" customFormat="1" ht="15" customHeight="1">
      <c r="A1" s="328" t="s">
        <v>4</v>
      </c>
      <c r="B1" s="328"/>
      <c r="C1" s="328"/>
      <c r="D1" s="328"/>
    </row>
    <row r="2" s="70" customFormat="1" ht="6.75" customHeight="1">
      <c r="A2" s="154"/>
    </row>
    <row r="3" s="70" customFormat="1" ht="12.75">
      <c r="D3" s="95" t="s">
        <v>288</v>
      </c>
    </row>
    <row r="4" spans="1:4" s="70" customFormat="1" ht="15" customHeight="1">
      <c r="A4" s="323" t="s">
        <v>303</v>
      </c>
      <c r="B4" s="323" t="s">
        <v>259</v>
      </c>
      <c r="C4" s="324" t="s">
        <v>304</v>
      </c>
      <c r="D4" s="324" t="s">
        <v>93</v>
      </c>
    </row>
    <row r="5" spans="1:4" s="70" customFormat="1" ht="15" customHeight="1">
      <c r="A5" s="323"/>
      <c r="B5" s="323"/>
      <c r="C5" s="323"/>
      <c r="D5" s="324"/>
    </row>
    <row r="6" spans="1:4" s="70" customFormat="1" ht="15.75" customHeight="1">
      <c r="A6" s="323"/>
      <c r="B6" s="323"/>
      <c r="C6" s="323"/>
      <c r="D6" s="324"/>
    </row>
    <row r="7" spans="1:4" s="156" customFormat="1" ht="6.75" customHeight="1">
      <c r="A7" s="155">
        <v>1</v>
      </c>
      <c r="B7" s="155">
        <v>2</v>
      </c>
      <c r="C7" s="155">
        <v>3</v>
      </c>
      <c r="D7" s="155">
        <v>4</v>
      </c>
    </row>
    <row r="8" spans="1:4" s="70" customFormat="1" ht="18.75" customHeight="1">
      <c r="A8" s="358" t="s">
        <v>278</v>
      </c>
      <c r="B8" s="358"/>
      <c r="C8" s="157"/>
      <c r="D8" s="158">
        <f>D9+D10+D11+D12+D13+D14+D15+D16</f>
        <v>10802410</v>
      </c>
    </row>
    <row r="9" spans="1:4" s="70" customFormat="1" ht="18.75" customHeight="1">
      <c r="A9" s="98" t="s">
        <v>266</v>
      </c>
      <c r="B9" s="99" t="s">
        <v>273</v>
      </c>
      <c r="C9" s="98" t="s">
        <v>779</v>
      </c>
      <c r="D9" s="100"/>
    </row>
    <row r="10" spans="1:4" s="70" customFormat="1" ht="18.75" customHeight="1">
      <c r="A10" s="101" t="s">
        <v>267</v>
      </c>
      <c r="B10" s="102" t="s">
        <v>274</v>
      </c>
      <c r="C10" s="101" t="s">
        <v>779</v>
      </c>
      <c r="D10" s="103"/>
    </row>
    <row r="11" spans="1:4" s="70" customFormat="1" ht="38.25">
      <c r="A11" s="101" t="s">
        <v>268</v>
      </c>
      <c r="B11" s="110" t="s">
        <v>742</v>
      </c>
      <c r="C11" s="101" t="s">
        <v>780</v>
      </c>
      <c r="D11" s="103">
        <v>10802410</v>
      </c>
    </row>
    <row r="12" spans="1:4" s="70" customFormat="1" ht="18.75" customHeight="1">
      <c r="A12" s="101" t="s">
        <v>255</v>
      </c>
      <c r="B12" s="102" t="s">
        <v>279</v>
      </c>
      <c r="C12" s="101" t="s">
        <v>781</v>
      </c>
      <c r="D12" s="103"/>
    </row>
    <row r="13" spans="1:4" s="70" customFormat="1" ht="18.75" customHeight="1">
      <c r="A13" s="101" t="s">
        <v>272</v>
      </c>
      <c r="B13" s="102" t="s">
        <v>323</v>
      </c>
      <c r="C13" s="101" t="s">
        <v>782</v>
      </c>
      <c r="D13" s="103"/>
    </row>
    <row r="14" spans="1:4" s="70" customFormat="1" ht="18.75" customHeight="1">
      <c r="A14" s="101" t="s">
        <v>275</v>
      </c>
      <c r="B14" s="102" t="s">
        <v>276</v>
      </c>
      <c r="C14" s="101" t="s">
        <v>783</v>
      </c>
      <c r="D14" s="103"/>
    </row>
    <row r="15" spans="1:4" s="70" customFormat="1" ht="18.75" customHeight="1">
      <c r="A15" s="101" t="s">
        <v>277</v>
      </c>
      <c r="B15" s="102" t="s">
        <v>334</v>
      </c>
      <c r="C15" s="101" t="s">
        <v>784</v>
      </c>
      <c r="D15" s="103"/>
    </row>
    <row r="16" spans="1:4" s="70" customFormat="1" ht="18.75" customHeight="1">
      <c r="A16" s="101" t="s">
        <v>280</v>
      </c>
      <c r="B16" s="159" t="s">
        <v>295</v>
      </c>
      <c r="C16" s="160" t="s">
        <v>785</v>
      </c>
      <c r="D16" s="161"/>
    </row>
    <row r="17" spans="1:4" s="70" customFormat="1" ht="18.75" customHeight="1">
      <c r="A17" s="358" t="s">
        <v>324</v>
      </c>
      <c r="B17" s="358"/>
      <c r="C17" s="157"/>
      <c r="D17" s="158">
        <f>D18+D19+D20+D21+D22+D23+D24</f>
        <v>23287965</v>
      </c>
    </row>
    <row r="18" spans="1:4" s="70" customFormat="1" ht="18.75" customHeight="1">
      <c r="A18" s="98" t="s">
        <v>266</v>
      </c>
      <c r="B18" s="99" t="s">
        <v>296</v>
      </c>
      <c r="C18" s="98" t="s">
        <v>786</v>
      </c>
      <c r="D18" s="100">
        <v>420000</v>
      </c>
    </row>
    <row r="19" spans="1:4" s="70" customFormat="1" ht="18.75" customHeight="1">
      <c r="A19" s="101" t="s">
        <v>267</v>
      </c>
      <c r="B19" s="102" t="s">
        <v>281</v>
      </c>
      <c r="C19" s="101" t="s">
        <v>786</v>
      </c>
      <c r="D19" s="103">
        <v>2400000</v>
      </c>
    </row>
    <row r="20" spans="1:4" s="70" customFormat="1" ht="38.25">
      <c r="A20" s="101" t="s">
        <v>268</v>
      </c>
      <c r="B20" s="110" t="s">
        <v>743</v>
      </c>
      <c r="C20" s="101" t="s">
        <v>787</v>
      </c>
      <c r="D20" s="103">
        <v>15467965</v>
      </c>
    </row>
    <row r="21" spans="1:4" s="70" customFormat="1" ht="18.75" customHeight="1">
      <c r="A21" s="101" t="s">
        <v>255</v>
      </c>
      <c r="B21" s="102" t="s">
        <v>297</v>
      </c>
      <c r="C21" s="101" t="s">
        <v>788</v>
      </c>
      <c r="D21" s="103"/>
    </row>
    <row r="22" spans="1:4" s="70" customFormat="1" ht="18.75" customHeight="1">
      <c r="A22" s="101" t="s">
        <v>272</v>
      </c>
      <c r="B22" s="102" t="s">
        <v>298</v>
      </c>
      <c r="C22" s="101" t="s">
        <v>789</v>
      </c>
      <c r="D22" s="103"/>
    </row>
    <row r="23" spans="1:4" s="70" customFormat="1" ht="18.75" customHeight="1">
      <c r="A23" s="101" t="s">
        <v>275</v>
      </c>
      <c r="B23" s="102" t="s">
        <v>335</v>
      </c>
      <c r="C23" s="101" t="s">
        <v>790</v>
      </c>
      <c r="D23" s="103">
        <v>5000000</v>
      </c>
    </row>
    <row r="24" spans="1:4" s="70" customFormat="1" ht="18.75" customHeight="1">
      <c r="A24" s="160" t="s">
        <v>277</v>
      </c>
      <c r="B24" s="159" t="s">
        <v>282</v>
      </c>
      <c r="C24" s="160" t="s">
        <v>791</v>
      </c>
      <c r="D24" s="161"/>
    </row>
    <row r="25" spans="1:4" s="70" customFormat="1" ht="7.5" customHeight="1">
      <c r="A25" s="162"/>
      <c r="B25" s="163"/>
      <c r="C25" s="163"/>
      <c r="D25" s="163"/>
    </row>
    <row r="26" spans="1:6" ht="12.75">
      <c r="A26" s="82"/>
      <c r="B26" s="164"/>
      <c r="C26" s="164"/>
      <c r="D26" s="164"/>
      <c r="E26" s="164"/>
      <c r="F26" s="164"/>
    </row>
  </sheetData>
  <sheetProtection formatCells="0" formatColumns="0" formatRows="0" insertColumns="0" insertRows="0" insertHyperlinks="0" deleteColumns="0" deleteRows="0" sort="0" autoFilter="0" pivotTables="0"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&amp;A
do uchwały Nr XXX/257/2007 
Rady Miasta Świnoujścia
z dnia 20 grudnia 2007 roku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M262"/>
  <sheetViews>
    <sheetView tabSelected="1" view="pageBreakPreview" zoomScale="95" zoomScaleSheetLayoutView="95" workbookViewId="0" topLeftCell="A1">
      <pane ySplit="5" topLeftCell="BM249" activePane="bottomLeft" state="frozen"/>
      <selection pane="topLeft" activeCell="C20" sqref="C20"/>
      <selection pane="bottomLeft" activeCell="J257" sqref="J257"/>
    </sheetView>
  </sheetViews>
  <sheetFormatPr defaultColWidth="9.00390625" defaultRowHeight="12.75"/>
  <cols>
    <col min="1" max="1" width="3.625" style="69" customWidth="1"/>
    <col min="2" max="2" width="5.375" style="69" customWidth="1"/>
    <col min="3" max="3" width="6.625" style="69" customWidth="1"/>
    <col min="4" max="4" width="25.125" style="75" customWidth="1"/>
    <col min="5" max="5" width="14.25390625" style="75" customWidth="1"/>
    <col min="6" max="6" width="10.625" style="75" customWidth="1"/>
    <col min="7" max="7" width="14.00390625" style="75" customWidth="1"/>
    <col min="8" max="8" width="12.875" style="75" customWidth="1"/>
    <col min="9" max="9" width="11.375" style="75" customWidth="1"/>
    <col min="10" max="10" width="12.25390625" style="75" customWidth="1"/>
    <col min="11" max="11" width="12.625" style="75" customWidth="1"/>
    <col min="12" max="12" width="12.75390625" style="75" customWidth="1"/>
    <col min="13" max="13" width="12.375" style="75" customWidth="1"/>
    <col min="14" max="16384" width="9.125" style="75" customWidth="1"/>
  </cols>
  <sheetData>
    <row r="1" spans="1:12" ht="45.75" customHeight="1">
      <c r="A1" s="368" t="s">
        <v>759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0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13" t="s">
        <v>288</v>
      </c>
    </row>
    <row r="3" spans="1:12" ht="37.5" customHeight="1">
      <c r="A3" s="377" t="s">
        <v>303</v>
      </c>
      <c r="B3" s="377" t="s">
        <v>256</v>
      </c>
      <c r="C3" s="377" t="s">
        <v>287</v>
      </c>
      <c r="D3" s="372" t="s">
        <v>24</v>
      </c>
      <c r="E3" s="370" t="s">
        <v>330</v>
      </c>
      <c r="F3" s="372" t="s">
        <v>79</v>
      </c>
      <c r="G3" s="372" t="s">
        <v>793</v>
      </c>
      <c r="H3" s="372" t="s">
        <v>31</v>
      </c>
      <c r="I3" s="374" t="s">
        <v>310</v>
      </c>
      <c r="J3" s="375"/>
      <c r="K3" s="375"/>
      <c r="L3" s="376"/>
    </row>
    <row r="4" spans="1:12" ht="72.75" customHeight="1">
      <c r="A4" s="378"/>
      <c r="B4" s="378"/>
      <c r="C4" s="378"/>
      <c r="D4" s="373"/>
      <c r="E4" s="371"/>
      <c r="F4" s="373"/>
      <c r="G4" s="373"/>
      <c r="H4" s="373"/>
      <c r="I4" s="63" t="s">
        <v>300</v>
      </c>
      <c r="J4" s="63" t="s">
        <v>301</v>
      </c>
      <c r="K4" s="63" t="s">
        <v>0</v>
      </c>
      <c r="L4" s="63" t="s">
        <v>25</v>
      </c>
    </row>
    <row r="5" spans="1:12" ht="7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3" ht="22.5" customHeight="1">
      <c r="A6" s="325" t="s">
        <v>266</v>
      </c>
      <c r="B6" s="320" t="s">
        <v>355</v>
      </c>
      <c r="C6" s="320" t="s">
        <v>549</v>
      </c>
      <c r="D6" s="317" t="s">
        <v>150</v>
      </c>
      <c r="E6" s="362" t="s">
        <v>151</v>
      </c>
      <c r="F6" s="362" t="s">
        <v>149</v>
      </c>
      <c r="G6" s="359">
        <v>16630000</v>
      </c>
      <c r="H6" s="277" t="s">
        <v>26</v>
      </c>
      <c r="I6" s="100">
        <f>SUM(I7,I8,I9)</f>
        <v>0</v>
      </c>
      <c r="J6" s="100">
        <f>SUM(J7,J8,J9)</f>
        <v>8575000</v>
      </c>
      <c r="K6" s="100">
        <f>SUM(K7,K8,K9)</f>
        <v>7375000</v>
      </c>
      <c r="L6" s="100">
        <f>SUM(L7,L8,L9)</f>
        <v>180000</v>
      </c>
      <c r="M6" s="298">
        <f>G6-I6-J6-K6-L6</f>
        <v>500000</v>
      </c>
    </row>
    <row r="7" spans="1:13" ht="22.5" customHeight="1">
      <c r="A7" s="326"/>
      <c r="B7" s="321"/>
      <c r="C7" s="321"/>
      <c r="D7" s="318"/>
      <c r="E7" s="363"/>
      <c r="F7" s="363"/>
      <c r="G7" s="360"/>
      <c r="H7" s="278" t="s">
        <v>27</v>
      </c>
      <c r="I7" s="103"/>
      <c r="J7" s="103">
        <v>2150000</v>
      </c>
      <c r="K7" s="103">
        <v>1850000</v>
      </c>
      <c r="L7" s="111">
        <v>45000</v>
      </c>
      <c r="M7" s="298"/>
    </row>
    <row r="8" spans="1:13" ht="22.5" customHeight="1">
      <c r="A8" s="326"/>
      <c r="B8" s="321"/>
      <c r="C8" s="321"/>
      <c r="D8" s="318"/>
      <c r="E8" s="363"/>
      <c r="F8" s="363"/>
      <c r="G8" s="360"/>
      <c r="H8" s="278" t="s">
        <v>28</v>
      </c>
      <c r="I8" s="103"/>
      <c r="J8" s="103"/>
      <c r="K8" s="103"/>
      <c r="L8" s="111"/>
      <c r="M8" s="298"/>
    </row>
    <row r="9" spans="1:13" ht="22.5" customHeight="1">
      <c r="A9" s="327"/>
      <c r="B9" s="322"/>
      <c r="C9" s="322"/>
      <c r="D9" s="319"/>
      <c r="E9" s="364"/>
      <c r="F9" s="364"/>
      <c r="G9" s="361"/>
      <c r="H9" s="274" t="s">
        <v>29</v>
      </c>
      <c r="I9" s="275"/>
      <c r="J9" s="275">
        <v>6425000</v>
      </c>
      <c r="K9" s="275">
        <v>5525000</v>
      </c>
      <c r="L9" s="276">
        <v>135000</v>
      </c>
      <c r="M9" s="298"/>
    </row>
    <row r="10" spans="1:13" ht="22.5" customHeight="1">
      <c r="A10" s="325" t="s">
        <v>267</v>
      </c>
      <c r="B10" s="320" t="s">
        <v>355</v>
      </c>
      <c r="C10" s="320" t="s">
        <v>688</v>
      </c>
      <c r="D10" s="362" t="s">
        <v>198</v>
      </c>
      <c r="E10" s="362" t="s">
        <v>702</v>
      </c>
      <c r="F10" s="362" t="s">
        <v>110</v>
      </c>
      <c r="G10" s="359">
        <v>517799000</v>
      </c>
      <c r="H10" s="277" t="s">
        <v>26</v>
      </c>
      <c r="I10" s="100">
        <f>SUM(I11,I12,I13)</f>
        <v>0</v>
      </c>
      <c r="J10" s="100">
        <f>SUM(J11,J12,J13)</f>
        <v>0</v>
      </c>
      <c r="K10" s="100">
        <f>SUM(K11,K12,K13)</f>
        <v>0</v>
      </c>
      <c r="L10" s="100">
        <f>SUM(L11,L12,L13)</f>
        <v>515399000</v>
      </c>
      <c r="M10" s="298">
        <f>G10-I10-J10-K10-L10</f>
        <v>2400000</v>
      </c>
    </row>
    <row r="11" spans="1:13" ht="22.5" customHeight="1">
      <c r="A11" s="326"/>
      <c r="B11" s="321"/>
      <c r="C11" s="321"/>
      <c r="D11" s="363"/>
      <c r="E11" s="363"/>
      <c r="F11" s="363"/>
      <c r="G11" s="360"/>
      <c r="H11" s="278" t="s">
        <v>27</v>
      </c>
      <c r="I11" s="103"/>
      <c r="J11" s="103"/>
      <c r="K11" s="103"/>
      <c r="L11" s="111"/>
      <c r="M11" s="298"/>
    </row>
    <row r="12" spans="1:13" ht="22.5" customHeight="1">
      <c r="A12" s="326"/>
      <c r="B12" s="321"/>
      <c r="C12" s="321"/>
      <c r="D12" s="363"/>
      <c r="E12" s="363"/>
      <c r="F12" s="363"/>
      <c r="G12" s="360"/>
      <c r="H12" s="278" t="s">
        <v>28</v>
      </c>
      <c r="I12" s="103"/>
      <c r="J12" s="103"/>
      <c r="K12" s="103"/>
      <c r="L12" s="111"/>
      <c r="M12" s="298"/>
    </row>
    <row r="13" spans="1:13" ht="22.5" customHeight="1">
      <c r="A13" s="327"/>
      <c r="B13" s="322"/>
      <c r="C13" s="322"/>
      <c r="D13" s="364"/>
      <c r="E13" s="364"/>
      <c r="F13" s="364"/>
      <c r="G13" s="361"/>
      <c r="H13" s="274" t="s">
        <v>29</v>
      </c>
      <c r="I13" s="275"/>
      <c r="J13" s="275"/>
      <c r="K13" s="275"/>
      <c r="L13" s="276">
        <v>515399000</v>
      </c>
      <c r="M13" s="298"/>
    </row>
    <row r="14" spans="1:13" ht="22.5" customHeight="1">
      <c r="A14" s="325" t="s">
        <v>268</v>
      </c>
      <c r="B14" s="320">
        <v>600</v>
      </c>
      <c r="C14" s="369" t="s">
        <v>80</v>
      </c>
      <c r="D14" s="362" t="s">
        <v>105</v>
      </c>
      <c r="E14" s="362" t="s">
        <v>702</v>
      </c>
      <c r="F14" s="362" t="s">
        <v>111</v>
      </c>
      <c r="G14" s="359">
        <v>33851000</v>
      </c>
      <c r="H14" s="277" t="s">
        <v>26</v>
      </c>
      <c r="I14" s="100">
        <f>SUM(I15,I16,I17)</f>
        <v>2428500</v>
      </c>
      <c r="J14" s="100">
        <f>SUM(J15,J16,J17)</f>
        <v>500000</v>
      </c>
      <c r="K14" s="100">
        <f>SUM(K15,K16,K17)</f>
        <v>5310000</v>
      </c>
      <c r="L14" s="100">
        <f>SUM(L15,L16,L17)</f>
        <v>16172000</v>
      </c>
      <c r="M14" s="298">
        <f>G14-I14-J14-K14-L14</f>
        <v>9440500</v>
      </c>
    </row>
    <row r="15" spans="1:13" ht="22.5" customHeight="1">
      <c r="A15" s="326"/>
      <c r="B15" s="321"/>
      <c r="C15" s="321"/>
      <c r="D15" s="363"/>
      <c r="E15" s="363"/>
      <c r="F15" s="363"/>
      <c r="G15" s="360"/>
      <c r="H15" s="278" t="s">
        <v>27</v>
      </c>
      <c r="I15" s="103">
        <v>1778500</v>
      </c>
      <c r="J15" s="103">
        <v>500000</v>
      </c>
      <c r="K15" s="103">
        <v>1243000</v>
      </c>
      <c r="L15" s="111">
        <v>16172000</v>
      </c>
      <c r="M15" s="298"/>
    </row>
    <row r="16" spans="1:13" ht="22.5" customHeight="1">
      <c r="A16" s="326"/>
      <c r="B16" s="321"/>
      <c r="C16" s="321"/>
      <c r="D16" s="363"/>
      <c r="E16" s="363"/>
      <c r="F16" s="363"/>
      <c r="G16" s="360"/>
      <c r="H16" s="278" t="s">
        <v>28</v>
      </c>
      <c r="I16" s="103"/>
      <c r="J16" s="103"/>
      <c r="K16" s="103"/>
      <c r="L16" s="111"/>
      <c r="M16" s="298"/>
    </row>
    <row r="17" spans="1:13" ht="22.5" customHeight="1">
      <c r="A17" s="327"/>
      <c r="B17" s="322"/>
      <c r="C17" s="322"/>
      <c r="D17" s="364"/>
      <c r="E17" s="364"/>
      <c r="F17" s="364"/>
      <c r="G17" s="361"/>
      <c r="H17" s="274" t="s">
        <v>29</v>
      </c>
      <c r="I17" s="275">
        <v>650000</v>
      </c>
      <c r="J17" s="275"/>
      <c r="K17" s="275">
        <v>4067000</v>
      </c>
      <c r="L17" s="276"/>
      <c r="M17" s="298"/>
    </row>
    <row r="18" spans="1:13" ht="22.5" customHeight="1">
      <c r="A18" s="325" t="s">
        <v>255</v>
      </c>
      <c r="B18" s="320" t="s">
        <v>355</v>
      </c>
      <c r="C18" s="320" t="s">
        <v>597</v>
      </c>
      <c r="D18" s="362" t="s">
        <v>81</v>
      </c>
      <c r="E18" s="362" t="s">
        <v>702</v>
      </c>
      <c r="F18" s="362" t="s">
        <v>112</v>
      </c>
      <c r="G18" s="359">
        <v>27640000</v>
      </c>
      <c r="H18" s="277" t="s">
        <v>26</v>
      </c>
      <c r="I18" s="100">
        <f>SUM(I19,I20,I21)</f>
        <v>500000</v>
      </c>
      <c r="J18" s="100">
        <f>SUM(J19,J20,J21)</f>
        <v>27039000</v>
      </c>
      <c r="K18" s="100">
        <f>SUM(K19,K20,K21)</f>
        <v>0</v>
      </c>
      <c r="L18" s="100">
        <f>SUM(L19,L20,L21)</f>
        <v>0</v>
      </c>
      <c r="M18" s="298">
        <f>G18-I18-J18-K18-L18</f>
        <v>101000</v>
      </c>
    </row>
    <row r="19" spans="1:13" ht="22.5" customHeight="1">
      <c r="A19" s="326"/>
      <c r="B19" s="321"/>
      <c r="C19" s="321"/>
      <c r="D19" s="363"/>
      <c r="E19" s="363"/>
      <c r="F19" s="363"/>
      <c r="G19" s="360"/>
      <c r="H19" s="278" t="s">
        <v>27</v>
      </c>
      <c r="I19" s="103">
        <v>500000</v>
      </c>
      <c r="J19" s="103">
        <v>6629000</v>
      </c>
      <c r="K19" s="103"/>
      <c r="L19" s="111"/>
      <c r="M19" s="298"/>
    </row>
    <row r="20" spans="1:13" ht="22.5" customHeight="1">
      <c r="A20" s="326"/>
      <c r="B20" s="321"/>
      <c r="C20" s="321"/>
      <c r="D20" s="363"/>
      <c r="E20" s="363"/>
      <c r="F20" s="363"/>
      <c r="G20" s="360"/>
      <c r="H20" s="278" t="s">
        <v>28</v>
      </c>
      <c r="I20" s="103"/>
      <c r="J20" s="103"/>
      <c r="K20" s="103"/>
      <c r="L20" s="111"/>
      <c r="M20" s="298"/>
    </row>
    <row r="21" spans="1:13" ht="22.5" customHeight="1">
      <c r="A21" s="327"/>
      <c r="B21" s="322"/>
      <c r="C21" s="322"/>
      <c r="D21" s="364"/>
      <c r="E21" s="364"/>
      <c r="F21" s="364"/>
      <c r="G21" s="361"/>
      <c r="H21" s="274" t="s">
        <v>29</v>
      </c>
      <c r="I21" s="275"/>
      <c r="J21" s="275">
        <v>20410000</v>
      </c>
      <c r="K21" s="275"/>
      <c r="L21" s="276"/>
      <c r="M21" s="298"/>
    </row>
    <row r="22" spans="1:13" ht="22.5" customHeight="1">
      <c r="A22" s="325" t="s">
        <v>272</v>
      </c>
      <c r="B22" s="320" t="s">
        <v>355</v>
      </c>
      <c r="C22" s="320" t="s">
        <v>597</v>
      </c>
      <c r="D22" s="362" t="s">
        <v>43</v>
      </c>
      <c r="E22" s="362" t="s">
        <v>702</v>
      </c>
      <c r="F22" s="362" t="s">
        <v>112</v>
      </c>
      <c r="G22" s="359">
        <v>3400000</v>
      </c>
      <c r="H22" s="277" t="s">
        <v>26</v>
      </c>
      <c r="I22" s="100">
        <f>SUM(I23,I24,I25)</f>
        <v>540000</v>
      </c>
      <c r="J22" s="100">
        <f>SUM(J23,J24,J25)</f>
        <v>2800000</v>
      </c>
      <c r="K22" s="100">
        <f>SUM(K23,K24,K25)</f>
        <v>0</v>
      </c>
      <c r="L22" s="100">
        <f>SUM(L23,L24,L25)</f>
        <v>0</v>
      </c>
      <c r="M22" s="298">
        <f>G22-I22-J22-K22-L22</f>
        <v>60000</v>
      </c>
    </row>
    <row r="23" spans="1:13" ht="22.5" customHeight="1">
      <c r="A23" s="326"/>
      <c r="B23" s="321"/>
      <c r="C23" s="321"/>
      <c r="D23" s="363"/>
      <c r="E23" s="363"/>
      <c r="F23" s="363"/>
      <c r="G23" s="360"/>
      <c r="H23" s="278" t="s">
        <v>27</v>
      </c>
      <c r="I23" s="103">
        <v>540000</v>
      </c>
      <c r="J23" s="103"/>
      <c r="K23" s="103"/>
      <c r="L23" s="111"/>
      <c r="M23" s="298"/>
    </row>
    <row r="24" spans="1:13" ht="22.5" customHeight="1">
      <c r="A24" s="326"/>
      <c r="B24" s="321"/>
      <c r="C24" s="321"/>
      <c r="D24" s="363"/>
      <c r="E24" s="363"/>
      <c r="F24" s="363"/>
      <c r="G24" s="360"/>
      <c r="H24" s="279" t="s">
        <v>28</v>
      </c>
      <c r="I24" s="112"/>
      <c r="J24" s="112"/>
      <c r="K24" s="112"/>
      <c r="L24" s="113"/>
      <c r="M24" s="298"/>
    </row>
    <row r="25" spans="1:13" ht="22.5" customHeight="1">
      <c r="A25" s="327"/>
      <c r="B25" s="322"/>
      <c r="C25" s="322"/>
      <c r="D25" s="364"/>
      <c r="E25" s="364"/>
      <c r="F25" s="364"/>
      <c r="G25" s="361"/>
      <c r="H25" s="274" t="s">
        <v>29</v>
      </c>
      <c r="I25" s="275"/>
      <c r="J25" s="275">
        <v>2800000</v>
      </c>
      <c r="K25" s="275"/>
      <c r="L25" s="276"/>
      <c r="M25" s="298"/>
    </row>
    <row r="26" spans="1:13" ht="22.5" customHeight="1">
      <c r="A26" s="325" t="s">
        <v>275</v>
      </c>
      <c r="B26" s="365">
        <v>600</v>
      </c>
      <c r="C26" s="365">
        <v>60015</v>
      </c>
      <c r="D26" s="317" t="s">
        <v>82</v>
      </c>
      <c r="E26" s="362" t="s">
        <v>702</v>
      </c>
      <c r="F26" s="362" t="s">
        <v>796</v>
      </c>
      <c r="G26" s="359">
        <v>7616000</v>
      </c>
      <c r="H26" s="277" t="s">
        <v>26</v>
      </c>
      <c r="I26" s="100">
        <f>SUM(I27,I28,I29)</f>
        <v>464000</v>
      </c>
      <c r="J26" s="100">
        <f>SUM(J27,J28,J29)</f>
        <v>6384000</v>
      </c>
      <c r="K26" s="100">
        <f>SUM(K27,K28,K29)</f>
        <v>768000</v>
      </c>
      <c r="L26" s="100">
        <f>SUM(L27,L28,L29)</f>
        <v>0</v>
      </c>
      <c r="M26" s="298">
        <f>G26-I26-J26-K26-L26</f>
        <v>0</v>
      </c>
    </row>
    <row r="27" spans="1:13" ht="22.5" customHeight="1">
      <c r="A27" s="326"/>
      <c r="B27" s="366"/>
      <c r="C27" s="366"/>
      <c r="D27" s="318"/>
      <c r="E27" s="363"/>
      <c r="F27" s="363"/>
      <c r="G27" s="360"/>
      <c r="H27" s="279" t="s">
        <v>27</v>
      </c>
      <c r="I27" s="112">
        <v>464000</v>
      </c>
      <c r="J27" s="112">
        <v>1456000</v>
      </c>
      <c r="K27" s="112">
        <v>768000</v>
      </c>
      <c r="L27" s="113"/>
      <c r="M27" s="298"/>
    </row>
    <row r="28" spans="1:13" ht="22.5" customHeight="1">
      <c r="A28" s="326"/>
      <c r="B28" s="366"/>
      <c r="C28" s="366"/>
      <c r="D28" s="318"/>
      <c r="E28" s="363"/>
      <c r="F28" s="363"/>
      <c r="G28" s="360"/>
      <c r="H28" s="279" t="s">
        <v>28</v>
      </c>
      <c r="I28" s="112"/>
      <c r="J28" s="112"/>
      <c r="K28" s="112"/>
      <c r="L28" s="113"/>
      <c r="M28" s="298"/>
    </row>
    <row r="29" spans="1:13" ht="22.5" customHeight="1">
      <c r="A29" s="327"/>
      <c r="B29" s="367"/>
      <c r="C29" s="367"/>
      <c r="D29" s="319"/>
      <c r="E29" s="364"/>
      <c r="F29" s="364"/>
      <c r="G29" s="361"/>
      <c r="H29" s="274" t="s">
        <v>29</v>
      </c>
      <c r="I29" s="275"/>
      <c r="J29" s="275">
        <v>4928000</v>
      </c>
      <c r="K29" s="275"/>
      <c r="L29" s="276"/>
      <c r="M29" s="298"/>
    </row>
    <row r="30" spans="1:13" ht="22.5" customHeight="1">
      <c r="A30" s="325" t="s">
        <v>277</v>
      </c>
      <c r="B30" s="365">
        <v>600</v>
      </c>
      <c r="C30" s="365">
        <v>60015</v>
      </c>
      <c r="D30" s="317" t="s">
        <v>199</v>
      </c>
      <c r="E30" s="362" t="s">
        <v>702</v>
      </c>
      <c r="F30" s="362" t="s">
        <v>113</v>
      </c>
      <c r="G30" s="359">
        <v>6770000</v>
      </c>
      <c r="H30" s="277" t="s">
        <v>26</v>
      </c>
      <c r="I30" s="100">
        <f>SUM(I31,I32,I33)</f>
        <v>315000</v>
      </c>
      <c r="J30" s="100">
        <f>SUM(J31,J32,J33)</f>
        <v>3000000</v>
      </c>
      <c r="K30" s="100">
        <f>SUM(K31,K32,K33)</f>
        <v>3445000</v>
      </c>
      <c r="L30" s="100">
        <f>SUM(L31,L32,L33)</f>
        <v>0</v>
      </c>
      <c r="M30" s="298">
        <f>G30-I30-J30-K30-L30</f>
        <v>10000</v>
      </c>
    </row>
    <row r="31" spans="1:13" ht="22.5" customHeight="1">
      <c r="A31" s="326"/>
      <c r="B31" s="366"/>
      <c r="C31" s="366"/>
      <c r="D31" s="318"/>
      <c r="E31" s="363"/>
      <c r="F31" s="363"/>
      <c r="G31" s="360"/>
      <c r="H31" s="279" t="s">
        <v>27</v>
      </c>
      <c r="I31" s="112">
        <v>315000</v>
      </c>
      <c r="J31" s="112">
        <v>3000000</v>
      </c>
      <c r="K31" s="112">
        <v>3445000</v>
      </c>
      <c r="L31" s="113"/>
      <c r="M31" s="298"/>
    </row>
    <row r="32" spans="1:13" ht="22.5" customHeight="1">
      <c r="A32" s="326"/>
      <c r="B32" s="366"/>
      <c r="C32" s="366"/>
      <c r="D32" s="318"/>
      <c r="E32" s="363"/>
      <c r="F32" s="363"/>
      <c r="G32" s="360"/>
      <c r="H32" s="279" t="s">
        <v>28</v>
      </c>
      <c r="I32" s="112"/>
      <c r="J32" s="112"/>
      <c r="K32" s="112"/>
      <c r="L32" s="113"/>
      <c r="M32" s="298"/>
    </row>
    <row r="33" spans="1:13" ht="22.5" customHeight="1">
      <c r="A33" s="327"/>
      <c r="B33" s="367"/>
      <c r="C33" s="367"/>
      <c r="D33" s="319"/>
      <c r="E33" s="364"/>
      <c r="F33" s="364"/>
      <c r="G33" s="361"/>
      <c r="H33" s="274" t="s">
        <v>29</v>
      </c>
      <c r="I33" s="275"/>
      <c r="J33" s="275"/>
      <c r="K33" s="275"/>
      <c r="L33" s="276"/>
      <c r="M33" s="298"/>
    </row>
    <row r="34" spans="1:13" ht="22.5" customHeight="1">
      <c r="A34" s="325" t="s">
        <v>280</v>
      </c>
      <c r="B34" s="365">
        <v>600</v>
      </c>
      <c r="C34" s="365">
        <v>60015</v>
      </c>
      <c r="D34" s="317" t="s">
        <v>46</v>
      </c>
      <c r="E34" s="362" t="s">
        <v>702</v>
      </c>
      <c r="F34" s="362" t="s">
        <v>114</v>
      </c>
      <c r="G34" s="359">
        <v>8208000</v>
      </c>
      <c r="H34" s="277" t="s">
        <v>26</v>
      </c>
      <c r="I34" s="100">
        <f>SUM(I35,I36,I37)</f>
        <v>1713000</v>
      </c>
      <c r="J34" s="100">
        <f>SUM(J35,J36,J37)</f>
        <v>2045000</v>
      </c>
      <c r="K34" s="100">
        <f>SUM(K35,K36,K37)</f>
        <v>0</v>
      </c>
      <c r="L34" s="100">
        <f>SUM(L35,L36,L37)</f>
        <v>4300000</v>
      </c>
      <c r="M34" s="298">
        <f>G34-I34-J34-K34-L34</f>
        <v>150000</v>
      </c>
    </row>
    <row r="35" spans="1:13" ht="22.5" customHeight="1">
      <c r="A35" s="326"/>
      <c r="B35" s="366"/>
      <c r="C35" s="366"/>
      <c r="D35" s="318"/>
      <c r="E35" s="363"/>
      <c r="F35" s="363"/>
      <c r="G35" s="360"/>
      <c r="H35" s="278" t="s">
        <v>27</v>
      </c>
      <c r="I35" s="103">
        <v>300000</v>
      </c>
      <c r="J35" s="103">
        <v>445000</v>
      </c>
      <c r="K35" s="103"/>
      <c r="L35" s="111">
        <v>4300000</v>
      </c>
      <c r="M35" s="298"/>
    </row>
    <row r="36" spans="1:13" ht="22.5" customHeight="1">
      <c r="A36" s="326"/>
      <c r="B36" s="366"/>
      <c r="C36" s="366"/>
      <c r="D36" s="318"/>
      <c r="E36" s="363"/>
      <c r="F36" s="363"/>
      <c r="G36" s="360"/>
      <c r="H36" s="279" t="s">
        <v>28</v>
      </c>
      <c r="I36" s="112"/>
      <c r="J36" s="112"/>
      <c r="K36" s="112"/>
      <c r="L36" s="113"/>
      <c r="M36" s="298"/>
    </row>
    <row r="37" spans="1:13" ht="22.5" customHeight="1">
      <c r="A37" s="327"/>
      <c r="B37" s="367"/>
      <c r="C37" s="367"/>
      <c r="D37" s="319"/>
      <c r="E37" s="364"/>
      <c r="F37" s="364"/>
      <c r="G37" s="361"/>
      <c r="H37" s="274" t="s">
        <v>29</v>
      </c>
      <c r="I37" s="275">
        <v>1413000</v>
      </c>
      <c r="J37" s="275">
        <v>1600000</v>
      </c>
      <c r="K37" s="275"/>
      <c r="L37" s="276"/>
      <c r="M37" s="298"/>
    </row>
    <row r="38" spans="1:13" ht="22.5" customHeight="1">
      <c r="A38" s="325" t="s">
        <v>690</v>
      </c>
      <c r="B38" s="365">
        <v>600</v>
      </c>
      <c r="C38" s="365">
        <v>60015</v>
      </c>
      <c r="D38" s="317" t="s">
        <v>49</v>
      </c>
      <c r="E38" s="362" t="s">
        <v>702</v>
      </c>
      <c r="F38" s="362" t="s">
        <v>115</v>
      </c>
      <c r="G38" s="359">
        <v>10861000</v>
      </c>
      <c r="H38" s="277" t="s">
        <v>26</v>
      </c>
      <c r="I38" s="100">
        <f>SUM(I39,I40,I41)</f>
        <v>4461000</v>
      </c>
      <c r="J38" s="100">
        <f>SUM(J39,J40,J41)</f>
        <v>5982000</v>
      </c>
      <c r="K38" s="100">
        <f>SUM(K39,K40,K41)</f>
        <v>0</v>
      </c>
      <c r="L38" s="100">
        <f>SUM(L39,L40,L41)</f>
        <v>0</v>
      </c>
      <c r="M38" s="298">
        <f>G38-I38-J38-K38-L38</f>
        <v>418000</v>
      </c>
    </row>
    <row r="39" spans="1:13" ht="22.5" customHeight="1">
      <c r="A39" s="326"/>
      <c r="B39" s="366"/>
      <c r="C39" s="366"/>
      <c r="D39" s="318"/>
      <c r="E39" s="363"/>
      <c r="F39" s="363"/>
      <c r="G39" s="360"/>
      <c r="H39" s="279" t="s">
        <v>27</v>
      </c>
      <c r="I39" s="112">
        <v>3461000</v>
      </c>
      <c r="J39" s="112">
        <v>4372000</v>
      </c>
      <c r="K39" s="112"/>
      <c r="L39" s="113"/>
      <c r="M39" s="298"/>
    </row>
    <row r="40" spans="1:13" ht="22.5" customHeight="1">
      <c r="A40" s="326"/>
      <c r="B40" s="366"/>
      <c r="C40" s="366"/>
      <c r="D40" s="318"/>
      <c r="E40" s="363"/>
      <c r="F40" s="363"/>
      <c r="G40" s="360"/>
      <c r="H40" s="279" t="s">
        <v>28</v>
      </c>
      <c r="I40" s="112"/>
      <c r="J40" s="112"/>
      <c r="K40" s="112"/>
      <c r="L40" s="113"/>
      <c r="M40" s="298"/>
    </row>
    <row r="41" spans="1:13" ht="22.5" customHeight="1">
      <c r="A41" s="327"/>
      <c r="B41" s="367"/>
      <c r="C41" s="367"/>
      <c r="D41" s="319"/>
      <c r="E41" s="364"/>
      <c r="F41" s="364"/>
      <c r="G41" s="361"/>
      <c r="H41" s="274" t="s">
        <v>29</v>
      </c>
      <c r="I41" s="275">
        <v>1000000</v>
      </c>
      <c r="J41" s="275">
        <v>1610000</v>
      </c>
      <c r="K41" s="275"/>
      <c r="L41" s="276"/>
      <c r="M41" s="298"/>
    </row>
    <row r="42" spans="1:13" ht="22.5" customHeight="1">
      <c r="A42" s="325" t="s">
        <v>691</v>
      </c>
      <c r="B42" s="365">
        <v>600</v>
      </c>
      <c r="C42" s="365">
        <v>60015</v>
      </c>
      <c r="D42" s="317" t="s">
        <v>200</v>
      </c>
      <c r="E42" s="362" t="s">
        <v>702</v>
      </c>
      <c r="F42" s="362" t="s">
        <v>116</v>
      </c>
      <c r="G42" s="359">
        <v>9000000</v>
      </c>
      <c r="H42" s="277" t="s">
        <v>26</v>
      </c>
      <c r="I42" s="100">
        <f>SUM(I43,I44,I45)</f>
        <v>0</v>
      </c>
      <c r="J42" s="100">
        <f>SUM(J43,J44,J45)</f>
        <v>0</v>
      </c>
      <c r="K42" s="100">
        <f>SUM(K43,K44,K45)</f>
        <v>1500000</v>
      </c>
      <c r="L42" s="100">
        <f>SUM(L43,L44,L45)</f>
        <v>7500000</v>
      </c>
      <c r="M42" s="298">
        <f>G42-I42-J42-K42-L42</f>
        <v>0</v>
      </c>
    </row>
    <row r="43" spans="1:13" ht="22.5" customHeight="1">
      <c r="A43" s="326"/>
      <c r="B43" s="366"/>
      <c r="C43" s="366"/>
      <c r="D43" s="318"/>
      <c r="E43" s="363"/>
      <c r="F43" s="363"/>
      <c r="G43" s="360"/>
      <c r="H43" s="279" t="s">
        <v>27</v>
      </c>
      <c r="I43" s="112"/>
      <c r="J43" s="112"/>
      <c r="K43" s="112">
        <v>1500000</v>
      </c>
      <c r="L43" s="113">
        <v>7500000</v>
      </c>
      <c r="M43" s="298"/>
    </row>
    <row r="44" spans="1:13" ht="22.5" customHeight="1">
      <c r="A44" s="326"/>
      <c r="B44" s="366"/>
      <c r="C44" s="366"/>
      <c r="D44" s="318"/>
      <c r="E44" s="363"/>
      <c r="F44" s="363"/>
      <c r="G44" s="360"/>
      <c r="H44" s="279" t="s">
        <v>28</v>
      </c>
      <c r="I44" s="112"/>
      <c r="J44" s="112"/>
      <c r="K44" s="112"/>
      <c r="L44" s="113"/>
      <c r="M44" s="298"/>
    </row>
    <row r="45" spans="1:13" ht="22.5" customHeight="1">
      <c r="A45" s="327"/>
      <c r="B45" s="367"/>
      <c r="C45" s="367"/>
      <c r="D45" s="319"/>
      <c r="E45" s="364"/>
      <c r="F45" s="364"/>
      <c r="G45" s="361"/>
      <c r="H45" s="274" t="s">
        <v>29</v>
      </c>
      <c r="I45" s="275"/>
      <c r="J45" s="275"/>
      <c r="K45" s="275"/>
      <c r="L45" s="276"/>
      <c r="M45" s="298"/>
    </row>
    <row r="46" spans="1:13" ht="22.5" customHeight="1">
      <c r="A46" s="325" t="s">
        <v>692</v>
      </c>
      <c r="B46" s="365">
        <v>600</v>
      </c>
      <c r="C46" s="365">
        <v>60015</v>
      </c>
      <c r="D46" s="317" t="s">
        <v>201</v>
      </c>
      <c r="E46" s="362" t="s">
        <v>702</v>
      </c>
      <c r="F46" s="362" t="s">
        <v>117</v>
      </c>
      <c r="G46" s="359">
        <v>3255000</v>
      </c>
      <c r="H46" s="277" t="s">
        <v>26</v>
      </c>
      <c r="I46" s="100">
        <f>SUM(I47,I48,I49)</f>
        <v>180000</v>
      </c>
      <c r="J46" s="100">
        <f>SUM(J47,J48,J49)</f>
        <v>2430000</v>
      </c>
      <c r="K46" s="100">
        <f>SUM(K47,K48,K49)</f>
        <v>0</v>
      </c>
      <c r="L46" s="100">
        <f>SUM(L47,L48,L49)</f>
        <v>0</v>
      </c>
      <c r="M46" s="298">
        <f>G46-I46-J46-K46-L46</f>
        <v>645000</v>
      </c>
    </row>
    <row r="47" spans="1:13" ht="22.5" customHeight="1">
      <c r="A47" s="326"/>
      <c r="B47" s="366"/>
      <c r="C47" s="366"/>
      <c r="D47" s="318"/>
      <c r="E47" s="363"/>
      <c r="F47" s="363"/>
      <c r="G47" s="360"/>
      <c r="H47" s="279" t="s">
        <v>27</v>
      </c>
      <c r="I47" s="112">
        <v>180000</v>
      </c>
      <c r="J47" s="112">
        <v>1730000</v>
      </c>
      <c r="K47" s="112"/>
      <c r="L47" s="113"/>
      <c r="M47" s="298"/>
    </row>
    <row r="48" spans="1:13" ht="22.5" customHeight="1">
      <c r="A48" s="326"/>
      <c r="B48" s="366"/>
      <c r="C48" s="366"/>
      <c r="D48" s="318"/>
      <c r="E48" s="363"/>
      <c r="F48" s="363"/>
      <c r="G48" s="360"/>
      <c r="H48" s="279" t="s">
        <v>28</v>
      </c>
      <c r="I48" s="112"/>
      <c r="J48" s="112"/>
      <c r="K48" s="112"/>
      <c r="L48" s="113"/>
      <c r="M48" s="298"/>
    </row>
    <row r="49" spans="1:13" ht="22.5" customHeight="1">
      <c r="A49" s="327"/>
      <c r="B49" s="367"/>
      <c r="C49" s="367"/>
      <c r="D49" s="319"/>
      <c r="E49" s="364"/>
      <c r="F49" s="364"/>
      <c r="G49" s="361"/>
      <c r="H49" s="274" t="s">
        <v>29</v>
      </c>
      <c r="I49" s="275"/>
      <c r="J49" s="275">
        <v>700000</v>
      </c>
      <c r="K49" s="275"/>
      <c r="L49" s="276"/>
      <c r="M49" s="298"/>
    </row>
    <row r="50" spans="1:13" ht="22.5" customHeight="1">
      <c r="A50" s="325" t="s">
        <v>693</v>
      </c>
      <c r="B50" s="365">
        <v>600</v>
      </c>
      <c r="C50" s="365">
        <v>60015</v>
      </c>
      <c r="D50" s="317" t="s">
        <v>197</v>
      </c>
      <c r="E50" s="362" t="s">
        <v>702</v>
      </c>
      <c r="F50" s="362" t="s">
        <v>118</v>
      </c>
      <c r="G50" s="359">
        <v>10808000</v>
      </c>
      <c r="H50" s="277" t="s">
        <v>26</v>
      </c>
      <c r="I50" s="100">
        <f>SUM(I51,I52,I53)</f>
        <v>0</v>
      </c>
      <c r="J50" s="100">
        <f>SUM(J51,J52,J53)</f>
        <v>4308000</v>
      </c>
      <c r="K50" s="100">
        <f>SUM(K51,K52,K53)</f>
        <v>0</v>
      </c>
      <c r="L50" s="100">
        <f>SUM(L51,L52,L53)</f>
        <v>6500000</v>
      </c>
      <c r="M50" s="298">
        <f>G50-I50-J50-K50-L50</f>
        <v>0</v>
      </c>
    </row>
    <row r="51" spans="1:13" ht="22.5" customHeight="1">
      <c r="A51" s="326"/>
      <c r="B51" s="366"/>
      <c r="C51" s="366"/>
      <c r="D51" s="318"/>
      <c r="E51" s="363"/>
      <c r="F51" s="363"/>
      <c r="G51" s="360"/>
      <c r="H51" s="279" t="s">
        <v>27</v>
      </c>
      <c r="I51" s="112"/>
      <c r="J51" s="112">
        <v>3538000</v>
      </c>
      <c r="K51" s="112"/>
      <c r="L51" s="113">
        <v>6500000</v>
      </c>
      <c r="M51" s="298"/>
    </row>
    <row r="52" spans="1:13" ht="22.5" customHeight="1">
      <c r="A52" s="326"/>
      <c r="B52" s="366"/>
      <c r="C52" s="366"/>
      <c r="D52" s="318"/>
      <c r="E52" s="363"/>
      <c r="F52" s="363"/>
      <c r="G52" s="360"/>
      <c r="H52" s="279" t="s">
        <v>28</v>
      </c>
      <c r="I52" s="112"/>
      <c r="J52" s="112"/>
      <c r="K52" s="112"/>
      <c r="L52" s="113"/>
      <c r="M52" s="298"/>
    </row>
    <row r="53" spans="1:13" ht="22.5" customHeight="1">
      <c r="A53" s="327"/>
      <c r="B53" s="367"/>
      <c r="C53" s="367"/>
      <c r="D53" s="319"/>
      <c r="E53" s="364"/>
      <c r="F53" s="364"/>
      <c r="G53" s="361"/>
      <c r="H53" s="274" t="s">
        <v>29</v>
      </c>
      <c r="I53" s="275"/>
      <c r="J53" s="275">
        <v>770000</v>
      </c>
      <c r="K53" s="275"/>
      <c r="L53" s="276"/>
      <c r="M53" s="298"/>
    </row>
    <row r="54" spans="1:13" ht="22.5" customHeight="1">
      <c r="A54" s="325" t="s">
        <v>694</v>
      </c>
      <c r="B54" s="365" t="s">
        <v>355</v>
      </c>
      <c r="C54" s="365" t="s">
        <v>597</v>
      </c>
      <c r="D54" s="317" t="s">
        <v>184</v>
      </c>
      <c r="E54" s="362" t="s">
        <v>702</v>
      </c>
      <c r="F54" s="362" t="s">
        <v>149</v>
      </c>
      <c r="G54" s="359">
        <v>2770000</v>
      </c>
      <c r="H54" s="277" t="s">
        <v>26</v>
      </c>
      <c r="I54" s="100">
        <f>SUM(I55,I56,I57)</f>
        <v>160000</v>
      </c>
      <c r="J54" s="100">
        <f>SUM(J55,J56,J57)</f>
        <v>0</v>
      </c>
      <c r="K54" s="100">
        <f>SUM(K55,K56,K57)</f>
        <v>1000000</v>
      </c>
      <c r="L54" s="100">
        <f>SUM(L55,L56,L57)</f>
        <v>1602000</v>
      </c>
      <c r="M54" s="298">
        <f>G54-I54-J54-K54-L54</f>
        <v>8000</v>
      </c>
    </row>
    <row r="55" spans="1:13" ht="22.5" customHeight="1">
      <c r="A55" s="326"/>
      <c r="B55" s="366"/>
      <c r="C55" s="366"/>
      <c r="D55" s="318"/>
      <c r="E55" s="363"/>
      <c r="F55" s="363"/>
      <c r="G55" s="360"/>
      <c r="H55" s="279" t="s">
        <v>27</v>
      </c>
      <c r="I55" s="112">
        <v>160000</v>
      </c>
      <c r="J55" s="112">
        <v>0</v>
      </c>
      <c r="K55" s="112">
        <v>250000</v>
      </c>
      <c r="L55" s="113">
        <v>400000</v>
      </c>
      <c r="M55" s="298"/>
    </row>
    <row r="56" spans="1:13" ht="22.5" customHeight="1">
      <c r="A56" s="326"/>
      <c r="B56" s="366"/>
      <c r="C56" s="366"/>
      <c r="D56" s="318"/>
      <c r="E56" s="363"/>
      <c r="F56" s="363"/>
      <c r="G56" s="360"/>
      <c r="H56" s="279" t="s">
        <v>28</v>
      </c>
      <c r="I56" s="112"/>
      <c r="J56" s="112"/>
      <c r="K56" s="112"/>
      <c r="L56" s="113"/>
      <c r="M56" s="298"/>
    </row>
    <row r="57" spans="1:13" ht="22.5" customHeight="1">
      <c r="A57" s="327"/>
      <c r="B57" s="367"/>
      <c r="C57" s="367"/>
      <c r="D57" s="319"/>
      <c r="E57" s="364"/>
      <c r="F57" s="364"/>
      <c r="G57" s="361"/>
      <c r="H57" s="274" t="s">
        <v>29</v>
      </c>
      <c r="I57" s="275"/>
      <c r="J57" s="275"/>
      <c r="K57" s="275">
        <v>750000</v>
      </c>
      <c r="L57" s="276">
        <v>1202000</v>
      </c>
      <c r="M57" s="298"/>
    </row>
    <row r="58" spans="1:13" ht="22.5" customHeight="1">
      <c r="A58" s="325" t="s">
        <v>695</v>
      </c>
      <c r="B58" s="365" t="s">
        <v>355</v>
      </c>
      <c r="C58" s="365" t="s">
        <v>597</v>
      </c>
      <c r="D58" s="317" t="s">
        <v>47</v>
      </c>
      <c r="E58" s="362" t="s">
        <v>702</v>
      </c>
      <c r="F58" s="362" t="s">
        <v>114</v>
      </c>
      <c r="G58" s="359">
        <v>46344000</v>
      </c>
      <c r="H58" s="277" t="s">
        <v>26</v>
      </c>
      <c r="I58" s="100">
        <f>SUM(I59,I60,I61)</f>
        <v>5950000</v>
      </c>
      <c r="J58" s="100">
        <f>SUM(J59,J60,J61)</f>
        <v>10600000</v>
      </c>
      <c r="K58" s="100">
        <f>SUM(K59,K60,K61)</f>
        <v>14660000</v>
      </c>
      <c r="L58" s="100">
        <f>SUM(L59,L60,L61)</f>
        <v>15084000</v>
      </c>
      <c r="M58" s="298">
        <f>G58-I58-J58-K58-L58</f>
        <v>50000</v>
      </c>
    </row>
    <row r="59" spans="1:13" ht="22.5" customHeight="1">
      <c r="A59" s="326"/>
      <c r="B59" s="366"/>
      <c r="C59" s="366"/>
      <c r="D59" s="318"/>
      <c r="E59" s="363"/>
      <c r="F59" s="363"/>
      <c r="G59" s="360"/>
      <c r="H59" s="278" t="s">
        <v>27</v>
      </c>
      <c r="I59" s="103">
        <v>893000</v>
      </c>
      <c r="J59" s="103">
        <v>1590000</v>
      </c>
      <c r="K59" s="103">
        <v>2199000</v>
      </c>
      <c r="L59" s="111">
        <v>2263000</v>
      </c>
      <c r="M59" s="298"/>
    </row>
    <row r="60" spans="1:13" ht="22.5" customHeight="1">
      <c r="A60" s="326"/>
      <c r="B60" s="366"/>
      <c r="C60" s="366"/>
      <c r="D60" s="318"/>
      <c r="E60" s="363"/>
      <c r="F60" s="363"/>
      <c r="G60" s="360"/>
      <c r="H60" s="279" t="s">
        <v>28</v>
      </c>
      <c r="I60" s="112"/>
      <c r="J60" s="112"/>
      <c r="K60" s="112"/>
      <c r="L60" s="113"/>
      <c r="M60" s="298"/>
    </row>
    <row r="61" spans="1:13" ht="22.5" customHeight="1">
      <c r="A61" s="327"/>
      <c r="B61" s="367"/>
      <c r="C61" s="367"/>
      <c r="D61" s="319"/>
      <c r="E61" s="364"/>
      <c r="F61" s="364"/>
      <c r="G61" s="361"/>
      <c r="H61" s="274" t="s">
        <v>29</v>
      </c>
      <c r="I61" s="275">
        <v>5057000</v>
      </c>
      <c r="J61" s="275">
        <v>9010000</v>
      </c>
      <c r="K61" s="275">
        <v>12461000</v>
      </c>
      <c r="L61" s="276">
        <v>12821000</v>
      </c>
      <c r="M61" s="298"/>
    </row>
    <row r="62" spans="1:13" ht="22.5" customHeight="1">
      <c r="A62" s="325" t="s">
        <v>696</v>
      </c>
      <c r="B62" s="264"/>
      <c r="C62" s="264"/>
      <c r="D62" s="317" t="s">
        <v>119</v>
      </c>
      <c r="E62" s="362" t="s">
        <v>702</v>
      </c>
      <c r="F62" s="362" t="s">
        <v>113</v>
      </c>
      <c r="G62" s="359">
        <v>2118000</v>
      </c>
      <c r="H62" s="277" t="s">
        <v>26</v>
      </c>
      <c r="I62" s="100">
        <f>SUM(I63,I64,I65)</f>
        <v>0</v>
      </c>
      <c r="J62" s="100">
        <f>SUM(J63,J64,J65)</f>
        <v>1491000</v>
      </c>
      <c r="K62" s="100">
        <f>SUM(K63,K64,K65)</f>
        <v>577000</v>
      </c>
      <c r="L62" s="100">
        <f>SUM(L63,L64,L65)</f>
        <v>0</v>
      </c>
      <c r="M62" s="298">
        <f>G62-I62-J62-K62-L62</f>
        <v>50000</v>
      </c>
    </row>
    <row r="63" spans="1:13" ht="22.5" customHeight="1">
      <c r="A63" s="326"/>
      <c r="B63" s="264"/>
      <c r="C63" s="264"/>
      <c r="D63" s="318"/>
      <c r="E63" s="363"/>
      <c r="F63" s="363"/>
      <c r="G63" s="360"/>
      <c r="H63" s="278" t="s">
        <v>27</v>
      </c>
      <c r="I63" s="103"/>
      <c r="J63" s="103">
        <v>1308000</v>
      </c>
      <c r="K63" s="103">
        <v>577000</v>
      </c>
      <c r="L63" s="111"/>
      <c r="M63" s="298"/>
    </row>
    <row r="64" spans="1:13" ht="22.5" customHeight="1">
      <c r="A64" s="326"/>
      <c r="B64" s="264" t="s">
        <v>355</v>
      </c>
      <c r="C64" s="264" t="s">
        <v>597</v>
      </c>
      <c r="D64" s="318"/>
      <c r="E64" s="363"/>
      <c r="F64" s="363"/>
      <c r="G64" s="360"/>
      <c r="H64" s="279" t="s">
        <v>28</v>
      </c>
      <c r="I64" s="112"/>
      <c r="J64" s="112"/>
      <c r="K64" s="112"/>
      <c r="L64" s="113"/>
      <c r="M64" s="298"/>
    </row>
    <row r="65" spans="1:13" ht="22.5" customHeight="1">
      <c r="A65" s="327"/>
      <c r="B65" s="264"/>
      <c r="C65" s="264"/>
      <c r="D65" s="319"/>
      <c r="E65" s="364"/>
      <c r="F65" s="364"/>
      <c r="G65" s="361"/>
      <c r="H65" s="274" t="s">
        <v>29</v>
      </c>
      <c r="I65" s="275"/>
      <c r="J65" s="275">
        <v>183000</v>
      </c>
      <c r="K65" s="275"/>
      <c r="L65" s="276"/>
      <c r="M65" s="298"/>
    </row>
    <row r="66" spans="1:13" ht="22.5" customHeight="1">
      <c r="A66" s="325" t="s">
        <v>697</v>
      </c>
      <c r="B66" s="365" t="s">
        <v>355</v>
      </c>
      <c r="C66" s="365" t="s">
        <v>597</v>
      </c>
      <c r="D66" s="317" t="s">
        <v>50</v>
      </c>
      <c r="E66" s="362" t="s">
        <v>702</v>
      </c>
      <c r="F66" s="362" t="s">
        <v>120</v>
      </c>
      <c r="G66" s="359">
        <v>14600000</v>
      </c>
      <c r="H66" s="277" t="s">
        <v>26</v>
      </c>
      <c r="I66" s="100">
        <f>SUM(I67,I68,I69)</f>
        <v>300000</v>
      </c>
      <c r="J66" s="100">
        <f>SUM(J67,J68,J69)</f>
        <v>6255000</v>
      </c>
      <c r="K66" s="100">
        <f>SUM(K67,K68,K69)</f>
        <v>375000</v>
      </c>
      <c r="L66" s="100">
        <f>SUM(L67,L68,L69)</f>
        <v>7670000</v>
      </c>
      <c r="M66" s="298">
        <f>G66-I66-J66-K66-L66</f>
        <v>0</v>
      </c>
    </row>
    <row r="67" spans="1:13" ht="22.5" customHeight="1">
      <c r="A67" s="326"/>
      <c r="B67" s="366"/>
      <c r="C67" s="366"/>
      <c r="D67" s="318"/>
      <c r="E67" s="363"/>
      <c r="F67" s="363"/>
      <c r="G67" s="360"/>
      <c r="H67" s="278" t="s">
        <v>27</v>
      </c>
      <c r="I67" s="103">
        <v>300000</v>
      </c>
      <c r="J67" s="103">
        <v>1387000</v>
      </c>
      <c r="K67" s="103">
        <v>375000</v>
      </c>
      <c r="L67" s="111">
        <v>6110000</v>
      </c>
      <c r="M67" s="298"/>
    </row>
    <row r="68" spans="1:13" ht="22.5" customHeight="1">
      <c r="A68" s="326"/>
      <c r="B68" s="366"/>
      <c r="C68" s="366"/>
      <c r="D68" s="318"/>
      <c r="E68" s="363"/>
      <c r="F68" s="363"/>
      <c r="G68" s="360"/>
      <c r="H68" s="278" t="s">
        <v>28</v>
      </c>
      <c r="I68" s="103"/>
      <c r="J68" s="103"/>
      <c r="K68" s="103"/>
      <c r="L68" s="111"/>
      <c r="M68" s="298"/>
    </row>
    <row r="69" spans="1:13" ht="22.5" customHeight="1">
      <c r="A69" s="327"/>
      <c r="B69" s="264"/>
      <c r="C69" s="264"/>
      <c r="D69" s="319"/>
      <c r="E69" s="364"/>
      <c r="F69" s="364"/>
      <c r="G69" s="361"/>
      <c r="H69" s="274" t="s">
        <v>29</v>
      </c>
      <c r="I69" s="275"/>
      <c r="J69" s="275">
        <v>4868000</v>
      </c>
      <c r="K69" s="275"/>
      <c r="L69" s="276">
        <v>1560000</v>
      </c>
      <c r="M69" s="298"/>
    </row>
    <row r="70" spans="1:13" ht="22.5" customHeight="1">
      <c r="A70" s="325" t="s">
        <v>698</v>
      </c>
      <c r="B70" s="365" t="s">
        <v>355</v>
      </c>
      <c r="C70" s="365" t="s">
        <v>597</v>
      </c>
      <c r="D70" s="317" t="s">
        <v>121</v>
      </c>
      <c r="E70" s="362" t="s">
        <v>702</v>
      </c>
      <c r="F70" s="362">
        <v>2009</v>
      </c>
      <c r="G70" s="359">
        <v>2437000</v>
      </c>
      <c r="H70" s="277" t="s">
        <v>26</v>
      </c>
      <c r="I70" s="100">
        <f>SUM(I71,I72,I73)</f>
        <v>0</v>
      </c>
      <c r="J70" s="100">
        <f>SUM(J71,J72,J73)</f>
        <v>2437000</v>
      </c>
      <c r="K70" s="100">
        <f>SUM(K71,K72,K73)</f>
        <v>0</v>
      </c>
      <c r="L70" s="100">
        <f>SUM(L71,L72,L73)</f>
        <v>0</v>
      </c>
      <c r="M70" s="298">
        <f>G70-I70-J70-K70-L70</f>
        <v>0</v>
      </c>
    </row>
    <row r="71" spans="1:13" ht="22.5" customHeight="1">
      <c r="A71" s="326"/>
      <c r="B71" s="366"/>
      <c r="C71" s="366"/>
      <c r="D71" s="318"/>
      <c r="E71" s="363"/>
      <c r="F71" s="363"/>
      <c r="G71" s="360"/>
      <c r="H71" s="278" t="s">
        <v>27</v>
      </c>
      <c r="I71" s="103"/>
      <c r="J71" s="103">
        <v>366000</v>
      </c>
      <c r="K71" s="103"/>
      <c r="L71" s="111"/>
      <c r="M71" s="298"/>
    </row>
    <row r="72" spans="1:13" ht="22.5" customHeight="1">
      <c r="A72" s="326"/>
      <c r="B72" s="366"/>
      <c r="C72" s="366"/>
      <c r="D72" s="318"/>
      <c r="E72" s="363"/>
      <c r="F72" s="363"/>
      <c r="G72" s="360"/>
      <c r="H72" s="279" t="s">
        <v>28</v>
      </c>
      <c r="I72" s="112"/>
      <c r="J72" s="112"/>
      <c r="K72" s="112"/>
      <c r="L72" s="113"/>
      <c r="M72" s="298"/>
    </row>
    <row r="73" spans="1:13" ht="22.5" customHeight="1">
      <c r="A73" s="327"/>
      <c r="B73" s="367"/>
      <c r="C73" s="367"/>
      <c r="D73" s="319"/>
      <c r="E73" s="364"/>
      <c r="F73" s="364"/>
      <c r="G73" s="361"/>
      <c r="H73" s="274" t="s">
        <v>29</v>
      </c>
      <c r="I73" s="275"/>
      <c r="J73" s="275">
        <v>2071000</v>
      </c>
      <c r="K73" s="275"/>
      <c r="L73" s="276"/>
      <c r="M73" s="298"/>
    </row>
    <row r="74" spans="1:13" ht="22.5" customHeight="1">
      <c r="A74" s="325" t="s">
        <v>699</v>
      </c>
      <c r="B74" s="320" t="s">
        <v>355</v>
      </c>
      <c r="C74" s="320" t="s">
        <v>597</v>
      </c>
      <c r="D74" s="317" t="s">
        <v>202</v>
      </c>
      <c r="E74" s="362" t="s">
        <v>147</v>
      </c>
      <c r="F74" s="362" t="s">
        <v>118</v>
      </c>
      <c r="G74" s="359">
        <v>38000000</v>
      </c>
      <c r="H74" s="277" t="s">
        <v>26</v>
      </c>
      <c r="I74" s="100">
        <f>SUM(I75,I76,I77)</f>
        <v>0</v>
      </c>
      <c r="J74" s="100">
        <f>SUM(J75,J76,J77)</f>
        <v>9500000</v>
      </c>
      <c r="K74" s="100">
        <f>SUM(K75,K76,K77)</f>
        <v>9500000</v>
      </c>
      <c r="L74" s="100">
        <f>SUM(L75,L76,L77)</f>
        <v>19000000</v>
      </c>
      <c r="M74" s="298">
        <f>G74-I74-J74-K74-L74</f>
        <v>0</v>
      </c>
    </row>
    <row r="75" spans="1:13" ht="22.5" customHeight="1">
      <c r="A75" s="326"/>
      <c r="B75" s="321"/>
      <c r="C75" s="321"/>
      <c r="D75" s="318"/>
      <c r="E75" s="363"/>
      <c r="F75" s="363"/>
      <c r="G75" s="360"/>
      <c r="H75" s="279" t="s">
        <v>27</v>
      </c>
      <c r="I75" s="112"/>
      <c r="J75" s="112"/>
      <c r="K75" s="112"/>
      <c r="L75" s="113"/>
      <c r="M75" s="298">
        <f>G75-I75-J75-K75-L75</f>
        <v>0</v>
      </c>
    </row>
    <row r="76" spans="1:13" ht="22.5" customHeight="1">
      <c r="A76" s="326"/>
      <c r="B76" s="321"/>
      <c r="C76" s="321"/>
      <c r="D76" s="318"/>
      <c r="E76" s="363"/>
      <c r="F76" s="363"/>
      <c r="G76" s="360"/>
      <c r="H76" s="279" t="s">
        <v>28</v>
      </c>
      <c r="I76" s="112"/>
      <c r="J76" s="112"/>
      <c r="K76" s="112"/>
      <c r="L76" s="113"/>
      <c r="M76" s="298">
        <f>G76-I76-J76-K76-L76</f>
        <v>0</v>
      </c>
    </row>
    <row r="77" spans="1:13" ht="22.5" customHeight="1">
      <c r="A77" s="327"/>
      <c r="B77" s="322"/>
      <c r="C77" s="322"/>
      <c r="D77" s="319"/>
      <c r="E77" s="364"/>
      <c r="F77" s="364"/>
      <c r="G77" s="361"/>
      <c r="H77" s="274" t="s">
        <v>29</v>
      </c>
      <c r="I77" s="275"/>
      <c r="J77" s="275">
        <v>9500000</v>
      </c>
      <c r="K77" s="275">
        <v>9500000</v>
      </c>
      <c r="L77" s="276">
        <v>19000000</v>
      </c>
      <c r="M77" s="298"/>
    </row>
    <row r="78" spans="1:13" ht="22.5" customHeight="1">
      <c r="A78" s="325" t="s">
        <v>700</v>
      </c>
      <c r="B78" s="320" t="s">
        <v>355</v>
      </c>
      <c r="C78" s="320" t="s">
        <v>550</v>
      </c>
      <c r="D78" s="317" t="s">
        <v>146</v>
      </c>
      <c r="E78" s="362" t="s">
        <v>702</v>
      </c>
      <c r="F78" s="362" t="s">
        <v>116</v>
      </c>
      <c r="G78" s="359">
        <v>40000000</v>
      </c>
      <c r="H78" s="277" t="s">
        <v>26</v>
      </c>
      <c r="I78" s="100">
        <f>SUM(I79,I80,I81)</f>
        <v>0</v>
      </c>
      <c r="J78" s="100">
        <f>SUM(J79,J80,J81)</f>
        <v>2000000</v>
      </c>
      <c r="K78" s="100">
        <f>SUM(K79,K80,K81)</f>
        <v>38000000</v>
      </c>
      <c r="L78" s="100">
        <f>SUM(L79,L80,L81)</f>
        <v>0</v>
      </c>
      <c r="M78" s="298">
        <f>G78-I78-J78-K78-L78</f>
        <v>0</v>
      </c>
    </row>
    <row r="79" spans="1:13" ht="22.5" customHeight="1">
      <c r="A79" s="326"/>
      <c r="B79" s="321"/>
      <c r="C79" s="321"/>
      <c r="D79" s="318"/>
      <c r="E79" s="363"/>
      <c r="F79" s="363"/>
      <c r="G79" s="360"/>
      <c r="H79" s="279" t="s">
        <v>27</v>
      </c>
      <c r="I79" s="112"/>
      <c r="J79" s="112"/>
      <c r="K79" s="112"/>
      <c r="L79" s="113"/>
      <c r="M79" s="298">
        <f>G79-I79-J79-K79-L79</f>
        <v>0</v>
      </c>
    </row>
    <row r="80" spans="1:13" ht="22.5" customHeight="1">
      <c r="A80" s="326"/>
      <c r="B80" s="321"/>
      <c r="C80" s="321"/>
      <c r="D80" s="318"/>
      <c r="E80" s="363"/>
      <c r="F80" s="363"/>
      <c r="G80" s="360"/>
      <c r="H80" s="279" t="s">
        <v>28</v>
      </c>
      <c r="I80" s="112"/>
      <c r="J80" s="112"/>
      <c r="K80" s="112"/>
      <c r="L80" s="113"/>
      <c r="M80" s="298">
        <f>G80-I80-J80-K80-L80</f>
        <v>0</v>
      </c>
    </row>
    <row r="81" spans="1:13" ht="22.5" customHeight="1">
      <c r="A81" s="327"/>
      <c r="B81" s="322"/>
      <c r="C81" s="322"/>
      <c r="D81" s="319"/>
      <c r="E81" s="364"/>
      <c r="F81" s="364"/>
      <c r="G81" s="361"/>
      <c r="H81" s="274" t="s">
        <v>29</v>
      </c>
      <c r="I81" s="275"/>
      <c r="J81" s="275">
        <v>2000000</v>
      </c>
      <c r="K81" s="275">
        <v>38000000</v>
      </c>
      <c r="L81" s="276"/>
      <c r="M81" s="298"/>
    </row>
    <row r="82" spans="1:13" ht="22.5" customHeight="1">
      <c r="A82" s="325" t="s">
        <v>212</v>
      </c>
      <c r="B82" s="365">
        <v>600</v>
      </c>
      <c r="C82" s="365" t="s">
        <v>550</v>
      </c>
      <c r="D82" s="317" t="s">
        <v>183</v>
      </c>
      <c r="E82" s="362" t="s">
        <v>702</v>
      </c>
      <c r="F82" s="362" t="s">
        <v>115</v>
      </c>
      <c r="G82" s="359">
        <v>3448000</v>
      </c>
      <c r="H82" s="277" t="s">
        <v>26</v>
      </c>
      <c r="I82" s="100">
        <f>SUM(I83,I84,I85)</f>
        <v>1360000</v>
      </c>
      <c r="J82" s="100">
        <f>SUM(J83,J84,J85)</f>
        <v>1455000</v>
      </c>
      <c r="K82" s="100">
        <f>SUM(K83,K84,K85)</f>
        <v>0</v>
      </c>
      <c r="L82" s="100">
        <f>SUM(L83,L84,L85)</f>
        <v>0</v>
      </c>
      <c r="M82" s="298">
        <f>G82-I82-J82-K82-L82</f>
        <v>633000</v>
      </c>
    </row>
    <row r="83" spans="1:13" ht="22.5" customHeight="1">
      <c r="A83" s="326"/>
      <c r="B83" s="366"/>
      <c r="C83" s="366"/>
      <c r="D83" s="318"/>
      <c r="E83" s="363"/>
      <c r="F83" s="363"/>
      <c r="G83" s="360"/>
      <c r="H83" s="279" t="s">
        <v>27</v>
      </c>
      <c r="I83" s="112">
        <v>1210000</v>
      </c>
      <c r="J83" s="112">
        <v>1290000</v>
      </c>
      <c r="K83" s="112"/>
      <c r="L83" s="113"/>
      <c r="M83" s="298"/>
    </row>
    <row r="84" spans="1:13" ht="22.5" customHeight="1">
      <c r="A84" s="326"/>
      <c r="B84" s="366"/>
      <c r="C84" s="366"/>
      <c r="D84" s="318"/>
      <c r="E84" s="363"/>
      <c r="F84" s="363"/>
      <c r="G84" s="360"/>
      <c r="H84" s="279" t="s">
        <v>28</v>
      </c>
      <c r="I84" s="112"/>
      <c r="J84" s="112"/>
      <c r="K84" s="112"/>
      <c r="L84" s="113"/>
      <c r="M84" s="298"/>
    </row>
    <row r="85" spans="1:13" ht="22.5" customHeight="1">
      <c r="A85" s="327"/>
      <c r="B85" s="367"/>
      <c r="C85" s="367"/>
      <c r="D85" s="319"/>
      <c r="E85" s="364"/>
      <c r="F85" s="364"/>
      <c r="G85" s="361"/>
      <c r="H85" s="274" t="s">
        <v>29</v>
      </c>
      <c r="I85" s="275">
        <v>150000</v>
      </c>
      <c r="J85" s="275">
        <v>165000</v>
      </c>
      <c r="K85" s="275"/>
      <c r="L85" s="276"/>
      <c r="M85" s="298"/>
    </row>
    <row r="86" spans="1:13" ht="22.5" customHeight="1">
      <c r="A86" s="325" t="s">
        <v>213</v>
      </c>
      <c r="B86" s="320" t="s">
        <v>355</v>
      </c>
      <c r="C86" s="320" t="s">
        <v>550</v>
      </c>
      <c r="D86" s="362" t="s">
        <v>185</v>
      </c>
      <c r="E86" s="362" t="s">
        <v>702</v>
      </c>
      <c r="F86" s="362" t="s">
        <v>122</v>
      </c>
      <c r="G86" s="359">
        <v>30600000</v>
      </c>
      <c r="H86" s="277" t="s">
        <v>26</v>
      </c>
      <c r="I86" s="100">
        <f>SUM(I87,I88,I89)</f>
        <v>950000</v>
      </c>
      <c r="J86" s="100">
        <f>SUM(J87,J88,J89)</f>
        <v>1550000</v>
      </c>
      <c r="K86" s="100">
        <f>SUM(K87,K88,K89)</f>
        <v>2000000</v>
      </c>
      <c r="L86" s="100">
        <f>SUM(L87,L88,L89)</f>
        <v>23100000</v>
      </c>
      <c r="M86" s="298">
        <f>G86-I86-J86-K86-L86</f>
        <v>3000000</v>
      </c>
    </row>
    <row r="87" spans="1:13" ht="22.5" customHeight="1">
      <c r="A87" s="326"/>
      <c r="B87" s="321"/>
      <c r="C87" s="321"/>
      <c r="D87" s="363"/>
      <c r="E87" s="363"/>
      <c r="F87" s="363"/>
      <c r="G87" s="360"/>
      <c r="H87" s="278" t="s">
        <v>27</v>
      </c>
      <c r="I87" s="103">
        <v>950000</v>
      </c>
      <c r="J87" s="103">
        <v>465000</v>
      </c>
      <c r="K87" s="103">
        <v>600000</v>
      </c>
      <c r="L87" s="111">
        <v>7000000</v>
      </c>
      <c r="M87" s="298"/>
    </row>
    <row r="88" spans="1:13" ht="22.5" customHeight="1">
      <c r="A88" s="326"/>
      <c r="B88" s="321"/>
      <c r="C88" s="321"/>
      <c r="D88" s="363"/>
      <c r="E88" s="363"/>
      <c r="F88" s="363"/>
      <c r="G88" s="360"/>
      <c r="H88" s="279" t="s">
        <v>28</v>
      </c>
      <c r="I88" s="112"/>
      <c r="J88" s="112"/>
      <c r="K88" s="112"/>
      <c r="L88" s="113"/>
      <c r="M88" s="298"/>
    </row>
    <row r="89" spans="1:13" ht="22.5" customHeight="1">
      <c r="A89" s="327"/>
      <c r="B89" s="322"/>
      <c r="C89" s="322"/>
      <c r="D89" s="364"/>
      <c r="E89" s="364"/>
      <c r="F89" s="364"/>
      <c r="G89" s="361"/>
      <c r="H89" s="274" t="s">
        <v>29</v>
      </c>
      <c r="I89" s="275"/>
      <c r="J89" s="275">
        <v>1085000</v>
      </c>
      <c r="K89" s="275">
        <v>1400000</v>
      </c>
      <c r="L89" s="276">
        <v>16100000</v>
      </c>
      <c r="M89" s="298"/>
    </row>
    <row r="90" spans="1:13" ht="22.5" customHeight="1">
      <c r="A90" s="325" t="s">
        <v>214</v>
      </c>
      <c r="B90" s="320" t="s">
        <v>355</v>
      </c>
      <c r="C90" s="320" t="s">
        <v>550</v>
      </c>
      <c r="D90" s="362" t="s">
        <v>701</v>
      </c>
      <c r="E90" s="362" t="s">
        <v>702</v>
      </c>
      <c r="F90" s="362" t="s">
        <v>129</v>
      </c>
      <c r="G90" s="359">
        <v>1974000</v>
      </c>
      <c r="H90" s="277" t="s">
        <v>26</v>
      </c>
      <c r="I90" s="100">
        <f>SUM(I91,I92,I93)</f>
        <v>0</v>
      </c>
      <c r="J90" s="100">
        <f>SUM(J91,J92,J93)</f>
        <v>565000</v>
      </c>
      <c r="K90" s="100">
        <f>SUM(K91,K92,K93)</f>
        <v>565000</v>
      </c>
      <c r="L90" s="100">
        <f>SUM(L91,L92,L93)</f>
        <v>0</v>
      </c>
      <c r="M90" s="298">
        <f>G90-I90-J90-K90-L90</f>
        <v>844000</v>
      </c>
    </row>
    <row r="91" spans="1:13" ht="22.5" customHeight="1">
      <c r="A91" s="326"/>
      <c r="B91" s="321"/>
      <c r="C91" s="321"/>
      <c r="D91" s="363"/>
      <c r="E91" s="363"/>
      <c r="F91" s="363"/>
      <c r="G91" s="360"/>
      <c r="H91" s="279" t="s">
        <v>27</v>
      </c>
      <c r="I91" s="112"/>
      <c r="J91" s="112">
        <v>565000</v>
      </c>
      <c r="K91" s="112">
        <v>565000</v>
      </c>
      <c r="L91" s="113"/>
      <c r="M91" s="298"/>
    </row>
    <row r="92" spans="1:13" ht="22.5" customHeight="1">
      <c r="A92" s="326"/>
      <c r="B92" s="321"/>
      <c r="C92" s="321"/>
      <c r="D92" s="363"/>
      <c r="E92" s="363"/>
      <c r="F92" s="363"/>
      <c r="G92" s="360"/>
      <c r="H92" s="279" t="s">
        <v>28</v>
      </c>
      <c r="I92" s="112"/>
      <c r="J92" s="112"/>
      <c r="K92" s="112"/>
      <c r="L92" s="113"/>
      <c r="M92" s="298"/>
    </row>
    <row r="93" spans="1:13" ht="22.5" customHeight="1">
      <c r="A93" s="327"/>
      <c r="B93" s="322"/>
      <c r="C93" s="322"/>
      <c r="D93" s="364"/>
      <c r="E93" s="364"/>
      <c r="F93" s="364"/>
      <c r="G93" s="361"/>
      <c r="H93" s="274" t="s">
        <v>29</v>
      </c>
      <c r="I93" s="275"/>
      <c r="J93" s="275"/>
      <c r="K93" s="275"/>
      <c r="L93" s="276"/>
      <c r="M93" s="298"/>
    </row>
    <row r="94" spans="1:13" ht="22.5" customHeight="1">
      <c r="A94" s="325" t="s">
        <v>215</v>
      </c>
      <c r="B94" s="320" t="s">
        <v>355</v>
      </c>
      <c r="C94" s="320" t="s">
        <v>550</v>
      </c>
      <c r="D94" s="362" t="s">
        <v>186</v>
      </c>
      <c r="E94" s="362" t="s">
        <v>702</v>
      </c>
      <c r="F94" s="362" t="s">
        <v>123</v>
      </c>
      <c r="G94" s="359">
        <v>3193000</v>
      </c>
      <c r="H94" s="277" t="s">
        <v>26</v>
      </c>
      <c r="I94" s="100">
        <f>SUM(I95,I96,I97)</f>
        <v>1425000</v>
      </c>
      <c r="J94" s="100">
        <f>SUM(J95,J96,J97)</f>
        <v>718000</v>
      </c>
      <c r="K94" s="100">
        <f>SUM(K95,K96,K97)</f>
        <v>0</v>
      </c>
      <c r="L94" s="100">
        <f>SUM(L95,L96,L97)</f>
        <v>0</v>
      </c>
      <c r="M94" s="298">
        <f>G94-I94-J94-K94-L94</f>
        <v>1050000</v>
      </c>
    </row>
    <row r="95" spans="1:13" ht="22.5" customHeight="1">
      <c r="A95" s="326"/>
      <c r="B95" s="321"/>
      <c r="C95" s="321"/>
      <c r="D95" s="363"/>
      <c r="E95" s="363"/>
      <c r="F95" s="363"/>
      <c r="G95" s="360"/>
      <c r="H95" s="279" t="s">
        <v>27</v>
      </c>
      <c r="I95" s="112">
        <v>356000</v>
      </c>
      <c r="J95" s="112">
        <v>718000</v>
      </c>
      <c r="K95" s="112"/>
      <c r="L95" s="113"/>
      <c r="M95" s="298"/>
    </row>
    <row r="96" spans="1:13" ht="22.5" customHeight="1">
      <c r="A96" s="326"/>
      <c r="B96" s="321"/>
      <c r="C96" s="321"/>
      <c r="D96" s="363"/>
      <c r="E96" s="363"/>
      <c r="F96" s="363"/>
      <c r="G96" s="360"/>
      <c r="H96" s="279" t="s">
        <v>28</v>
      </c>
      <c r="I96" s="112"/>
      <c r="J96" s="112"/>
      <c r="K96" s="112"/>
      <c r="L96" s="113"/>
      <c r="M96" s="298"/>
    </row>
    <row r="97" spans="1:13" ht="22.5" customHeight="1">
      <c r="A97" s="327"/>
      <c r="B97" s="322"/>
      <c r="C97" s="322"/>
      <c r="D97" s="364"/>
      <c r="E97" s="364"/>
      <c r="F97" s="364"/>
      <c r="G97" s="361"/>
      <c r="H97" s="274" t="s">
        <v>29</v>
      </c>
      <c r="I97" s="275">
        <v>1069000</v>
      </c>
      <c r="J97" s="275"/>
      <c r="K97" s="275"/>
      <c r="L97" s="276"/>
      <c r="M97" s="298"/>
    </row>
    <row r="98" spans="1:13" ht="22.5" customHeight="1">
      <c r="A98" s="325" t="s">
        <v>216</v>
      </c>
      <c r="B98" s="320" t="s">
        <v>355</v>
      </c>
      <c r="C98" s="320" t="s">
        <v>550</v>
      </c>
      <c r="D98" s="362" t="s">
        <v>124</v>
      </c>
      <c r="E98" s="362" t="s">
        <v>702</v>
      </c>
      <c r="F98" s="362" t="s">
        <v>112</v>
      </c>
      <c r="G98" s="359">
        <v>3306000</v>
      </c>
      <c r="H98" s="277" t="s">
        <v>26</v>
      </c>
      <c r="I98" s="100">
        <f>SUM(I99,I100,I101)</f>
        <v>1067000</v>
      </c>
      <c r="J98" s="100">
        <f>SUM(J99,J100,J101)</f>
        <v>1800000</v>
      </c>
      <c r="K98" s="100">
        <f>SUM(K99,K100,K101)</f>
        <v>0</v>
      </c>
      <c r="L98" s="100">
        <f>SUM(L99,L100,L101)</f>
        <v>0</v>
      </c>
      <c r="M98" s="298">
        <f>G98-I98-J98-K98-L98</f>
        <v>439000</v>
      </c>
    </row>
    <row r="99" spans="1:13" ht="22.5" customHeight="1">
      <c r="A99" s="326"/>
      <c r="B99" s="321"/>
      <c r="C99" s="321"/>
      <c r="D99" s="363"/>
      <c r="E99" s="363"/>
      <c r="F99" s="363"/>
      <c r="G99" s="360"/>
      <c r="H99" s="278" t="s">
        <v>27</v>
      </c>
      <c r="I99" s="103">
        <v>783000</v>
      </c>
      <c r="J99" s="103"/>
      <c r="K99" s="103"/>
      <c r="L99" s="111"/>
      <c r="M99" s="298"/>
    </row>
    <row r="100" spans="1:13" ht="22.5" customHeight="1">
      <c r="A100" s="326"/>
      <c r="B100" s="321"/>
      <c r="C100" s="321"/>
      <c r="D100" s="363"/>
      <c r="E100" s="363"/>
      <c r="F100" s="363"/>
      <c r="G100" s="360"/>
      <c r="H100" s="280" t="s">
        <v>28</v>
      </c>
      <c r="I100" s="175"/>
      <c r="J100" s="175"/>
      <c r="K100" s="175"/>
      <c r="L100" s="281"/>
      <c r="M100" s="298"/>
    </row>
    <row r="101" spans="1:13" ht="22.5" customHeight="1">
      <c r="A101" s="327"/>
      <c r="B101" s="322"/>
      <c r="C101" s="322"/>
      <c r="D101" s="364"/>
      <c r="E101" s="364"/>
      <c r="F101" s="364"/>
      <c r="G101" s="361"/>
      <c r="H101" s="274" t="s">
        <v>29</v>
      </c>
      <c r="I101" s="275">
        <v>284000</v>
      </c>
      <c r="J101" s="275">
        <v>1800000</v>
      </c>
      <c r="K101" s="275"/>
      <c r="L101" s="276"/>
      <c r="M101" s="298"/>
    </row>
    <row r="102" spans="1:13" ht="22.5" customHeight="1">
      <c r="A102" s="325" t="s">
        <v>217</v>
      </c>
      <c r="B102" s="365">
        <v>600</v>
      </c>
      <c r="C102" s="365">
        <v>60016</v>
      </c>
      <c r="D102" s="384" t="s">
        <v>203</v>
      </c>
      <c r="E102" s="362" t="s">
        <v>702</v>
      </c>
      <c r="F102" s="362" t="s">
        <v>120</v>
      </c>
      <c r="G102" s="359">
        <v>10070000</v>
      </c>
      <c r="H102" s="277" t="s">
        <v>26</v>
      </c>
      <c r="I102" s="100">
        <f>SUM(I103,I104,I105)</f>
        <v>1040000</v>
      </c>
      <c r="J102" s="100">
        <f>SUM(J103,J104,J105)</f>
        <v>2400000</v>
      </c>
      <c r="K102" s="100">
        <f>SUM(K103,K104,K105)</f>
        <v>0</v>
      </c>
      <c r="L102" s="100">
        <f>SUM(L103,L104,L105)</f>
        <v>6280000</v>
      </c>
      <c r="M102" s="298">
        <f>G102-I102-J102-K102-L102</f>
        <v>350000</v>
      </c>
    </row>
    <row r="103" spans="1:13" ht="22.5" customHeight="1">
      <c r="A103" s="326"/>
      <c r="B103" s="366"/>
      <c r="C103" s="366"/>
      <c r="D103" s="385"/>
      <c r="E103" s="363"/>
      <c r="F103" s="363"/>
      <c r="G103" s="360"/>
      <c r="H103" s="279" t="s">
        <v>27</v>
      </c>
      <c r="I103" s="112">
        <v>830000</v>
      </c>
      <c r="J103" s="112">
        <v>1950000</v>
      </c>
      <c r="K103" s="112"/>
      <c r="L103" s="113">
        <v>5446000</v>
      </c>
      <c r="M103" s="298"/>
    </row>
    <row r="104" spans="1:13" ht="22.5" customHeight="1">
      <c r="A104" s="326"/>
      <c r="B104" s="366"/>
      <c r="C104" s="366"/>
      <c r="D104" s="385"/>
      <c r="E104" s="363"/>
      <c r="F104" s="363"/>
      <c r="G104" s="360"/>
      <c r="H104" s="279" t="s">
        <v>28</v>
      </c>
      <c r="I104" s="112"/>
      <c r="J104" s="112"/>
      <c r="K104" s="112"/>
      <c r="L104" s="113"/>
      <c r="M104" s="298"/>
    </row>
    <row r="105" spans="1:13" ht="22.5" customHeight="1">
      <c r="A105" s="327"/>
      <c r="B105" s="367"/>
      <c r="C105" s="367"/>
      <c r="D105" s="386"/>
      <c r="E105" s="364"/>
      <c r="F105" s="364"/>
      <c r="G105" s="361"/>
      <c r="H105" s="274" t="s">
        <v>29</v>
      </c>
      <c r="I105" s="275">
        <v>210000</v>
      </c>
      <c r="J105" s="275">
        <v>450000</v>
      </c>
      <c r="K105" s="275"/>
      <c r="L105" s="276">
        <v>834000</v>
      </c>
      <c r="M105" s="298"/>
    </row>
    <row r="106" spans="1:13" ht="22.5" customHeight="1">
      <c r="A106" s="325" t="s">
        <v>236</v>
      </c>
      <c r="B106" s="365">
        <v>600</v>
      </c>
      <c r="C106" s="365">
        <v>60016</v>
      </c>
      <c r="D106" s="384" t="s">
        <v>54</v>
      </c>
      <c r="E106" s="362" t="s">
        <v>702</v>
      </c>
      <c r="F106" s="362" t="s">
        <v>125</v>
      </c>
      <c r="G106" s="359">
        <v>11000000</v>
      </c>
      <c r="H106" s="277" t="s">
        <v>26</v>
      </c>
      <c r="I106" s="100">
        <f>SUM(I107,I108,I109)</f>
        <v>1500000</v>
      </c>
      <c r="J106" s="100">
        <f>SUM(J107,J108,J109)</f>
        <v>1500000</v>
      </c>
      <c r="K106" s="100">
        <f>SUM(K107,K108,K109)</f>
        <v>3000000</v>
      </c>
      <c r="L106" s="100">
        <f>SUM(L107,L108,L109)</f>
        <v>3400000</v>
      </c>
      <c r="M106" s="298">
        <f>G106-I106-J106-K106-L106</f>
        <v>1600000</v>
      </c>
    </row>
    <row r="107" spans="1:13" ht="22.5" customHeight="1">
      <c r="A107" s="326"/>
      <c r="B107" s="366"/>
      <c r="C107" s="366"/>
      <c r="D107" s="385"/>
      <c r="E107" s="363"/>
      <c r="F107" s="363"/>
      <c r="G107" s="360"/>
      <c r="H107" s="279" t="s">
        <v>27</v>
      </c>
      <c r="I107" s="112">
        <v>1500000</v>
      </c>
      <c r="J107" s="112">
        <v>1500000</v>
      </c>
      <c r="K107" s="112">
        <v>3000000</v>
      </c>
      <c r="L107" s="113">
        <v>3400000</v>
      </c>
      <c r="M107" s="298"/>
    </row>
    <row r="108" spans="1:13" ht="22.5" customHeight="1">
      <c r="A108" s="326"/>
      <c r="B108" s="366"/>
      <c r="C108" s="366"/>
      <c r="D108" s="385"/>
      <c r="E108" s="363"/>
      <c r="F108" s="363"/>
      <c r="G108" s="360"/>
      <c r="H108" s="279" t="s">
        <v>28</v>
      </c>
      <c r="I108" s="112"/>
      <c r="J108" s="112"/>
      <c r="K108" s="112"/>
      <c r="L108" s="113"/>
      <c r="M108" s="298"/>
    </row>
    <row r="109" spans="1:13" ht="22.5" customHeight="1">
      <c r="A109" s="327"/>
      <c r="B109" s="367"/>
      <c r="C109" s="367"/>
      <c r="D109" s="386"/>
      <c r="E109" s="364"/>
      <c r="F109" s="364"/>
      <c r="G109" s="361"/>
      <c r="H109" s="274" t="s">
        <v>29</v>
      </c>
      <c r="I109" s="275"/>
      <c r="J109" s="275"/>
      <c r="K109" s="275"/>
      <c r="L109" s="276"/>
      <c r="M109" s="298"/>
    </row>
    <row r="110" spans="1:13" ht="22.5" customHeight="1">
      <c r="A110" s="325" t="s">
        <v>218</v>
      </c>
      <c r="B110" s="365">
        <v>600</v>
      </c>
      <c r="C110" s="365">
        <v>60016</v>
      </c>
      <c r="D110" s="384" t="s">
        <v>204</v>
      </c>
      <c r="E110" s="362" t="s">
        <v>702</v>
      </c>
      <c r="F110" s="362" t="s">
        <v>797</v>
      </c>
      <c r="G110" s="359">
        <v>3484000</v>
      </c>
      <c r="H110" s="277" t="s">
        <v>26</v>
      </c>
      <c r="I110" s="100">
        <f>SUM(I111,I112,I113)</f>
        <v>665000</v>
      </c>
      <c r="J110" s="100">
        <f>SUM(J111,J112,J113)</f>
        <v>0</v>
      </c>
      <c r="K110" s="100">
        <f>SUM(K111,K112,K113)</f>
        <v>1175000</v>
      </c>
      <c r="L110" s="100">
        <f>SUM(L111,L112,L113)</f>
        <v>1335000</v>
      </c>
      <c r="M110" s="298">
        <f>G110-I110-J110-K110-L110</f>
        <v>309000</v>
      </c>
    </row>
    <row r="111" spans="1:13" ht="22.5" customHeight="1">
      <c r="A111" s="326"/>
      <c r="B111" s="366"/>
      <c r="C111" s="366"/>
      <c r="D111" s="385"/>
      <c r="E111" s="363"/>
      <c r="F111" s="363"/>
      <c r="G111" s="360"/>
      <c r="H111" s="279" t="s">
        <v>27</v>
      </c>
      <c r="I111" s="112">
        <v>450000</v>
      </c>
      <c r="J111" s="112"/>
      <c r="K111" s="112">
        <v>799000</v>
      </c>
      <c r="L111" s="113">
        <v>908000</v>
      </c>
      <c r="M111" s="298"/>
    </row>
    <row r="112" spans="1:13" ht="22.5" customHeight="1">
      <c r="A112" s="326"/>
      <c r="B112" s="366"/>
      <c r="C112" s="366"/>
      <c r="D112" s="385"/>
      <c r="E112" s="363"/>
      <c r="F112" s="363"/>
      <c r="G112" s="360"/>
      <c r="H112" s="279" t="s">
        <v>28</v>
      </c>
      <c r="I112" s="112"/>
      <c r="J112" s="112"/>
      <c r="K112" s="112"/>
      <c r="L112" s="113"/>
      <c r="M112" s="298"/>
    </row>
    <row r="113" spans="1:13" ht="22.5" customHeight="1">
      <c r="A113" s="327"/>
      <c r="B113" s="367"/>
      <c r="C113" s="367"/>
      <c r="D113" s="386"/>
      <c r="E113" s="364"/>
      <c r="F113" s="364"/>
      <c r="G113" s="361"/>
      <c r="H113" s="274" t="s">
        <v>29</v>
      </c>
      <c r="I113" s="275">
        <v>215000</v>
      </c>
      <c r="J113" s="275"/>
      <c r="K113" s="275">
        <v>376000</v>
      </c>
      <c r="L113" s="276">
        <v>427000</v>
      </c>
      <c r="M113" s="298"/>
    </row>
    <row r="114" spans="1:13" ht="22.5" customHeight="1">
      <c r="A114" s="325" t="s">
        <v>219</v>
      </c>
      <c r="B114" s="365">
        <v>600</v>
      </c>
      <c r="C114" s="365">
        <v>60016</v>
      </c>
      <c r="D114" s="384" t="s">
        <v>205</v>
      </c>
      <c r="E114" s="362" t="s">
        <v>702</v>
      </c>
      <c r="F114" s="362" t="s">
        <v>123</v>
      </c>
      <c r="G114" s="359">
        <v>1750000</v>
      </c>
      <c r="H114" s="277" t="s">
        <v>26</v>
      </c>
      <c r="I114" s="100">
        <f>SUM(I115,I116,I117)</f>
        <v>0</v>
      </c>
      <c r="J114" s="100">
        <f>SUM(J115,J116,J117)</f>
        <v>1310000</v>
      </c>
      <c r="K114" s="100">
        <f>SUM(K115,K116,K117)</f>
        <v>0</v>
      </c>
      <c r="L114" s="100">
        <f>SUM(L115,L116,L117)</f>
        <v>0</v>
      </c>
      <c r="M114" s="298">
        <f>G114-I114-J114-K114-L114</f>
        <v>440000</v>
      </c>
    </row>
    <row r="115" spans="1:13" ht="22.5" customHeight="1">
      <c r="A115" s="326"/>
      <c r="B115" s="366"/>
      <c r="C115" s="366"/>
      <c r="D115" s="385"/>
      <c r="E115" s="363"/>
      <c r="F115" s="363"/>
      <c r="G115" s="360"/>
      <c r="H115" s="279" t="s">
        <v>27</v>
      </c>
      <c r="I115" s="112"/>
      <c r="J115" s="112">
        <v>1230000</v>
      </c>
      <c r="K115" s="112"/>
      <c r="L115" s="113"/>
      <c r="M115" s="298"/>
    </row>
    <row r="116" spans="1:13" ht="22.5" customHeight="1">
      <c r="A116" s="326"/>
      <c r="B116" s="366"/>
      <c r="C116" s="366"/>
      <c r="D116" s="385"/>
      <c r="E116" s="363"/>
      <c r="F116" s="363"/>
      <c r="G116" s="360"/>
      <c r="H116" s="279" t="s">
        <v>28</v>
      </c>
      <c r="I116" s="112"/>
      <c r="J116" s="112"/>
      <c r="K116" s="112"/>
      <c r="L116" s="113"/>
      <c r="M116" s="298"/>
    </row>
    <row r="117" spans="1:13" ht="22.5" customHeight="1">
      <c r="A117" s="327"/>
      <c r="B117" s="367"/>
      <c r="C117" s="367"/>
      <c r="D117" s="386"/>
      <c r="E117" s="364"/>
      <c r="F117" s="364"/>
      <c r="G117" s="361"/>
      <c r="H117" s="274" t="s">
        <v>29</v>
      </c>
      <c r="I117" s="275"/>
      <c r="J117" s="275">
        <v>80000</v>
      </c>
      <c r="K117" s="275"/>
      <c r="L117" s="276"/>
      <c r="M117" s="298"/>
    </row>
    <row r="118" spans="1:13" ht="22.5" customHeight="1">
      <c r="A118" s="325" t="s">
        <v>220</v>
      </c>
      <c r="B118" s="365">
        <v>600</v>
      </c>
      <c r="C118" s="365">
        <v>60016</v>
      </c>
      <c r="D118" s="384" t="s">
        <v>206</v>
      </c>
      <c r="E118" s="362" t="s">
        <v>702</v>
      </c>
      <c r="F118" s="362" t="s">
        <v>118</v>
      </c>
      <c r="G118" s="359">
        <v>8899000</v>
      </c>
      <c r="H118" s="277" t="s">
        <v>26</v>
      </c>
      <c r="I118" s="100">
        <f>SUM(I119,I120,I121)</f>
        <v>0</v>
      </c>
      <c r="J118" s="100">
        <f>SUM(J119,J120,J121)</f>
        <v>100000</v>
      </c>
      <c r="K118" s="100">
        <f>SUM(K119,K120,K121)</f>
        <v>117000</v>
      </c>
      <c r="L118" s="100">
        <f>SUM(L119,L120,L121)</f>
        <v>8682000</v>
      </c>
      <c r="M118" s="298">
        <f>G118-I118-J118-K118-L118</f>
        <v>0</v>
      </c>
    </row>
    <row r="119" spans="1:13" ht="22.5" customHeight="1">
      <c r="A119" s="326"/>
      <c r="B119" s="366"/>
      <c r="C119" s="366"/>
      <c r="D119" s="385"/>
      <c r="E119" s="363"/>
      <c r="F119" s="363"/>
      <c r="G119" s="360"/>
      <c r="H119" s="279" t="s">
        <v>27</v>
      </c>
      <c r="I119" s="112"/>
      <c r="J119" s="112">
        <v>100000</v>
      </c>
      <c r="K119" s="112">
        <v>117000</v>
      </c>
      <c r="L119" s="113">
        <v>894000</v>
      </c>
      <c r="M119" s="298"/>
    </row>
    <row r="120" spans="1:13" ht="22.5" customHeight="1">
      <c r="A120" s="326"/>
      <c r="B120" s="366"/>
      <c r="C120" s="366"/>
      <c r="D120" s="385"/>
      <c r="E120" s="363"/>
      <c r="F120" s="363"/>
      <c r="G120" s="360"/>
      <c r="H120" s="279" t="s">
        <v>28</v>
      </c>
      <c r="I120" s="112"/>
      <c r="J120" s="112"/>
      <c r="K120" s="112"/>
      <c r="L120" s="113"/>
      <c r="M120" s="298"/>
    </row>
    <row r="121" spans="1:13" ht="22.5" customHeight="1">
      <c r="A121" s="327"/>
      <c r="B121" s="367"/>
      <c r="C121" s="367"/>
      <c r="D121" s="386"/>
      <c r="E121" s="364"/>
      <c r="F121" s="364"/>
      <c r="G121" s="361"/>
      <c r="H121" s="274" t="s">
        <v>29</v>
      </c>
      <c r="I121" s="275"/>
      <c r="J121" s="275"/>
      <c r="K121" s="275"/>
      <c r="L121" s="276">
        <v>7788000</v>
      </c>
      <c r="M121" s="298"/>
    </row>
    <row r="122" spans="1:13" ht="22.5" customHeight="1">
      <c r="A122" s="325" t="s">
        <v>221</v>
      </c>
      <c r="B122" s="365">
        <v>600</v>
      </c>
      <c r="C122" s="365">
        <v>60016</v>
      </c>
      <c r="D122" s="384" t="s">
        <v>126</v>
      </c>
      <c r="E122" s="362" t="s">
        <v>702</v>
      </c>
      <c r="F122" s="362" t="s">
        <v>748</v>
      </c>
      <c r="G122" s="359">
        <v>1400000</v>
      </c>
      <c r="H122" s="277" t="s">
        <v>26</v>
      </c>
      <c r="I122" s="100">
        <f>SUM(I123,I124,I125)</f>
        <v>0</v>
      </c>
      <c r="J122" s="100">
        <f>SUM(J123,J124,J125)</f>
        <v>0</v>
      </c>
      <c r="K122" s="100">
        <f>SUM(K123,K124,K125)</f>
        <v>0</v>
      </c>
      <c r="L122" s="100">
        <f>SUM(L123,L124,L125)</f>
        <v>1400000</v>
      </c>
      <c r="M122" s="298">
        <f>G122-I122-J122-K122-L122</f>
        <v>0</v>
      </c>
    </row>
    <row r="123" spans="1:13" ht="22.5" customHeight="1">
      <c r="A123" s="326"/>
      <c r="B123" s="366"/>
      <c r="C123" s="366"/>
      <c r="D123" s="385"/>
      <c r="E123" s="363"/>
      <c r="F123" s="363"/>
      <c r="G123" s="360"/>
      <c r="H123" s="279" t="s">
        <v>27</v>
      </c>
      <c r="I123" s="112"/>
      <c r="J123" s="112"/>
      <c r="K123" s="112"/>
      <c r="L123" s="113">
        <v>700000</v>
      </c>
      <c r="M123" s="298"/>
    </row>
    <row r="124" spans="1:13" ht="22.5" customHeight="1">
      <c r="A124" s="326"/>
      <c r="B124" s="366"/>
      <c r="C124" s="366"/>
      <c r="D124" s="385"/>
      <c r="E124" s="363"/>
      <c r="F124" s="363"/>
      <c r="G124" s="360"/>
      <c r="H124" s="279" t="s">
        <v>28</v>
      </c>
      <c r="I124" s="112"/>
      <c r="J124" s="112"/>
      <c r="K124" s="112"/>
      <c r="L124" s="113"/>
      <c r="M124" s="298"/>
    </row>
    <row r="125" spans="1:13" ht="22.5" customHeight="1">
      <c r="A125" s="327"/>
      <c r="B125" s="367"/>
      <c r="C125" s="367"/>
      <c r="D125" s="386"/>
      <c r="E125" s="364"/>
      <c r="F125" s="364"/>
      <c r="G125" s="361"/>
      <c r="H125" s="274" t="s">
        <v>29</v>
      </c>
      <c r="I125" s="275"/>
      <c r="J125" s="275"/>
      <c r="K125" s="275"/>
      <c r="L125" s="276">
        <v>700000</v>
      </c>
      <c r="M125" s="298"/>
    </row>
    <row r="126" spans="1:13" ht="22.5" customHeight="1">
      <c r="A126" s="325" t="s">
        <v>222</v>
      </c>
      <c r="B126" s="320" t="s">
        <v>355</v>
      </c>
      <c r="C126" s="320" t="s">
        <v>540</v>
      </c>
      <c r="D126" s="362" t="s">
        <v>794</v>
      </c>
      <c r="E126" s="362" t="s">
        <v>702</v>
      </c>
      <c r="F126" s="362" t="s">
        <v>38</v>
      </c>
      <c r="G126" s="359">
        <v>25350000</v>
      </c>
      <c r="H126" s="277" t="s">
        <v>26</v>
      </c>
      <c r="I126" s="100">
        <f>SUM(I127,I128,I129)</f>
        <v>17646350</v>
      </c>
      <c r="J126" s="100">
        <f>SUM(J127,J128,J129)</f>
        <v>0</v>
      </c>
      <c r="K126" s="100">
        <f>SUM(K127,K128,K129)</f>
        <v>0</v>
      </c>
      <c r="L126" s="100">
        <f>SUM(L127,L128,L129)</f>
        <v>0</v>
      </c>
      <c r="M126" s="298">
        <f>G126-I126-J126-K126-L126</f>
        <v>7703650</v>
      </c>
    </row>
    <row r="127" spans="1:13" ht="22.5" customHeight="1">
      <c r="A127" s="326"/>
      <c r="B127" s="321"/>
      <c r="C127" s="321"/>
      <c r="D127" s="363"/>
      <c r="E127" s="363"/>
      <c r="F127" s="363"/>
      <c r="G127" s="360"/>
      <c r="H127" s="279" t="s">
        <v>27</v>
      </c>
      <c r="I127" s="112">
        <v>1687952</v>
      </c>
      <c r="J127" s="112"/>
      <c r="K127" s="112"/>
      <c r="L127" s="113"/>
      <c r="M127" s="298"/>
    </row>
    <row r="128" spans="1:13" ht="22.5" customHeight="1">
      <c r="A128" s="326"/>
      <c r="B128" s="321"/>
      <c r="C128" s="321"/>
      <c r="D128" s="363"/>
      <c r="E128" s="363"/>
      <c r="F128" s="363"/>
      <c r="G128" s="360"/>
      <c r="H128" s="279" t="s">
        <v>28</v>
      </c>
      <c r="I128" s="112"/>
      <c r="J128" s="112"/>
      <c r="K128" s="112"/>
      <c r="L128" s="113"/>
      <c r="M128" s="298"/>
    </row>
    <row r="129" spans="1:13" ht="22.5" customHeight="1">
      <c r="A129" s="327"/>
      <c r="B129" s="322"/>
      <c r="C129" s="322"/>
      <c r="D129" s="364"/>
      <c r="E129" s="364"/>
      <c r="F129" s="364"/>
      <c r="G129" s="361"/>
      <c r="H129" s="274" t="s">
        <v>29</v>
      </c>
      <c r="I129" s="275">
        <v>15958398</v>
      </c>
      <c r="J129" s="275"/>
      <c r="K129" s="275"/>
      <c r="L129" s="276"/>
      <c r="M129" s="298"/>
    </row>
    <row r="130" spans="1:13" ht="22.5" customHeight="1">
      <c r="A130" s="325" t="s">
        <v>223</v>
      </c>
      <c r="B130" s="320" t="s">
        <v>359</v>
      </c>
      <c r="C130" s="320" t="s">
        <v>551</v>
      </c>
      <c r="D130" s="362" t="s">
        <v>187</v>
      </c>
      <c r="E130" s="362" t="s">
        <v>702</v>
      </c>
      <c r="F130" s="362" t="s">
        <v>127</v>
      </c>
      <c r="G130" s="359">
        <v>13600000</v>
      </c>
      <c r="H130" s="277" t="s">
        <v>26</v>
      </c>
      <c r="I130" s="100">
        <f>SUM(I131,I132,I133)</f>
        <v>1210000</v>
      </c>
      <c r="J130" s="100">
        <f>SUM(J131,J132,J133)</f>
        <v>5720000</v>
      </c>
      <c r="K130" s="100">
        <f>SUM(K131,K132,K133)</f>
        <v>6390000</v>
      </c>
      <c r="L130" s="100">
        <f>SUM(L131,L132,L133)</f>
        <v>0</v>
      </c>
      <c r="M130" s="298">
        <f>G130-I130-J130-K130-L130</f>
        <v>280000</v>
      </c>
    </row>
    <row r="131" spans="1:13" ht="22.5" customHeight="1">
      <c r="A131" s="326"/>
      <c r="B131" s="321"/>
      <c r="C131" s="321"/>
      <c r="D131" s="363"/>
      <c r="E131" s="363"/>
      <c r="F131" s="363"/>
      <c r="G131" s="360"/>
      <c r="H131" s="278" t="s">
        <v>27</v>
      </c>
      <c r="I131" s="103">
        <v>1210000</v>
      </c>
      <c r="J131" s="103">
        <v>1716000</v>
      </c>
      <c r="K131" s="103">
        <v>1981000</v>
      </c>
      <c r="L131" s="111"/>
      <c r="M131" s="298"/>
    </row>
    <row r="132" spans="1:13" ht="22.5" customHeight="1">
      <c r="A132" s="326"/>
      <c r="B132" s="321"/>
      <c r="C132" s="321"/>
      <c r="D132" s="363"/>
      <c r="E132" s="363"/>
      <c r="F132" s="363"/>
      <c r="G132" s="360"/>
      <c r="H132" s="279" t="s">
        <v>28</v>
      </c>
      <c r="I132" s="112"/>
      <c r="J132" s="112"/>
      <c r="K132" s="112"/>
      <c r="L132" s="113"/>
      <c r="M132" s="298"/>
    </row>
    <row r="133" spans="1:13" ht="22.5" customHeight="1">
      <c r="A133" s="327"/>
      <c r="B133" s="322"/>
      <c r="C133" s="322"/>
      <c r="D133" s="364"/>
      <c r="E133" s="364"/>
      <c r="F133" s="364"/>
      <c r="G133" s="361"/>
      <c r="H133" s="274" t="s">
        <v>29</v>
      </c>
      <c r="I133" s="275"/>
      <c r="J133" s="275">
        <v>4004000</v>
      </c>
      <c r="K133" s="275">
        <v>4409000</v>
      </c>
      <c r="L133" s="276"/>
      <c r="M133" s="298"/>
    </row>
    <row r="134" spans="1:13" ht="22.5" customHeight="1">
      <c r="A134" s="325" t="s">
        <v>224</v>
      </c>
      <c r="B134" s="320" t="s">
        <v>359</v>
      </c>
      <c r="C134" s="320" t="s">
        <v>551</v>
      </c>
      <c r="D134" s="362" t="s">
        <v>59</v>
      </c>
      <c r="E134" s="362" t="s">
        <v>702</v>
      </c>
      <c r="F134" s="362" t="s">
        <v>128</v>
      </c>
      <c r="G134" s="359">
        <v>6700000</v>
      </c>
      <c r="H134" s="277" t="s">
        <v>26</v>
      </c>
      <c r="I134" s="100">
        <f>SUM(I135,I136,I137)</f>
        <v>300000</v>
      </c>
      <c r="J134" s="100">
        <f>SUM(J135,J136,J137)</f>
        <v>630000</v>
      </c>
      <c r="K134" s="100">
        <f>SUM(K135,K136,K137)</f>
        <v>1800000</v>
      </c>
      <c r="L134" s="100">
        <f>SUM(L135,L136,L137)</f>
        <v>3970000</v>
      </c>
      <c r="M134" s="298">
        <f>G134-I134-J134-K134-L134</f>
        <v>0</v>
      </c>
    </row>
    <row r="135" spans="1:13" ht="22.5" customHeight="1">
      <c r="A135" s="326"/>
      <c r="B135" s="321"/>
      <c r="C135" s="321"/>
      <c r="D135" s="363"/>
      <c r="E135" s="363"/>
      <c r="F135" s="363"/>
      <c r="G135" s="360"/>
      <c r="H135" s="278" t="s">
        <v>27</v>
      </c>
      <c r="I135" s="103">
        <v>300000</v>
      </c>
      <c r="J135" s="103">
        <v>126000</v>
      </c>
      <c r="K135" s="103">
        <v>360000</v>
      </c>
      <c r="L135" s="111">
        <v>794000</v>
      </c>
      <c r="M135" s="298"/>
    </row>
    <row r="136" spans="1:13" ht="22.5" customHeight="1">
      <c r="A136" s="326"/>
      <c r="B136" s="321"/>
      <c r="C136" s="321"/>
      <c r="D136" s="363"/>
      <c r="E136" s="363"/>
      <c r="F136" s="363"/>
      <c r="G136" s="360"/>
      <c r="H136" s="279" t="s">
        <v>28</v>
      </c>
      <c r="I136" s="112"/>
      <c r="J136" s="112"/>
      <c r="K136" s="112"/>
      <c r="L136" s="113"/>
      <c r="M136" s="298"/>
    </row>
    <row r="137" spans="1:13" ht="22.5" customHeight="1">
      <c r="A137" s="327"/>
      <c r="B137" s="322"/>
      <c r="C137" s="322"/>
      <c r="D137" s="364"/>
      <c r="E137" s="364"/>
      <c r="F137" s="364"/>
      <c r="G137" s="361"/>
      <c r="H137" s="274" t="s">
        <v>29</v>
      </c>
      <c r="I137" s="275"/>
      <c r="J137" s="275">
        <v>504000</v>
      </c>
      <c r="K137" s="275">
        <v>1440000</v>
      </c>
      <c r="L137" s="276">
        <v>3176000</v>
      </c>
      <c r="M137" s="298"/>
    </row>
    <row r="138" spans="1:13" ht="39.75" customHeight="1">
      <c r="A138" s="325" t="s">
        <v>225</v>
      </c>
      <c r="B138" s="320" t="s">
        <v>365</v>
      </c>
      <c r="C138" s="320" t="s">
        <v>553</v>
      </c>
      <c r="D138" s="362" t="s">
        <v>60</v>
      </c>
      <c r="E138" s="362" t="s">
        <v>702</v>
      </c>
      <c r="F138" s="362" t="s">
        <v>129</v>
      </c>
      <c r="G138" s="359">
        <v>20618000</v>
      </c>
      <c r="H138" s="277" t="s">
        <v>26</v>
      </c>
      <c r="I138" s="100">
        <f>SUM(I139,I140,I141)</f>
        <v>3487000</v>
      </c>
      <c r="J138" s="100">
        <f>SUM(J139,J140,J141)</f>
        <v>5661000</v>
      </c>
      <c r="K138" s="100">
        <f>SUM(K139,K140,K141)</f>
        <v>11279000</v>
      </c>
      <c r="L138" s="100">
        <f>SUM(L139,L140,L141)</f>
        <v>0</v>
      </c>
      <c r="M138" s="298">
        <f>G138-I138-J138-K138-L138</f>
        <v>191000</v>
      </c>
    </row>
    <row r="139" spans="1:13" ht="22.5" customHeight="1">
      <c r="A139" s="326"/>
      <c r="B139" s="321"/>
      <c r="C139" s="321"/>
      <c r="D139" s="363"/>
      <c r="E139" s="363"/>
      <c r="F139" s="363"/>
      <c r="G139" s="360"/>
      <c r="H139" s="278" t="s">
        <v>27</v>
      </c>
      <c r="I139" s="103">
        <v>523000</v>
      </c>
      <c r="J139" s="103">
        <v>849000</v>
      </c>
      <c r="K139" s="103">
        <v>1692000</v>
      </c>
      <c r="L139" s="111"/>
      <c r="M139" s="298"/>
    </row>
    <row r="140" spans="1:13" ht="22.5" customHeight="1">
      <c r="A140" s="326"/>
      <c r="B140" s="321"/>
      <c r="C140" s="321"/>
      <c r="D140" s="363"/>
      <c r="E140" s="363"/>
      <c r="F140" s="363"/>
      <c r="G140" s="360"/>
      <c r="H140" s="279" t="s">
        <v>28</v>
      </c>
      <c r="I140" s="112"/>
      <c r="J140" s="112"/>
      <c r="K140" s="112"/>
      <c r="L140" s="113"/>
      <c r="M140" s="298"/>
    </row>
    <row r="141" spans="1:13" ht="22.5" customHeight="1">
      <c r="A141" s="327"/>
      <c r="B141" s="322"/>
      <c r="C141" s="322"/>
      <c r="D141" s="364"/>
      <c r="E141" s="364"/>
      <c r="F141" s="364"/>
      <c r="G141" s="361"/>
      <c r="H141" s="274" t="s">
        <v>29</v>
      </c>
      <c r="I141" s="275">
        <v>2964000</v>
      </c>
      <c r="J141" s="275">
        <v>4812000</v>
      </c>
      <c r="K141" s="275">
        <v>9587000</v>
      </c>
      <c r="L141" s="276"/>
      <c r="M141" s="298"/>
    </row>
    <row r="142" spans="1:13" ht="22.5" customHeight="1">
      <c r="A142" s="325" t="s">
        <v>226</v>
      </c>
      <c r="B142" s="320" t="s">
        <v>380</v>
      </c>
      <c r="C142" s="320" t="s">
        <v>388</v>
      </c>
      <c r="D142" s="362" t="s">
        <v>207</v>
      </c>
      <c r="E142" s="362" t="s">
        <v>702</v>
      </c>
      <c r="F142" s="362" t="s">
        <v>112</v>
      </c>
      <c r="G142" s="359">
        <v>917000</v>
      </c>
      <c r="H142" s="277" t="s">
        <v>26</v>
      </c>
      <c r="I142" s="100">
        <f>SUM(I143,I144,I145)</f>
        <v>402000</v>
      </c>
      <c r="J142" s="100">
        <f>SUM(J143,J144,J145)</f>
        <v>400000</v>
      </c>
      <c r="K142" s="100">
        <f>SUM(K143,K144,K145)</f>
        <v>0</v>
      </c>
      <c r="L142" s="100">
        <f>SUM(L143,L144,L145)</f>
        <v>0</v>
      </c>
      <c r="M142" s="298">
        <f>G142-I142-J142-K142-L142</f>
        <v>115000</v>
      </c>
    </row>
    <row r="143" spans="1:13" ht="22.5" customHeight="1">
      <c r="A143" s="326"/>
      <c r="B143" s="321"/>
      <c r="C143" s="321"/>
      <c r="D143" s="363"/>
      <c r="E143" s="363"/>
      <c r="F143" s="363"/>
      <c r="G143" s="360"/>
      <c r="H143" s="278" t="s">
        <v>27</v>
      </c>
      <c r="I143" s="103">
        <v>402000</v>
      </c>
      <c r="J143" s="103">
        <v>400000</v>
      </c>
      <c r="K143" s="103"/>
      <c r="L143" s="111"/>
      <c r="M143" s="298"/>
    </row>
    <row r="144" spans="1:13" ht="22.5" customHeight="1">
      <c r="A144" s="326"/>
      <c r="B144" s="321"/>
      <c r="C144" s="321"/>
      <c r="D144" s="363"/>
      <c r="E144" s="363"/>
      <c r="F144" s="363"/>
      <c r="G144" s="360"/>
      <c r="H144" s="279" t="s">
        <v>28</v>
      </c>
      <c r="I144" s="112"/>
      <c r="J144" s="112"/>
      <c r="K144" s="112"/>
      <c r="L144" s="113"/>
      <c r="M144" s="298"/>
    </row>
    <row r="145" spans="1:13" ht="22.5" customHeight="1">
      <c r="A145" s="327"/>
      <c r="B145" s="322"/>
      <c r="C145" s="322"/>
      <c r="D145" s="364"/>
      <c r="E145" s="364"/>
      <c r="F145" s="364"/>
      <c r="G145" s="361"/>
      <c r="H145" s="274" t="s">
        <v>29</v>
      </c>
      <c r="I145" s="275"/>
      <c r="J145" s="275"/>
      <c r="K145" s="275"/>
      <c r="L145" s="276"/>
      <c r="M145" s="298"/>
    </row>
    <row r="146" spans="1:13" ht="22.5" customHeight="1">
      <c r="A146" s="325" t="s">
        <v>227</v>
      </c>
      <c r="B146" s="320" t="s">
        <v>380</v>
      </c>
      <c r="C146" s="320" t="s">
        <v>388</v>
      </c>
      <c r="D146" s="362" t="s">
        <v>130</v>
      </c>
      <c r="E146" s="362" t="s">
        <v>702</v>
      </c>
      <c r="F146" s="362" t="s">
        <v>131</v>
      </c>
      <c r="G146" s="359">
        <v>7751000</v>
      </c>
      <c r="H146" s="277" t="s">
        <v>26</v>
      </c>
      <c r="I146" s="100">
        <f>SUM(I147,I148,I149)</f>
        <v>0</v>
      </c>
      <c r="J146" s="100">
        <f>SUM(J147,J148,J149)</f>
        <v>300000</v>
      </c>
      <c r="K146" s="100">
        <f>SUM(K147,K148,K149)</f>
        <v>2529000</v>
      </c>
      <c r="L146" s="100">
        <f>SUM(L147,L148,L149)</f>
        <v>3948000</v>
      </c>
      <c r="M146" s="298">
        <f>G146-I146-J146-K146-L146</f>
        <v>974000</v>
      </c>
    </row>
    <row r="147" spans="1:13" ht="22.5" customHeight="1">
      <c r="A147" s="326"/>
      <c r="B147" s="321"/>
      <c r="C147" s="321"/>
      <c r="D147" s="363"/>
      <c r="E147" s="363"/>
      <c r="F147" s="363"/>
      <c r="G147" s="360"/>
      <c r="H147" s="279" t="s">
        <v>27</v>
      </c>
      <c r="I147" s="112"/>
      <c r="J147" s="112">
        <v>300000</v>
      </c>
      <c r="K147" s="112">
        <v>2529000</v>
      </c>
      <c r="L147" s="113">
        <v>3948000</v>
      </c>
      <c r="M147" s="298"/>
    </row>
    <row r="148" spans="1:13" ht="22.5" customHeight="1">
      <c r="A148" s="326"/>
      <c r="B148" s="321"/>
      <c r="C148" s="321"/>
      <c r="D148" s="363"/>
      <c r="E148" s="363"/>
      <c r="F148" s="363"/>
      <c r="G148" s="360"/>
      <c r="H148" s="279" t="s">
        <v>28</v>
      </c>
      <c r="I148" s="112"/>
      <c r="J148" s="112"/>
      <c r="K148" s="112"/>
      <c r="L148" s="113"/>
      <c r="M148" s="298"/>
    </row>
    <row r="149" spans="1:13" ht="22.5" customHeight="1">
      <c r="A149" s="327"/>
      <c r="B149" s="322"/>
      <c r="C149" s="322"/>
      <c r="D149" s="364"/>
      <c r="E149" s="364"/>
      <c r="F149" s="364"/>
      <c r="G149" s="361"/>
      <c r="H149" s="274" t="s">
        <v>29</v>
      </c>
      <c r="I149" s="275"/>
      <c r="J149" s="275"/>
      <c r="K149" s="275"/>
      <c r="L149" s="276"/>
      <c r="M149" s="298"/>
    </row>
    <row r="150" spans="1:13" ht="22.5" customHeight="1">
      <c r="A150" s="325" t="s">
        <v>228</v>
      </c>
      <c r="B150" s="387">
        <v>754</v>
      </c>
      <c r="C150" s="320" t="s">
        <v>558</v>
      </c>
      <c r="D150" s="362" t="s">
        <v>62</v>
      </c>
      <c r="E150" s="362" t="s">
        <v>702</v>
      </c>
      <c r="F150" s="362" t="s">
        <v>125</v>
      </c>
      <c r="G150" s="359">
        <v>2247000</v>
      </c>
      <c r="H150" s="277" t="s">
        <v>26</v>
      </c>
      <c r="I150" s="100">
        <f>SUM(I151,I152,I153)</f>
        <v>938000</v>
      </c>
      <c r="J150" s="100">
        <f>SUM(J151,J152,J153)</f>
        <v>327000</v>
      </c>
      <c r="K150" s="100">
        <f>SUM(K151,K152,K153)</f>
        <v>655000</v>
      </c>
      <c r="L150" s="100">
        <f>SUM(L151,L152,L153)</f>
        <v>327000</v>
      </c>
      <c r="M150" s="298">
        <f>G150-I150-J150-K150-L150</f>
        <v>0</v>
      </c>
    </row>
    <row r="151" spans="1:13" ht="22.5" customHeight="1">
      <c r="A151" s="326"/>
      <c r="B151" s="321"/>
      <c r="C151" s="321"/>
      <c r="D151" s="363"/>
      <c r="E151" s="363"/>
      <c r="F151" s="363"/>
      <c r="G151" s="360"/>
      <c r="H151" s="279" t="s">
        <v>27</v>
      </c>
      <c r="I151" s="112">
        <v>888000</v>
      </c>
      <c r="J151" s="112">
        <v>327000</v>
      </c>
      <c r="K151" s="112">
        <v>655000</v>
      </c>
      <c r="L151" s="113">
        <v>327000</v>
      </c>
      <c r="M151" s="298"/>
    </row>
    <row r="152" spans="1:13" ht="22.5" customHeight="1">
      <c r="A152" s="326"/>
      <c r="B152" s="321"/>
      <c r="C152" s="321"/>
      <c r="D152" s="363"/>
      <c r="E152" s="363"/>
      <c r="F152" s="363"/>
      <c r="G152" s="360"/>
      <c r="H152" s="279" t="s">
        <v>28</v>
      </c>
      <c r="I152" s="112"/>
      <c r="J152" s="112"/>
      <c r="K152" s="112"/>
      <c r="L152" s="113"/>
      <c r="M152" s="298"/>
    </row>
    <row r="153" spans="1:13" ht="22.5" customHeight="1">
      <c r="A153" s="327"/>
      <c r="B153" s="322"/>
      <c r="C153" s="322"/>
      <c r="D153" s="364"/>
      <c r="E153" s="364"/>
      <c r="F153" s="364"/>
      <c r="G153" s="361"/>
      <c r="H153" s="274" t="s">
        <v>29</v>
      </c>
      <c r="I153" s="275">
        <v>50000</v>
      </c>
      <c r="J153" s="275"/>
      <c r="K153" s="275"/>
      <c r="L153" s="276"/>
      <c r="M153" s="298"/>
    </row>
    <row r="154" spans="1:13" ht="22.5" customHeight="1">
      <c r="A154" s="325" t="s">
        <v>229</v>
      </c>
      <c r="B154" s="387">
        <v>801</v>
      </c>
      <c r="C154" s="320" t="s">
        <v>563</v>
      </c>
      <c r="D154" s="362" t="s">
        <v>63</v>
      </c>
      <c r="E154" s="362" t="s">
        <v>702</v>
      </c>
      <c r="F154" s="362" t="s">
        <v>132</v>
      </c>
      <c r="G154" s="359">
        <v>5670000</v>
      </c>
      <c r="H154" s="277" t="s">
        <v>26</v>
      </c>
      <c r="I154" s="100">
        <f>SUM(I155,I156,I157)</f>
        <v>270000</v>
      </c>
      <c r="J154" s="100">
        <f>SUM(J155,J156,J157)</f>
        <v>1700000</v>
      </c>
      <c r="K154" s="100">
        <f>SUM(K155,K156,K157)</f>
        <v>1700000</v>
      </c>
      <c r="L154" s="100">
        <f>SUM(L155,L156,L157)</f>
        <v>2000000</v>
      </c>
      <c r="M154" s="298">
        <f>G154-I154-J154-K154-L154</f>
        <v>0</v>
      </c>
    </row>
    <row r="155" spans="1:13" ht="22.5" customHeight="1">
      <c r="A155" s="326"/>
      <c r="B155" s="321"/>
      <c r="C155" s="321"/>
      <c r="D155" s="363"/>
      <c r="E155" s="363"/>
      <c r="F155" s="363"/>
      <c r="G155" s="360"/>
      <c r="H155" s="279" t="s">
        <v>27</v>
      </c>
      <c r="I155" s="112">
        <v>270000</v>
      </c>
      <c r="J155" s="112">
        <v>510000</v>
      </c>
      <c r="K155" s="112">
        <v>510000</v>
      </c>
      <c r="L155" s="113">
        <v>600000</v>
      </c>
      <c r="M155" s="298"/>
    </row>
    <row r="156" spans="1:13" ht="22.5" customHeight="1">
      <c r="A156" s="326"/>
      <c r="B156" s="321"/>
      <c r="C156" s="321"/>
      <c r="D156" s="363"/>
      <c r="E156" s="363"/>
      <c r="F156" s="363"/>
      <c r="G156" s="360"/>
      <c r="H156" s="279" t="s">
        <v>28</v>
      </c>
      <c r="I156" s="112"/>
      <c r="J156" s="112"/>
      <c r="K156" s="112"/>
      <c r="L156" s="113"/>
      <c r="M156" s="298"/>
    </row>
    <row r="157" spans="1:13" ht="22.5" customHeight="1">
      <c r="A157" s="327"/>
      <c r="B157" s="322"/>
      <c r="C157" s="322"/>
      <c r="D157" s="364"/>
      <c r="E157" s="364"/>
      <c r="F157" s="364"/>
      <c r="G157" s="361"/>
      <c r="H157" s="274" t="s">
        <v>29</v>
      </c>
      <c r="I157" s="275"/>
      <c r="J157" s="275">
        <v>1190000</v>
      </c>
      <c r="K157" s="275">
        <v>1190000</v>
      </c>
      <c r="L157" s="276">
        <v>1400000</v>
      </c>
      <c r="M157" s="298"/>
    </row>
    <row r="158" spans="1:13" ht="22.5" customHeight="1">
      <c r="A158" s="325" t="s">
        <v>230</v>
      </c>
      <c r="B158" s="387">
        <v>801</v>
      </c>
      <c r="C158" s="320" t="s">
        <v>601</v>
      </c>
      <c r="D158" s="362" t="s">
        <v>76</v>
      </c>
      <c r="E158" s="362" t="s">
        <v>702</v>
      </c>
      <c r="F158" s="362">
        <v>2008</v>
      </c>
      <c r="G158" s="359">
        <v>150000</v>
      </c>
      <c r="H158" s="277" t="s">
        <v>26</v>
      </c>
      <c r="I158" s="100">
        <f>SUM(I159,I160,I161)</f>
        <v>150000</v>
      </c>
      <c r="J158" s="100">
        <f>SUM(J159,J160,J161)</f>
        <v>0</v>
      </c>
      <c r="K158" s="100">
        <f>SUM(K159,K160,K161)</f>
        <v>0</v>
      </c>
      <c r="L158" s="100">
        <f>SUM(L159,L160,L161)</f>
        <v>0</v>
      </c>
      <c r="M158" s="298">
        <f>G158-I158-J158-K158-L158</f>
        <v>0</v>
      </c>
    </row>
    <row r="159" spans="1:13" ht="22.5" customHeight="1">
      <c r="A159" s="326"/>
      <c r="B159" s="321"/>
      <c r="C159" s="321"/>
      <c r="D159" s="363"/>
      <c r="E159" s="363"/>
      <c r="F159" s="363"/>
      <c r="G159" s="360"/>
      <c r="H159" s="279" t="s">
        <v>27</v>
      </c>
      <c r="I159" s="112">
        <v>150000</v>
      </c>
      <c r="J159" s="112"/>
      <c r="K159" s="112"/>
      <c r="L159" s="113"/>
      <c r="M159" s="298"/>
    </row>
    <row r="160" spans="1:13" ht="22.5" customHeight="1">
      <c r="A160" s="326"/>
      <c r="B160" s="321"/>
      <c r="C160" s="321"/>
      <c r="D160" s="363"/>
      <c r="E160" s="363"/>
      <c r="F160" s="363"/>
      <c r="G160" s="360"/>
      <c r="H160" s="279" t="s">
        <v>28</v>
      </c>
      <c r="I160" s="112"/>
      <c r="J160" s="112"/>
      <c r="K160" s="112"/>
      <c r="L160" s="113"/>
      <c r="M160" s="298"/>
    </row>
    <row r="161" spans="1:13" ht="22.5" customHeight="1">
      <c r="A161" s="327"/>
      <c r="B161" s="322"/>
      <c r="C161" s="322"/>
      <c r="D161" s="364"/>
      <c r="E161" s="364"/>
      <c r="F161" s="364"/>
      <c r="G161" s="361"/>
      <c r="H161" s="274" t="s">
        <v>29</v>
      </c>
      <c r="I161" s="275"/>
      <c r="J161" s="275"/>
      <c r="K161" s="275"/>
      <c r="L161" s="276"/>
      <c r="M161" s="298"/>
    </row>
    <row r="162" spans="1:13" ht="22.5" customHeight="1">
      <c r="A162" s="325" t="s">
        <v>231</v>
      </c>
      <c r="B162" s="320" t="s">
        <v>485</v>
      </c>
      <c r="C162" s="320" t="s">
        <v>606</v>
      </c>
      <c r="D162" s="362" t="s">
        <v>795</v>
      </c>
      <c r="E162" s="362" t="s">
        <v>702</v>
      </c>
      <c r="F162" s="362" t="s">
        <v>133</v>
      </c>
      <c r="G162" s="359">
        <v>32532000</v>
      </c>
      <c r="H162" s="277" t="s">
        <v>26</v>
      </c>
      <c r="I162" s="100">
        <f>SUM(I163,I164,I165)</f>
        <v>5500000</v>
      </c>
      <c r="J162" s="100">
        <f>SUM(J163,J164,J165)</f>
        <v>0</v>
      </c>
      <c r="K162" s="100">
        <f>SUM(K163,K164,K165)</f>
        <v>0</v>
      </c>
      <c r="L162" s="100">
        <f>SUM(L163,L164,L165)</f>
        <v>0</v>
      </c>
      <c r="M162" s="298">
        <f>G162-I162-J162-K162-L162</f>
        <v>27032000</v>
      </c>
    </row>
    <row r="163" spans="1:13" ht="22.5" customHeight="1">
      <c r="A163" s="326"/>
      <c r="B163" s="321"/>
      <c r="C163" s="321"/>
      <c r="D163" s="363"/>
      <c r="E163" s="363"/>
      <c r="F163" s="363"/>
      <c r="G163" s="360"/>
      <c r="H163" s="279" t="s">
        <v>27</v>
      </c>
      <c r="I163" s="112">
        <v>5500000</v>
      </c>
      <c r="J163" s="112"/>
      <c r="K163" s="112"/>
      <c r="L163" s="113"/>
      <c r="M163" s="298"/>
    </row>
    <row r="164" spans="1:13" ht="22.5" customHeight="1">
      <c r="A164" s="326"/>
      <c r="B164" s="321"/>
      <c r="C164" s="321"/>
      <c r="D164" s="363"/>
      <c r="E164" s="363"/>
      <c r="F164" s="363"/>
      <c r="G164" s="360"/>
      <c r="H164" s="279" t="s">
        <v>28</v>
      </c>
      <c r="I164" s="112"/>
      <c r="J164" s="112"/>
      <c r="K164" s="112"/>
      <c r="L164" s="113"/>
      <c r="M164" s="298"/>
    </row>
    <row r="165" spans="1:13" ht="22.5" customHeight="1">
      <c r="A165" s="327"/>
      <c r="B165" s="322"/>
      <c r="C165" s="322"/>
      <c r="D165" s="364"/>
      <c r="E165" s="364"/>
      <c r="F165" s="364"/>
      <c r="G165" s="361"/>
      <c r="H165" s="274" t="s">
        <v>29</v>
      </c>
      <c r="I165" s="275"/>
      <c r="J165" s="275"/>
      <c r="K165" s="275"/>
      <c r="L165" s="276"/>
      <c r="M165" s="298"/>
    </row>
    <row r="166" spans="1:13" ht="22.5" customHeight="1">
      <c r="A166" s="325" t="s">
        <v>232</v>
      </c>
      <c r="B166" s="320" t="s">
        <v>485</v>
      </c>
      <c r="C166" s="320" t="s">
        <v>607</v>
      </c>
      <c r="D166" s="362" t="s">
        <v>188</v>
      </c>
      <c r="E166" s="362" t="s">
        <v>702</v>
      </c>
      <c r="F166" s="362" t="s">
        <v>113</v>
      </c>
      <c r="G166" s="359">
        <v>8225000</v>
      </c>
      <c r="H166" s="277" t="s">
        <v>26</v>
      </c>
      <c r="I166" s="100">
        <f>SUM(I167,I168,I169)</f>
        <v>225000</v>
      </c>
      <c r="J166" s="100">
        <f>SUM(J167,J168,J169)</f>
        <v>4000000</v>
      </c>
      <c r="K166" s="100">
        <f>SUM(K167,K168,K169)</f>
        <v>3940000</v>
      </c>
      <c r="L166" s="100">
        <f>SUM(L167,L168,L169)</f>
        <v>0</v>
      </c>
      <c r="M166" s="298">
        <f>G166-I166-J166-K166-L166</f>
        <v>60000</v>
      </c>
    </row>
    <row r="167" spans="1:13" ht="22.5" customHeight="1">
      <c r="A167" s="326"/>
      <c r="B167" s="321"/>
      <c r="C167" s="321"/>
      <c r="D167" s="363"/>
      <c r="E167" s="363"/>
      <c r="F167" s="363"/>
      <c r="G167" s="360"/>
      <c r="H167" s="279" t="s">
        <v>27</v>
      </c>
      <c r="I167" s="112">
        <v>225000</v>
      </c>
      <c r="J167" s="112">
        <v>4000000</v>
      </c>
      <c r="K167" s="112">
        <v>3940000</v>
      </c>
      <c r="L167" s="113"/>
      <c r="M167" s="298"/>
    </row>
    <row r="168" spans="1:13" ht="22.5" customHeight="1">
      <c r="A168" s="326"/>
      <c r="B168" s="321"/>
      <c r="C168" s="321"/>
      <c r="D168" s="363"/>
      <c r="E168" s="363"/>
      <c r="F168" s="363"/>
      <c r="G168" s="360"/>
      <c r="H168" s="279" t="s">
        <v>28</v>
      </c>
      <c r="I168" s="112"/>
      <c r="J168" s="112"/>
      <c r="K168" s="112"/>
      <c r="L168" s="113"/>
      <c r="M168" s="298"/>
    </row>
    <row r="169" spans="1:13" ht="22.5" customHeight="1">
      <c r="A169" s="327"/>
      <c r="B169" s="322"/>
      <c r="C169" s="322"/>
      <c r="D169" s="364"/>
      <c r="E169" s="364"/>
      <c r="F169" s="364"/>
      <c r="G169" s="361"/>
      <c r="H169" s="274" t="s">
        <v>29</v>
      </c>
      <c r="I169" s="275"/>
      <c r="J169" s="275"/>
      <c r="K169" s="275"/>
      <c r="L169" s="276"/>
      <c r="M169" s="298"/>
    </row>
    <row r="170" spans="1:13" ht="22.5" customHeight="1">
      <c r="A170" s="325" t="s">
        <v>244</v>
      </c>
      <c r="B170" s="320" t="s">
        <v>485</v>
      </c>
      <c r="C170" s="320" t="s">
        <v>573</v>
      </c>
      <c r="D170" s="362" t="s">
        <v>798</v>
      </c>
      <c r="E170" s="362" t="s">
        <v>702</v>
      </c>
      <c r="F170" s="362" t="s">
        <v>134</v>
      </c>
      <c r="G170" s="359">
        <v>1875000</v>
      </c>
      <c r="H170" s="277" t="s">
        <v>26</v>
      </c>
      <c r="I170" s="100">
        <f>SUM(I171,I172,I173)</f>
        <v>1175000</v>
      </c>
      <c r="J170" s="100">
        <f>SUM(J171,J172,J173)</f>
        <v>0</v>
      </c>
      <c r="K170" s="100">
        <f>SUM(K171,K172,K173)</f>
        <v>0</v>
      </c>
      <c r="L170" s="100">
        <f>SUM(L171,L172,L173)</f>
        <v>0</v>
      </c>
      <c r="M170" s="298">
        <f>G170-I170-J170-K170-L170</f>
        <v>700000</v>
      </c>
    </row>
    <row r="171" spans="1:13" ht="22.5" customHeight="1">
      <c r="A171" s="326"/>
      <c r="B171" s="321"/>
      <c r="C171" s="321"/>
      <c r="D171" s="363"/>
      <c r="E171" s="363"/>
      <c r="F171" s="363"/>
      <c r="G171" s="360"/>
      <c r="H171" s="279" t="s">
        <v>27</v>
      </c>
      <c r="I171" s="112">
        <v>1175000</v>
      </c>
      <c r="J171" s="112"/>
      <c r="K171" s="112"/>
      <c r="L171" s="113"/>
      <c r="M171" s="298"/>
    </row>
    <row r="172" spans="1:13" ht="22.5" customHeight="1">
      <c r="A172" s="326"/>
      <c r="B172" s="321"/>
      <c r="C172" s="321"/>
      <c r="D172" s="363"/>
      <c r="E172" s="363"/>
      <c r="F172" s="363"/>
      <c r="G172" s="360"/>
      <c r="H172" s="279" t="s">
        <v>28</v>
      </c>
      <c r="I172" s="112"/>
      <c r="J172" s="112"/>
      <c r="K172" s="112"/>
      <c r="L172" s="113"/>
      <c r="M172" s="298"/>
    </row>
    <row r="173" spans="1:13" ht="22.5" customHeight="1">
      <c r="A173" s="327"/>
      <c r="B173" s="322"/>
      <c r="C173" s="322"/>
      <c r="D173" s="364"/>
      <c r="E173" s="364"/>
      <c r="F173" s="364"/>
      <c r="G173" s="361"/>
      <c r="H173" s="274" t="s">
        <v>29</v>
      </c>
      <c r="I173" s="275"/>
      <c r="J173" s="275"/>
      <c r="K173" s="275"/>
      <c r="L173" s="276"/>
      <c r="M173" s="298"/>
    </row>
    <row r="174" spans="1:13" ht="22.5" customHeight="1">
      <c r="A174" s="325" t="s">
        <v>245</v>
      </c>
      <c r="B174" s="320" t="s">
        <v>510</v>
      </c>
      <c r="C174" s="320" t="s">
        <v>578</v>
      </c>
      <c r="D174" s="362" t="s">
        <v>135</v>
      </c>
      <c r="E174" s="362" t="s">
        <v>702</v>
      </c>
      <c r="F174" s="362" t="s">
        <v>154</v>
      </c>
      <c r="G174" s="359">
        <v>4700000</v>
      </c>
      <c r="H174" s="277" t="s">
        <v>26</v>
      </c>
      <c r="I174" s="100">
        <f>SUM(I175,I176,I177)</f>
        <v>0</v>
      </c>
      <c r="J174" s="100">
        <f>SUM(J175,J176,J177)</f>
        <v>0</v>
      </c>
      <c r="K174" s="100">
        <f>SUM(K175,K176,K177)</f>
        <v>100000</v>
      </c>
      <c r="L174" s="100">
        <f>SUM(L175,L176,L177)</f>
        <v>4600000</v>
      </c>
      <c r="M174" s="298">
        <f>G174-I174-J174-K174-L174</f>
        <v>0</v>
      </c>
    </row>
    <row r="175" spans="1:13" ht="22.5" customHeight="1">
      <c r="A175" s="326"/>
      <c r="B175" s="321"/>
      <c r="C175" s="321"/>
      <c r="D175" s="363"/>
      <c r="E175" s="363"/>
      <c r="F175" s="363"/>
      <c r="G175" s="360"/>
      <c r="H175" s="279" t="s">
        <v>27</v>
      </c>
      <c r="I175" s="112"/>
      <c r="J175" s="112"/>
      <c r="K175" s="112">
        <v>100000</v>
      </c>
      <c r="L175" s="113">
        <v>4600000</v>
      </c>
      <c r="M175" s="298"/>
    </row>
    <row r="176" spans="1:13" ht="22.5" customHeight="1">
      <c r="A176" s="326"/>
      <c r="B176" s="321"/>
      <c r="C176" s="321"/>
      <c r="D176" s="363"/>
      <c r="E176" s="363"/>
      <c r="F176" s="363"/>
      <c r="G176" s="360"/>
      <c r="H176" s="279" t="s">
        <v>28</v>
      </c>
      <c r="I176" s="112"/>
      <c r="J176" s="112"/>
      <c r="K176" s="112"/>
      <c r="L176" s="113"/>
      <c r="M176" s="298"/>
    </row>
    <row r="177" spans="1:13" ht="22.5" customHeight="1">
      <c r="A177" s="327"/>
      <c r="B177" s="322"/>
      <c r="C177" s="322"/>
      <c r="D177" s="364"/>
      <c r="E177" s="364"/>
      <c r="F177" s="364"/>
      <c r="G177" s="361"/>
      <c r="H177" s="274" t="s">
        <v>29</v>
      </c>
      <c r="I177" s="275"/>
      <c r="J177" s="275"/>
      <c r="K177" s="275"/>
      <c r="L177" s="276"/>
      <c r="M177" s="298"/>
    </row>
    <row r="178" spans="1:13" ht="22.5" customHeight="1">
      <c r="A178" s="325" t="s">
        <v>246</v>
      </c>
      <c r="B178" s="365" t="s">
        <v>489</v>
      </c>
      <c r="C178" s="365" t="s">
        <v>509</v>
      </c>
      <c r="D178" s="384" t="s">
        <v>65</v>
      </c>
      <c r="E178" s="362" t="s">
        <v>702</v>
      </c>
      <c r="F178" s="362" t="s">
        <v>112</v>
      </c>
      <c r="G178" s="359">
        <v>4335000</v>
      </c>
      <c r="H178" s="277" t="s">
        <v>26</v>
      </c>
      <c r="I178" s="100">
        <f>SUM(I179,I180,I181)</f>
        <v>1194000</v>
      </c>
      <c r="J178" s="100">
        <f>SUM(J179,J180,J181)</f>
        <v>3101000</v>
      </c>
      <c r="K178" s="100">
        <f>SUM(K179,K180,K181)</f>
        <v>0</v>
      </c>
      <c r="L178" s="100">
        <f>SUM(L179,L180,L181)</f>
        <v>0</v>
      </c>
      <c r="M178" s="298">
        <f>G178-I178-J178-K178-L178</f>
        <v>40000</v>
      </c>
    </row>
    <row r="179" spans="1:13" ht="22.5" customHeight="1">
      <c r="A179" s="326"/>
      <c r="B179" s="366"/>
      <c r="C179" s="366"/>
      <c r="D179" s="385"/>
      <c r="E179" s="363"/>
      <c r="F179" s="363"/>
      <c r="G179" s="360"/>
      <c r="H179" s="279" t="s">
        <v>27</v>
      </c>
      <c r="I179" s="112">
        <v>836000</v>
      </c>
      <c r="J179" s="112">
        <v>2171000</v>
      </c>
      <c r="K179" s="112"/>
      <c r="L179" s="113"/>
      <c r="M179" s="298"/>
    </row>
    <row r="180" spans="1:13" ht="22.5" customHeight="1">
      <c r="A180" s="326"/>
      <c r="B180" s="366"/>
      <c r="C180" s="366"/>
      <c r="D180" s="385"/>
      <c r="E180" s="363"/>
      <c r="F180" s="363"/>
      <c r="G180" s="360"/>
      <c r="H180" s="278" t="s">
        <v>28</v>
      </c>
      <c r="I180" s="103"/>
      <c r="J180" s="103"/>
      <c r="K180" s="103"/>
      <c r="L180" s="111"/>
      <c r="M180" s="298"/>
    </row>
    <row r="181" spans="1:13" ht="22.5" customHeight="1">
      <c r="A181" s="327"/>
      <c r="B181" s="367"/>
      <c r="C181" s="367"/>
      <c r="D181" s="386"/>
      <c r="E181" s="364"/>
      <c r="F181" s="364"/>
      <c r="G181" s="361"/>
      <c r="H181" s="274" t="s">
        <v>29</v>
      </c>
      <c r="I181" s="275">
        <v>358000</v>
      </c>
      <c r="J181" s="275">
        <v>930000</v>
      </c>
      <c r="K181" s="275"/>
      <c r="L181" s="276"/>
      <c r="M181" s="298"/>
    </row>
    <row r="182" spans="1:13" ht="55.5" customHeight="1">
      <c r="A182" s="325" t="s">
        <v>247</v>
      </c>
      <c r="B182" s="320" t="s">
        <v>489</v>
      </c>
      <c r="C182" s="320" t="s">
        <v>608</v>
      </c>
      <c r="D182" s="317" t="s">
        <v>32</v>
      </c>
      <c r="E182" s="362" t="s">
        <v>702</v>
      </c>
      <c r="F182" s="362" t="s">
        <v>116</v>
      </c>
      <c r="G182" s="359">
        <v>539000</v>
      </c>
      <c r="H182" s="277" t="s">
        <v>26</v>
      </c>
      <c r="I182" s="100">
        <f>SUM(I183,I184,I185)</f>
        <v>0</v>
      </c>
      <c r="J182" s="100">
        <f>SUM(J183,J184,J185)</f>
        <v>200000</v>
      </c>
      <c r="K182" s="100">
        <f>SUM(K183,K184,K185)</f>
        <v>339000</v>
      </c>
      <c r="L182" s="100">
        <f>SUM(L183,L184,L185)</f>
        <v>0</v>
      </c>
      <c r="M182" s="298">
        <f>G182-I182-J182-K182-L182</f>
        <v>0</v>
      </c>
    </row>
    <row r="183" spans="1:13" ht="22.5" customHeight="1">
      <c r="A183" s="326"/>
      <c r="B183" s="321"/>
      <c r="C183" s="321"/>
      <c r="D183" s="318"/>
      <c r="E183" s="363"/>
      <c r="F183" s="363"/>
      <c r="G183" s="360"/>
      <c r="H183" s="279" t="s">
        <v>27</v>
      </c>
      <c r="I183" s="112"/>
      <c r="J183" s="112">
        <v>200000</v>
      </c>
      <c r="K183" s="112">
        <v>339000</v>
      </c>
      <c r="L183" s="113"/>
      <c r="M183" s="298"/>
    </row>
    <row r="184" spans="1:13" ht="22.5" customHeight="1">
      <c r="A184" s="326"/>
      <c r="B184" s="321"/>
      <c r="C184" s="321"/>
      <c r="D184" s="318"/>
      <c r="E184" s="363"/>
      <c r="F184" s="363"/>
      <c r="G184" s="360"/>
      <c r="H184" s="279" t="s">
        <v>28</v>
      </c>
      <c r="I184" s="112"/>
      <c r="J184" s="112"/>
      <c r="K184" s="112"/>
      <c r="L184" s="113"/>
      <c r="M184" s="298"/>
    </row>
    <row r="185" spans="1:13" ht="22.5" customHeight="1">
      <c r="A185" s="327"/>
      <c r="B185" s="322"/>
      <c r="C185" s="322"/>
      <c r="D185" s="319"/>
      <c r="E185" s="364"/>
      <c r="F185" s="364"/>
      <c r="G185" s="361"/>
      <c r="H185" s="274" t="s">
        <v>29</v>
      </c>
      <c r="I185" s="275"/>
      <c r="J185" s="275"/>
      <c r="K185" s="275"/>
      <c r="L185" s="276"/>
      <c r="M185" s="298"/>
    </row>
    <row r="186" spans="1:13" ht="22.5" customHeight="1">
      <c r="A186" s="325" t="s">
        <v>248</v>
      </c>
      <c r="B186" s="379" t="s">
        <v>514</v>
      </c>
      <c r="C186" s="379" t="s">
        <v>235</v>
      </c>
      <c r="D186" s="380" t="s">
        <v>153</v>
      </c>
      <c r="E186" s="362" t="s">
        <v>702</v>
      </c>
      <c r="F186" s="317" t="s">
        <v>154</v>
      </c>
      <c r="G186" s="381">
        <v>9833000</v>
      </c>
      <c r="H186" s="277" t="s">
        <v>26</v>
      </c>
      <c r="I186" s="100">
        <f>SUM(I187,I188,I189)</f>
        <v>0</v>
      </c>
      <c r="J186" s="100">
        <f>SUM(J187,J188,J189)</f>
        <v>2760000</v>
      </c>
      <c r="K186" s="100">
        <f>SUM(K187,K188,K189)</f>
        <v>6000000</v>
      </c>
      <c r="L186" s="100">
        <f>SUM(L187,L188,L189)</f>
        <v>1073000</v>
      </c>
      <c r="M186" s="298">
        <f>G186-I186-J186-K186-L186</f>
        <v>0</v>
      </c>
    </row>
    <row r="187" spans="1:13" ht="22.5" customHeight="1">
      <c r="A187" s="326"/>
      <c r="B187" s="379"/>
      <c r="C187" s="379"/>
      <c r="D187" s="380"/>
      <c r="E187" s="363"/>
      <c r="F187" s="318"/>
      <c r="G187" s="382"/>
      <c r="H187" s="279" t="s">
        <v>27</v>
      </c>
      <c r="I187" s="112"/>
      <c r="J187" s="112">
        <v>690000</v>
      </c>
      <c r="K187" s="112">
        <v>6000000</v>
      </c>
      <c r="L187" s="113">
        <v>1073000</v>
      </c>
      <c r="M187" s="298"/>
    </row>
    <row r="188" spans="1:13" ht="22.5" customHeight="1">
      <c r="A188" s="326"/>
      <c r="B188" s="379"/>
      <c r="C188" s="379"/>
      <c r="D188" s="380"/>
      <c r="E188" s="363"/>
      <c r="F188" s="318"/>
      <c r="G188" s="382"/>
      <c r="H188" s="279" t="s">
        <v>28</v>
      </c>
      <c r="I188" s="112"/>
      <c r="J188" s="112"/>
      <c r="K188" s="112"/>
      <c r="L188" s="113"/>
      <c r="M188" s="298"/>
    </row>
    <row r="189" spans="1:13" ht="22.5" customHeight="1">
      <c r="A189" s="327"/>
      <c r="B189" s="379"/>
      <c r="C189" s="379"/>
      <c r="D189" s="380"/>
      <c r="E189" s="364"/>
      <c r="F189" s="319"/>
      <c r="G189" s="383"/>
      <c r="H189" s="274" t="s">
        <v>29</v>
      </c>
      <c r="I189" s="275"/>
      <c r="J189" s="275">
        <v>2070000</v>
      </c>
      <c r="K189" s="275"/>
      <c r="L189" s="276"/>
      <c r="M189" s="298"/>
    </row>
    <row r="190" spans="1:13" ht="22.5" customHeight="1">
      <c r="A190" s="325" t="s">
        <v>249</v>
      </c>
      <c r="B190" s="320" t="s">
        <v>514</v>
      </c>
      <c r="C190" s="320" t="s">
        <v>586</v>
      </c>
      <c r="D190" s="362" t="s">
        <v>136</v>
      </c>
      <c r="E190" s="362" t="s">
        <v>702</v>
      </c>
      <c r="F190" s="362" t="s">
        <v>5</v>
      </c>
      <c r="G190" s="359">
        <v>22534000</v>
      </c>
      <c r="H190" s="277" t="s">
        <v>26</v>
      </c>
      <c r="I190" s="100">
        <f>SUM(I191,I192,I193)</f>
        <v>3035000</v>
      </c>
      <c r="J190" s="100">
        <f>SUM(J191,J192,J193)</f>
        <v>4180000</v>
      </c>
      <c r="K190" s="100">
        <f>SUM(K191,K192,K193)</f>
        <v>4180000</v>
      </c>
      <c r="L190" s="100">
        <f>SUM(L191,L192,L193)</f>
        <v>9012000</v>
      </c>
      <c r="M190" s="298">
        <f>G190-I190-J190-K190-L190</f>
        <v>2127000</v>
      </c>
    </row>
    <row r="191" spans="1:13" ht="22.5" customHeight="1">
      <c r="A191" s="326"/>
      <c r="B191" s="321"/>
      <c r="C191" s="321"/>
      <c r="D191" s="363"/>
      <c r="E191" s="363"/>
      <c r="F191" s="363"/>
      <c r="G191" s="360"/>
      <c r="H191" s="279" t="s">
        <v>27</v>
      </c>
      <c r="I191" s="112">
        <v>1794152</v>
      </c>
      <c r="J191" s="112">
        <v>1254000</v>
      </c>
      <c r="K191" s="112">
        <v>1254000</v>
      </c>
      <c r="L191" s="113">
        <v>2240000</v>
      </c>
      <c r="M191" s="298"/>
    </row>
    <row r="192" spans="1:13" ht="22.5" customHeight="1">
      <c r="A192" s="326"/>
      <c r="B192" s="321"/>
      <c r="C192" s="321"/>
      <c r="D192" s="363"/>
      <c r="E192" s="363"/>
      <c r="F192" s="363"/>
      <c r="G192" s="360"/>
      <c r="H192" s="279" t="s">
        <v>28</v>
      </c>
      <c r="I192" s="112"/>
      <c r="J192" s="112"/>
      <c r="K192" s="112"/>
      <c r="L192" s="113"/>
      <c r="M192" s="298"/>
    </row>
    <row r="193" spans="1:13" ht="22.5" customHeight="1">
      <c r="A193" s="327"/>
      <c r="B193" s="322"/>
      <c r="C193" s="322"/>
      <c r="D193" s="364"/>
      <c r="E193" s="364"/>
      <c r="F193" s="364"/>
      <c r="G193" s="361"/>
      <c r="H193" s="274" t="s">
        <v>29</v>
      </c>
      <c r="I193" s="275">
        <v>1240848</v>
      </c>
      <c r="J193" s="275">
        <v>2926000</v>
      </c>
      <c r="K193" s="275">
        <v>2926000</v>
      </c>
      <c r="L193" s="276">
        <v>6772000</v>
      </c>
      <c r="M193" s="298"/>
    </row>
    <row r="194" spans="1:13" ht="22.5" customHeight="1">
      <c r="A194" s="325" t="s">
        <v>250</v>
      </c>
      <c r="B194" s="320" t="s">
        <v>514</v>
      </c>
      <c r="C194" s="320" t="s">
        <v>588</v>
      </c>
      <c r="D194" s="362" t="s">
        <v>189</v>
      </c>
      <c r="E194" s="362" t="s">
        <v>702</v>
      </c>
      <c r="F194" s="362">
        <v>2008</v>
      </c>
      <c r="G194" s="359">
        <v>80000</v>
      </c>
      <c r="H194" s="277" t="s">
        <v>26</v>
      </c>
      <c r="I194" s="100">
        <f>SUM(I195,I196,I197)</f>
        <v>80000</v>
      </c>
      <c r="J194" s="100">
        <f>SUM(J195,J196,J197)</f>
        <v>0</v>
      </c>
      <c r="K194" s="100">
        <f>SUM(K195,K196,K197)</f>
        <v>0</v>
      </c>
      <c r="L194" s="100">
        <f>SUM(L195,L196,L197)</f>
        <v>0</v>
      </c>
      <c r="M194" s="298">
        <f>G194-I194-J194-K194-L194</f>
        <v>0</v>
      </c>
    </row>
    <row r="195" spans="1:13" ht="22.5" customHeight="1">
      <c r="A195" s="326"/>
      <c r="B195" s="321"/>
      <c r="C195" s="321"/>
      <c r="D195" s="363"/>
      <c r="E195" s="363"/>
      <c r="F195" s="363"/>
      <c r="G195" s="360"/>
      <c r="H195" s="279" t="s">
        <v>27</v>
      </c>
      <c r="I195" s="112">
        <v>80000</v>
      </c>
      <c r="J195" s="112"/>
      <c r="K195" s="112"/>
      <c r="L195" s="113"/>
      <c r="M195" s="298"/>
    </row>
    <row r="196" spans="1:13" ht="22.5" customHeight="1">
      <c r="A196" s="326"/>
      <c r="B196" s="321"/>
      <c r="C196" s="321"/>
      <c r="D196" s="363"/>
      <c r="E196" s="363"/>
      <c r="F196" s="363"/>
      <c r="G196" s="360"/>
      <c r="H196" s="279" t="s">
        <v>28</v>
      </c>
      <c r="I196" s="112"/>
      <c r="J196" s="112"/>
      <c r="K196" s="112"/>
      <c r="L196" s="113"/>
      <c r="M196" s="298"/>
    </row>
    <row r="197" spans="1:13" ht="22.5" customHeight="1">
      <c r="A197" s="327"/>
      <c r="B197" s="322"/>
      <c r="C197" s="322"/>
      <c r="D197" s="364"/>
      <c r="E197" s="364"/>
      <c r="F197" s="364"/>
      <c r="G197" s="361"/>
      <c r="H197" s="274" t="s">
        <v>29</v>
      </c>
      <c r="I197" s="275"/>
      <c r="J197" s="275"/>
      <c r="K197" s="275"/>
      <c r="L197" s="276"/>
      <c r="M197" s="298"/>
    </row>
    <row r="198" spans="1:13" ht="22.5" customHeight="1">
      <c r="A198" s="325" t="s">
        <v>251</v>
      </c>
      <c r="B198" s="320" t="s">
        <v>514</v>
      </c>
      <c r="C198" s="320" t="s">
        <v>588</v>
      </c>
      <c r="D198" s="317" t="s">
        <v>208</v>
      </c>
      <c r="E198" s="362" t="s">
        <v>702</v>
      </c>
      <c r="F198" s="362">
        <v>2008</v>
      </c>
      <c r="G198" s="359">
        <v>250000</v>
      </c>
      <c r="H198" s="277" t="s">
        <v>26</v>
      </c>
      <c r="I198" s="100">
        <f>SUM(I199,I200,I201)</f>
        <v>250000</v>
      </c>
      <c r="J198" s="100">
        <f>SUM(J199,J200,J201)</f>
        <v>0</v>
      </c>
      <c r="K198" s="100">
        <f>SUM(K199,K200,K201)</f>
        <v>0</v>
      </c>
      <c r="L198" s="100">
        <f>SUM(L199,L200,L201)</f>
        <v>0</v>
      </c>
      <c r="M198" s="298">
        <f>G198-I198-J198-K198-L198</f>
        <v>0</v>
      </c>
    </row>
    <row r="199" spans="1:13" ht="22.5" customHeight="1">
      <c r="A199" s="326"/>
      <c r="B199" s="321"/>
      <c r="C199" s="321"/>
      <c r="D199" s="318"/>
      <c r="E199" s="363"/>
      <c r="F199" s="363"/>
      <c r="G199" s="360"/>
      <c r="H199" s="279" t="s">
        <v>27</v>
      </c>
      <c r="I199" s="112">
        <v>250000</v>
      </c>
      <c r="J199" s="112"/>
      <c r="K199" s="112"/>
      <c r="L199" s="113"/>
      <c r="M199" s="298"/>
    </row>
    <row r="200" spans="1:13" ht="22.5" customHeight="1">
      <c r="A200" s="326"/>
      <c r="B200" s="321"/>
      <c r="C200" s="321"/>
      <c r="D200" s="318"/>
      <c r="E200" s="363"/>
      <c r="F200" s="363"/>
      <c r="G200" s="360"/>
      <c r="H200" s="279" t="s">
        <v>28</v>
      </c>
      <c r="I200" s="112"/>
      <c r="J200" s="112"/>
      <c r="K200" s="112"/>
      <c r="L200" s="113"/>
      <c r="M200" s="298"/>
    </row>
    <row r="201" spans="1:13" ht="22.5" customHeight="1">
      <c r="A201" s="327"/>
      <c r="B201" s="322"/>
      <c r="C201" s="322"/>
      <c r="D201" s="319"/>
      <c r="E201" s="364"/>
      <c r="F201" s="364"/>
      <c r="G201" s="361"/>
      <c r="H201" s="274" t="s">
        <v>29</v>
      </c>
      <c r="I201" s="275"/>
      <c r="J201" s="275"/>
      <c r="K201" s="275"/>
      <c r="L201" s="276"/>
      <c r="M201" s="298"/>
    </row>
    <row r="202" spans="1:13" ht="22.5" customHeight="1">
      <c r="A202" s="325" t="s">
        <v>252</v>
      </c>
      <c r="B202" s="320" t="s">
        <v>514</v>
      </c>
      <c r="C202" s="320" t="s">
        <v>588</v>
      </c>
      <c r="D202" s="317" t="s">
        <v>69</v>
      </c>
      <c r="E202" s="362" t="s">
        <v>702</v>
      </c>
      <c r="F202" s="362">
        <v>2008</v>
      </c>
      <c r="G202" s="359">
        <v>62000</v>
      </c>
      <c r="H202" s="277" t="s">
        <v>26</v>
      </c>
      <c r="I202" s="100">
        <f>SUM(I203,I204,I205)</f>
        <v>62000</v>
      </c>
      <c r="J202" s="100">
        <f>SUM(J203,J204,J205)</f>
        <v>0</v>
      </c>
      <c r="K202" s="100">
        <f>SUM(K203,K204,K205)</f>
        <v>0</v>
      </c>
      <c r="L202" s="100">
        <f>SUM(L203,L204,L205)</f>
        <v>0</v>
      </c>
      <c r="M202" s="298">
        <f>G202-I202-J202-K202-L202</f>
        <v>0</v>
      </c>
    </row>
    <row r="203" spans="1:13" ht="22.5" customHeight="1">
      <c r="A203" s="326"/>
      <c r="B203" s="321"/>
      <c r="C203" s="321"/>
      <c r="D203" s="318"/>
      <c r="E203" s="363"/>
      <c r="F203" s="363"/>
      <c r="G203" s="360"/>
      <c r="H203" s="279" t="s">
        <v>27</v>
      </c>
      <c r="I203" s="112">
        <v>62000</v>
      </c>
      <c r="J203" s="112"/>
      <c r="K203" s="112"/>
      <c r="L203" s="113"/>
      <c r="M203" s="298"/>
    </row>
    <row r="204" spans="1:13" ht="22.5" customHeight="1">
      <c r="A204" s="326"/>
      <c r="B204" s="321"/>
      <c r="C204" s="321"/>
      <c r="D204" s="318"/>
      <c r="E204" s="363"/>
      <c r="F204" s="363"/>
      <c r="G204" s="360"/>
      <c r="H204" s="279" t="s">
        <v>28</v>
      </c>
      <c r="I204" s="112"/>
      <c r="J204" s="112"/>
      <c r="K204" s="112"/>
      <c r="L204" s="113"/>
      <c r="M204" s="298"/>
    </row>
    <row r="205" spans="1:13" ht="22.5" customHeight="1">
      <c r="A205" s="327"/>
      <c r="B205" s="322"/>
      <c r="C205" s="322"/>
      <c r="D205" s="319"/>
      <c r="E205" s="364"/>
      <c r="F205" s="364"/>
      <c r="G205" s="361"/>
      <c r="H205" s="274" t="s">
        <v>29</v>
      </c>
      <c r="I205" s="275"/>
      <c r="J205" s="275"/>
      <c r="K205" s="275"/>
      <c r="L205" s="276"/>
      <c r="M205" s="298"/>
    </row>
    <row r="206" spans="1:13" ht="22.5" customHeight="1">
      <c r="A206" s="325" t="s">
        <v>253</v>
      </c>
      <c r="B206" s="320" t="s">
        <v>514</v>
      </c>
      <c r="C206" s="320" t="s">
        <v>588</v>
      </c>
      <c r="D206" s="317" t="s">
        <v>137</v>
      </c>
      <c r="E206" s="362" t="s">
        <v>702</v>
      </c>
      <c r="F206" s="362" t="s">
        <v>138</v>
      </c>
      <c r="G206" s="359">
        <v>3475000</v>
      </c>
      <c r="H206" s="277" t="s">
        <v>26</v>
      </c>
      <c r="I206" s="100">
        <f>SUM(I207,I208,I209)</f>
        <v>0</v>
      </c>
      <c r="J206" s="100">
        <f>SUM(J207,J208,J209)</f>
        <v>701000</v>
      </c>
      <c r="K206" s="100">
        <f>SUM(K207,K208,K209)</f>
        <v>290000</v>
      </c>
      <c r="L206" s="100">
        <f>SUM(L207,L208,L209)</f>
        <v>2434000</v>
      </c>
      <c r="M206" s="298">
        <f>G206-I206-J206-K206-L206</f>
        <v>50000</v>
      </c>
    </row>
    <row r="207" spans="1:13" ht="22.5" customHeight="1">
      <c r="A207" s="326"/>
      <c r="B207" s="321"/>
      <c r="C207" s="321"/>
      <c r="D207" s="318"/>
      <c r="E207" s="363"/>
      <c r="F207" s="363"/>
      <c r="G207" s="360"/>
      <c r="H207" s="279" t="s">
        <v>27</v>
      </c>
      <c r="I207" s="112"/>
      <c r="J207" s="112">
        <v>701000</v>
      </c>
      <c r="K207" s="112">
        <v>290000</v>
      </c>
      <c r="L207" s="113">
        <v>2434000</v>
      </c>
      <c r="M207" s="298"/>
    </row>
    <row r="208" spans="1:13" ht="22.5" customHeight="1">
      <c r="A208" s="326"/>
      <c r="B208" s="321"/>
      <c r="C208" s="321"/>
      <c r="D208" s="318"/>
      <c r="E208" s="363"/>
      <c r="F208" s="363"/>
      <c r="G208" s="360"/>
      <c r="H208" s="279" t="s">
        <v>28</v>
      </c>
      <c r="I208" s="112"/>
      <c r="J208" s="112"/>
      <c r="K208" s="112"/>
      <c r="L208" s="113"/>
      <c r="M208" s="298"/>
    </row>
    <row r="209" spans="1:13" ht="22.5" customHeight="1">
      <c r="A209" s="327"/>
      <c r="B209" s="322"/>
      <c r="C209" s="322"/>
      <c r="D209" s="319"/>
      <c r="E209" s="364"/>
      <c r="F209" s="364"/>
      <c r="G209" s="361"/>
      <c r="H209" s="274" t="s">
        <v>29</v>
      </c>
      <c r="I209" s="275"/>
      <c r="J209" s="275"/>
      <c r="K209" s="275"/>
      <c r="L209" s="276"/>
      <c r="M209" s="298"/>
    </row>
    <row r="210" spans="1:13" ht="60" customHeight="1">
      <c r="A210" s="325" t="s">
        <v>237</v>
      </c>
      <c r="B210" s="320" t="s">
        <v>514</v>
      </c>
      <c r="C210" s="320" t="s">
        <v>520</v>
      </c>
      <c r="D210" s="317" t="s">
        <v>139</v>
      </c>
      <c r="E210" s="362" t="s">
        <v>702</v>
      </c>
      <c r="F210" s="362" t="s">
        <v>140</v>
      </c>
      <c r="G210" s="359">
        <v>8441000</v>
      </c>
      <c r="H210" s="277" t="s">
        <v>26</v>
      </c>
      <c r="I210" s="100">
        <f>SUM(I211,I212,I213)</f>
        <v>1160000</v>
      </c>
      <c r="J210" s="100">
        <f>SUM(J211,J212,J213)</f>
        <v>1382000</v>
      </c>
      <c r="K210" s="100">
        <f>SUM(K211,K212,K213)</f>
        <v>1275000</v>
      </c>
      <c r="L210" s="100">
        <f>SUM(L211,L212,L213)</f>
        <v>3720000</v>
      </c>
      <c r="M210" s="298">
        <f>G210-I210-J210-K210-L210</f>
        <v>904000</v>
      </c>
    </row>
    <row r="211" spans="1:13" ht="22.5" customHeight="1">
      <c r="A211" s="326"/>
      <c r="B211" s="321"/>
      <c r="C211" s="321"/>
      <c r="D211" s="318"/>
      <c r="E211" s="363"/>
      <c r="F211" s="363"/>
      <c r="G211" s="360"/>
      <c r="H211" s="279" t="s">
        <v>27</v>
      </c>
      <c r="I211" s="112">
        <v>884000</v>
      </c>
      <c r="J211" s="112">
        <v>342000</v>
      </c>
      <c r="K211" s="112">
        <v>325000</v>
      </c>
      <c r="L211" s="113">
        <v>700000</v>
      </c>
      <c r="M211" s="298"/>
    </row>
    <row r="212" spans="1:13" ht="22.5" customHeight="1">
      <c r="A212" s="326"/>
      <c r="B212" s="321"/>
      <c r="C212" s="321"/>
      <c r="D212" s="318"/>
      <c r="E212" s="363"/>
      <c r="F212" s="363"/>
      <c r="G212" s="360"/>
      <c r="H212" s="279" t="s">
        <v>28</v>
      </c>
      <c r="I212" s="112"/>
      <c r="J212" s="112"/>
      <c r="K212" s="112"/>
      <c r="L212" s="113"/>
      <c r="M212" s="298"/>
    </row>
    <row r="213" spans="1:13" ht="22.5" customHeight="1">
      <c r="A213" s="327"/>
      <c r="B213" s="322"/>
      <c r="C213" s="322"/>
      <c r="D213" s="319"/>
      <c r="E213" s="364"/>
      <c r="F213" s="364"/>
      <c r="G213" s="361"/>
      <c r="H213" s="274" t="s">
        <v>29</v>
      </c>
      <c r="I213" s="275">
        <v>276000</v>
      </c>
      <c r="J213" s="275">
        <v>1040000</v>
      </c>
      <c r="K213" s="275">
        <v>950000</v>
      </c>
      <c r="L213" s="276">
        <v>3020000</v>
      </c>
      <c r="M213" s="298"/>
    </row>
    <row r="214" spans="1:13" ht="22.5" customHeight="1">
      <c r="A214" s="325" t="s">
        <v>238</v>
      </c>
      <c r="B214" s="320" t="s">
        <v>514</v>
      </c>
      <c r="C214" s="320" t="s">
        <v>520</v>
      </c>
      <c r="D214" s="317" t="s">
        <v>799</v>
      </c>
      <c r="E214" s="362" t="s">
        <v>148</v>
      </c>
      <c r="F214" s="362" t="s">
        <v>149</v>
      </c>
      <c r="G214" s="359">
        <v>9900000</v>
      </c>
      <c r="H214" s="277" t="s">
        <v>26</v>
      </c>
      <c r="I214" s="100">
        <f>SUM(I215,I216,I217)</f>
        <v>0</v>
      </c>
      <c r="J214" s="100">
        <f>SUM(J215,J216,J217)</f>
        <v>4970000</v>
      </c>
      <c r="K214" s="100">
        <f>SUM(K215,K216,K217)</f>
        <v>2000000</v>
      </c>
      <c r="L214" s="100">
        <f>SUM(L215,L216,L217)</f>
        <v>2760000</v>
      </c>
      <c r="M214" s="298">
        <f>G214-I214-J214-K214-L214</f>
        <v>170000</v>
      </c>
    </row>
    <row r="215" spans="1:13" ht="22.5" customHeight="1">
      <c r="A215" s="326"/>
      <c r="B215" s="321"/>
      <c r="C215" s="321"/>
      <c r="D215" s="318"/>
      <c r="E215" s="363"/>
      <c r="F215" s="363"/>
      <c r="G215" s="360"/>
      <c r="H215" s="279" t="s">
        <v>27</v>
      </c>
      <c r="I215" s="112"/>
      <c r="J215" s="112">
        <v>1932000</v>
      </c>
      <c r="K215" s="112">
        <v>500000</v>
      </c>
      <c r="L215" s="113">
        <v>690000</v>
      </c>
      <c r="M215" s="298"/>
    </row>
    <row r="216" spans="1:13" ht="22.5" customHeight="1">
      <c r="A216" s="326"/>
      <c r="B216" s="321"/>
      <c r="C216" s="321"/>
      <c r="D216" s="318"/>
      <c r="E216" s="363"/>
      <c r="F216" s="363"/>
      <c r="G216" s="360"/>
      <c r="H216" s="279" t="s">
        <v>28</v>
      </c>
      <c r="I216" s="112"/>
      <c r="J216" s="112"/>
      <c r="K216" s="112"/>
      <c r="L216" s="113"/>
      <c r="M216" s="298"/>
    </row>
    <row r="217" spans="1:13" ht="22.5" customHeight="1">
      <c r="A217" s="327"/>
      <c r="B217" s="322"/>
      <c r="C217" s="322"/>
      <c r="D217" s="319"/>
      <c r="E217" s="364"/>
      <c r="F217" s="364"/>
      <c r="G217" s="361"/>
      <c r="H217" s="274" t="s">
        <v>29</v>
      </c>
      <c r="I217" s="275"/>
      <c r="J217" s="275">
        <v>3038000</v>
      </c>
      <c r="K217" s="275">
        <v>1500000</v>
      </c>
      <c r="L217" s="276">
        <v>2070000</v>
      </c>
      <c r="M217" s="298"/>
    </row>
    <row r="218" spans="1:13" ht="22.5" customHeight="1">
      <c r="A218" s="325" t="s">
        <v>239</v>
      </c>
      <c r="B218" s="320" t="s">
        <v>589</v>
      </c>
      <c r="C218" s="320" t="s">
        <v>71</v>
      </c>
      <c r="D218" s="317" t="s">
        <v>72</v>
      </c>
      <c r="E218" s="362" t="s">
        <v>702</v>
      </c>
      <c r="F218" s="362" t="s">
        <v>132</v>
      </c>
      <c r="G218" s="359">
        <v>10600000</v>
      </c>
      <c r="H218" s="277" t="s">
        <v>26</v>
      </c>
      <c r="I218" s="100">
        <f>SUM(I219,I220,I221)</f>
        <v>300000</v>
      </c>
      <c r="J218" s="100">
        <f>SUM(J219,J220,J221)</f>
        <v>4050000</v>
      </c>
      <c r="K218" s="100">
        <f>SUM(K219,K220,K221)</f>
        <v>4050000</v>
      </c>
      <c r="L218" s="100">
        <f>SUM(L219,L220,L221)</f>
        <v>2200000</v>
      </c>
      <c r="M218" s="298">
        <f>G218-I218-J218-K218-L218</f>
        <v>0</v>
      </c>
    </row>
    <row r="219" spans="1:13" ht="22.5" customHeight="1">
      <c r="A219" s="326"/>
      <c r="B219" s="321"/>
      <c r="C219" s="321"/>
      <c r="D219" s="318"/>
      <c r="E219" s="363"/>
      <c r="F219" s="363"/>
      <c r="G219" s="360"/>
      <c r="H219" s="278" t="s">
        <v>27</v>
      </c>
      <c r="I219" s="103">
        <v>300000</v>
      </c>
      <c r="J219" s="103">
        <v>300000</v>
      </c>
      <c r="K219" s="103">
        <v>300000</v>
      </c>
      <c r="L219" s="111">
        <v>250000</v>
      </c>
      <c r="M219" s="298"/>
    </row>
    <row r="220" spans="1:13" ht="22.5" customHeight="1">
      <c r="A220" s="326"/>
      <c r="B220" s="321"/>
      <c r="C220" s="321"/>
      <c r="D220" s="318"/>
      <c r="E220" s="363"/>
      <c r="F220" s="363"/>
      <c r="G220" s="360"/>
      <c r="H220" s="279" t="s">
        <v>28</v>
      </c>
      <c r="I220" s="112"/>
      <c r="J220" s="112"/>
      <c r="K220" s="112"/>
      <c r="L220" s="113"/>
      <c r="M220" s="298"/>
    </row>
    <row r="221" spans="1:13" ht="22.5" customHeight="1">
      <c r="A221" s="327"/>
      <c r="B221" s="322"/>
      <c r="C221" s="322"/>
      <c r="D221" s="319"/>
      <c r="E221" s="364"/>
      <c r="F221" s="364"/>
      <c r="G221" s="361"/>
      <c r="H221" s="274" t="s">
        <v>29</v>
      </c>
      <c r="I221" s="275"/>
      <c r="J221" s="275">
        <v>3750000</v>
      </c>
      <c r="K221" s="275">
        <v>3750000</v>
      </c>
      <c r="L221" s="276">
        <v>1950000</v>
      </c>
      <c r="M221" s="298"/>
    </row>
    <row r="222" spans="1:13" ht="22.5" customHeight="1">
      <c r="A222" s="325" t="s">
        <v>240</v>
      </c>
      <c r="B222" s="320" t="s">
        <v>589</v>
      </c>
      <c r="C222" s="320" t="s">
        <v>71</v>
      </c>
      <c r="D222" s="317" t="s">
        <v>141</v>
      </c>
      <c r="E222" s="362" t="s">
        <v>702</v>
      </c>
      <c r="F222" s="362" t="s">
        <v>149</v>
      </c>
      <c r="G222" s="359">
        <v>4500000</v>
      </c>
      <c r="H222" s="277" t="s">
        <v>26</v>
      </c>
      <c r="I222" s="100">
        <f>SUM(I223,I224,I225)</f>
        <v>0</v>
      </c>
      <c r="J222" s="100">
        <f>SUM(J223,J224,J225)</f>
        <v>100000</v>
      </c>
      <c r="K222" s="100">
        <f>SUM(K223,K224,K225)</f>
        <v>2250000</v>
      </c>
      <c r="L222" s="100">
        <f>SUM(L223,L224,L225)</f>
        <v>2150000</v>
      </c>
      <c r="M222" s="298">
        <f>G222-I222-J222-K222-L222</f>
        <v>0</v>
      </c>
    </row>
    <row r="223" spans="1:13" ht="22.5" customHeight="1">
      <c r="A223" s="326"/>
      <c r="B223" s="321"/>
      <c r="C223" s="321"/>
      <c r="D223" s="318"/>
      <c r="E223" s="363"/>
      <c r="F223" s="363"/>
      <c r="G223" s="360"/>
      <c r="H223" s="279" t="s">
        <v>27</v>
      </c>
      <c r="I223" s="112"/>
      <c r="J223" s="112">
        <v>100000</v>
      </c>
      <c r="K223" s="112">
        <v>2250000</v>
      </c>
      <c r="L223" s="113">
        <v>2150000</v>
      </c>
      <c r="M223" s="298"/>
    </row>
    <row r="224" spans="1:13" ht="22.5" customHeight="1">
      <c r="A224" s="326"/>
      <c r="B224" s="321"/>
      <c r="C224" s="321"/>
      <c r="D224" s="318"/>
      <c r="E224" s="363"/>
      <c r="F224" s="363"/>
      <c r="G224" s="360"/>
      <c r="H224" s="279" t="s">
        <v>28</v>
      </c>
      <c r="I224" s="112"/>
      <c r="J224" s="112"/>
      <c r="K224" s="112"/>
      <c r="L224" s="113"/>
      <c r="M224" s="298"/>
    </row>
    <row r="225" spans="1:13" ht="22.5" customHeight="1">
      <c r="A225" s="327"/>
      <c r="B225" s="322"/>
      <c r="C225" s="322"/>
      <c r="D225" s="319"/>
      <c r="E225" s="364"/>
      <c r="F225" s="364"/>
      <c r="G225" s="361"/>
      <c r="H225" s="274" t="s">
        <v>29</v>
      </c>
      <c r="I225" s="275"/>
      <c r="J225" s="275"/>
      <c r="K225" s="275"/>
      <c r="L225" s="276"/>
      <c r="M225" s="298"/>
    </row>
    <row r="226" spans="1:13" ht="22.5" customHeight="1">
      <c r="A226" s="325" t="s">
        <v>241</v>
      </c>
      <c r="B226" s="320" t="s">
        <v>594</v>
      </c>
      <c r="C226" s="320" t="s">
        <v>595</v>
      </c>
      <c r="D226" s="362" t="s">
        <v>142</v>
      </c>
      <c r="E226" s="362" t="s">
        <v>702</v>
      </c>
      <c r="F226" s="362" t="s">
        <v>134</v>
      </c>
      <c r="G226" s="359">
        <v>6599000</v>
      </c>
      <c r="H226" s="277" t="s">
        <v>26</v>
      </c>
      <c r="I226" s="100">
        <f>SUM(I227,I228,I229)</f>
        <v>6300000</v>
      </c>
      <c r="J226" s="100">
        <f>SUM(J227,J228,J229)</f>
        <v>0</v>
      </c>
      <c r="K226" s="100">
        <f>SUM(K227,K228,K229)</f>
        <v>0</v>
      </c>
      <c r="L226" s="100">
        <f>SUM(L227,L228,L229)</f>
        <v>0</v>
      </c>
      <c r="M226" s="298">
        <f>G226-I226-J226-K226-L226</f>
        <v>299000</v>
      </c>
    </row>
    <row r="227" spans="1:13" ht="22.5" customHeight="1">
      <c r="A227" s="326"/>
      <c r="B227" s="321"/>
      <c r="C227" s="321"/>
      <c r="D227" s="363"/>
      <c r="E227" s="363"/>
      <c r="F227" s="363"/>
      <c r="G227" s="360"/>
      <c r="H227" s="279" t="s">
        <v>27</v>
      </c>
      <c r="I227" s="112">
        <v>6300000</v>
      </c>
      <c r="J227" s="112"/>
      <c r="K227" s="112"/>
      <c r="L227" s="113"/>
      <c r="M227" s="298"/>
    </row>
    <row r="228" spans="1:13" ht="22.5" customHeight="1">
      <c r="A228" s="326"/>
      <c r="B228" s="321"/>
      <c r="C228" s="321"/>
      <c r="D228" s="363"/>
      <c r="E228" s="363"/>
      <c r="F228" s="363"/>
      <c r="G228" s="360"/>
      <c r="H228" s="279" t="s">
        <v>28</v>
      </c>
      <c r="I228" s="112"/>
      <c r="J228" s="112"/>
      <c r="K228" s="112"/>
      <c r="L228" s="113"/>
      <c r="M228" s="298"/>
    </row>
    <row r="229" spans="1:13" ht="22.5" customHeight="1">
      <c r="A229" s="327"/>
      <c r="B229" s="322"/>
      <c r="C229" s="322"/>
      <c r="D229" s="364"/>
      <c r="E229" s="364"/>
      <c r="F229" s="364"/>
      <c r="G229" s="361"/>
      <c r="H229" s="274" t="s">
        <v>29</v>
      </c>
      <c r="I229" s="275"/>
      <c r="J229" s="275"/>
      <c r="K229" s="275"/>
      <c r="L229" s="276"/>
      <c r="M229" s="298"/>
    </row>
    <row r="230" spans="1:13" ht="22.5" customHeight="1">
      <c r="A230" s="325" t="s">
        <v>242</v>
      </c>
      <c r="B230" s="320" t="s">
        <v>594</v>
      </c>
      <c r="C230" s="320" t="s">
        <v>595</v>
      </c>
      <c r="D230" s="317" t="s">
        <v>209</v>
      </c>
      <c r="E230" s="362" t="s">
        <v>702</v>
      </c>
      <c r="F230" s="362" t="s">
        <v>111</v>
      </c>
      <c r="G230" s="359">
        <v>19943000</v>
      </c>
      <c r="H230" s="277" t="s">
        <v>26</v>
      </c>
      <c r="I230" s="100">
        <f>SUM(I231,I232,I233)</f>
        <v>2000000</v>
      </c>
      <c r="J230" s="100">
        <f>SUM(J231,J232,J233)</f>
        <v>5400000</v>
      </c>
      <c r="K230" s="100">
        <f>SUM(K231,K232,K233)</f>
        <v>2778000</v>
      </c>
      <c r="L230" s="100">
        <f>SUM(L231,L232,L233)</f>
        <v>2446000</v>
      </c>
      <c r="M230" s="298">
        <f>G230-I230-J230-K230-L230</f>
        <v>7319000</v>
      </c>
    </row>
    <row r="231" spans="1:13" ht="22.5" customHeight="1">
      <c r="A231" s="326"/>
      <c r="B231" s="321"/>
      <c r="C231" s="321"/>
      <c r="D231" s="318"/>
      <c r="E231" s="363"/>
      <c r="F231" s="363"/>
      <c r="G231" s="360"/>
      <c r="H231" s="279" t="s">
        <v>27</v>
      </c>
      <c r="I231" s="112">
        <v>2000000</v>
      </c>
      <c r="J231" s="112">
        <v>5400000</v>
      </c>
      <c r="K231" s="112"/>
      <c r="L231" s="113"/>
      <c r="M231" s="298"/>
    </row>
    <row r="232" spans="1:13" ht="22.5" customHeight="1">
      <c r="A232" s="326"/>
      <c r="B232" s="321"/>
      <c r="C232" s="321"/>
      <c r="D232" s="318"/>
      <c r="E232" s="363"/>
      <c r="F232" s="363"/>
      <c r="G232" s="360"/>
      <c r="H232" s="279" t="s">
        <v>28</v>
      </c>
      <c r="I232" s="112"/>
      <c r="J232" s="112"/>
      <c r="K232" s="112"/>
      <c r="L232" s="113"/>
      <c r="M232" s="298"/>
    </row>
    <row r="233" spans="1:13" ht="22.5" customHeight="1">
      <c r="A233" s="327"/>
      <c r="B233" s="322"/>
      <c r="C233" s="322"/>
      <c r="D233" s="319"/>
      <c r="E233" s="364"/>
      <c r="F233" s="364"/>
      <c r="G233" s="361"/>
      <c r="H233" s="274" t="s">
        <v>29</v>
      </c>
      <c r="I233" s="275"/>
      <c r="J233" s="275"/>
      <c r="K233" s="275">
        <v>2778000</v>
      </c>
      <c r="L233" s="276">
        <v>2446000</v>
      </c>
      <c r="M233" s="298"/>
    </row>
    <row r="234" spans="1:13" ht="22.5" customHeight="1">
      <c r="A234" s="325" t="s">
        <v>190</v>
      </c>
      <c r="B234" s="320" t="s">
        <v>594</v>
      </c>
      <c r="C234" s="320" t="s">
        <v>595</v>
      </c>
      <c r="D234" s="317" t="s">
        <v>74</v>
      </c>
      <c r="E234" s="362" t="s">
        <v>702</v>
      </c>
      <c r="F234" s="362" t="s">
        <v>111</v>
      </c>
      <c r="G234" s="359">
        <v>6258000</v>
      </c>
      <c r="H234" s="277" t="s">
        <v>26</v>
      </c>
      <c r="I234" s="100">
        <f>SUM(I235,I236,I237)</f>
        <v>1500000</v>
      </c>
      <c r="J234" s="100">
        <f>SUM(J235,J236,J237)</f>
        <v>0</v>
      </c>
      <c r="K234" s="100">
        <f>SUM(K235,K236,K237)</f>
        <v>0</v>
      </c>
      <c r="L234" s="100">
        <f>SUM(L235,L236,L237)</f>
        <v>3200000</v>
      </c>
      <c r="M234" s="298">
        <f>G234-I234-J234-K234-L234</f>
        <v>1558000</v>
      </c>
    </row>
    <row r="235" spans="1:13" ht="22.5" customHeight="1">
      <c r="A235" s="326"/>
      <c r="B235" s="321"/>
      <c r="C235" s="321"/>
      <c r="D235" s="318"/>
      <c r="E235" s="363"/>
      <c r="F235" s="363"/>
      <c r="G235" s="360"/>
      <c r="H235" s="279" t="s">
        <v>27</v>
      </c>
      <c r="I235" s="112">
        <v>1500000</v>
      </c>
      <c r="J235" s="112"/>
      <c r="K235" s="112"/>
      <c r="L235" s="113">
        <v>3200000</v>
      </c>
      <c r="M235" s="298"/>
    </row>
    <row r="236" spans="1:13" ht="22.5" customHeight="1">
      <c r="A236" s="326"/>
      <c r="B236" s="321"/>
      <c r="C236" s="321"/>
      <c r="D236" s="318"/>
      <c r="E236" s="363"/>
      <c r="F236" s="363"/>
      <c r="G236" s="360"/>
      <c r="H236" s="279" t="s">
        <v>28</v>
      </c>
      <c r="I236" s="112"/>
      <c r="J236" s="112"/>
      <c r="K236" s="112"/>
      <c r="L236" s="113"/>
      <c r="M236" s="298"/>
    </row>
    <row r="237" spans="1:13" ht="22.5" customHeight="1">
      <c r="A237" s="327"/>
      <c r="B237" s="322"/>
      <c r="C237" s="322"/>
      <c r="D237" s="319"/>
      <c r="E237" s="364"/>
      <c r="F237" s="364"/>
      <c r="G237" s="361"/>
      <c r="H237" s="274" t="s">
        <v>29</v>
      </c>
      <c r="I237" s="275"/>
      <c r="J237" s="275"/>
      <c r="K237" s="275"/>
      <c r="L237" s="276"/>
      <c r="M237" s="298"/>
    </row>
    <row r="238" spans="1:13" ht="22.5" customHeight="1">
      <c r="A238" s="325" t="s">
        <v>191</v>
      </c>
      <c r="B238" s="320" t="s">
        <v>594</v>
      </c>
      <c r="C238" s="320" t="s">
        <v>595</v>
      </c>
      <c r="D238" s="317" t="s">
        <v>772</v>
      </c>
      <c r="E238" s="362" t="s">
        <v>702</v>
      </c>
      <c r="F238" s="362" t="s">
        <v>123</v>
      </c>
      <c r="G238" s="359">
        <v>3446000</v>
      </c>
      <c r="H238" s="277" t="s">
        <v>26</v>
      </c>
      <c r="I238" s="100">
        <f>SUM(I239,I240,I241)</f>
        <v>90000</v>
      </c>
      <c r="J238" s="100">
        <f>SUM(J239,J240,J241)</f>
        <v>3228000</v>
      </c>
      <c r="K238" s="100">
        <f>SUM(K239,K240,K241)</f>
        <v>0</v>
      </c>
      <c r="L238" s="100">
        <f>SUM(L239,L240,L241)</f>
        <v>0</v>
      </c>
      <c r="M238" s="298">
        <f>G238-I238-J238-K238-L238</f>
        <v>128000</v>
      </c>
    </row>
    <row r="239" spans="1:13" ht="22.5" customHeight="1">
      <c r="A239" s="326"/>
      <c r="B239" s="321"/>
      <c r="C239" s="321"/>
      <c r="D239" s="318"/>
      <c r="E239" s="363"/>
      <c r="F239" s="363"/>
      <c r="G239" s="360"/>
      <c r="H239" s="279" t="s">
        <v>27</v>
      </c>
      <c r="I239" s="112">
        <v>90000</v>
      </c>
      <c r="J239" s="112">
        <v>968400</v>
      </c>
      <c r="K239" s="112"/>
      <c r="L239" s="113"/>
      <c r="M239" s="298"/>
    </row>
    <row r="240" spans="1:13" ht="22.5" customHeight="1">
      <c r="A240" s="326"/>
      <c r="B240" s="321"/>
      <c r="C240" s="321"/>
      <c r="D240" s="318"/>
      <c r="E240" s="363"/>
      <c r="F240" s="363"/>
      <c r="G240" s="360"/>
      <c r="H240" s="279" t="s">
        <v>28</v>
      </c>
      <c r="I240" s="112"/>
      <c r="J240" s="112"/>
      <c r="K240" s="112"/>
      <c r="L240" s="113"/>
      <c r="M240" s="298"/>
    </row>
    <row r="241" spans="1:13" ht="22.5" customHeight="1">
      <c r="A241" s="327"/>
      <c r="B241" s="322"/>
      <c r="C241" s="322"/>
      <c r="D241" s="319"/>
      <c r="E241" s="364"/>
      <c r="F241" s="364"/>
      <c r="G241" s="361"/>
      <c r="H241" s="274" t="s">
        <v>29</v>
      </c>
      <c r="I241" s="275"/>
      <c r="J241" s="275">
        <v>2259600</v>
      </c>
      <c r="K241" s="275"/>
      <c r="L241" s="276"/>
      <c r="M241" s="298"/>
    </row>
    <row r="242" spans="1:13" ht="22.5" customHeight="1">
      <c r="A242" s="325" t="s">
        <v>152</v>
      </c>
      <c r="B242" s="320" t="s">
        <v>594</v>
      </c>
      <c r="C242" s="320" t="s">
        <v>595</v>
      </c>
      <c r="D242" s="317" t="s">
        <v>143</v>
      </c>
      <c r="E242" s="362" t="s">
        <v>702</v>
      </c>
      <c r="F242" s="362" t="s">
        <v>132</v>
      </c>
      <c r="G242" s="359">
        <v>4290000</v>
      </c>
      <c r="H242" s="277" t="s">
        <v>26</v>
      </c>
      <c r="I242" s="100">
        <f>SUM(I243,I244,I245)</f>
        <v>3385000</v>
      </c>
      <c r="J242" s="100">
        <f>SUM(J243,J244,J245)</f>
        <v>363000</v>
      </c>
      <c r="K242" s="100">
        <f>SUM(K243,K244,K245)</f>
        <v>363000</v>
      </c>
      <c r="L242" s="100">
        <f>SUM(L243,L244,L245)</f>
        <v>179000</v>
      </c>
      <c r="M242" s="298">
        <f>G242-I242-J242-K242-L242</f>
        <v>0</v>
      </c>
    </row>
    <row r="243" spans="1:13" ht="22.5" customHeight="1">
      <c r="A243" s="326"/>
      <c r="B243" s="321"/>
      <c r="C243" s="321"/>
      <c r="D243" s="318"/>
      <c r="E243" s="363"/>
      <c r="F243" s="363"/>
      <c r="G243" s="360"/>
      <c r="H243" s="279" t="s">
        <v>27</v>
      </c>
      <c r="I243" s="112">
        <v>508000</v>
      </c>
      <c r="J243" s="112">
        <v>55000</v>
      </c>
      <c r="K243" s="112">
        <v>55000</v>
      </c>
      <c r="L243" s="113">
        <v>27000</v>
      </c>
      <c r="M243" s="298"/>
    </row>
    <row r="244" spans="1:13" ht="22.5" customHeight="1">
      <c r="A244" s="326"/>
      <c r="B244" s="321"/>
      <c r="C244" s="321"/>
      <c r="D244" s="318"/>
      <c r="E244" s="363"/>
      <c r="F244" s="363"/>
      <c r="G244" s="360"/>
      <c r="H244" s="279" t="s">
        <v>28</v>
      </c>
      <c r="I244" s="112"/>
      <c r="J244" s="112"/>
      <c r="K244" s="112"/>
      <c r="L244" s="111"/>
      <c r="M244" s="298"/>
    </row>
    <row r="245" spans="1:13" ht="22.5" customHeight="1">
      <c r="A245" s="327"/>
      <c r="B245" s="322"/>
      <c r="C245" s="322"/>
      <c r="D245" s="319"/>
      <c r="E245" s="364"/>
      <c r="F245" s="364"/>
      <c r="G245" s="361"/>
      <c r="H245" s="274" t="s">
        <v>29</v>
      </c>
      <c r="I245" s="275">
        <v>2877000</v>
      </c>
      <c r="J245" s="275">
        <v>308000</v>
      </c>
      <c r="K245" s="275">
        <v>308000</v>
      </c>
      <c r="L245" s="276">
        <v>152000</v>
      </c>
      <c r="M245" s="298"/>
    </row>
    <row r="246" spans="1:13" ht="22.5" customHeight="1">
      <c r="A246" s="325" t="s">
        <v>155</v>
      </c>
      <c r="B246" s="320" t="s">
        <v>594</v>
      </c>
      <c r="C246" s="320" t="s">
        <v>595</v>
      </c>
      <c r="D246" s="317" t="s">
        <v>144</v>
      </c>
      <c r="E246" s="362" t="s">
        <v>702</v>
      </c>
      <c r="F246" s="362">
        <v>2010</v>
      </c>
      <c r="G246" s="359">
        <v>3072000</v>
      </c>
      <c r="H246" s="277" t="s">
        <v>26</v>
      </c>
      <c r="I246" s="100">
        <f>SUM(I247,I248,I249)</f>
        <v>0</v>
      </c>
      <c r="J246" s="100">
        <f>SUM(J247,J248,J249)</f>
        <v>0</v>
      </c>
      <c r="K246" s="100">
        <f>SUM(K247,K248,K249)</f>
        <v>3072000</v>
      </c>
      <c r="L246" s="100">
        <f>SUM(L247,L248,L249)</f>
        <v>0</v>
      </c>
      <c r="M246" s="298">
        <f>G246-I246-J246-K246-L246</f>
        <v>0</v>
      </c>
    </row>
    <row r="247" spans="1:13" ht="22.5" customHeight="1">
      <c r="A247" s="326"/>
      <c r="B247" s="321"/>
      <c r="C247" s="321"/>
      <c r="D247" s="318"/>
      <c r="E247" s="363"/>
      <c r="F247" s="363"/>
      <c r="G247" s="360"/>
      <c r="H247" s="279" t="s">
        <v>27</v>
      </c>
      <c r="I247" s="112"/>
      <c r="J247" s="112"/>
      <c r="K247" s="112">
        <v>922000</v>
      </c>
      <c r="L247" s="113"/>
      <c r="M247" s="298"/>
    </row>
    <row r="248" spans="1:13" ht="22.5" customHeight="1">
      <c r="A248" s="326"/>
      <c r="B248" s="321"/>
      <c r="C248" s="321"/>
      <c r="D248" s="318"/>
      <c r="E248" s="363"/>
      <c r="F248" s="363"/>
      <c r="G248" s="360"/>
      <c r="H248" s="279" t="s">
        <v>28</v>
      </c>
      <c r="I248" s="112"/>
      <c r="J248" s="112"/>
      <c r="K248" s="112"/>
      <c r="L248" s="113"/>
      <c r="M248" s="298"/>
    </row>
    <row r="249" spans="1:13" ht="22.5" customHeight="1">
      <c r="A249" s="327"/>
      <c r="B249" s="322"/>
      <c r="C249" s="322"/>
      <c r="D249" s="319"/>
      <c r="E249" s="364"/>
      <c r="F249" s="364"/>
      <c r="G249" s="361"/>
      <c r="H249" s="274" t="s">
        <v>29</v>
      </c>
      <c r="I249" s="275"/>
      <c r="J249" s="275"/>
      <c r="K249" s="275">
        <v>2150000</v>
      </c>
      <c r="L249" s="276"/>
      <c r="M249" s="298"/>
    </row>
    <row r="250" spans="1:13" ht="22.5" customHeight="1">
      <c r="A250" s="325" t="s">
        <v>156</v>
      </c>
      <c r="B250" s="320" t="s">
        <v>594</v>
      </c>
      <c r="C250" s="320" t="s">
        <v>595</v>
      </c>
      <c r="D250" s="317" t="s">
        <v>145</v>
      </c>
      <c r="E250" s="362" t="s">
        <v>702</v>
      </c>
      <c r="F250" s="362" t="s">
        <v>116</v>
      </c>
      <c r="G250" s="359">
        <v>40000000</v>
      </c>
      <c r="H250" s="277" t="s">
        <v>26</v>
      </c>
      <c r="I250" s="100">
        <f>SUM(I251,I252,I253)</f>
        <v>0</v>
      </c>
      <c r="J250" s="100">
        <f>SUM(J251,J252,J253)</f>
        <v>1000000</v>
      </c>
      <c r="K250" s="100">
        <f>SUM(K251,K252,K253)</f>
        <v>39000000</v>
      </c>
      <c r="L250" s="100">
        <f>SUM(L251,L252,L253)</f>
        <v>0</v>
      </c>
      <c r="M250" s="298">
        <f>G250-I250-J250-K250-L250</f>
        <v>0</v>
      </c>
    </row>
    <row r="251" spans="1:13" ht="22.5" customHeight="1">
      <c r="A251" s="326"/>
      <c r="B251" s="321"/>
      <c r="C251" s="321"/>
      <c r="D251" s="318"/>
      <c r="E251" s="363"/>
      <c r="F251" s="363"/>
      <c r="G251" s="360"/>
      <c r="H251" s="278" t="s">
        <v>27</v>
      </c>
      <c r="I251" s="103"/>
      <c r="J251" s="103"/>
      <c r="K251" s="103"/>
      <c r="L251" s="111"/>
      <c r="M251" s="298">
        <f>G251-I251-J251-K251-L251</f>
        <v>0</v>
      </c>
    </row>
    <row r="252" spans="1:13" ht="22.5" customHeight="1">
      <c r="A252" s="326"/>
      <c r="B252" s="321"/>
      <c r="C252" s="321"/>
      <c r="D252" s="318"/>
      <c r="E252" s="363"/>
      <c r="F252" s="363"/>
      <c r="G252" s="360"/>
      <c r="H252" s="279" t="s">
        <v>28</v>
      </c>
      <c r="I252" s="112"/>
      <c r="J252" s="112"/>
      <c r="K252" s="112"/>
      <c r="L252" s="113"/>
      <c r="M252" s="298">
        <f>G252-I252-J252-K252-L252</f>
        <v>0</v>
      </c>
    </row>
    <row r="253" spans="1:13" ht="22.5" customHeight="1">
      <c r="A253" s="327"/>
      <c r="B253" s="322"/>
      <c r="C253" s="322"/>
      <c r="D253" s="319"/>
      <c r="E253" s="364"/>
      <c r="F253" s="364"/>
      <c r="G253" s="361"/>
      <c r="H253" s="274" t="s">
        <v>29</v>
      </c>
      <c r="I253" s="275"/>
      <c r="J253" s="275">
        <v>1000000</v>
      </c>
      <c r="K253" s="275">
        <v>39000000</v>
      </c>
      <c r="L253" s="276"/>
      <c r="M253" s="298"/>
    </row>
    <row r="254" spans="1:13" s="79" customFormat="1" ht="22.5" customHeight="1">
      <c r="A254" s="389" t="s">
        <v>325</v>
      </c>
      <c r="B254" s="390"/>
      <c r="C254" s="390"/>
      <c r="D254" s="390"/>
      <c r="E254" s="390"/>
      <c r="F254" s="391"/>
      <c r="G254" s="2">
        <f>SUM(G10,G14,G18,G22,G26,G30,G34,G38,G42,G46,G50,G54,G58,G62,G66,G70,G82,G86,G90,G94,G98,G102,G106,G110,G114,G118,G122,G126,G130,G134)+G138+G142+G146+G150+G154+G158+G162+G166+G170+G174+G178+G182+G190+G194+G198+G202+G206+G210+G218+G222+G226+G230+G234+G238+G242+G246+G250+G78+G74+G214+G6+G186</f>
        <v>1169723000</v>
      </c>
      <c r="H254" s="282"/>
      <c r="I254" s="2">
        <f>SUM(I10,I14,I18,I22,I26,I30,I34,I38,I42,I46,I50,I54,I58,I62,I66,I70,I82,I86,I90,I94,I98,I102,I106,I110,I114,I118,I122,I126,I130,I134)+I138+I142+I146+I150+I154+I158+I162+I166+I170+I174+I178+I182+I190+I194+I198+I202+I206+I210+I218+I222+I226+I230+I234+I238+I242+I246+I250+I78+I74+I214+I6+I186</f>
        <v>75677850</v>
      </c>
      <c r="J254" s="2">
        <f>SUM(J10,J14,J18,J22,J26,J30,J34,J38,J42,J46,J50,J54,J58,J62,J66,J70,J82,J86,J90,J94,J98,J102,J106,J110,J114,J118,J122,J126,J130,J134)+J138+J142+J146+J150+J154+J158+J162+J166+J170+J174+J178+J182+J190+J194+J198+J202+J206+J210+J218+J222+J226+J230+J234+J238+J242+J246+J250+J78+J74+J214+J6+J186</f>
        <v>156917000</v>
      </c>
      <c r="K254" s="2">
        <f>SUM(K10,K14,K18,K22,K26,K30,K34,K38,K42,K46,K50,K54,K58,K62,K66,K70,K82,K86,K90,K94,K98,K102,K106,K110,K114,K118,K122,K126,K130,K134)+K138+K142+K146+K150+K154+K158+K162+K166+K170+K174+K178+K182+K190+K194+K198+K202+K206+K210+K218+K222+K226+K230+K234+K238+K242+K246+K250+K78+K74+K214+K6+K186</f>
        <v>183357000</v>
      </c>
      <c r="L254" s="2">
        <f>SUM(L10,L14,L18,L22,L26,L30,L34,L38,L42,L46,L50,L54,L58,L62,L66,L70,L82,L86,L90,L94,L98,L102,L106,L110,L114,L118,L122,L126,L130,L134)+L138+L142+L146+L150+L154+L158+L162+L166+L170+L174+L178+L182+L190+L194+L198+L202+L206+L210+L218+L222+L226+L230+L234+L238+L242+L246+L250+L78+L74+L214+L6+L186</f>
        <v>681623000</v>
      </c>
      <c r="M254" s="298">
        <f>G254-I254-J254-K254-L254</f>
        <v>72148150</v>
      </c>
    </row>
    <row r="255" spans="3:12" ht="33.75" customHeight="1">
      <c r="C255" s="388" t="s">
        <v>800</v>
      </c>
      <c r="D255" s="388"/>
      <c r="E255" s="388"/>
      <c r="F255" s="388"/>
      <c r="G255" s="388"/>
      <c r="H255" s="388"/>
      <c r="I255" s="388"/>
      <c r="J255" s="388"/>
      <c r="K255" s="388"/>
      <c r="L255" s="388"/>
    </row>
    <row r="257" spans="8:12" ht="19.5" customHeight="1">
      <c r="H257" s="76" t="s">
        <v>26</v>
      </c>
      <c r="I257" s="2">
        <f aca="true" t="shared" si="0" ref="I257:L260">SUM(I10,I14,I18,I22,I26,I30,I34,I38,I42,I46,I50,I54,I58,I62,I66,I70,I82,I86,I90,I94,I98,I102)+I106+I110+I114+I118+I122+I126+I130+I134+I138+I142+I146+I150+I154+I158+I162+I166+I170+I174+I178+I182+I190+I194+I198+I202+I206+I210+I218+I222+I226+I230+I234+I238+I242+I246+I250+I78+I74+I214+I6+I186</f>
        <v>75677850</v>
      </c>
      <c r="J257" s="2">
        <f t="shared" si="0"/>
        <v>156917000</v>
      </c>
      <c r="K257" s="2">
        <f t="shared" si="0"/>
        <v>183357000</v>
      </c>
      <c r="L257" s="2">
        <f t="shared" si="0"/>
        <v>681623000</v>
      </c>
    </row>
    <row r="258" spans="8:12" ht="19.5" customHeight="1">
      <c r="H258" s="76" t="s">
        <v>27</v>
      </c>
      <c r="I258" s="2">
        <f t="shared" si="0"/>
        <v>41905604</v>
      </c>
      <c r="J258" s="2">
        <f t="shared" si="0"/>
        <v>58630400</v>
      </c>
      <c r="K258" s="2">
        <f t="shared" si="0"/>
        <v>41290000</v>
      </c>
      <c r="L258" s="2">
        <f t="shared" si="0"/>
        <v>84671000</v>
      </c>
    </row>
    <row r="259" spans="8:12" ht="19.5" customHeight="1">
      <c r="H259" s="76" t="s">
        <v>28</v>
      </c>
      <c r="I259" s="2">
        <f t="shared" si="0"/>
        <v>0</v>
      </c>
      <c r="J259" s="2">
        <f t="shared" si="0"/>
        <v>0</v>
      </c>
      <c r="K259" s="2">
        <f t="shared" si="0"/>
        <v>0</v>
      </c>
      <c r="L259" s="2">
        <f t="shared" si="0"/>
        <v>0</v>
      </c>
    </row>
    <row r="260" spans="8:12" ht="19.5" customHeight="1">
      <c r="H260" s="76" t="s">
        <v>29</v>
      </c>
      <c r="I260" s="2">
        <f t="shared" si="0"/>
        <v>33772246</v>
      </c>
      <c r="J260" s="2">
        <f t="shared" si="0"/>
        <v>98286600</v>
      </c>
      <c r="K260" s="2">
        <f t="shared" si="0"/>
        <v>142067000</v>
      </c>
      <c r="L260" s="2">
        <f t="shared" si="0"/>
        <v>596952000</v>
      </c>
    </row>
    <row r="261" ht="19.5" customHeight="1"/>
    <row r="262" ht="19.5" customHeight="1">
      <c r="A262" s="80"/>
    </row>
  </sheetData>
  <sheetProtection/>
  <mergeCells count="444">
    <mergeCell ref="C255:L255"/>
    <mergeCell ref="A254:F254"/>
    <mergeCell ref="A234:A237"/>
    <mergeCell ref="B234:B237"/>
    <mergeCell ref="C234:C237"/>
    <mergeCell ref="D234:D237"/>
    <mergeCell ref="A250:A253"/>
    <mergeCell ref="B250:B253"/>
    <mergeCell ref="C250:C253"/>
    <mergeCell ref="D250:D253"/>
    <mergeCell ref="E250:E253"/>
    <mergeCell ref="A230:A233"/>
    <mergeCell ref="B230:B233"/>
    <mergeCell ref="D230:D233"/>
    <mergeCell ref="C230:C233"/>
    <mergeCell ref="E230:E233"/>
    <mergeCell ref="E234:E237"/>
    <mergeCell ref="A246:A249"/>
    <mergeCell ref="B246:B249"/>
    <mergeCell ref="C246:C249"/>
    <mergeCell ref="A226:A229"/>
    <mergeCell ref="B226:B229"/>
    <mergeCell ref="C226:C229"/>
    <mergeCell ref="D226:D229"/>
    <mergeCell ref="C218:C221"/>
    <mergeCell ref="D218:D221"/>
    <mergeCell ref="A222:A225"/>
    <mergeCell ref="B222:B225"/>
    <mergeCell ref="C222:C225"/>
    <mergeCell ref="D222:D225"/>
    <mergeCell ref="A218:A221"/>
    <mergeCell ref="B218:B221"/>
    <mergeCell ref="C210:C213"/>
    <mergeCell ref="D210:D213"/>
    <mergeCell ref="A78:A81"/>
    <mergeCell ref="B78:B81"/>
    <mergeCell ref="C78:C81"/>
    <mergeCell ref="D78:D81"/>
    <mergeCell ref="A210:A213"/>
    <mergeCell ref="B210:B213"/>
    <mergeCell ref="A202:A205"/>
    <mergeCell ref="B202:B205"/>
    <mergeCell ref="C202:C205"/>
    <mergeCell ref="D202:D205"/>
    <mergeCell ref="A194:A197"/>
    <mergeCell ref="B194:B197"/>
    <mergeCell ref="C194:C197"/>
    <mergeCell ref="D194:D197"/>
    <mergeCell ref="A198:A201"/>
    <mergeCell ref="B198:B201"/>
    <mergeCell ref="C198:C201"/>
    <mergeCell ref="D198:D201"/>
    <mergeCell ref="F74:F77"/>
    <mergeCell ref="G74:G77"/>
    <mergeCell ref="A190:A193"/>
    <mergeCell ref="C190:C193"/>
    <mergeCell ref="D190:D193"/>
    <mergeCell ref="B190:B193"/>
    <mergeCell ref="A74:A77"/>
    <mergeCell ref="B74:B77"/>
    <mergeCell ref="C74:C77"/>
    <mergeCell ref="D74:D77"/>
    <mergeCell ref="A214:A217"/>
    <mergeCell ref="B214:B217"/>
    <mergeCell ref="C214:C217"/>
    <mergeCell ref="D214:D217"/>
    <mergeCell ref="E214:E217"/>
    <mergeCell ref="F214:F217"/>
    <mergeCell ref="G214:G217"/>
    <mergeCell ref="A6:A9"/>
    <mergeCell ref="B6:B9"/>
    <mergeCell ref="C6:C9"/>
    <mergeCell ref="D6:D9"/>
    <mergeCell ref="E6:E9"/>
    <mergeCell ref="F6:F9"/>
    <mergeCell ref="G6:G9"/>
    <mergeCell ref="C170:C173"/>
    <mergeCell ref="D170:D173"/>
    <mergeCell ref="A182:A185"/>
    <mergeCell ref="B182:B185"/>
    <mergeCell ref="C182:C185"/>
    <mergeCell ref="D182:D185"/>
    <mergeCell ref="D178:D181"/>
    <mergeCell ref="A178:A181"/>
    <mergeCell ref="C178:C181"/>
    <mergeCell ref="B178:B181"/>
    <mergeCell ref="D146:D149"/>
    <mergeCell ref="A150:A153"/>
    <mergeCell ref="B150:B153"/>
    <mergeCell ref="C150:C153"/>
    <mergeCell ref="D150:D153"/>
    <mergeCell ref="A146:A149"/>
    <mergeCell ref="B146:B149"/>
    <mergeCell ref="C146:C149"/>
    <mergeCell ref="A142:A145"/>
    <mergeCell ref="B142:B145"/>
    <mergeCell ref="C142:C145"/>
    <mergeCell ref="D142:D145"/>
    <mergeCell ref="C154:C157"/>
    <mergeCell ref="A174:A177"/>
    <mergeCell ref="B174:B177"/>
    <mergeCell ref="A170:A173"/>
    <mergeCell ref="B170:B173"/>
    <mergeCell ref="C174:C177"/>
    <mergeCell ref="A166:A169"/>
    <mergeCell ref="B166:B169"/>
    <mergeCell ref="C166:C169"/>
    <mergeCell ref="A162:A165"/>
    <mergeCell ref="A138:A141"/>
    <mergeCell ref="B138:B141"/>
    <mergeCell ref="C138:C141"/>
    <mergeCell ref="B162:B165"/>
    <mergeCell ref="C162:C165"/>
    <mergeCell ref="A158:A161"/>
    <mergeCell ref="B158:B161"/>
    <mergeCell ref="C158:C161"/>
    <mergeCell ref="A154:A157"/>
    <mergeCell ref="B154:B157"/>
    <mergeCell ref="D138:D141"/>
    <mergeCell ref="D126:D129"/>
    <mergeCell ref="A130:A133"/>
    <mergeCell ref="B130:B133"/>
    <mergeCell ref="C130:C133"/>
    <mergeCell ref="D130:D133"/>
    <mergeCell ref="A134:A137"/>
    <mergeCell ref="D134:D137"/>
    <mergeCell ref="B134:B137"/>
    <mergeCell ref="C134:C137"/>
    <mergeCell ref="A126:A129"/>
    <mergeCell ref="B126:B129"/>
    <mergeCell ref="C126:C129"/>
    <mergeCell ref="D122:D125"/>
    <mergeCell ref="A122:A125"/>
    <mergeCell ref="B122:B125"/>
    <mergeCell ref="C122:C125"/>
    <mergeCell ref="A118:A121"/>
    <mergeCell ref="B118:B121"/>
    <mergeCell ref="C118:C121"/>
    <mergeCell ref="D118:D121"/>
    <mergeCell ref="A114:A117"/>
    <mergeCell ref="B114:B117"/>
    <mergeCell ref="C114:C117"/>
    <mergeCell ref="D114:D117"/>
    <mergeCell ref="A110:A113"/>
    <mergeCell ref="B110:B113"/>
    <mergeCell ref="C110:C113"/>
    <mergeCell ref="D110:D113"/>
    <mergeCell ref="A98:A101"/>
    <mergeCell ref="B98:B101"/>
    <mergeCell ref="C98:C101"/>
    <mergeCell ref="D98:D101"/>
    <mergeCell ref="D102:D105"/>
    <mergeCell ref="A106:A109"/>
    <mergeCell ref="B106:B109"/>
    <mergeCell ref="C106:C109"/>
    <mergeCell ref="D106:D109"/>
    <mergeCell ref="A102:A105"/>
    <mergeCell ref="B102:B105"/>
    <mergeCell ref="C102:C105"/>
    <mergeCell ref="A94:A97"/>
    <mergeCell ref="B94:B97"/>
    <mergeCell ref="C94:C97"/>
    <mergeCell ref="D94:D97"/>
    <mergeCell ref="A90:A93"/>
    <mergeCell ref="B90:B93"/>
    <mergeCell ref="C90:C93"/>
    <mergeCell ref="D90:D93"/>
    <mergeCell ref="A86:A89"/>
    <mergeCell ref="B86:B89"/>
    <mergeCell ref="C86:C89"/>
    <mergeCell ref="D86:D89"/>
    <mergeCell ref="D62:D65"/>
    <mergeCell ref="A70:A73"/>
    <mergeCell ref="B70:B73"/>
    <mergeCell ref="C70:C73"/>
    <mergeCell ref="D70:D73"/>
    <mergeCell ref="A62:A65"/>
    <mergeCell ref="B66:B68"/>
    <mergeCell ref="C66:C68"/>
    <mergeCell ref="D66:D69"/>
    <mergeCell ref="A66:A69"/>
    <mergeCell ref="A82:A85"/>
    <mergeCell ref="B82:B85"/>
    <mergeCell ref="C82:C85"/>
    <mergeCell ref="D82:D85"/>
    <mergeCell ref="A50:A53"/>
    <mergeCell ref="B50:B53"/>
    <mergeCell ref="C50:C53"/>
    <mergeCell ref="D50:D53"/>
    <mergeCell ref="A46:A49"/>
    <mergeCell ref="B46:B49"/>
    <mergeCell ref="C46:C49"/>
    <mergeCell ref="D46:D49"/>
    <mergeCell ref="A42:A45"/>
    <mergeCell ref="B42:B45"/>
    <mergeCell ref="C42:C45"/>
    <mergeCell ref="D42:D45"/>
    <mergeCell ref="A38:A41"/>
    <mergeCell ref="B38:B41"/>
    <mergeCell ref="C38:C41"/>
    <mergeCell ref="D38:D41"/>
    <mergeCell ref="A34:A37"/>
    <mergeCell ref="B34:B37"/>
    <mergeCell ref="C34:C37"/>
    <mergeCell ref="D34:D37"/>
    <mergeCell ref="B26:B29"/>
    <mergeCell ref="C26:C29"/>
    <mergeCell ref="D26:D29"/>
    <mergeCell ref="A30:A33"/>
    <mergeCell ref="B30:B33"/>
    <mergeCell ref="C30:C33"/>
    <mergeCell ref="D30:D33"/>
    <mergeCell ref="F250:F253"/>
    <mergeCell ref="G250:G253"/>
    <mergeCell ref="F186:F189"/>
    <mergeCell ref="G186:G189"/>
    <mergeCell ref="G206:G209"/>
    <mergeCell ref="F230:F233"/>
    <mergeCell ref="G230:G233"/>
    <mergeCell ref="F234:F237"/>
    <mergeCell ref="G234:G237"/>
    <mergeCell ref="F238:F241"/>
    <mergeCell ref="E222:E225"/>
    <mergeCell ref="F222:F225"/>
    <mergeCell ref="G222:G225"/>
    <mergeCell ref="E226:E229"/>
    <mergeCell ref="F226:F229"/>
    <mergeCell ref="G226:G229"/>
    <mergeCell ref="E218:E221"/>
    <mergeCell ref="F218:F221"/>
    <mergeCell ref="G218:G221"/>
    <mergeCell ref="E202:E205"/>
    <mergeCell ref="F202:F205"/>
    <mergeCell ref="G202:G205"/>
    <mergeCell ref="E210:E213"/>
    <mergeCell ref="F210:F213"/>
    <mergeCell ref="G210:G213"/>
    <mergeCell ref="F206:F209"/>
    <mergeCell ref="E194:E197"/>
    <mergeCell ref="F194:F197"/>
    <mergeCell ref="G194:G197"/>
    <mergeCell ref="E198:E201"/>
    <mergeCell ref="F198:F201"/>
    <mergeCell ref="G198:G201"/>
    <mergeCell ref="E190:E193"/>
    <mergeCell ref="F190:F193"/>
    <mergeCell ref="G190:G193"/>
    <mergeCell ref="E170:E173"/>
    <mergeCell ref="F170:F173"/>
    <mergeCell ref="G170:G173"/>
    <mergeCell ref="E182:E185"/>
    <mergeCell ref="F182:F185"/>
    <mergeCell ref="G182:G185"/>
    <mergeCell ref="E178:E181"/>
    <mergeCell ref="F178:F181"/>
    <mergeCell ref="G178:G181"/>
    <mergeCell ref="E162:E165"/>
    <mergeCell ref="F162:F165"/>
    <mergeCell ref="G162:G165"/>
    <mergeCell ref="E166:E169"/>
    <mergeCell ref="F166:F169"/>
    <mergeCell ref="G166:G169"/>
    <mergeCell ref="G174:G177"/>
    <mergeCell ref="F142:F145"/>
    <mergeCell ref="G142:G145"/>
    <mergeCell ref="G154:G157"/>
    <mergeCell ref="E146:E149"/>
    <mergeCell ref="F146:F149"/>
    <mergeCell ref="G146:G149"/>
    <mergeCell ref="E150:E153"/>
    <mergeCell ref="F150:F153"/>
    <mergeCell ref="G150:G153"/>
    <mergeCell ref="E126:E129"/>
    <mergeCell ref="F126:F129"/>
    <mergeCell ref="G126:G129"/>
    <mergeCell ref="E130:E133"/>
    <mergeCell ref="F130:F133"/>
    <mergeCell ref="G130:G133"/>
    <mergeCell ref="E122:E125"/>
    <mergeCell ref="F122:F125"/>
    <mergeCell ref="G122:G125"/>
    <mergeCell ref="E114:E117"/>
    <mergeCell ref="F114:F117"/>
    <mergeCell ref="G114:G117"/>
    <mergeCell ref="E118:E121"/>
    <mergeCell ref="F118:F121"/>
    <mergeCell ref="G118:G121"/>
    <mergeCell ref="E106:E109"/>
    <mergeCell ref="F106:F109"/>
    <mergeCell ref="G106:G109"/>
    <mergeCell ref="E110:E113"/>
    <mergeCell ref="F110:F113"/>
    <mergeCell ref="G110:G113"/>
    <mergeCell ref="E98:E101"/>
    <mergeCell ref="F98:F101"/>
    <mergeCell ref="G98:G101"/>
    <mergeCell ref="E102:E105"/>
    <mergeCell ref="F102:F105"/>
    <mergeCell ref="G102:G105"/>
    <mergeCell ref="G90:G93"/>
    <mergeCell ref="E94:E97"/>
    <mergeCell ref="F94:F97"/>
    <mergeCell ref="G94:G97"/>
    <mergeCell ref="G86:G89"/>
    <mergeCell ref="E66:E69"/>
    <mergeCell ref="F66:F69"/>
    <mergeCell ref="G66:G69"/>
    <mergeCell ref="E70:E73"/>
    <mergeCell ref="F70:F73"/>
    <mergeCell ref="G70:G73"/>
    <mergeCell ref="E78:E81"/>
    <mergeCell ref="F78:F81"/>
    <mergeCell ref="G78:G81"/>
    <mergeCell ref="E50:E53"/>
    <mergeCell ref="F50:F53"/>
    <mergeCell ref="G50:G53"/>
    <mergeCell ref="E82:E85"/>
    <mergeCell ref="F82:F85"/>
    <mergeCell ref="G82:G85"/>
    <mergeCell ref="E62:E65"/>
    <mergeCell ref="F62:F65"/>
    <mergeCell ref="G62:G65"/>
    <mergeCell ref="E74:E77"/>
    <mergeCell ref="E42:E45"/>
    <mergeCell ref="F42:F45"/>
    <mergeCell ref="G42:G45"/>
    <mergeCell ref="E46:E49"/>
    <mergeCell ref="F46:F49"/>
    <mergeCell ref="G46:G49"/>
    <mergeCell ref="E34:E37"/>
    <mergeCell ref="F34:F37"/>
    <mergeCell ref="G34:G37"/>
    <mergeCell ref="E38:E41"/>
    <mergeCell ref="F38:F41"/>
    <mergeCell ref="G38:G41"/>
    <mergeCell ref="E26:E29"/>
    <mergeCell ref="F26:F29"/>
    <mergeCell ref="G26:G29"/>
    <mergeCell ref="E30:E33"/>
    <mergeCell ref="F30:F33"/>
    <mergeCell ref="G30:G33"/>
    <mergeCell ref="E22:E25"/>
    <mergeCell ref="F22:F25"/>
    <mergeCell ref="G22:G25"/>
    <mergeCell ref="E186:E189"/>
    <mergeCell ref="E54:E57"/>
    <mergeCell ref="F54:F57"/>
    <mergeCell ref="G54:G57"/>
    <mergeCell ref="E58:E61"/>
    <mergeCell ref="F58:F61"/>
    <mergeCell ref="G58:G61"/>
    <mergeCell ref="E14:E17"/>
    <mergeCell ref="F14:F17"/>
    <mergeCell ref="G14:G17"/>
    <mergeCell ref="E10:E13"/>
    <mergeCell ref="F10:F13"/>
    <mergeCell ref="G10:G13"/>
    <mergeCell ref="E18:E21"/>
    <mergeCell ref="F18:F21"/>
    <mergeCell ref="G18:G21"/>
    <mergeCell ref="A186:A189"/>
    <mergeCell ref="B186:B189"/>
    <mergeCell ref="C186:C189"/>
    <mergeCell ref="D186:D189"/>
    <mergeCell ref="B22:B25"/>
    <mergeCell ref="D22:D25"/>
    <mergeCell ref="A22:A25"/>
    <mergeCell ref="B3:B4"/>
    <mergeCell ref="A3:A4"/>
    <mergeCell ref="A14:A17"/>
    <mergeCell ref="B14:B17"/>
    <mergeCell ref="I3:L3"/>
    <mergeCell ref="G3:G4"/>
    <mergeCell ref="D3:D4"/>
    <mergeCell ref="C3:C4"/>
    <mergeCell ref="A1:L1"/>
    <mergeCell ref="C14:C17"/>
    <mergeCell ref="D14:D17"/>
    <mergeCell ref="A10:A13"/>
    <mergeCell ref="B10:B13"/>
    <mergeCell ref="C10:C13"/>
    <mergeCell ref="D10:D13"/>
    <mergeCell ref="E3:E4"/>
    <mergeCell ref="F3:F4"/>
    <mergeCell ref="H3:H4"/>
    <mergeCell ref="D18:D21"/>
    <mergeCell ref="A54:A57"/>
    <mergeCell ref="B54:B57"/>
    <mergeCell ref="C54:C57"/>
    <mergeCell ref="D54:D57"/>
    <mergeCell ref="C22:C25"/>
    <mergeCell ref="A18:A21"/>
    <mergeCell ref="B18:B21"/>
    <mergeCell ref="C18:C21"/>
    <mergeCell ref="A26:A29"/>
    <mergeCell ref="E86:E89"/>
    <mergeCell ref="F86:F89"/>
    <mergeCell ref="E90:E93"/>
    <mergeCell ref="F90:F93"/>
    <mergeCell ref="A58:A61"/>
    <mergeCell ref="B58:B61"/>
    <mergeCell ref="C58:C61"/>
    <mergeCell ref="D58:D61"/>
    <mergeCell ref="E134:E137"/>
    <mergeCell ref="F134:F137"/>
    <mergeCell ref="G134:G137"/>
    <mergeCell ref="E158:E161"/>
    <mergeCell ref="F158:F161"/>
    <mergeCell ref="G158:G161"/>
    <mergeCell ref="E138:E141"/>
    <mergeCell ref="F138:F141"/>
    <mergeCell ref="G138:G141"/>
    <mergeCell ref="E142:E145"/>
    <mergeCell ref="D174:D177"/>
    <mergeCell ref="E174:E177"/>
    <mergeCell ref="F174:F177"/>
    <mergeCell ref="D154:D157"/>
    <mergeCell ref="E154:E157"/>
    <mergeCell ref="F154:F157"/>
    <mergeCell ref="D158:D161"/>
    <mergeCell ref="D162:D165"/>
    <mergeCell ref="D166:D169"/>
    <mergeCell ref="A206:A209"/>
    <mergeCell ref="B206:B209"/>
    <mergeCell ref="C206:C209"/>
    <mergeCell ref="E206:E209"/>
    <mergeCell ref="D206:D209"/>
    <mergeCell ref="D246:D249"/>
    <mergeCell ref="E246:E249"/>
    <mergeCell ref="F246:F249"/>
    <mergeCell ref="G246:G249"/>
    <mergeCell ref="A238:A241"/>
    <mergeCell ref="B238:B241"/>
    <mergeCell ref="C238:C241"/>
    <mergeCell ref="E238:E241"/>
    <mergeCell ref="D238:D241"/>
    <mergeCell ref="G238:G241"/>
    <mergeCell ref="E242:E245"/>
    <mergeCell ref="F242:F245"/>
    <mergeCell ref="G242:G245"/>
    <mergeCell ref="A242:A245"/>
    <mergeCell ref="B242:B245"/>
    <mergeCell ref="C242:C245"/>
    <mergeCell ref="D242:D245"/>
  </mergeCells>
  <printOptions horizontalCentered="1" verticalCentered="1"/>
  <pageMargins left="0.3937007874015748" right="0.3937007874015748" top="1.1811023622047245" bottom="0.7874015748031497" header="0.5118110236220472" footer="0.5118110236220472"/>
  <pageSetup fitToHeight="16" horizontalDpi="600" verticalDpi="600" orientation="landscape" paperSize="9" r:id="rId1"/>
  <headerFooter alignWithMargins="0">
    <oddHeader xml:space="preserve">&amp;R&amp;9Załącznik nr &amp;A
do uchwały Nr XXX/257/2007   
Rady Miasta Świnoujścia
z dnia 20 grudnia 2007 roku </oddHeader>
  </headerFooter>
  <rowBreaks count="20" manualBreakCount="20">
    <brk id="17" max="11" man="1"/>
    <brk id="29" max="11" man="1"/>
    <brk id="41" max="11" man="1"/>
    <brk id="53" max="11" man="1"/>
    <brk id="65" max="11" man="1"/>
    <brk id="77" max="11" man="1"/>
    <brk id="89" max="11" man="1"/>
    <brk id="101" max="11" man="1"/>
    <brk id="113" max="11" man="1"/>
    <brk id="125" max="11" man="1"/>
    <brk id="137" max="11" man="1"/>
    <brk id="149" max="11" man="1"/>
    <brk id="161" max="11" man="1"/>
    <brk id="173" max="11" man="1"/>
    <brk id="185" max="11" man="1"/>
    <brk id="197" max="11" man="1"/>
    <brk id="209" max="11" man="1"/>
    <brk id="221" max="11" man="1"/>
    <brk id="233" max="11" man="1"/>
    <brk id="24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K58"/>
  <sheetViews>
    <sheetView view="pageBreakPreview" zoomScale="90" zoomScaleSheetLayoutView="90" workbookViewId="0" topLeftCell="A1">
      <pane ySplit="8" topLeftCell="BM9" activePane="bottomLeft" state="frozen"/>
      <selection pane="topLeft" activeCell="C20" sqref="C20"/>
      <selection pane="bottomLeft" activeCell="I11" sqref="I11"/>
    </sheetView>
  </sheetViews>
  <sheetFormatPr defaultColWidth="9.00390625" defaultRowHeight="12.75"/>
  <cols>
    <col min="1" max="1" width="4.375" style="75" customWidth="1"/>
    <col min="2" max="2" width="6.875" style="75" customWidth="1"/>
    <col min="3" max="3" width="7.75390625" style="75" customWidth="1"/>
    <col min="4" max="4" width="32.75390625" style="75" customWidth="1"/>
    <col min="5" max="5" width="12.00390625" style="75" customWidth="1"/>
    <col min="6" max="6" width="12.75390625" style="75" customWidth="1"/>
    <col min="7" max="7" width="10.625" style="75" customWidth="1"/>
    <col min="8" max="8" width="11.75390625" style="75" customWidth="1"/>
    <col min="9" max="9" width="12.75390625" style="75" customWidth="1"/>
    <col min="10" max="10" width="13.375" style="75" customWidth="1"/>
    <col min="11" max="11" width="13.875" style="75" customWidth="1"/>
    <col min="12" max="16384" width="9.125" style="75" customWidth="1"/>
  </cols>
  <sheetData>
    <row r="1" spans="1:11" ht="18">
      <c r="A1" s="368" t="s">
        <v>792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0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105" t="s">
        <v>288</v>
      </c>
    </row>
    <row r="3" spans="1:11" ht="19.5" customHeight="1">
      <c r="A3" s="323" t="s">
        <v>303</v>
      </c>
      <c r="B3" s="323" t="s">
        <v>256</v>
      </c>
      <c r="C3" s="323" t="s">
        <v>287</v>
      </c>
      <c r="D3" s="324" t="s">
        <v>332</v>
      </c>
      <c r="E3" s="324" t="s">
        <v>326</v>
      </c>
      <c r="F3" s="324" t="s">
        <v>310</v>
      </c>
      <c r="G3" s="324"/>
      <c r="H3" s="324"/>
      <c r="I3" s="324"/>
      <c r="J3" s="324"/>
      <c r="K3" s="324" t="s">
        <v>330</v>
      </c>
    </row>
    <row r="4" spans="1:11" ht="19.5" customHeight="1">
      <c r="A4" s="323"/>
      <c r="B4" s="323"/>
      <c r="C4" s="323"/>
      <c r="D4" s="324"/>
      <c r="E4" s="324"/>
      <c r="F4" s="324" t="s">
        <v>41</v>
      </c>
      <c r="G4" s="324" t="s">
        <v>336</v>
      </c>
      <c r="H4" s="324"/>
      <c r="I4" s="324"/>
      <c r="J4" s="324"/>
      <c r="K4" s="324"/>
    </row>
    <row r="5" spans="1:11" ht="29.25" customHeight="1">
      <c r="A5" s="323"/>
      <c r="B5" s="323"/>
      <c r="C5" s="323"/>
      <c r="D5" s="324"/>
      <c r="E5" s="324"/>
      <c r="F5" s="324"/>
      <c r="G5" s="324" t="s">
        <v>331</v>
      </c>
      <c r="H5" s="324" t="s">
        <v>321</v>
      </c>
      <c r="I5" s="324" t="s">
        <v>765</v>
      </c>
      <c r="J5" s="324" t="s">
        <v>322</v>
      </c>
      <c r="K5" s="324"/>
    </row>
    <row r="6" spans="1:11" ht="19.5" customHeight="1">
      <c r="A6" s="323"/>
      <c r="B6" s="323"/>
      <c r="C6" s="323"/>
      <c r="D6" s="324"/>
      <c r="E6" s="324"/>
      <c r="F6" s="324"/>
      <c r="G6" s="324"/>
      <c r="H6" s="324"/>
      <c r="I6" s="324"/>
      <c r="J6" s="324"/>
      <c r="K6" s="324"/>
    </row>
    <row r="7" spans="1:11" ht="61.5" customHeight="1">
      <c r="A7" s="323"/>
      <c r="B7" s="323"/>
      <c r="C7" s="323"/>
      <c r="D7" s="324"/>
      <c r="E7" s="324"/>
      <c r="F7" s="324"/>
      <c r="G7" s="324"/>
      <c r="H7" s="324"/>
      <c r="I7" s="324"/>
      <c r="J7" s="324"/>
      <c r="K7" s="324"/>
    </row>
    <row r="8" spans="1:11" ht="7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</row>
    <row r="9" spans="1:11" ht="84.75" customHeight="1">
      <c r="A9" s="98" t="s">
        <v>266</v>
      </c>
      <c r="B9" s="106" t="s">
        <v>355</v>
      </c>
      <c r="C9" s="106" t="s">
        <v>688</v>
      </c>
      <c r="D9" s="107" t="s">
        <v>195</v>
      </c>
      <c r="E9" s="100">
        <v>11000000</v>
      </c>
      <c r="F9" s="100">
        <f aca="true" t="shared" si="0" ref="F9:F26">G9+H9+I9+J9</f>
        <v>650000</v>
      </c>
      <c r="G9" s="100">
        <v>650000</v>
      </c>
      <c r="H9" s="100"/>
      <c r="I9" s="108"/>
      <c r="J9" s="100"/>
      <c r="K9" s="100" t="s">
        <v>702</v>
      </c>
    </row>
    <row r="10" spans="1:11" ht="38.25">
      <c r="A10" s="101" t="s">
        <v>267</v>
      </c>
      <c r="B10" s="109" t="s">
        <v>355</v>
      </c>
      <c r="C10" s="109" t="s">
        <v>597</v>
      </c>
      <c r="D10" s="110" t="s">
        <v>42</v>
      </c>
      <c r="E10" s="103">
        <v>27640000</v>
      </c>
      <c r="F10" s="103">
        <f t="shared" si="0"/>
        <v>500000</v>
      </c>
      <c r="G10" s="103">
        <v>500000</v>
      </c>
      <c r="H10" s="103"/>
      <c r="I10" s="111"/>
      <c r="J10" s="103"/>
      <c r="K10" s="103" t="s">
        <v>702</v>
      </c>
    </row>
    <row r="11" spans="1:11" ht="25.5">
      <c r="A11" s="101" t="s">
        <v>268</v>
      </c>
      <c r="B11" s="109" t="s">
        <v>355</v>
      </c>
      <c r="C11" s="109" t="s">
        <v>597</v>
      </c>
      <c r="D11" s="110" t="s">
        <v>43</v>
      </c>
      <c r="E11" s="103">
        <v>3400000</v>
      </c>
      <c r="F11" s="103">
        <f t="shared" si="0"/>
        <v>540000</v>
      </c>
      <c r="G11" s="103">
        <v>540000</v>
      </c>
      <c r="H11" s="103"/>
      <c r="I11" s="113"/>
      <c r="J11" s="103"/>
      <c r="K11" s="112" t="s">
        <v>702</v>
      </c>
    </row>
    <row r="12" spans="1:11" ht="76.5">
      <c r="A12" s="101" t="s">
        <v>255</v>
      </c>
      <c r="B12" s="109" t="s">
        <v>355</v>
      </c>
      <c r="C12" s="109" t="s">
        <v>597</v>
      </c>
      <c r="D12" s="110" t="s">
        <v>196</v>
      </c>
      <c r="E12" s="103">
        <v>9500500</v>
      </c>
      <c r="F12" s="103">
        <f t="shared" si="0"/>
        <v>1128500</v>
      </c>
      <c r="G12" s="103">
        <v>1128500</v>
      </c>
      <c r="H12" s="103"/>
      <c r="I12" s="111"/>
      <c r="J12" s="103"/>
      <c r="K12" s="112" t="s">
        <v>702</v>
      </c>
    </row>
    <row r="13" spans="1:11" ht="12.75">
      <c r="A13" s="101" t="s">
        <v>272</v>
      </c>
      <c r="B13" s="114" t="s">
        <v>355</v>
      </c>
      <c r="C13" s="114" t="s">
        <v>597</v>
      </c>
      <c r="D13" s="115" t="s">
        <v>44</v>
      </c>
      <c r="E13" s="112">
        <v>6770000</v>
      </c>
      <c r="F13" s="103">
        <f t="shared" si="0"/>
        <v>315000</v>
      </c>
      <c r="G13" s="112">
        <v>315000</v>
      </c>
      <c r="H13" s="112"/>
      <c r="I13" s="113"/>
      <c r="J13" s="112"/>
      <c r="K13" s="112" t="s">
        <v>702</v>
      </c>
    </row>
    <row r="14" spans="1:11" ht="25.5">
      <c r="A14" s="116" t="s">
        <v>275</v>
      </c>
      <c r="B14" s="117" t="s">
        <v>355</v>
      </c>
      <c r="C14" s="117" t="s">
        <v>597</v>
      </c>
      <c r="D14" s="125" t="s">
        <v>45</v>
      </c>
      <c r="E14" s="118">
        <v>2770000</v>
      </c>
      <c r="F14" s="118">
        <f t="shared" si="0"/>
        <v>160000</v>
      </c>
      <c r="G14" s="118">
        <v>160000</v>
      </c>
      <c r="H14" s="118"/>
      <c r="I14" s="119"/>
      <c r="J14" s="118"/>
      <c r="K14" s="112" t="s">
        <v>702</v>
      </c>
    </row>
    <row r="15" spans="1:11" ht="25.5">
      <c r="A15" s="101" t="s">
        <v>277</v>
      </c>
      <c r="B15" s="120" t="s">
        <v>355</v>
      </c>
      <c r="C15" s="120" t="s">
        <v>597</v>
      </c>
      <c r="D15" s="121" t="s">
        <v>46</v>
      </c>
      <c r="E15" s="122">
        <v>8208000</v>
      </c>
      <c r="F15" s="122">
        <f t="shared" si="0"/>
        <v>300000</v>
      </c>
      <c r="G15" s="122">
        <v>300000</v>
      </c>
      <c r="H15" s="122"/>
      <c r="I15" s="123"/>
      <c r="J15" s="122"/>
      <c r="K15" s="112" t="s">
        <v>702</v>
      </c>
    </row>
    <row r="16" spans="1:11" ht="38.25">
      <c r="A16" s="101" t="s">
        <v>280</v>
      </c>
      <c r="B16" s="120" t="s">
        <v>355</v>
      </c>
      <c r="C16" s="120" t="s">
        <v>597</v>
      </c>
      <c r="D16" s="121" t="s">
        <v>47</v>
      </c>
      <c r="E16" s="122">
        <v>46344000</v>
      </c>
      <c r="F16" s="122">
        <f t="shared" si="0"/>
        <v>893000</v>
      </c>
      <c r="G16" s="122">
        <v>893000</v>
      </c>
      <c r="H16" s="122"/>
      <c r="I16" s="111"/>
      <c r="J16" s="122"/>
      <c r="K16" s="112" t="s">
        <v>702</v>
      </c>
    </row>
    <row r="17" spans="1:11" ht="25.5">
      <c r="A17" s="101" t="s">
        <v>690</v>
      </c>
      <c r="B17" s="120" t="s">
        <v>355</v>
      </c>
      <c r="C17" s="120" t="s">
        <v>597</v>
      </c>
      <c r="D17" s="121" t="s">
        <v>48</v>
      </c>
      <c r="E17" s="122">
        <v>7616000</v>
      </c>
      <c r="F17" s="122">
        <f t="shared" si="0"/>
        <v>464000</v>
      </c>
      <c r="G17" s="122">
        <v>464000</v>
      </c>
      <c r="H17" s="122"/>
      <c r="I17" s="119"/>
      <c r="J17" s="122"/>
      <c r="K17" s="112" t="s">
        <v>702</v>
      </c>
    </row>
    <row r="18" spans="1:11" ht="38.25">
      <c r="A18" s="101" t="s">
        <v>691</v>
      </c>
      <c r="B18" s="120" t="s">
        <v>355</v>
      </c>
      <c r="C18" s="120" t="s">
        <v>597</v>
      </c>
      <c r="D18" s="121" t="s">
        <v>49</v>
      </c>
      <c r="E18" s="122">
        <v>10861000</v>
      </c>
      <c r="F18" s="122">
        <f t="shared" si="0"/>
        <v>4461000</v>
      </c>
      <c r="G18" s="122">
        <v>3461000</v>
      </c>
      <c r="H18" s="122"/>
      <c r="I18" s="123">
        <v>1000000</v>
      </c>
      <c r="J18" s="122"/>
      <c r="K18" s="112" t="s">
        <v>702</v>
      </c>
    </row>
    <row r="19" spans="1:11" ht="12.75">
      <c r="A19" s="101" t="s">
        <v>692</v>
      </c>
      <c r="B19" s="120" t="s">
        <v>355</v>
      </c>
      <c r="C19" s="120" t="s">
        <v>597</v>
      </c>
      <c r="D19" s="121" t="s">
        <v>201</v>
      </c>
      <c r="E19" s="122">
        <v>3255000</v>
      </c>
      <c r="F19" s="122">
        <f t="shared" si="0"/>
        <v>180000</v>
      </c>
      <c r="G19" s="122">
        <v>180000</v>
      </c>
      <c r="H19" s="122"/>
      <c r="I19" s="123"/>
      <c r="J19" s="122"/>
      <c r="K19" s="112" t="s">
        <v>702</v>
      </c>
    </row>
    <row r="20" spans="1:11" ht="12.75">
      <c r="A20" s="101" t="s">
        <v>693</v>
      </c>
      <c r="B20" s="120" t="s">
        <v>355</v>
      </c>
      <c r="C20" s="120" t="s">
        <v>597</v>
      </c>
      <c r="D20" s="121" t="s">
        <v>50</v>
      </c>
      <c r="E20" s="122">
        <v>14600000</v>
      </c>
      <c r="F20" s="122">
        <f t="shared" si="0"/>
        <v>300000</v>
      </c>
      <c r="G20" s="122">
        <v>300000</v>
      </c>
      <c r="H20" s="122"/>
      <c r="I20" s="123"/>
      <c r="J20" s="122"/>
      <c r="K20" s="112" t="s">
        <v>702</v>
      </c>
    </row>
    <row r="21" spans="1:11" ht="38.25">
      <c r="A21" s="101" t="s">
        <v>694</v>
      </c>
      <c r="B21" s="120" t="s">
        <v>355</v>
      </c>
      <c r="C21" s="120" t="s">
        <v>550</v>
      </c>
      <c r="D21" s="121" t="s">
        <v>51</v>
      </c>
      <c r="E21" s="122">
        <v>30600000</v>
      </c>
      <c r="F21" s="122">
        <f t="shared" si="0"/>
        <v>950000</v>
      </c>
      <c r="G21" s="122">
        <v>950000</v>
      </c>
      <c r="H21" s="122"/>
      <c r="I21" s="123"/>
      <c r="J21" s="122"/>
      <c r="K21" s="112" t="s">
        <v>702</v>
      </c>
    </row>
    <row r="22" spans="1:11" ht="25.5">
      <c r="A22" s="101" t="s">
        <v>695</v>
      </c>
      <c r="B22" s="120" t="s">
        <v>355</v>
      </c>
      <c r="C22" s="120" t="s">
        <v>550</v>
      </c>
      <c r="D22" s="121" t="s">
        <v>52</v>
      </c>
      <c r="E22" s="122">
        <v>3193000</v>
      </c>
      <c r="F22" s="122">
        <f t="shared" si="0"/>
        <v>356000</v>
      </c>
      <c r="G22" s="122">
        <v>356000</v>
      </c>
      <c r="H22" s="122"/>
      <c r="I22" s="123"/>
      <c r="J22" s="103"/>
      <c r="K22" s="112" t="s">
        <v>702</v>
      </c>
    </row>
    <row r="23" spans="1:11" ht="25.5">
      <c r="A23" s="101" t="s">
        <v>696</v>
      </c>
      <c r="B23" s="120" t="s">
        <v>355</v>
      </c>
      <c r="C23" s="120" t="s">
        <v>550</v>
      </c>
      <c r="D23" s="121" t="s">
        <v>53</v>
      </c>
      <c r="E23" s="122">
        <v>3306000</v>
      </c>
      <c r="F23" s="122">
        <f t="shared" si="0"/>
        <v>783000</v>
      </c>
      <c r="G23" s="122">
        <v>783000</v>
      </c>
      <c r="H23" s="122"/>
      <c r="I23" s="123"/>
      <c r="J23" s="118"/>
      <c r="K23" s="112" t="s">
        <v>702</v>
      </c>
    </row>
    <row r="24" spans="1:11" ht="25.5">
      <c r="A24" s="101" t="s">
        <v>697</v>
      </c>
      <c r="B24" s="120" t="s">
        <v>355</v>
      </c>
      <c r="C24" s="120" t="s">
        <v>550</v>
      </c>
      <c r="D24" s="121" t="s">
        <v>54</v>
      </c>
      <c r="E24" s="122">
        <v>11000000</v>
      </c>
      <c r="F24" s="122">
        <f t="shared" si="0"/>
        <v>1500000</v>
      </c>
      <c r="G24" s="122">
        <v>1500000</v>
      </c>
      <c r="H24" s="122"/>
      <c r="I24" s="123"/>
      <c r="J24" s="122"/>
      <c r="K24" s="112" t="s">
        <v>702</v>
      </c>
    </row>
    <row r="25" spans="1:11" ht="51">
      <c r="A25" s="101" t="s">
        <v>698</v>
      </c>
      <c r="B25" s="120" t="s">
        <v>355</v>
      </c>
      <c r="C25" s="120" t="s">
        <v>550</v>
      </c>
      <c r="D25" s="121" t="s">
        <v>55</v>
      </c>
      <c r="E25" s="122">
        <v>3448000</v>
      </c>
      <c r="F25" s="122">
        <f t="shared" si="0"/>
        <v>1360000</v>
      </c>
      <c r="G25" s="122">
        <v>1210000</v>
      </c>
      <c r="H25" s="122"/>
      <c r="I25" s="123">
        <v>150000</v>
      </c>
      <c r="J25" s="122"/>
      <c r="K25" s="112" t="s">
        <v>702</v>
      </c>
    </row>
    <row r="26" spans="1:11" ht="25.5">
      <c r="A26" s="101" t="s">
        <v>699</v>
      </c>
      <c r="B26" s="120" t="s">
        <v>355</v>
      </c>
      <c r="C26" s="120" t="s">
        <v>550</v>
      </c>
      <c r="D26" s="121" t="s">
        <v>56</v>
      </c>
      <c r="E26" s="122">
        <v>3484000</v>
      </c>
      <c r="F26" s="122">
        <f t="shared" si="0"/>
        <v>665000</v>
      </c>
      <c r="G26" s="122">
        <v>450000</v>
      </c>
      <c r="H26" s="122"/>
      <c r="I26" s="123">
        <v>215000</v>
      </c>
      <c r="J26" s="122"/>
      <c r="K26" s="112" t="s">
        <v>702</v>
      </c>
    </row>
    <row r="27" spans="1:11" ht="38.25">
      <c r="A27" s="101" t="s">
        <v>700</v>
      </c>
      <c r="B27" s="120" t="s">
        <v>355</v>
      </c>
      <c r="C27" s="120" t="s">
        <v>550</v>
      </c>
      <c r="D27" s="121" t="s">
        <v>192</v>
      </c>
      <c r="E27" s="122">
        <v>10070000</v>
      </c>
      <c r="F27" s="122">
        <f aca="true" t="shared" si="1" ref="F27:F50">G27+H27+I27+J27</f>
        <v>1040000</v>
      </c>
      <c r="G27" s="122">
        <v>830000</v>
      </c>
      <c r="H27" s="122"/>
      <c r="I27" s="123">
        <v>210000</v>
      </c>
      <c r="J27" s="122"/>
      <c r="K27" s="112" t="s">
        <v>702</v>
      </c>
    </row>
    <row r="28" spans="1:11" ht="38.25">
      <c r="A28" s="101" t="s">
        <v>212</v>
      </c>
      <c r="B28" s="120" t="s">
        <v>355</v>
      </c>
      <c r="C28" s="120" t="s">
        <v>540</v>
      </c>
      <c r="D28" s="121" t="s">
        <v>57</v>
      </c>
      <c r="E28" s="122">
        <v>25350000</v>
      </c>
      <c r="F28" s="122">
        <f t="shared" si="1"/>
        <v>17646350</v>
      </c>
      <c r="G28" s="122">
        <v>1687952</v>
      </c>
      <c r="H28" s="122"/>
      <c r="I28" s="123">
        <v>5155988</v>
      </c>
      <c r="J28" s="122">
        <v>10802410</v>
      </c>
      <c r="K28" s="112" t="s">
        <v>702</v>
      </c>
    </row>
    <row r="29" spans="1:11" ht="63.75">
      <c r="A29" s="101" t="s">
        <v>213</v>
      </c>
      <c r="B29" s="120" t="s">
        <v>359</v>
      </c>
      <c r="C29" s="120" t="s">
        <v>551</v>
      </c>
      <c r="D29" s="121" t="s">
        <v>58</v>
      </c>
      <c r="E29" s="122">
        <v>13600000</v>
      </c>
      <c r="F29" s="122">
        <f t="shared" si="1"/>
        <v>1210000</v>
      </c>
      <c r="G29" s="122">
        <v>1210000</v>
      </c>
      <c r="H29" s="122"/>
      <c r="I29" s="123"/>
      <c r="J29" s="122"/>
      <c r="K29" s="112" t="s">
        <v>702</v>
      </c>
    </row>
    <row r="30" spans="1:11" ht="25.5">
      <c r="A30" s="101" t="s">
        <v>214</v>
      </c>
      <c r="B30" s="120" t="s">
        <v>359</v>
      </c>
      <c r="C30" s="120" t="s">
        <v>551</v>
      </c>
      <c r="D30" s="121" t="s">
        <v>59</v>
      </c>
      <c r="E30" s="122">
        <v>6700000</v>
      </c>
      <c r="F30" s="122">
        <f t="shared" si="1"/>
        <v>300000</v>
      </c>
      <c r="G30" s="122">
        <v>300000</v>
      </c>
      <c r="H30" s="122"/>
      <c r="I30" s="123"/>
      <c r="J30" s="122"/>
      <c r="K30" s="112" t="s">
        <v>702</v>
      </c>
    </row>
    <row r="31" spans="1:11" ht="63.75">
      <c r="A31" s="101" t="s">
        <v>215</v>
      </c>
      <c r="B31" s="120" t="s">
        <v>365</v>
      </c>
      <c r="C31" s="120" t="s">
        <v>553</v>
      </c>
      <c r="D31" s="121" t="s">
        <v>60</v>
      </c>
      <c r="E31" s="122">
        <v>20618000</v>
      </c>
      <c r="F31" s="122">
        <f t="shared" si="1"/>
        <v>523000</v>
      </c>
      <c r="G31" s="122">
        <v>523000</v>
      </c>
      <c r="H31" s="122"/>
      <c r="I31" s="123"/>
      <c r="J31" s="122"/>
      <c r="K31" s="112" t="s">
        <v>702</v>
      </c>
    </row>
    <row r="32" spans="1:11" ht="25.5">
      <c r="A32" s="101" t="s">
        <v>216</v>
      </c>
      <c r="B32" s="120" t="s">
        <v>380</v>
      </c>
      <c r="C32" s="120" t="s">
        <v>388</v>
      </c>
      <c r="D32" s="121" t="s">
        <v>61</v>
      </c>
      <c r="E32" s="122">
        <v>917000</v>
      </c>
      <c r="F32" s="122">
        <f t="shared" si="1"/>
        <v>402000</v>
      </c>
      <c r="G32" s="122">
        <v>402000</v>
      </c>
      <c r="H32" s="122"/>
      <c r="I32" s="123"/>
      <c r="J32" s="122"/>
      <c r="K32" s="112" t="s">
        <v>702</v>
      </c>
    </row>
    <row r="33" spans="1:11" ht="12.75">
      <c r="A33" s="101" t="s">
        <v>217</v>
      </c>
      <c r="B33" s="120" t="s">
        <v>411</v>
      </c>
      <c r="C33" s="120" t="s">
        <v>558</v>
      </c>
      <c r="D33" s="121" t="s">
        <v>62</v>
      </c>
      <c r="E33" s="122">
        <v>2247000</v>
      </c>
      <c r="F33" s="122">
        <f t="shared" si="1"/>
        <v>888000</v>
      </c>
      <c r="G33" s="122">
        <v>888000</v>
      </c>
      <c r="H33" s="122"/>
      <c r="I33" s="123"/>
      <c r="J33" s="122"/>
      <c r="K33" s="112" t="s">
        <v>702</v>
      </c>
    </row>
    <row r="34" spans="1:11" ht="25.5">
      <c r="A34" s="101" t="s">
        <v>236</v>
      </c>
      <c r="B34" s="120" t="s">
        <v>562</v>
      </c>
      <c r="C34" s="120" t="s">
        <v>563</v>
      </c>
      <c r="D34" s="121" t="s">
        <v>63</v>
      </c>
      <c r="E34" s="122">
        <v>5670000</v>
      </c>
      <c r="F34" s="122">
        <f t="shared" si="1"/>
        <v>270000</v>
      </c>
      <c r="G34" s="122">
        <v>270000</v>
      </c>
      <c r="H34" s="122"/>
      <c r="I34" s="123"/>
      <c r="J34" s="122"/>
      <c r="K34" s="112" t="s">
        <v>702</v>
      </c>
    </row>
    <row r="35" spans="1:11" ht="63.75">
      <c r="A35" s="101" t="s">
        <v>218</v>
      </c>
      <c r="B35" s="120" t="s">
        <v>562</v>
      </c>
      <c r="C35" s="120" t="s">
        <v>601</v>
      </c>
      <c r="D35" s="121" t="s">
        <v>76</v>
      </c>
      <c r="E35" s="122">
        <v>150000</v>
      </c>
      <c r="F35" s="122">
        <f t="shared" si="1"/>
        <v>150000</v>
      </c>
      <c r="G35" s="122">
        <v>150000</v>
      </c>
      <c r="H35" s="122"/>
      <c r="I35" s="123"/>
      <c r="J35" s="122"/>
      <c r="K35" s="112" t="s">
        <v>702</v>
      </c>
    </row>
    <row r="36" spans="1:11" ht="38.25">
      <c r="A36" s="101" t="s">
        <v>219</v>
      </c>
      <c r="B36" s="120" t="s">
        <v>485</v>
      </c>
      <c r="C36" s="120" t="s">
        <v>606</v>
      </c>
      <c r="D36" s="121" t="s">
        <v>77</v>
      </c>
      <c r="E36" s="122">
        <v>32532000</v>
      </c>
      <c r="F36" s="122">
        <f t="shared" si="1"/>
        <v>5500000</v>
      </c>
      <c r="G36" s="122">
        <v>5500000</v>
      </c>
      <c r="H36" s="122"/>
      <c r="I36" s="123"/>
      <c r="J36" s="122"/>
      <c r="K36" s="112" t="s">
        <v>702</v>
      </c>
    </row>
    <row r="37" spans="1:11" ht="38.25">
      <c r="A37" s="101" t="s">
        <v>220</v>
      </c>
      <c r="B37" s="120" t="s">
        <v>485</v>
      </c>
      <c r="C37" s="120" t="s">
        <v>607</v>
      </c>
      <c r="D37" s="121" t="s">
        <v>78</v>
      </c>
      <c r="E37" s="122">
        <v>8225000</v>
      </c>
      <c r="F37" s="122">
        <f t="shared" si="1"/>
        <v>225000</v>
      </c>
      <c r="G37" s="122">
        <v>225000</v>
      </c>
      <c r="H37" s="122"/>
      <c r="I37" s="123"/>
      <c r="J37" s="122"/>
      <c r="K37" s="112" t="s">
        <v>702</v>
      </c>
    </row>
    <row r="38" spans="1:11" ht="38.25">
      <c r="A38" s="101" t="s">
        <v>221</v>
      </c>
      <c r="B38" s="120" t="s">
        <v>485</v>
      </c>
      <c r="C38" s="120" t="s">
        <v>573</v>
      </c>
      <c r="D38" s="121" t="s">
        <v>64</v>
      </c>
      <c r="E38" s="122">
        <v>1875000</v>
      </c>
      <c r="F38" s="122">
        <f t="shared" si="1"/>
        <v>1175000</v>
      </c>
      <c r="G38" s="122">
        <v>1175000</v>
      </c>
      <c r="H38" s="122"/>
      <c r="I38" s="123"/>
      <c r="J38" s="122"/>
      <c r="K38" s="112" t="s">
        <v>702</v>
      </c>
    </row>
    <row r="39" spans="1:11" ht="38.25">
      <c r="A39" s="101" t="s">
        <v>222</v>
      </c>
      <c r="B39" s="120" t="s">
        <v>489</v>
      </c>
      <c r="C39" s="120" t="s">
        <v>509</v>
      </c>
      <c r="D39" s="121" t="s">
        <v>65</v>
      </c>
      <c r="E39" s="122">
        <v>4335000</v>
      </c>
      <c r="F39" s="122">
        <f t="shared" si="1"/>
        <v>836000</v>
      </c>
      <c r="G39" s="122">
        <v>836000</v>
      </c>
      <c r="H39" s="122"/>
      <c r="I39" s="123"/>
      <c r="J39" s="122"/>
      <c r="K39" s="112" t="s">
        <v>702</v>
      </c>
    </row>
    <row r="40" spans="1:11" ht="25.5">
      <c r="A40" s="101" t="s">
        <v>223</v>
      </c>
      <c r="B40" s="120" t="s">
        <v>514</v>
      </c>
      <c r="C40" s="120" t="s">
        <v>586</v>
      </c>
      <c r="D40" s="121" t="s">
        <v>66</v>
      </c>
      <c r="E40" s="122">
        <v>22534000</v>
      </c>
      <c r="F40" s="122">
        <f t="shared" si="1"/>
        <v>3035000</v>
      </c>
      <c r="G40" s="122">
        <v>1794152</v>
      </c>
      <c r="H40" s="122"/>
      <c r="I40" s="123"/>
      <c r="J40" s="122">
        <v>1240848</v>
      </c>
      <c r="K40" s="112" t="s">
        <v>702</v>
      </c>
    </row>
    <row r="41" spans="1:11" ht="12.75">
      <c r="A41" s="101" t="s">
        <v>224</v>
      </c>
      <c r="B41" s="120" t="s">
        <v>514</v>
      </c>
      <c r="C41" s="120" t="s">
        <v>588</v>
      </c>
      <c r="D41" s="121" t="s">
        <v>67</v>
      </c>
      <c r="E41" s="122">
        <v>250000</v>
      </c>
      <c r="F41" s="122">
        <f t="shared" si="1"/>
        <v>250000</v>
      </c>
      <c r="G41" s="122">
        <v>250000</v>
      </c>
      <c r="H41" s="122"/>
      <c r="I41" s="123"/>
      <c r="J41" s="122"/>
      <c r="K41" s="112" t="s">
        <v>702</v>
      </c>
    </row>
    <row r="42" spans="1:11" ht="12.75">
      <c r="A42" s="101" t="s">
        <v>225</v>
      </c>
      <c r="B42" s="120" t="s">
        <v>514</v>
      </c>
      <c r="C42" s="120" t="s">
        <v>588</v>
      </c>
      <c r="D42" s="121" t="s">
        <v>68</v>
      </c>
      <c r="E42" s="122">
        <v>80000</v>
      </c>
      <c r="F42" s="122">
        <f t="shared" si="1"/>
        <v>80000</v>
      </c>
      <c r="G42" s="122">
        <v>80000</v>
      </c>
      <c r="H42" s="122"/>
      <c r="I42" s="123"/>
      <c r="J42" s="122"/>
      <c r="K42" s="112" t="s">
        <v>702</v>
      </c>
    </row>
    <row r="43" spans="1:11" ht="38.25">
      <c r="A43" s="101" t="s">
        <v>226</v>
      </c>
      <c r="B43" s="120" t="s">
        <v>514</v>
      </c>
      <c r="C43" s="120" t="s">
        <v>588</v>
      </c>
      <c r="D43" s="121" t="s">
        <v>69</v>
      </c>
      <c r="E43" s="122">
        <v>62000</v>
      </c>
      <c r="F43" s="122">
        <f t="shared" si="1"/>
        <v>62000</v>
      </c>
      <c r="G43" s="122">
        <v>62000</v>
      </c>
      <c r="H43" s="122"/>
      <c r="I43" s="123"/>
      <c r="J43" s="122"/>
      <c r="K43" s="112" t="s">
        <v>702</v>
      </c>
    </row>
    <row r="44" spans="1:11" ht="63.75">
      <c r="A44" s="101" t="s">
        <v>227</v>
      </c>
      <c r="B44" s="120" t="s">
        <v>514</v>
      </c>
      <c r="C44" s="120" t="s">
        <v>520</v>
      </c>
      <c r="D44" s="121" t="s">
        <v>70</v>
      </c>
      <c r="E44" s="122">
        <v>8441000</v>
      </c>
      <c r="F44" s="122">
        <f t="shared" si="1"/>
        <v>1160000</v>
      </c>
      <c r="G44" s="122">
        <v>884000</v>
      </c>
      <c r="H44" s="122"/>
      <c r="I44" s="123">
        <v>276000</v>
      </c>
      <c r="J44" s="122"/>
      <c r="K44" s="112" t="s">
        <v>702</v>
      </c>
    </row>
    <row r="45" spans="1:11" ht="25.5">
      <c r="A45" s="101" t="s">
        <v>228</v>
      </c>
      <c r="B45" s="120" t="s">
        <v>589</v>
      </c>
      <c r="C45" s="120" t="s">
        <v>71</v>
      </c>
      <c r="D45" s="121" t="s">
        <v>72</v>
      </c>
      <c r="E45" s="122">
        <v>10600000</v>
      </c>
      <c r="F45" s="122">
        <f t="shared" si="1"/>
        <v>300000</v>
      </c>
      <c r="G45" s="122">
        <v>300000</v>
      </c>
      <c r="H45" s="122"/>
      <c r="I45" s="123"/>
      <c r="J45" s="122"/>
      <c r="K45" s="112" t="s">
        <v>702</v>
      </c>
    </row>
    <row r="46" spans="1:11" ht="38.25">
      <c r="A46" s="101" t="s">
        <v>229</v>
      </c>
      <c r="B46" s="120" t="s">
        <v>594</v>
      </c>
      <c r="C46" s="120" t="s">
        <v>595</v>
      </c>
      <c r="D46" s="121" t="s">
        <v>193</v>
      </c>
      <c r="E46" s="122">
        <v>6599000</v>
      </c>
      <c r="F46" s="122">
        <f t="shared" si="1"/>
        <v>6300000</v>
      </c>
      <c r="G46" s="122">
        <v>6300000</v>
      </c>
      <c r="H46" s="122"/>
      <c r="I46" s="123"/>
      <c r="J46" s="122"/>
      <c r="K46" s="112" t="s">
        <v>702</v>
      </c>
    </row>
    <row r="47" spans="1:11" ht="25.5">
      <c r="A47" s="101" t="s">
        <v>230</v>
      </c>
      <c r="B47" s="120" t="s">
        <v>594</v>
      </c>
      <c r="C47" s="120" t="s">
        <v>595</v>
      </c>
      <c r="D47" s="121" t="s">
        <v>73</v>
      </c>
      <c r="E47" s="122">
        <v>19943000</v>
      </c>
      <c r="F47" s="122">
        <f t="shared" si="1"/>
        <v>2000000</v>
      </c>
      <c r="G47" s="122">
        <v>2000000</v>
      </c>
      <c r="H47" s="122"/>
      <c r="I47" s="123"/>
      <c r="J47" s="122"/>
      <c r="K47" s="112" t="s">
        <v>702</v>
      </c>
    </row>
    <row r="48" spans="1:11" ht="25.5">
      <c r="A48" s="101" t="s">
        <v>231</v>
      </c>
      <c r="B48" s="120" t="s">
        <v>594</v>
      </c>
      <c r="C48" s="120" t="s">
        <v>595</v>
      </c>
      <c r="D48" s="121" t="s">
        <v>74</v>
      </c>
      <c r="E48" s="122">
        <v>6258000</v>
      </c>
      <c r="F48" s="122">
        <f t="shared" si="1"/>
        <v>1500000</v>
      </c>
      <c r="G48" s="122">
        <v>1500000</v>
      </c>
      <c r="H48" s="122"/>
      <c r="I48" s="123"/>
      <c r="J48" s="122"/>
      <c r="K48" s="112" t="s">
        <v>702</v>
      </c>
    </row>
    <row r="49" spans="1:11" ht="38.25">
      <c r="A49" s="101" t="s">
        <v>232</v>
      </c>
      <c r="B49" s="120" t="s">
        <v>594</v>
      </c>
      <c r="C49" s="120" t="s">
        <v>595</v>
      </c>
      <c r="D49" s="121" t="s">
        <v>194</v>
      </c>
      <c r="E49" s="122">
        <v>3446000</v>
      </c>
      <c r="F49" s="122">
        <f t="shared" si="1"/>
        <v>90000</v>
      </c>
      <c r="G49" s="122">
        <v>90000</v>
      </c>
      <c r="H49" s="122"/>
      <c r="I49" s="123"/>
      <c r="J49" s="122"/>
      <c r="K49" s="112" t="s">
        <v>702</v>
      </c>
    </row>
    <row r="50" spans="1:11" ht="63.75">
      <c r="A50" s="101" t="s">
        <v>244</v>
      </c>
      <c r="B50" s="120" t="s">
        <v>594</v>
      </c>
      <c r="C50" s="120" t="s">
        <v>595</v>
      </c>
      <c r="D50" s="121" t="s">
        <v>75</v>
      </c>
      <c r="E50" s="122">
        <v>4290000</v>
      </c>
      <c r="F50" s="122">
        <f t="shared" si="1"/>
        <v>508000</v>
      </c>
      <c r="G50" s="122">
        <v>508000</v>
      </c>
      <c r="H50" s="122"/>
      <c r="I50" s="123"/>
      <c r="J50" s="122"/>
      <c r="K50" s="112" t="s">
        <v>702</v>
      </c>
    </row>
    <row r="51" spans="1:11" ht="22.5" customHeight="1">
      <c r="A51" s="389" t="s">
        <v>325</v>
      </c>
      <c r="B51" s="390"/>
      <c r="C51" s="390"/>
      <c r="D51" s="391"/>
      <c r="E51" s="77">
        <f aca="true" t="shared" si="2" ref="E51:J51">SUM(E9:E50)</f>
        <v>421787500</v>
      </c>
      <c r="F51" s="77">
        <f t="shared" si="2"/>
        <v>60955850</v>
      </c>
      <c r="G51" s="77">
        <f t="shared" si="2"/>
        <v>41905604</v>
      </c>
      <c r="H51" s="77">
        <f t="shared" si="2"/>
        <v>0</v>
      </c>
      <c r="I51" s="77">
        <f t="shared" si="2"/>
        <v>7006988</v>
      </c>
      <c r="J51" s="77">
        <f t="shared" si="2"/>
        <v>12043258</v>
      </c>
      <c r="K51" s="124" t="s">
        <v>294</v>
      </c>
    </row>
    <row r="58" ht="12.75">
      <c r="A58" s="104"/>
    </row>
  </sheetData>
  <sheetProtection formatCells="0" formatColumns="0" formatRows="0" insertColumns="0" insertRows="0" insertHyperlinks="0" deleteColumns="0" deleteRows="0" sort="0" autoFilter="0" pivotTables="0"/>
  <mergeCells count="15">
    <mergeCell ref="A51:D51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XXX/257/2007  
Rady Miasta Świnoujścia  
z dnia 20 grudnia 2007 roku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M14"/>
  <sheetViews>
    <sheetView view="pageBreakPreview" zoomScale="90" zoomScaleSheetLayoutView="90" workbookViewId="0" topLeftCell="A1">
      <pane ySplit="5" topLeftCell="BM6" activePane="bottomLeft" state="frozen"/>
      <selection pane="topLeft" activeCell="C20" sqref="C20"/>
      <selection pane="bottomLeft" activeCell="I3" sqref="I3:I4"/>
    </sheetView>
  </sheetViews>
  <sheetFormatPr defaultColWidth="9.00390625" defaultRowHeight="12.75"/>
  <cols>
    <col min="1" max="1" width="3.625" style="69" customWidth="1"/>
    <col min="2" max="2" width="5.875" style="69" customWidth="1"/>
    <col min="3" max="3" width="6.625" style="69" customWidth="1"/>
    <col min="4" max="4" width="27.00390625" style="75" customWidth="1"/>
    <col min="5" max="5" width="18.75390625" style="75" customWidth="1"/>
    <col min="6" max="6" width="10.25390625" style="75" customWidth="1"/>
    <col min="7" max="7" width="11.125" style="75" customWidth="1"/>
    <col min="8" max="8" width="14.125" style="75" customWidth="1"/>
    <col min="9" max="9" width="13.125" style="75" customWidth="1"/>
    <col min="10" max="10" width="10.625" style="75" customWidth="1"/>
    <col min="11" max="11" width="10.00390625" style="75" customWidth="1"/>
    <col min="12" max="12" width="9.25390625" style="75" customWidth="1"/>
    <col min="13" max="13" width="9.00390625" style="75" customWidth="1"/>
    <col min="14" max="16384" width="9.125" style="75" customWidth="1"/>
  </cols>
  <sheetData>
    <row r="1" spans="1:13" ht="51" customHeight="1">
      <c r="A1" s="368" t="s">
        <v>745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21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213" t="s">
        <v>288</v>
      </c>
    </row>
    <row r="3" spans="1:13" ht="49.5" customHeight="1">
      <c r="A3" s="377" t="s">
        <v>303</v>
      </c>
      <c r="B3" s="377" t="s">
        <v>256</v>
      </c>
      <c r="C3" s="377" t="s">
        <v>287</v>
      </c>
      <c r="D3" s="372" t="s">
        <v>35</v>
      </c>
      <c r="E3" s="372" t="s">
        <v>30</v>
      </c>
      <c r="F3" s="372" t="s">
        <v>33</v>
      </c>
      <c r="G3" s="372" t="s">
        <v>34</v>
      </c>
      <c r="H3" s="372" t="s">
        <v>36</v>
      </c>
      <c r="I3" s="372" t="s">
        <v>746</v>
      </c>
      <c r="J3" s="374" t="s">
        <v>744</v>
      </c>
      <c r="K3" s="375"/>
      <c r="L3" s="375"/>
      <c r="M3" s="376"/>
    </row>
    <row r="4" spans="1:13" ht="39.75" customHeight="1">
      <c r="A4" s="378"/>
      <c r="B4" s="378"/>
      <c r="C4" s="378"/>
      <c r="D4" s="373"/>
      <c r="E4" s="373"/>
      <c r="F4" s="373"/>
      <c r="G4" s="373"/>
      <c r="H4" s="373"/>
      <c r="I4" s="373"/>
      <c r="J4" s="63" t="s">
        <v>300</v>
      </c>
      <c r="K4" s="63" t="s">
        <v>301</v>
      </c>
      <c r="L4" s="63" t="s">
        <v>0</v>
      </c>
      <c r="M4" s="63" t="s">
        <v>25</v>
      </c>
    </row>
    <row r="5" spans="1:13" s="93" customFormat="1" ht="7.5" customHeight="1">
      <c r="A5" s="1">
        <v>1</v>
      </c>
      <c r="B5" s="1">
        <v>2</v>
      </c>
      <c r="C5" s="1">
        <v>3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</row>
    <row r="6" spans="1:13" ht="24" customHeight="1">
      <c r="A6" s="325" t="s">
        <v>266</v>
      </c>
      <c r="B6" s="320" t="s">
        <v>355</v>
      </c>
      <c r="C6" s="320" t="s">
        <v>540</v>
      </c>
      <c r="D6" s="362" t="s">
        <v>39</v>
      </c>
      <c r="E6" s="362" t="s">
        <v>40</v>
      </c>
      <c r="F6" s="362" t="s">
        <v>38</v>
      </c>
      <c r="G6" s="392">
        <v>25350000</v>
      </c>
      <c r="H6" s="392">
        <v>20623953</v>
      </c>
      <c r="I6" s="76" t="s">
        <v>26</v>
      </c>
      <c r="J6" s="77">
        <f>SUM(J7,J8,J9)</f>
        <v>17646350</v>
      </c>
      <c r="K6" s="77">
        <f>SUM(K7,K8,K9)</f>
        <v>0</v>
      </c>
      <c r="L6" s="77">
        <f>SUM(L7,L8,L9)</f>
        <v>0</v>
      </c>
      <c r="M6" s="77">
        <f>SUM(M7,M8,M9)</f>
        <v>0</v>
      </c>
    </row>
    <row r="7" spans="1:13" ht="24" customHeight="1">
      <c r="A7" s="326"/>
      <c r="B7" s="321"/>
      <c r="C7" s="321"/>
      <c r="D7" s="363"/>
      <c r="E7" s="363"/>
      <c r="F7" s="363"/>
      <c r="G7" s="393"/>
      <c r="H7" s="393"/>
      <c r="I7" s="76" t="s">
        <v>37</v>
      </c>
      <c r="J7" s="77">
        <v>10802410</v>
      </c>
      <c r="K7" s="77">
        <v>0</v>
      </c>
      <c r="L7" s="77">
        <v>0</v>
      </c>
      <c r="M7" s="78">
        <v>0</v>
      </c>
    </row>
    <row r="8" spans="1:13" ht="24" customHeight="1">
      <c r="A8" s="326"/>
      <c r="B8" s="321"/>
      <c r="C8" s="321"/>
      <c r="D8" s="363"/>
      <c r="E8" s="363"/>
      <c r="F8" s="363"/>
      <c r="G8" s="393"/>
      <c r="H8" s="393"/>
      <c r="I8" s="76" t="s">
        <v>27</v>
      </c>
      <c r="J8" s="77">
        <v>1687952</v>
      </c>
      <c r="K8" s="77">
        <v>0</v>
      </c>
      <c r="L8" s="77">
        <v>0</v>
      </c>
      <c r="M8" s="78">
        <v>0</v>
      </c>
    </row>
    <row r="9" spans="1:13" ht="24" customHeight="1">
      <c r="A9" s="327"/>
      <c r="B9" s="322"/>
      <c r="C9" s="322"/>
      <c r="D9" s="364"/>
      <c r="E9" s="364"/>
      <c r="F9" s="364"/>
      <c r="G9" s="394"/>
      <c r="H9" s="394"/>
      <c r="I9" s="76" t="s">
        <v>29</v>
      </c>
      <c r="J9" s="77">
        <v>5155988</v>
      </c>
      <c r="K9" s="77">
        <v>0</v>
      </c>
      <c r="L9" s="77">
        <v>0</v>
      </c>
      <c r="M9" s="78">
        <v>0</v>
      </c>
    </row>
    <row r="10" spans="1:13" ht="24" customHeight="1">
      <c r="A10" s="325" t="s">
        <v>267</v>
      </c>
      <c r="B10" s="320" t="s">
        <v>514</v>
      </c>
      <c r="C10" s="320" t="s">
        <v>586</v>
      </c>
      <c r="D10" s="362" t="s">
        <v>773</v>
      </c>
      <c r="E10" s="362" t="s">
        <v>768</v>
      </c>
      <c r="F10" s="362" t="s">
        <v>38</v>
      </c>
      <c r="G10" s="392">
        <v>5267848</v>
      </c>
      <c r="H10" s="392">
        <v>5267848</v>
      </c>
      <c r="I10" s="76" t="s">
        <v>26</v>
      </c>
      <c r="J10" s="77">
        <f>SUM(J11,J12,J13)</f>
        <v>3035000</v>
      </c>
      <c r="K10" s="77">
        <f>SUM(K11,K12,K13)</f>
        <v>0</v>
      </c>
      <c r="L10" s="77">
        <f>SUM(L11,L12,L13)</f>
        <v>0</v>
      </c>
      <c r="M10" s="77">
        <f>SUM(M11,M12,M13)</f>
        <v>0</v>
      </c>
    </row>
    <row r="11" spans="1:13" ht="24" customHeight="1">
      <c r="A11" s="326"/>
      <c r="B11" s="321"/>
      <c r="C11" s="321"/>
      <c r="D11" s="363"/>
      <c r="E11" s="363"/>
      <c r="F11" s="363"/>
      <c r="G11" s="393"/>
      <c r="H11" s="393"/>
      <c r="I11" s="76" t="s">
        <v>37</v>
      </c>
      <c r="J11" s="77">
        <v>1240848</v>
      </c>
      <c r="K11" s="77">
        <v>0</v>
      </c>
      <c r="L11" s="77">
        <v>0</v>
      </c>
      <c r="M11" s="78">
        <v>0</v>
      </c>
    </row>
    <row r="12" spans="1:13" ht="24" customHeight="1">
      <c r="A12" s="326"/>
      <c r="B12" s="321"/>
      <c r="C12" s="321"/>
      <c r="D12" s="363"/>
      <c r="E12" s="363"/>
      <c r="F12" s="363"/>
      <c r="G12" s="393"/>
      <c r="H12" s="393"/>
      <c r="I12" s="76" t="s">
        <v>27</v>
      </c>
      <c r="J12" s="77">
        <v>1794152</v>
      </c>
      <c r="K12" s="77">
        <v>0</v>
      </c>
      <c r="L12" s="77">
        <v>0</v>
      </c>
      <c r="M12" s="78">
        <v>0</v>
      </c>
    </row>
    <row r="13" spans="1:13" ht="24" customHeight="1">
      <c r="A13" s="327"/>
      <c r="B13" s="322"/>
      <c r="C13" s="322"/>
      <c r="D13" s="364"/>
      <c r="E13" s="364"/>
      <c r="F13" s="364"/>
      <c r="G13" s="394"/>
      <c r="H13" s="394"/>
      <c r="I13" s="76" t="s">
        <v>29</v>
      </c>
      <c r="J13" s="77">
        <v>0</v>
      </c>
      <c r="K13" s="77">
        <v>0</v>
      </c>
      <c r="L13" s="77">
        <v>0</v>
      </c>
      <c r="M13" s="78">
        <v>0</v>
      </c>
    </row>
    <row r="14" spans="1:13" s="300" customFormat="1" ht="24" customHeight="1">
      <c r="A14" s="395" t="s">
        <v>762</v>
      </c>
      <c r="B14" s="395"/>
      <c r="C14" s="395"/>
      <c r="D14" s="395"/>
      <c r="E14" s="395"/>
      <c r="F14" s="395"/>
      <c r="G14" s="395"/>
      <c r="H14" s="395"/>
      <c r="I14" s="303"/>
      <c r="J14" s="158">
        <f>SUM(J6,J10)</f>
        <v>20681350</v>
      </c>
      <c r="K14" s="158">
        <f>SUM(K6,K10)</f>
        <v>0</v>
      </c>
      <c r="L14" s="158">
        <f>SUM(L6,L10)</f>
        <v>0</v>
      </c>
      <c r="M14" s="158">
        <f>SUM(M6,M10)</f>
        <v>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4:H14"/>
    <mergeCell ref="C6:C9"/>
    <mergeCell ref="D6:D9"/>
    <mergeCell ref="A10:A13"/>
    <mergeCell ref="B10:B13"/>
    <mergeCell ref="C10:C13"/>
    <mergeCell ref="D10:D13"/>
    <mergeCell ref="H6:H9"/>
    <mergeCell ref="C3:C4"/>
    <mergeCell ref="H3:H4"/>
    <mergeCell ref="A1:M1"/>
    <mergeCell ref="E3:E4"/>
    <mergeCell ref="F3:F4"/>
    <mergeCell ref="I3:I4"/>
    <mergeCell ref="J3:M3"/>
    <mergeCell ref="G3:G4"/>
    <mergeCell ref="D3:D4"/>
    <mergeCell ref="B3:B4"/>
    <mergeCell ref="A3:A4"/>
    <mergeCell ref="A6:A9"/>
    <mergeCell ref="B6:B9"/>
    <mergeCell ref="H10:H13"/>
    <mergeCell ref="E6:E9"/>
    <mergeCell ref="F6:F9"/>
    <mergeCell ref="G6:G9"/>
    <mergeCell ref="E10:E13"/>
    <mergeCell ref="F10:F13"/>
    <mergeCell ref="G10:G13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landscape" paperSize="9" scale="91" r:id="rId1"/>
  <headerFooter alignWithMargins="0">
    <oddHeader xml:space="preserve">&amp;R&amp;9Załącznik nr &amp;A
do uchwały Nr XXX/257/2007 
Rady Miasta Świnoujścia
z dnia 20 grudnia 2007 roku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M41"/>
  <sheetViews>
    <sheetView view="pageBreakPreview" zoomScaleSheetLayoutView="100" workbookViewId="0" topLeftCell="A1">
      <pane ySplit="9" topLeftCell="BM10" activePane="bottomLeft" state="frozen"/>
      <selection pane="topLeft" activeCell="C20" sqref="C20"/>
      <selection pane="bottomLeft" activeCell="I15" sqref="I15"/>
    </sheetView>
  </sheetViews>
  <sheetFormatPr defaultColWidth="9.00390625" defaultRowHeight="12.75"/>
  <cols>
    <col min="1" max="1" width="3.00390625" style="212" customWidth="1"/>
    <col min="2" max="2" width="34.25390625" style="94" customWidth="1"/>
    <col min="3" max="3" width="12.875" style="94" customWidth="1"/>
    <col min="4" max="4" width="10.75390625" style="94" customWidth="1"/>
    <col min="5" max="5" width="10.25390625" style="94" customWidth="1"/>
    <col min="6" max="6" width="10.125" style="94" customWidth="1"/>
    <col min="7" max="7" width="10.375" style="94" customWidth="1"/>
    <col min="8" max="8" width="10.125" style="94" bestFit="1" customWidth="1"/>
    <col min="9" max="9" width="10.625" style="94" bestFit="1" customWidth="1"/>
    <col min="10" max="10" width="14.125" style="94" customWidth="1"/>
    <col min="11" max="11" width="13.625" style="94" customWidth="1"/>
    <col min="12" max="16384" width="9.125" style="94" customWidth="1"/>
  </cols>
  <sheetData>
    <row r="1" spans="1:10" ht="16.5">
      <c r="A1" s="401" t="s">
        <v>302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0" ht="16.5">
      <c r="A2" s="401" t="s">
        <v>747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6" customHeight="1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1" ht="12.75">
      <c r="A4" s="69"/>
      <c r="B4" s="75"/>
      <c r="C4" s="75"/>
      <c r="D4" s="75"/>
      <c r="E4" s="75"/>
      <c r="F4" s="75"/>
      <c r="G4" s="75"/>
      <c r="H4" s="75"/>
      <c r="I4" s="75"/>
      <c r="K4" s="105" t="s">
        <v>288</v>
      </c>
    </row>
    <row r="5" spans="1:11" ht="15" customHeight="1">
      <c r="A5" s="323" t="s">
        <v>303</v>
      </c>
      <c r="B5" s="323" t="s">
        <v>254</v>
      </c>
      <c r="C5" s="324" t="s">
        <v>305</v>
      </c>
      <c r="D5" s="374" t="s">
        <v>264</v>
      </c>
      <c r="E5" s="375"/>
      <c r="F5" s="375"/>
      <c r="G5" s="376"/>
      <c r="H5" s="324" t="s">
        <v>263</v>
      </c>
      <c r="I5" s="324"/>
      <c r="J5" s="324" t="s">
        <v>307</v>
      </c>
      <c r="K5" s="324" t="s">
        <v>98</v>
      </c>
    </row>
    <row r="6" spans="1:11" ht="15" customHeight="1">
      <c r="A6" s="323"/>
      <c r="B6" s="323"/>
      <c r="C6" s="324"/>
      <c r="D6" s="324" t="s">
        <v>261</v>
      </c>
      <c r="E6" s="398" t="s">
        <v>260</v>
      </c>
      <c r="F6" s="399"/>
      <c r="G6" s="400"/>
      <c r="H6" s="324" t="s">
        <v>261</v>
      </c>
      <c r="I6" s="324" t="s">
        <v>306</v>
      </c>
      <c r="J6" s="324"/>
      <c r="K6" s="324"/>
    </row>
    <row r="7" spans="1:11" ht="18" customHeight="1">
      <c r="A7" s="323"/>
      <c r="B7" s="323"/>
      <c r="C7" s="324"/>
      <c r="D7" s="324"/>
      <c r="E7" s="372" t="s">
        <v>761</v>
      </c>
      <c r="F7" s="398" t="s">
        <v>311</v>
      </c>
      <c r="G7" s="400"/>
      <c r="H7" s="324"/>
      <c r="I7" s="324"/>
      <c r="J7" s="324"/>
      <c r="K7" s="324"/>
    </row>
    <row r="8" spans="1:11" ht="42" customHeight="1">
      <c r="A8" s="323"/>
      <c r="B8" s="323"/>
      <c r="C8" s="324"/>
      <c r="D8" s="324"/>
      <c r="E8" s="373"/>
      <c r="F8" s="165" t="s">
        <v>760</v>
      </c>
      <c r="G8" s="165" t="s">
        <v>333</v>
      </c>
      <c r="H8" s="324"/>
      <c r="I8" s="324"/>
      <c r="J8" s="324"/>
      <c r="K8" s="324"/>
    </row>
    <row r="9" spans="1:11" ht="7.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s="172" customFormat="1" ht="27.75" customHeight="1">
      <c r="A10" s="191" t="s">
        <v>265</v>
      </c>
      <c r="B10" s="192" t="s">
        <v>342</v>
      </c>
      <c r="C10" s="201">
        <f>C11+C12+C13</f>
        <v>1049168</v>
      </c>
      <c r="D10" s="201">
        <f aca="true" t="shared" si="0" ref="D10:J10">D11+D12+D13</f>
        <v>21369275</v>
      </c>
      <c r="E10" s="201">
        <f t="shared" si="0"/>
        <v>6903012</v>
      </c>
      <c r="F10" s="201">
        <f t="shared" si="0"/>
        <v>5809012</v>
      </c>
      <c r="G10" s="201">
        <f t="shared" si="0"/>
        <v>1094000</v>
      </c>
      <c r="H10" s="201">
        <f t="shared" si="0"/>
        <v>21897251</v>
      </c>
      <c r="I10" s="201">
        <f t="shared" si="0"/>
        <v>0</v>
      </c>
      <c r="J10" s="201">
        <f t="shared" si="0"/>
        <v>521192</v>
      </c>
      <c r="K10" s="202" t="s">
        <v>294</v>
      </c>
    </row>
    <row r="11" spans="1:12" ht="24.75" customHeight="1">
      <c r="A11" s="101" t="s">
        <v>266</v>
      </c>
      <c r="B11" s="193" t="s">
        <v>162</v>
      </c>
      <c r="C11" s="103">
        <v>770026</v>
      </c>
      <c r="D11" s="103">
        <v>10870500</v>
      </c>
      <c r="E11" s="103">
        <f>F11+G11</f>
        <v>1250000</v>
      </c>
      <c r="F11" s="103">
        <v>550000</v>
      </c>
      <c r="G11" s="103">
        <v>700000</v>
      </c>
      <c r="H11" s="103">
        <v>11374526</v>
      </c>
      <c r="I11" s="103"/>
      <c r="J11" s="103">
        <f>C11+D11-H11</f>
        <v>266000</v>
      </c>
      <c r="K11" s="185" t="s">
        <v>294</v>
      </c>
      <c r="L11" s="200">
        <f>C11+D11-H11-J11</f>
        <v>0</v>
      </c>
    </row>
    <row r="12" spans="1:12" ht="24.75" customHeight="1">
      <c r="A12" s="101" t="s">
        <v>267</v>
      </c>
      <c r="B12" s="193" t="s">
        <v>163</v>
      </c>
      <c r="C12" s="103">
        <v>58000</v>
      </c>
      <c r="D12" s="103">
        <v>6751675</v>
      </c>
      <c r="E12" s="103">
        <f>F12+G12</f>
        <v>4892012</v>
      </c>
      <c r="F12" s="103">
        <v>4809012</v>
      </c>
      <c r="G12" s="112">
        <v>83000</v>
      </c>
      <c r="H12" s="112">
        <v>6749675</v>
      </c>
      <c r="I12" s="112"/>
      <c r="J12" s="112">
        <f>C12+D12-H12</f>
        <v>60000</v>
      </c>
      <c r="K12" s="185" t="s">
        <v>294</v>
      </c>
      <c r="L12" s="200">
        <f aca="true" t="shared" si="1" ref="L12:L38">C12+D12-H12-J12</f>
        <v>0</v>
      </c>
    </row>
    <row r="13" spans="1:12" ht="26.25" customHeight="1">
      <c r="A13" s="101" t="s">
        <v>268</v>
      </c>
      <c r="B13" s="194" t="s">
        <v>164</v>
      </c>
      <c r="C13" s="103">
        <v>221142</v>
      </c>
      <c r="D13" s="103">
        <v>3747100</v>
      </c>
      <c r="E13" s="103">
        <f>F13+G13</f>
        <v>761000</v>
      </c>
      <c r="F13" s="103">
        <v>450000</v>
      </c>
      <c r="G13" s="161">
        <v>311000</v>
      </c>
      <c r="H13" s="161">
        <v>3773050</v>
      </c>
      <c r="I13" s="161"/>
      <c r="J13" s="161">
        <f>C13+D13-H13</f>
        <v>195192</v>
      </c>
      <c r="K13" s="185" t="s">
        <v>294</v>
      </c>
      <c r="L13" s="200">
        <f t="shared" si="1"/>
        <v>0</v>
      </c>
    </row>
    <row r="14" spans="1:12" s="192" customFormat="1" ht="42" customHeight="1">
      <c r="A14" s="191" t="s">
        <v>269</v>
      </c>
      <c r="B14" s="195" t="s">
        <v>14</v>
      </c>
      <c r="C14" s="201">
        <f>SUM(C15,C16,C17,C18,C19,C20,C21,C22,C23,C24,C25)</f>
        <v>22659</v>
      </c>
      <c r="D14" s="201">
        <f>SUM(D15,D16,D17,D18,D19,D20,D21,D22,D23,D24,D25)</f>
        <v>1866820</v>
      </c>
      <c r="E14" s="202" t="s">
        <v>294</v>
      </c>
      <c r="F14" s="202" t="s">
        <v>294</v>
      </c>
      <c r="G14" s="208" t="s">
        <v>294</v>
      </c>
      <c r="H14" s="210">
        <f>SUM(H15,H16,H17,H18,H19,H20,H21,H22,H23,H24,H25)</f>
        <v>1873598</v>
      </c>
      <c r="I14" s="208" t="s">
        <v>294</v>
      </c>
      <c r="J14" s="210">
        <f>SUM(J15,J16,J17,J18,J19,J20,J21,J22,J23,J24,J25)</f>
        <v>15881</v>
      </c>
      <c r="K14" s="201"/>
      <c r="L14" s="209">
        <f t="shared" si="1"/>
        <v>0</v>
      </c>
    </row>
    <row r="15" spans="1:12" ht="24.75" customHeight="1">
      <c r="A15" s="116" t="s">
        <v>266</v>
      </c>
      <c r="B15" s="196" t="s">
        <v>702</v>
      </c>
      <c r="C15" s="112">
        <v>0</v>
      </c>
      <c r="D15" s="112">
        <v>640000</v>
      </c>
      <c r="E15" s="203" t="s">
        <v>294</v>
      </c>
      <c r="F15" s="204" t="s">
        <v>294</v>
      </c>
      <c r="G15" s="204" t="s">
        <v>294</v>
      </c>
      <c r="H15" s="112">
        <v>640000</v>
      </c>
      <c r="I15" s="204" t="s">
        <v>294</v>
      </c>
      <c r="J15" s="112">
        <v>0</v>
      </c>
      <c r="K15" s="112"/>
      <c r="L15" s="200">
        <f>C15+D15-H15-J15</f>
        <v>0</v>
      </c>
    </row>
    <row r="16" spans="1:12" ht="24.75" customHeight="1">
      <c r="A16" s="116" t="s">
        <v>267</v>
      </c>
      <c r="B16" s="196" t="s">
        <v>165</v>
      </c>
      <c r="C16" s="112">
        <v>2367</v>
      </c>
      <c r="D16" s="112">
        <v>150360</v>
      </c>
      <c r="E16" s="203" t="s">
        <v>294</v>
      </c>
      <c r="F16" s="205" t="s">
        <v>294</v>
      </c>
      <c r="G16" s="206" t="s">
        <v>294</v>
      </c>
      <c r="H16" s="112">
        <v>150727</v>
      </c>
      <c r="I16" s="206" t="s">
        <v>294</v>
      </c>
      <c r="J16" s="112">
        <v>2000</v>
      </c>
      <c r="K16" s="112"/>
      <c r="L16" s="200">
        <f>C16+D16-H16-J16</f>
        <v>0</v>
      </c>
    </row>
    <row r="17" spans="1:12" ht="24.75" customHeight="1">
      <c r="A17" s="116" t="s">
        <v>268</v>
      </c>
      <c r="B17" s="196" t="s">
        <v>166</v>
      </c>
      <c r="C17" s="112">
        <v>0</v>
      </c>
      <c r="D17" s="112">
        <v>11000</v>
      </c>
      <c r="E17" s="203" t="s">
        <v>294</v>
      </c>
      <c r="F17" s="205" t="s">
        <v>294</v>
      </c>
      <c r="G17" s="206" t="s">
        <v>294</v>
      </c>
      <c r="H17" s="112">
        <v>11000</v>
      </c>
      <c r="I17" s="206" t="s">
        <v>294</v>
      </c>
      <c r="J17" s="112">
        <v>0</v>
      </c>
      <c r="K17" s="112"/>
      <c r="L17" s="200">
        <f>C17+D17-H17-J17</f>
        <v>0</v>
      </c>
    </row>
    <row r="18" spans="1:13" ht="30" customHeight="1">
      <c r="A18" s="116" t="s">
        <v>255</v>
      </c>
      <c r="B18" s="197" t="s">
        <v>167</v>
      </c>
      <c r="C18" s="112">
        <v>550</v>
      </c>
      <c r="D18" s="112">
        <v>177915</v>
      </c>
      <c r="E18" s="203" t="s">
        <v>294</v>
      </c>
      <c r="F18" s="205" t="s">
        <v>294</v>
      </c>
      <c r="G18" s="206" t="s">
        <v>294</v>
      </c>
      <c r="H18" s="112">
        <v>177915</v>
      </c>
      <c r="I18" s="206" t="s">
        <v>294</v>
      </c>
      <c r="J18" s="112">
        <v>550</v>
      </c>
      <c r="K18" s="112"/>
      <c r="L18" s="200">
        <f t="shared" si="1"/>
        <v>0</v>
      </c>
      <c r="M18" s="200" t="e">
        <f>#REF!+#REF!-#REF!-#REF!</f>
        <v>#REF!</v>
      </c>
    </row>
    <row r="19" spans="1:12" ht="24.75" customHeight="1">
      <c r="A19" s="116" t="s">
        <v>272</v>
      </c>
      <c r="B19" s="193" t="s">
        <v>168</v>
      </c>
      <c r="C19" s="103">
        <v>0</v>
      </c>
      <c r="D19" s="103">
        <v>163339</v>
      </c>
      <c r="E19" s="185" t="s">
        <v>294</v>
      </c>
      <c r="F19" s="205" t="s">
        <v>294</v>
      </c>
      <c r="G19" s="206" t="s">
        <v>294</v>
      </c>
      <c r="H19" s="207">
        <v>163339</v>
      </c>
      <c r="I19" s="206" t="s">
        <v>294</v>
      </c>
      <c r="J19" s="122">
        <v>0</v>
      </c>
      <c r="K19" s="103"/>
      <c r="L19" s="200">
        <f>C19+D19-H19-J19</f>
        <v>0</v>
      </c>
    </row>
    <row r="20" spans="1:12" ht="24.75" customHeight="1">
      <c r="A20" s="116" t="s">
        <v>275</v>
      </c>
      <c r="B20" s="193" t="s">
        <v>169</v>
      </c>
      <c r="C20" s="103">
        <v>0</v>
      </c>
      <c r="D20" s="103">
        <v>101510</v>
      </c>
      <c r="E20" s="185" t="s">
        <v>294</v>
      </c>
      <c r="F20" s="204" t="s">
        <v>294</v>
      </c>
      <c r="G20" s="204" t="s">
        <v>294</v>
      </c>
      <c r="H20" s="103">
        <v>101510</v>
      </c>
      <c r="I20" s="204" t="s">
        <v>294</v>
      </c>
      <c r="J20" s="103">
        <v>0</v>
      </c>
      <c r="K20" s="103"/>
      <c r="L20" s="200">
        <f>C20+D20-H20-J20</f>
        <v>0</v>
      </c>
    </row>
    <row r="21" spans="1:12" ht="24.75" customHeight="1">
      <c r="A21" s="116" t="s">
        <v>277</v>
      </c>
      <c r="B21" s="196" t="s">
        <v>170</v>
      </c>
      <c r="C21" s="112">
        <v>0</v>
      </c>
      <c r="D21" s="112">
        <v>210003</v>
      </c>
      <c r="E21" s="203" t="s">
        <v>294</v>
      </c>
      <c r="F21" s="204" t="s">
        <v>294</v>
      </c>
      <c r="G21" s="204" t="s">
        <v>294</v>
      </c>
      <c r="H21" s="112">
        <v>210003</v>
      </c>
      <c r="I21" s="204" t="s">
        <v>294</v>
      </c>
      <c r="J21" s="112">
        <v>0</v>
      </c>
      <c r="K21" s="112"/>
      <c r="L21" s="200">
        <f t="shared" si="1"/>
        <v>0</v>
      </c>
    </row>
    <row r="22" spans="1:12" ht="24.75" customHeight="1">
      <c r="A22" s="116" t="s">
        <v>280</v>
      </c>
      <c r="B22" s="196" t="s">
        <v>171</v>
      </c>
      <c r="C22" s="112">
        <v>1900</v>
      </c>
      <c r="D22" s="112">
        <v>127103</v>
      </c>
      <c r="E22" s="203" t="s">
        <v>294</v>
      </c>
      <c r="F22" s="204" t="s">
        <v>294</v>
      </c>
      <c r="G22" s="204" t="s">
        <v>294</v>
      </c>
      <c r="H22" s="112">
        <v>127503</v>
      </c>
      <c r="I22" s="204" t="s">
        <v>294</v>
      </c>
      <c r="J22" s="112">
        <v>1500</v>
      </c>
      <c r="K22" s="112"/>
      <c r="L22" s="200">
        <f t="shared" si="1"/>
        <v>0</v>
      </c>
    </row>
    <row r="23" spans="1:12" ht="24.75" customHeight="1">
      <c r="A23" s="116" t="s">
        <v>690</v>
      </c>
      <c r="B23" s="196" t="s">
        <v>172</v>
      </c>
      <c r="C23" s="112">
        <v>6011</v>
      </c>
      <c r="D23" s="112">
        <v>1010</v>
      </c>
      <c r="E23" s="203" t="s">
        <v>294</v>
      </c>
      <c r="F23" s="204" t="s">
        <v>294</v>
      </c>
      <c r="G23" s="204" t="s">
        <v>294</v>
      </c>
      <c r="H23" s="112">
        <v>7021</v>
      </c>
      <c r="I23" s="204" t="s">
        <v>294</v>
      </c>
      <c r="J23" s="112">
        <v>0</v>
      </c>
      <c r="K23" s="112"/>
      <c r="L23" s="200">
        <f t="shared" si="1"/>
        <v>0</v>
      </c>
    </row>
    <row r="24" spans="1:12" ht="24.75" customHeight="1">
      <c r="A24" s="116" t="s">
        <v>691</v>
      </c>
      <c r="B24" s="196" t="s">
        <v>173</v>
      </c>
      <c r="C24" s="112">
        <v>11831</v>
      </c>
      <c r="D24" s="112">
        <v>156405</v>
      </c>
      <c r="E24" s="203" t="s">
        <v>294</v>
      </c>
      <c r="F24" s="204" t="s">
        <v>294</v>
      </c>
      <c r="G24" s="204" t="s">
        <v>294</v>
      </c>
      <c r="H24" s="112">
        <v>156405</v>
      </c>
      <c r="I24" s="204" t="s">
        <v>294</v>
      </c>
      <c r="J24" s="112">
        <v>11831</v>
      </c>
      <c r="K24" s="112"/>
      <c r="L24" s="200">
        <f t="shared" si="1"/>
        <v>0</v>
      </c>
    </row>
    <row r="25" spans="1:12" ht="24.75" customHeight="1">
      <c r="A25" s="160" t="s">
        <v>692</v>
      </c>
      <c r="B25" s="255" t="s">
        <v>174</v>
      </c>
      <c r="C25" s="161">
        <v>0</v>
      </c>
      <c r="D25" s="161">
        <v>128175</v>
      </c>
      <c r="E25" s="211" t="s">
        <v>294</v>
      </c>
      <c r="F25" s="211" t="s">
        <v>294</v>
      </c>
      <c r="G25" s="211" t="s">
        <v>294</v>
      </c>
      <c r="H25" s="161">
        <v>128175</v>
      </c>
      <c r="I25" s="211" t="s">
        <v>294</v>
      </c>
      <c r="J25" s="161">
        <v>0</v>
      </c>
      <c r="K25" s="161"/>
      <c r="L25" s="200">
        <f t="shared" si="1"/>
        <v>0</v>
      </c>
    </row>
    <row r="26" spans="1:12" s="172" customFormat="1" ht="42" customHeight="1">
      <c r="A26" s="253" t="s">
        <v>270</v>
      </c>
      <c r="B26" s="254" t="s">
        <v>16</v>
      </c>
      <c r="C26" s="210">
        <f>SUM(C27,C28,C29,C30,C31,C32,C33,C34)</f>
        <v>70579</v>
      </c>
      <c r="D26" s="210">
        <f>SUM(D27,D28,D29,D30,D31,D32,D33,D34)</f>
        <v>1738229</v>
      </c>
      <c r="E26" s="208" t="s">
        <v>294</v>
      </c>
      <c r="F26" s="208" t="s">
        <v>294</v>
      </c>
      <c r="G26" s="208" t="s">
        <v>294</v>
      </c>
      <c r="H26" s="210">
        <f>SUM(H27,H28,H29,H30,H31,H32,H33,H34)</f>
        <v>1806181</v>
      </c>
      <c r="I26" s="208" t="s">
        <v>294</v>
      </c>
      <c r="J26" s="210">
        <f>SUM(J27,J28,J29,J30,J31,J32,J33,J34)</f>
        <v>2627</v>
      </c>
      <c r="K26" s="208"/>
      <c r="L26" s="209">
        <f t="shared" si="1"/>
        <v>0</v>
      </c>
    </row>
    <row r="27" spans="1:12" ht="24.75" customHeight="1">
      <c r="A27" s="116" t="s">
        <v>266</v>
      </c>
      <c r="B27" s="115" t="s">
        <v>176</v>
      </c>
      <c r="C27" s="112">
        <v>0</v>
      </c>
      <c r="D27" s="112">
        <v>389400</v>
      </c>
      <c r="E27" s="203" t="s">
        <v>294</v>
      </c>
      <c r="F27" s="185" t="s">
        <v>294</v>
      </c>
      <c r="G27" s="185" t="s">
        <v>294</v>
      </c>
      <c r="H27" s="112">
        <v>389400</v>
      </c>
      <c r="I27" s="185" t="s">
        <v>294</v>
      </c>
      <c r="J27" s="112">
        <v>0</v>
      </c>
      <c r="K27" s="203"/>
      <c r="L27" s="200"/>
    </row>
    <row r="28" spans="1:12" ht="24.75" customHeight="1">
      <c r="A28" s="116" t="s">
        <v>267</v>
      </c>
      <c r="B28" s="115" t="s">
        <v>175</v>
      </c>
      <c r="C28" s="112">
        <v>0</v>
      </c>
      <c r="D28" s="112">
        <v>200000</v>
      </c>
      <c r="E28" s="203" t="s">
        <v>294</v>
      </c>
      <c r="F28" s="185" t="s">
        <v>294</v>
      </c>
      <c r="G28" s="185" t="s">
        <v>294</v>
      </c>
      <c r="H28" s="112">
        <v>200000</v>
      </c>
      <c r="I28" s="185" t="s">
        <v>294</v>
      </c>
      <c r="J28" s="112">
        <v>0</v>
      </c>
      <c r="K28" s="203"/>
      <c r="L28" s="200"/>
    </row>
    <row r="29" spans="1:12" ht="29.25" customHeight="1">
      <c r="A29" s="101" t="s">
        <v>268</v>
      </c>
      <c r="B29" s="194" t="s">
        <v>177</v>
      </c>
      <c r="C29" s="103">
        <v>0</v>
      </c>
      <c r="D29" s="103">
        <v>57002</v>
      </c>
      <c r="E29" s="185" t="s">
        <v>294</v>
      </c>
      <c r="F29" s="185" t="s">
        <v>294</v>
      </c>
      <c r="G29" s="185" t="s">
        <v>294</v>
      </c>
      <c r="H29" s="103">
        <v>57002</v>
      </c>
      <c r="I29" s="185" t="s">
        <v>294</v>
      </c>
      <c r="J29" s="103">
        <v>0</v>
      </c>
      <c r="K29" s="103"/>
      <c r="L29" s="200">
        <f t="shared" si="1"/>
        <v>0</v>
      </c>
    </row>
    <row r="30" spans="1:12" ht="28.5" customHeight="1">
      <c r="A30" s="116" t="s">
        <v>255</v>
      </c>
      <c r="B30" s="283" t="s">
        <v>178</v>
      </c>
      <c r="C30" s="265">
        <v>13745</v>
      </c>
      <c r="D30" s="265">
        <v>28150</v>
      </c>
      <c r="E30" s="273" t="s">
        <v>294</v>
      </c>
      <c r="F30" s="203" t="s">
        <v>294</v>
      </c>
      <c r="G30" s="203" t="s">
        <v>294</v>
      </c>
      <c r="H30" s="265">
        <v>41895</v>
      </c>
      <c r="I30" s="203" t="s">
        <v>294</v>
      </c>
      <c r="J30" s="265">
        <v>0</v>
      </c>
      <c r="K30" s="265"/>
      <c r="L30" s="200">
        <f t="shared" si="1"/>
        <v>0</v>
      </c>
    </row>
    <row r="31" spans="1:12" ht="24.75" customHeight="1">
      <c r="A31" s="116" t="s">
        <v>272</v>
      </c>
      <c r="B31" s="199" t="s">
        <v>179</v>
      </c>
      <c r="C31" s="175">
        <v>0</v>
      </c>
      <c r="D31" s="175">
        <v>360015</v>
      </c>
      <c r="E31" s="204" t="s">
        <v>294</v>
      </c>
      <c r="F31" s="185" t="s">
        <v>294</v>
      </c>
      <c r="G31" s="185" t="s">
        <v>294</v>
      </c>
      <c r="H31" s="175">
        <v>360015</v>
      </c>
      <c r="I31" s="185" t="s">
        <v>294</v>
      </c>
      <c r="J31" s="175">
        <v>0</v>
      </c>
      <c r="K31" s="175"/>
      <c r="L31" s="200">
        <f t="shared" si="1"/>
        <v>0</v>
      </c>
    </row>
    <row r="32" spans="1:12" ht="29.25" customHeight="1">
      <c r="A32" s="116" t="s">
        <v>275</v>
      </c>
      <c r="B32" s="198" t="s">
        <v>180</v>
      </c>
      <c r="C32" s="175">
        <v>0</v>
      </c>
      <c r="D32" s="175">
        <v>335600</v>
      </c>
      <c r="E32" s="204" t="s">
        <v>294</v>
      </c>
      <c r="F32" s="185" t="s">
        <v>294</v>
      </c>
      <c r="G32" s="185" t="s">
        <v>294</v>
      </c>
      <c r="H32" s="175">
        <v>335600</v>
      </c>
      <c r="I32" s="185" t="s">
        <v>294</v>
      </c>
      <c r="J32" s="175">
        <v>0</v>
      </c>
      <c r="K32" s="175"/>
      <c r="L32" s="200"/>
    </row>
    <row r="33" spans="1:12" ht="29.25" customHeight="1">
      <c r="A33" s="116" t="s">
        <v>277</v>
      </c>
      <c r="B33" s="198" t="s">
        <v>181</v>
      </c>
      <c r="C33" s="175">
        <v>2627</v>
      </c>
      <c r="D33" s="175">
        <v>5962</v>
      </c>
      <c r="E33" s="204" t="s">
        <v>294</v>
      </c>
      <c r="F33" s="185" t="s">
        <v>294</v>
      </c>
      <c r="G33" s="185" t="s">
        <v>294</v>
      </c>
      <c r="H33" s="175">
        <v>5962</v>
      </c>
      <c r="I33" s="185" t="s">
        <v>294</v>
      </c>
      <c r="J33" s="175">
        <v>2627</v>
      </c>
      <c r="K33" s="175"/>
      <c r="L33" s="200"/>
    </row>
    <row r="34" spans="1:12" ht="24.75" customHeight="1">
      <c r="A34" s="160" t="s">
        <v>280</v>
      </c>
      <c r="B34" s="255" t="s">
        <v>182</v>
      </c>
      <c r="C34" s="161">
        <v>54207</v>
      </c>
      <c r="D34" s="161">
        <v>362100</v>
      </c>
      <c r="E34" s="211" t="s">
        <v>294</v>
      </c>
      <c r="F34" s="211" t="s">
        <v>294</v>
      </c>
      <c r="G34" s="211" t="s">
        <v>294</v>
      </c>
      <c r="H34" s="161">
        <v>416307</v>
      </c>
      <c r="I34" s="211" t="s">
        <v>294</v>
      </c>
      <c r="J34" s="161">
        <v>0</v>
      </c>
      <c r="K34" s="161"/>
      <c r="L34" s="200"/>
    </row>
    <row r="35" spans="1:12" ht="31.5" customHeight="1">
      <c r="A35" s="396" t="s">
        <v>15</v>
      </c>
      <c r="B35" s="397"/>
      <c r="C35" s="271">
        <f>C26+C14</f>
        <v>93238</v>
      </c>
      <c r="D35" s="271">
        <f>D26+D14</f>
        <v>3605049</v>
      </c>
      <c r="E35" s="272" t="s">
        <v>294</v>
      </c>
      <c r="F35" s="272" t="s">
        <v>294</v>
      </c>
      <c r="G35" s="272" t="s">
        <v>294</v>
      </c>
      <c r="H35" s="271">
        <f>H26+H14</f>
        <v>3679779</v>
      </c>
      <c r="I35" s="272" t="s">
        <v>294</v>
      </c>
      <c r="J35" s="271">
        <f>J26+J14</f>
        <v>18508</v>
      </c>
      <c r="K35" s="271">
        <f>K26+K14</f>
        <v>0</v>
      </c>
      <c r="L35" s="200"/>
    </row>
    <row r="36" spans="1:12" s="172" customFormat="1" ht="24" customHeight="1">
      <c r="A36" s="358" t="s">
        <v>341</v>
      </c>
      <c r="B36" s="358"/>
      <c r="C36" s="2">
        <f>C26+C14+C10</f>
        <v>1142406</v>
      </c>
      <c r="D36" s="2">
        <f>D26+D14+D10</f>
        <v>24974324</v>
      </c>
      <c r="E36" s="2">
        <f>SUM(E10)</f>
        <v>6903012</v>
      </c>
      <c r="F36" s="2">
        <f>F10</f>
        <v>5809012</v>
      </c>
      <c r="G36" s="2">
        <f>G10</f>
        <v>1094000</v>
      </c>
      <c r="H36" s="2">
        <f>H26+H14+H10</f>
        <v>25577030</v>
      </c>
      <c r="I36" s="302" t="s">
        <v>294</v>
      </c>
      <c r="J36" s="2">
        <f>J26+J14+J10</f>
        <v>539700</v>
      </c>
      <c r="K36" s="2"/>
      <c r="L36" s="200">
        <f t="shared" si="1"/>
        <v>0</v>
      </c>
    </row>
    <row r="37" ht="4.5" customHeight="1">
      <c r="L37" s="200">
        <f t="shared" si="1"/>
        <v>0</v>
      </c>
    </row>
    <row r="38" spans="1:12" ht="12.75" customHeight="1">
      <c r="A38" s="284"/>
      <c r="B38" s="285"/>
      <c r="L38" s="200">
        <f t="shared" si="1"/>
        <v>0</v>
      </c>
    </row>
    <row r="39" spans="1:2" ht="12.75">
      <c r="A39" s="284"/>
      <c r="B39" s="285"/>
    </row>
    <row r="40" spans="1:2" ht="12.75">
      <c r="A40" s="284"/>
      <c r="B40" s="285"/>
    </row>
    <row r="41" spans="1:2" ht="12.75">
      <c r="A41" s="284"/>
      <c r="B41" s="285"/>
    </row>
  </sheetData>
  <sheetProtection formatCells="0" formatColumns="0" formatRows="0" insertColumns="0" insertRows="0" insertHyperlinks="0" deleteColumns="0" deleteRows="0" sort="0" autoFilter="0" pivotTables="0"/>
  <mergeCells count="17">
    <mergeCell ref="A36:B3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A35:B35"/>
    <mergeCell ref="E6:G6"/>
    <mergeCell ref="F7:G7"/>
    <mergeCell ref="K5:K8"/>
    <mergeCell ref="H6:H8"/>
    <mergeCell ref="I6:I8"/>
    <mergeCell ref="J5:J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>&amp;R&amp;9Załącznik nr &amp;A
do uchwały Nr XXX/257/2007  
Rady Miasta Świnoujścia
z dnia 20 grudnia 2007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J31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5.625" style="75" bestFit="1" customWidth="1"/>
    <col min="2" max="2" width="63.125" style="75" customWidth="1"/>
    <col min="3" max="3" width="17.75390625" style="75" customWidth="1"/>
    <col min="4" max="16384" width="9.125" style="75" customWidth="1"/>
  </cols>
  <sheetData>
    <row r="1" spans="1:10" ht="19.5" customHeight="1">
      <c r="A1" s="355" t="s">
        <v>285</v>
      </c>
      <c r="B1" s="355"/>
      <c r="C1" s="355"/>
      <c r="D1" s="81"/>
      <c r="E1" s="81"/>
      <c r="F1" s="81"/>
      <c r="G1" s="81"/>
      <c r="H1" s="81"/>
      <c r="I1" s="81"/>
      <c r="J1" s="81"/>
    </row>
    <row r="2" spans="1:7" ht="19.5" customHeight="1">
      <c r="A2" s="355" t="s">
        <v>756</v>
      </c>
      <c r="B2" s="355"/>
      <c r="C2" s="355"/>
      <c r="D2" s="81"/>
      <c r="E2" s="81"/>
      <c r="F2" s="81"/>
      <c r="G2" s="81"/>
    </row>
    <row r="4" spans="1:3" ht="12.75">
      <c r="A4" s="300" t="s">
        <v>753</v>
      </c>
      <c r="B4" s="300"/>
      <c r="C4" s="105" t="s">
        <v>288</v>
      </c>
    </row>
    <row r="5" spans="1:10" ht="19.5" customHeight="1">
      <c r="A5" s="166" t="s">
        <v>303</v>
      </c>
      <c r="B5" s="166" t="s">
        <v>254</v>
      </c>
      <c r="C5" s="166" t="s">
        <v>100</v>
      </c>
      <c r="D5" s="215"/>
      <c r="E5" s="215"/>
      <c r="F5" s="215"/>
      <c r="G5" s="215"/>
      <c r="H5" s="215"/>
      <c r="I5" s="216"/>
      <c r="J5" s="216"/>
    </row>
    <row r="6" spans="1:10" ht="19.5" customHeight="1">
      <c r="A6" s="124" t="s">
        <v>265</v>
      </c>
      <c r="B6" s="217" t="s">
        <v>305</v>
      </c>
      <c r="C6" s="2">
        <v>755462</v>
      </c>
      <c r="D6" s="215"/>
      <c r="E6" s="215"/>
      <c r="F6" s="215"/>
      <c r="G6" s="215"/>
      <c r="H6" s="215"/>
      <c r="I6" s="216"/>
      <c r="J6" s="216"/>
    </row>
    <row r="7" spans="1:10" ht="19.5" customHeight="1">
      <c r="A7" s="124" t="s">
        <v>269</v>
      </c>
      <c r="B7" s="217" t="s">
        <v>264</v>
      </c>
      <c r="C7" s="2">
        <f>C8+C9+C10</f>
        <v>1839219</v>
      </c>
      <c r="D7" s="215"/>
      <c r="E7" s="215"/>
      <c r="F7" s="215"/>
      <c r="G7" s="215"/>
      <c r="H7" s="215"/>
      <c r="I7" s="216"/>
      <c r="J7" s="216"/>
    </row>
    <row r="8" spans="1:10" ht="19.5" customHeight="1">
      <c r="A8" s="114" t="s">
        <v>351</v>
      </c>
      <c r="B8" s="218" t="s">
        <v>352</v>
      </c>
      <c r="C8" s="112">
        <v>1828219</v>
      </c>
      <c r="D8" s="215"/>
      <c r="E8" s="215"/>
      <c r="F8" s="215"/>
      <c r="G8" s="215"/>
      <c r="H8" s="215"/>
      <c r="I8" s="216"/>
      <c r="J8" s="216"/>
    </row>
    <row r="9" spans="1:10" ht="19.5" customHeight="1">
      <c r="A9" s="109" t="s">
        <v>378</v>
      </c>
      <c r="B9" s="219" t="s">
        <v>379</v>
      </c>
      <c r="C9" s="103">
        <v>10000</v>
      </c>
      <c r="D9" s="215"/>
      <c r="E9" s="215"/>
      <c r="F9" s="215"/>
      <c r="G9" s="215"/>
      <c r="H9" s="215"/>
      <c r="I9" s="216"/>
      <c r="J9" s="216"/>
    </row>
    <row r="10" spans="1:10" ht="19.5" customHeight="1">
      <c r="A10" s="180" t="s">
        <v>755</v>
      </c>
      <c r="B10" s="220" t="s">
        <v>528</v>
      </c>
      <c r="C10" s="161">
        <v>1000</v>
      </c>
      <c r="D10" s="215"/>
      <c r="E10" s="215"/>
      <c r="F10" s="215"/>
      <c r="G10" s="215"/>
      <c r="H10" s="215"/>
      <c r="I10" s="216"/>
      <c r="J10" s="216"/>
    </row>
    <row r="11" spans="1:10" ht="19.5" customHeight="1">
      <c r="A11" s="124" t="s">
        <v>270</v>
      </c>
      <c r="B11" s="217" t="s">
        <v>263</v>
      </c>
      <c r="C11" s="2">
        <f>C12+C19</f>
        <v>2391000</v>
      </c>
      <c r="D11" s="215"/>
      <c r="E11" s="215"/>
      <c r="F11" s="215"/>
      <c r="G11" s="215"/>
      <c r="H11" s="215"/>
      <c r="I11" s="216"/>
      <c r="J11" s="216"/>
    </row>
    <row r="12" spans="1:10" ht="27" customHeight="1">
      <c r="A12" s="98" t="s">
        <v>294</v>
      </c>
      <c r="B12" s="221" t="s">
        <v>283</v>
      </c>
      <c r="C12" s="100">
        <f>SUM(C13,C14,C15,C16,C17,C18)</f>
        <v>540000</v>
      </c>
      <c r="D12" s="215"/>
      <c r="E12" s="215"/>
      <c r="F12" s="215"/>
      <c r="G12" s="215"/>
      <c r="H12" s="215"/>
      <c r="I12" s="216"/>
      <c r="J12" s="216"/>
    </row>
    <row r="13" spans="1:10" s="104" customFormat="1" ht="30.75" customHeight="1">
      <c r="A13" s="222">
        <v>2440</v>
      </c>
      <c r="B13" s="223" t="s">
        <v>529</v>
      </c>
      <c r="C13" s="224">
        <v>20000</v>
      </c>
      <c r="D13" s="225"/>
      <c r="E13" s="225"/>
      <c r="F13" s="225"/>
      <c r="G13" s="225"/>
      <c r="H13" s="225"/>
      <c r="I13" s="226"/>
      <c r="J13" s="226"/>
    </row>
    <row r="14" spans="1:10" s="104" customFormat="1" ht="33" customHeight="1">
      <c r="A14" s="222">
        <v>2450</v>
      </c>
      <c r="B14" s="223" t="s">
        <v>530</v>
      </c>
      <c r="C14" s="224">
        <v>40000</v>
      </c>
      <c r="D14" s="225"/>
      <c r="E14" s="225"/>
      <c r="F14" s="225"/>
      <c r="G14" s="225"/>
      <c r="H14" s="225"/>
      <c r="I14" s="226"/>
      <c r="J14" s="226"/>
    </row>
    <row r="15" spans="1:10" s="104" customFormat="1" ht="15" customHeight="1">
      <c r="A15" s="222">
        <v>4210</v>
      </c>
      <c r="B15" s="227" t="s">
        <v>531</v>
      </c>
      <c r="C15" s="224">
        <v>34000</v>
      </c>
      <c r="D15" s="225"/>
      <c r="E15" s="225"/>
      <c r="F15" s="225"/>
      <c r="G15" s="225"/>
      <c r="H15" s="225"/>
      <c r="I15" s="226"/>
      <c r="J15" s="226"/>
    </row>
    <row r="16" spans="1:10" s="104" customFormat="1" ht="15" customHeight="1">
      <c r="A16" s="222">
        <v>4240</v>
      </c>
      <c r="B16" s="227" t="s">
        <v>532</v>
      </c>
      <c r="C16" s="224">
        <v>1000</v>
      </c>
      <c r="D16" s="225"/>
      <c r="E16" s="225"/>
      <c r="F16" s="225"/>
      <c r="G16" s="225"/>
      <c r="H16" s="225"/>
      <c r="I16" s="226"/>
      <c r="J16" s="226"/>
    </row>
    <row r="17" spans="1:10" s="104" customFormat="1" ht="15" customHeight="1">
      <c r="A17" s="222">
        <v>4300</v>
      </c>
      <c r="B17" s="227" t="s">
        <v>527</v>
      </c>
      <c r="C17" s="224">
        <v>325000</v>
      </c>
      <c r="D17" s="225"/>
      <c r="E17" s="225"/>
      <c r="F17" s="225"/>
      <c r="G17" s="225"/>
      <c r="H17" s="225"/>
      <c r="I17" s="226"/>
      <c r="J17" s="226"/>
    </row>
    <row r="18" spans="1:10" s="104" customFormat="1" ht="15" customHeight="1">
      <c r="A18" s="222">
        <v>4390</v>
      </c>
      <c r="B18" s="227" t="s">
        <v>769</v>
      </c>
      <c r="C18" s="224">
        <v>120000</v>
      </c>
      <c r="D18" s="225"/>
      <c r="E18" s="225"/>
      <c r="F18" s="225"/>
      <c r="G18" s="225"/>
      <c r="H18" s="225"/>
      <c r="I18" s="226"/>
      <c r="J18" s="226"/>
    </row>
    <row r="19" spans="1:10" ht="25.5" customHeight="1">
      <c r="A19" s="101" t="s">
        <v>294</v>
      </c>
      <c r="B19" s="219" t="s">
        <v>286</v>
      </c>
      <c r="C19" s="103">
        <f>C20</f>
        <v>1851000</v>
      </c>
      <c r="D19" s="215"/>
      <c r="E19" s="215"/>
      <c r="F19" s="215"/>
      <c r="G19" s="215"/>
      <c r="H19" s="215"/>
      <c r="I19" s="216"/>
      <c r="J19" s="216"/>
    </row>
    <row r="20" spans="1:10" s="104" customFormat="1" ht="15">
      <c r="A20" s="222">
        <v>6110</v>
      </c>
      <c r="B20" s="223" t="s">
        <v>533</v>
      </c>
      <c r="C20" s="224">
        <v>1851000</v>
      </c>
      <c r="D20" s="225"/>
      <c r="E20" s="225"/>
      <c r="F20" s="225"/>
      <c r="G20" s="225"/>
      <c r="H20" s="225"/>
      <c r="I20" s="226"/>
      <c r="J20" s="226"/>
    </row>
    <row r="21" spans="1:10" ht="19.5" customHeight="1">
      <c r="A21" s="124" t="s">
        <v>284</v>
      </c>
      <c r="B21" s="217" t="s">
        <v>307</v>
      </c>
      <c r="C21" s="2">
        <v>203681</v>
      </c>
      <c r="D21" s="215"/>
      <c r="E21" s="215"/>
      <c r="F21" s="215"/>
      <c r="G21" s="215"/>
      <c r="H21" s="215"/>
      <c r="I21" s="216"/>
      <c r="J21" s="216"/>
    </row>
    <row r="22" spans="1:10" ht="15">
      <c r="A22" s="215"/>
      <c r="B22" s="215"/>
      <c r="C22" s="215"/>
      <c r="D22" s="215"/>
      <c r="E22" s="215"/>
      <c r="F22" s="215"/>
      <c r="G22" s="215"/>
      <c r="H22" s="215"/>
      <c r="I22" s="216"/>
      <c r="J22" s="216"/>
    </row>
    <row r="23" spans="1:10" ht="15">
      <c r="A23" s="215"/>
      <c r="B23" s="215"/>
      <c r="C23" s="215"/>
      <c r="D23" s="215"/>
      <c r="E23" s="215"/>
      <c r="F23" s="215"/>
      <c r="G23" s="215"/>
      <c r="H23" s="215"/>
      <c r="I23" s="216"/>
      <c r="J23" s="216"/>
    </row>
    <row r="24" spans="1:10" ht="15">
      <c r="A24" s="215"/>
      <c r="B24" s="215"/>
      <c r="C24" s="215"/>
      <c r="D24" s="215"/>
      <c r="E24" s="215"/>
      <c r="F24" s="215"/>
      <c r="G24" s="215"/>
      <c r="H24" s="215"/>
      <c r="I24" s="216"/>
      <c r="J24" s="216"/>
    </row>
    <row r="25" spans="1:10" ht="15">
      <c r="A25" s="215"/>
      <c r="B25" s="215"/>
      <c r="C25" s="215"/>
      <c r="D25" s="215"/>
      <c r="E25" s="215"/>
      <c r="F25" s="215"/>
      <c r="G25" s="215"/>
      <c r="H25" s="215"/>
      <c r="I25" s="216"/>
      <c r="J25" s="216"/>
    </row>
    <row r="26" spans="1:10" ht="15">
      <c r="A26" s="215"/>
      <c r="B26" s="215"/>
      <c r="C26" s="215"/>
      <c r="D26" s="215"/>
      <c r="E26" s="215"/>
      <c r="F26" s="215"/>
      <c r="G26" s="215"/>
      <c r="H26" s="215"/>
      <c r="I26" s="216"/>
      <c r="J26" s="216"/>
    </row>
    <row r="27" spans="1:10" ht="15">
      <c r="A27" s="215"/>
      <c r="B27" s="215"/>
      <c r="C27" s="215"/>
      <c r="D27" s="215"/>
      <c r="E27" s="215"/>
      <c r="F27" s="215"/>
      <c r="G27" s="215"/>
      <c r="H27" s="215"/>
      <c r="I27" s="216"/>
      <c r="J27" s="216"/>
    </row>
    <row r="28" spans="1:10" ht="15">
      <c r="A28" s="216"/>
      <c r="B28" s="216"/>
      <c r="C28" s="216"/>
      <c r="D28" s="216"/>
      <c r="E28" s="216"/>
      <c r="F28" s="216"/>
      <c r="G28" s="216"/>
      <c r="H28" s="216"/>
      <c r="I28" s="216"/>
      <c r="J28" s="216"/>
    </row>
    <row r="29" spans="1:10" ht="15">
      <c r="A29" s="216"/>
      <c r="B29" s="216"/>
      <c r="C29" s="216"/>
      <c r="D29" s="216"/>
      <c r="E29" s="216"/>
      <c r="F29" s="216"/>
      <c r="G29" s="216"/>
      <c r="H29" s="216"/>
      <c r="I29" s="216"/>
      <c r="J29" s="216"/>
    </row>
    <row r="30" spans="1:10" ht="15">
      <c r="A30" s="216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 do uchwały Nr XXX/257/2007 
Rady Miasta Świnoujścia
z dnia 20 grudnia 2007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J25"/>
  <sheetViews>
    <sheetView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5.25390625" style="75" bestFit="1" customWidth="1"/>
    <col min="2" max="2" width="63.125" style="75" customWidth="1"/>
    <col min="3" max="3" width="17.75390625" style="75" customWidth="1"/>
    <col min="4" max="16384" width="9.125" style="75" customWidth="1"/>
  </cols>
  <sheetData>
    <row r="1" spans="1:10" ht="19.5" customHeight="1">
      <c r="A1" s="355" t="s">
        <v>339</v>
      </c>
      <c r="B1" s="355"/>
      <c r="C1" s="355"/>
      <c r="D1" s="81"/>
      <c r="E1" s="81"/>
      <c r="F1" s="81"/>
      <c r="G1" s="81"/>
      <c r="H1" s="81"/>
      <c r="I1" s="81"/>
      <c r="J1" s="81"/>
    </row>
    <row r="2" spans="1:7" ht="19.5" customHeight="1">
      <c r="A2" s="355" t="s">
        <v>756</v>
      </c>
      <c r="B2" s="355"/>
      <c r="C2" s="355"/>
      <c r="D2" s="81"/>
      <c r="E2" s="81"/>
      <c r="F2" s="81"/>
      <c r="G2" s="81"/>
    </row>
    <row r="4" spans="1:3" s="300" customFormat="1" ht="18" customHeight="1">
      <c r="A4" s="300" t="s">
        <v>753</v>
      </c>
      <c r="C4" s="301" t="s">
        <v>288</v>
      </c>
    </row>
    <row r="5" spans="1:10" ht="19.5" customHeight="1">
      <c r="A5" s="166" t="s">
        <v>303</v>
      </c>
      <c r="B5" s="166" t="s">
        <v>254</v>
      </c>
      <c r="C5" s="166" t="s">
        <v>100</v>
      </c>
      <c r="D5" s="215"/>
      <c r="E5" s="215"/>
      <c r="F5" s="215"/>
      <c r="G5" s="215"/>
      <c r="H5" s="215"/>
      <c r="I5" s="216"/>
      <c r="J5" s="216"/>
    </row>
    <row r="6" spans="1:10" ht="19.5" customHeight="1">
      <c r="A6" s="124" t="s">
        <v>265</v>
      </c>
      <c r="B6" s="217" t="s">
        <v>305</v>
      </c>
      <c r="C6" s="228">
        <v>0</v>
      </c>
      <c r="D6" s="215"/>
      <c r="E6" s="215"/>
      <c r="F6" s="215"/>
      <c r="G6" s="215"/>
      <c r="H6" s="215"/>
      <c r="I6" s="216"/>
      <c r="J6" s="216"/>
    </row>
    <row r="7" spans="1:10" ht="19.5" customHeight="1">
      <c r="A7" s="124" t="s">
        <v>269</v>
      </c>
      <c r="B7" s="217" t="s">
        <v>264</v>
      </c>
      <c r="C7" s="228">
        <f>C8</f>
        <v>160000</v>
      </c>
      <c r="D7" s="215"/>
      <c r="E7" s="215"/>
      <c r="F7" s="215"/>
      <c r="G7" s="215"/>
      <c r="H7" s="215"/>
      <c r="I7" s="216"/>
      <c r="J7" s="216"/>
    </row>
    <row r="8" spans="1:10" ht="19.5" customHeight="1">
      <c r="A8" s="114" t="s">
        <v>351</v>
      </c>
      <c r="B8" s="218" t="s">
        <v>352</v>
      </c>
      <c r="C8" s="229">
        <v>160000</v>
      </c>
      <c r="D8" s="215"/>
      <c r="E8" s="215"/>
      <c r="F8" s="215"/>
      <c r="G8" s="215"/>
      <c r="H8" s="215"/>
      <c r="I8" s="216"/>
      <c r="J8" s="216"/>
    </row>
    <row r="9" spans="1:10" ht="19.5" customHeight="1">
      <c r="A9" s="124" t="s">
        <v>270</v>
      </c>
      <c r="B9" s="217" t="s">
        <v>263</v>
      </c>
      <c r="C9" s="228">
        <f>C10</f>
        <v>159700</v>
      </c>
      <c r="D9" s="215"/>
      <c r="E9" s="215"/>
      <c r="F9" s="215"/>
      <c r="G9" s="215"/>
      <c r="H9" s="215"/>
      <c r="I9" s="216"/>
      <c r="J9" s="216"/>
    </row>
    <row r="10" spans="1:10" ht="19.5" customHeight="1">
      <c r="A10" s="98" t="s">
        <v>294</v>
      </c>
      <c r="B10" s="221" t="s">
        <v>283</v>
      </c>
      <c r="C10" s="230">
        <f>SUM(C11,C12,C13,C14)</f>
        <v>159700</v>
      </c>
      <c r="D10" s="215"/>
      <c r="E10" s="215"/>
      <c r="F10" s="215"/>
      <c r="G10" s="215"/>
      <c r="H10" s="215"/>
      <c r="I10" s="216"/>
      <c r="J10" s="216"/>
    </row>
    <row r="11" spans="1:10" s="104" customFormat="1" ht="33.75" customHeight="1">
      <c r="A11" s="299" t="s">
        <v>749</v>
      </c>
      <c r="B11" s="223" t="s">
        <v>525</v>
      </c>
      <c r="C11" s="231">
        <v>52700</v>
      </c>
      <c r="D11" s="225"/>
      <c r="E11" s="225"/>
      <c r="F11" s="225"/>
      <c r="G11" s="225"/>
      <c r="H11" s="225"/>
      <c r="I11" s="226"/>
      <c r="J11" s="226"/>
    </row>
    <row r="12" spans="1:10" s="104" customFormat="1" ht="31.5" customHeight="1">
      <c r="A12" s="299" t="s">
        <v>750</v>
      </c>
      <c r="B12" s="223" t="s">
        <v>526</v>
      </c>
      <c r="C12" s="231">
        <v>20000</v>
      </c>
      <c r="D12" s="225"/>
      <c r="E12" s="225"/>
      <c r="F12" s="225"/>
      <c r="G12" s="225"/>
      <c r="H12" s="225"/>
      <c r="I12" s="226"/>
      <c r="J12" s="226"/>
    </row>
    <row r="13" spans="1:10" s="104" customFormat="1" ht="21.75" customHeight="1">
      <c r="A13" s="299" t="s">
        <v>751</v>
      </c>
      <c r="B13" s="223" t="s">
        <v>531</v>
      </c>
      <c r="C13" s="231">
        <v>30000</v>
      </c>
      <c r="D13" s="225"/>
      <c r="E13" s="225"/>
      <c r="F13" s="225"/>
      <c r="G13" s="225"/>
      <c r="H13" s="225"/>
      <c r="I13" s="226"/>
      <c r="J13" s="226"/>
    </row>
    <row r="14" spans="1:10" s="104" customFormat="1" ht="20.25" customHeight="1">
      <c r="A14" s="299" t="s">
        <v>752</v>
      </c>
      <c r="B14" s="227" t="s">
        <v>527</v>
      </c>
      <c r="C14" s="231">
        <v>57000</v>
      </c>
      <c r="D14" s="225"/>
      <c r="E14" s="225"/>
      <c r="F14" s="225"/>
      <c r="G14" s="225"/>
      <c r="H14" s="225"/>
      <c r="I14" s="226"/>
      <c r="J14" s="226"/>
    </row>
    <row r="15" spans="1:10" ht="19.5" customHeight="1">
      <c r="A15" s="124" t="s">
        <v>284</v>
      </c>
      <c r="B15" s="217" t="s">
        <v>307</v>
      </c>
      <c r="C15" s="228">
        <v>300</v>
      </c>
      <c r="D15" s="215"/>
      <c r="E15" s="215"/>
      <c r="F15" s="215"/>
      <c r="G15" s="215"/>
      <c r="H15" s="215"/>
      <c r="I15" s="216"/>
      <c r="J15" s="216"/>
    </row>
    <row r="16" spans="1:10" ht="15">
      <c r="A16" s="215"/>
      <c r="B16" s="215"/>
      <c r="C16" s="215"/>
      <c r="D16" s="215"/>
      <c r="E16" s="215"/>
      <c r="F16" s="215"/>
      <c r="G16" s="215"/>
      <c r="H16" s="215"/>
      <c r="I16" s="216"/>
      <c r="J16" s="216"/>
    </row>
    <row r="17" spans="1:10" ht="15">
      <c r="A17" s="215"/>
      <c r="B17" s="215"/>
      <c r="C17" s="215"/>
      <c r="D17" s="215"/>
      <c r="E17" s="215"/>
      <c r="F17" s="215"/>
      <c r="G17" s="215"/>
      <c r="H17" s="215"/>
      <c r="I17" s="216"/>
      <c r="J17" s="216"/>
    </row>
    <row r="18" spans="1:10" ht="15">
      <c r="A18" s="215"/>
      <c r="B18" s="215"/>
      <c r="C18" s="215"/>
      <c r="D18" s="215"/>
      <c r="E18" s="215"/>
      <c r="F18" s="215"/>
      <c r="G18" s="215"/>
      <c r="H18" s="215"/>
      <c r="I18" s="216"/>
      <c r="J18" s="216"/>
    </row>
    <row r="19" spans="1:10" ht="15">
      <c r="A19" s="215"/>
      <c r="B19" s="215"/>
      <c r="C19" s="215"/>
      <c r="D19" s="215"/>
      <c r="E19" s="215"/>
      <c r="F19" s="215"/>
      <c r="G19" s="215"/>
      <c r="H19" s="215"/>
      <c r="I19" s="216"/>
      <c r="J19" s="216"/>
    </row>
    <row r="20" spans="1:10" ht="15">
      <c r="A20" s="215"/>
      <c r="B20" s="215"/>
      <c r="C20" s="215"/>
      <c r="D20" s="215"/>
      <c r="E20" s="215"/>
      <c r="F20" s="215"/>
      <c r="G20" s="215"/>
      <c r="H20" s="215"/>
      <c r="I20" s="216"/>
      <c r="J20" s="216"/>
    </row>
    <row r="21" spans="1:10" ht="15">
      <c r="A21" s="215"/>
      <c r="B21" s="215"/>
      <c r="C21" s="215"/>
      <c r="D21" s="215"/>
      <c r="E21" s="215"/>
      <c r="F21" s="215"/>
      <c r="G21" s="215"/>
      <c r="H21" s="215"/>
      <c r="I21" s="216"/>
      <c r="J21" s="216"/>
    </row>
    <row r="22" spans="1:10" ht="15">
      <c r="A22" s="216"/>
      <c r="B22" s="216"/>
      <c r="C22" s="216"/>
      <c r="D22" s="216"/>
      <c r="E22" s="216"/>
      <c r="F22" s="216"/>
      <c r="G22" s="216"/>
      <c r="H22" s="216"/>
      <c r="I22" s="216"/>
      <c r="J22" s="216"/>
    </row>
    <row r="23" spans="1:10" ht="15">
      <c r="A23" s="216"/>
      <c r="B23" s="216"/>
      <c r="C23" s="216"/>
      <c r="D23" s="216"/>
      <c r="E23" s="216"/>
      <c r="F23" s="216"/>
      <c r="G23" s="216"/>
      <c r="H23" s="216"/>
      <c r="I23" s="216"/>
      <c r="J23" s="216"/>
    </row>
    <row r="24" spans="1:10" ht="15">
      <c r="A24" s="216"/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ht="15">
      <c r="A25" s="216"/>
      <c r="B25" s="216"/>
      <c r="C25" s="216"/>
      <c r="D25" s="216"/>
      <c r="E25" s="216"/>
      <c r="F25" s="216"/>
      <c r="G25" s="216"/>
      <c r="H25" s="216"/>
      <c r="I25" s="216"/>
      <c r="J25" s="21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Nr XXX/257/2007 
Rady Miasta Świnoujścia
z dnia 20 grudnia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igorecka</cp:lastModifiedBy>
  <cp:lastPrinted>2007-12-18T12:05:37Z</cp:lastPrinted>
  <dcterms:created xsi:type="dcterms:W3CDTF">1998-12-09T13:02:10Z</dcterms:created>
  <dcterms:modified xsi:type="dcterms:W3CDTF">2007-12-18T12:12:42Z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